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trlProps/ctrlProp1.xml" ContentType="application/vnd.ms-excel.controlproperties+xml"/>
  <Override PartName="/xl/drawings/drawing8.xml" ContentType="application/vnd.openxmlformats-officedocument.drawing+xml"/>
  <Override PartName="/xl/ctrlProps/ctrlProp2.xml" ContentType="application/vnd.ms-excel.controlproperti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trlProps/ctrlProp3.xml" ContentType="application/vnd.ms-excel.controlpropertie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trlProps/ctrlProp4.xml" ContentType="application/vnd.ms-excel.controlproperties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laragon\www\finance_blu\"/>
    </mc:Choice>
  </mc:AlternateContent>
  <xr:revisionPtr revIDLastSave="0" documentId="13_ncr:1_{B29D5E07-76F1-421F-9384-272A07F575CD}" xr6:coauthVersionLast="47" xr6:coauthVersionMax="47" xr10:uidLastSave="{00000000-0000-0000-0000-000000000000}"/>
  <bookViews>
    <workbookView xWindow="-120" yWindow="-120" windowWidth="29040" windowHeight="15720" firstSheet="5" activeTab="10" xr2:uid="{00000000-000D-0000-FFFF-FFFF00000000}"/>
  </bookViews>
  <sheets>
    <sheet name="DASHBOARD" sheetId="13" r:id="rId1"/>
    <sheet name="InputKontrak_BLU" sheetId="14" r:id="rId2"/>
    <sheet name="KarwasKontrak_BLU" sheetId="15" r:id="rId3"/>
    <sheet name="Realisasi_BLU" sheetId="16" r:id="rId4"/>
    <sheet name="ResumeKontrak_BLU" sheetId="17" r:id="rId5"/>
    <sheet name="DataPembayaran_BLU" sheetId="18" r:id="rId6"/>
    <sheet name="ViewSPMi_BLU" sheetId="19" r:id="rId7"/>
    <sheet name="ViewSPPi_BLU" sheetId="20" r:id="rId8"/>
    <sheet name="DataNPI_BLU" sheetId="21" r:id="rId9"/>
    <sheet name="ViewNPI_BLU" sheetId="22" r:id="rId10"/>
    <sheet name="Supplier" sheetId="23" r:id="rId11"/>
    <sheet name="DataSP2D_BLU" sheetId="24" r:id="rId12"/>
    <sheet name="ViewSP2D_BLU" sheetId="25" r:id="rId13"/>
    <sheet name="DataPejabat" sheetId="26" r:id="rId14"/>
    <sheet name="Pagu_BLU" sheetId="27" r:id="rId15"/>
    <sheet name="Report_Potongan" sheetId="28" r:id="rId16"/>
  </sheets>
  <externalReferences>
    <externalReference r:id="rId17"/>
    <externalReference r:id="rId18"/>
    <externalReference r:id="rId19"/>
  </externalReferences>
  <definedNames>
    <definedName name="_xlnm._FilterDatabase" localSheetId="5" hidden="1">DataPembayaran_BLU!$A$1:$S$493</definedName>
    <definedName name="_xlnm._FilterDatabase" localSheetId="14" hidden="1">Pagu_BLU!$A$1:$U$66</definedName>
    <definedName name="_xlnm._FilterDatabase" localSheetId="15" hidden="1">Report_Potongan!$A$2:$L$604</definedName>
    <definedName name="a">[1]Ref_Umum!$C$23:$C$28</definedName>
    <definedName name="cara_bayar">[2]Ref_Umum!$C$9:$C$12</definedName>
    <definedName name="cara_bayar_kontraktual">[2]Ref_Umum!$D$9:$D$10</definedName>
    <definedName name="class">ViewSP2D_BLU!$N$1:$N$2</definedName>
    <definedName name="data_pembayaran_akun_potongan1">[2]DataPembayaran_BLU!$M$2:$M$394</definedName>
    <definedName name="data_pembayaran_akun_potongan2">[2]DataPembayaran_BLU!$O$2:$O$394</definedName>
    <definedName name="data_pembayaran_akun_potongan3">[2]DataPembayaran_BLU!$Q$2:$Q$394</definedName>
    <definedName name="data_pembayaran_jumlah_potongan1">[2]DataPembayaran_BLU!$N$2:$N$394</definedName>
    <definedName name="data_pembayaran_jumlah_potongan2">[2]DataPembayaran_BLU!$P$2:$P$394</definedName>
    <definedName name="data_pembayaran_jumlah_potongan3">[2]DataPembayaran_BLU!$R$2:$R$394</definedName>
    <definedName name="data_pembayaran_no_kontrak">[2]DataPembayaran_BLU!$H$2:$H$700</definedName>
    <definedName name="data_pembayaran_no_transaksi">DataPembayaran_BLU!$A$2:$A$700</definedName>
    <definedName name="data_pembayaran_tanggal_kontrak">DataPembayaran_BLU!$I$2:$I$700</definedName>
    <definedName name="data_pembayaran_termin_kontrak">DataPembayaran_BLU!$J$2:$J$394</definedName>
    <definedName name="data_pembayaran_total_pembayaran">[2]DataPembayaran_BLU!$L$2:$L$1000</definedName>
    <definedName name="DATASP2D">DataSP2D_BLU!$B$1:$N$500</definedName>
    <definedName name="DATASP2Di">DataSP2D_BLU!$A$1:$N$500</definedName>
    <definedName name="DATASPMi">DataPembayaran_BLU!$A$1:$S$493</definedName>
    <definedName name="id_kontrak">[2]DataKontrak_BLU!$F$5:$F$285</definedName>
    <definedName name="id_trx_kontrak">InputKontrak_BLU!$F$4</definedName>
    <definedName name="Jenis_Pagu">Pagu_BLU!$K$1:$U$1</definedName>
    <definedName name="jenis_tagihan">[2]Ref_Umum!$C$14:$C$16</definedName>
    <definedName name="kode_coa">Pagu_BLU!$I$7:$I$206</definedName>
    <definedName name="kode_MAP">[2]Ref_Umum!$H$7:$H$14</definedName>
    <definedName name="nama_pejabat">DataPejabat!$B$2:$B$9</definedName>
    <definedName name="nip_pejabat">DataPejabat!$C$2:$C$9</definedName>
    <definedName name="nomor_kontrak">[2]DataKontrak_BLU!$G$5:$G$285</definedName>
    <definedName name="_xlnm.Print_Area" localSheetId="2">KarwasKontrak_BLU!$E$2:$AA$28</definedName>
    <definedName name="_xlnm.Print_Area" localSheetId="3">Realisasi_BLU!$E$3:$P$26</definedName>
    <definedName name="_xlnm.Print_Area" localSheetId="15">Report_Potongan!$A$3:$L$806</definedName>
    <definedName name="_xlnm.Print_Area" localSheetId="4">ResumeKontrak_BLU!$E$2:$L$36</definedName>
    <definedName name="_xlnm.Print_Area" localSheetId="10">Supplier!$A$1:$I$99</definedName>
    <definedName name="_xlnm.Print_Area" localSheetId="9">ViewNPI_BLU!$A$1:$J$36</definedName>
    <definedName name="_xlnm.Print_Area" localSheetId="12">ViewSP2D_BLU!$A$1:$J$45</definedName>
    <definedName name="_xlnm.Print_Area" localSheetId="6">ViewSPMi_BLU!$A$1:$O$53</definedName>
    <definedName name="_xlnm.Print_Area" localSheetId="7">ViewSPPi_BLU!$A$1:$O$53</definedName>
    <definedName name="_xlnm.Print_Titles" localSheetId="15">Report_Potongan!$2:$2</definedName>
    <definedName name="ref_jabatan">[3]Ref_Umum!$U$3:$U$7</definedName>
    <definedName name="supplier">[2]Supplier!$B$2:$B$150</definedName>
    <definedName name="supplier_alamat">[2]Supplier!$D$2:$D$302</definedName>
    <definedName name="supplier_bank">[2]Supplier!$F$2:$F$302</definedName>
    <definedName name="supplier_nama_rekening">Supplier!$H$2:$H$302</definedName>
    <definedName name="supplier_npwp">[2]Supplier!$E$2:$E301</definedName>
    <definedName name="supplier_rekening">[2]Supplier!$G$2:$G$302</definedName>
    <definedName name="uraian_pembayaran">DataPembayaran_BLU!$G$2:$G$394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04" i="28" l="1"/>
  <c r="K604" i="28"/>
  <c r="J604" i="28"/>
  <c r="I604" i="28"/>
  <c r="H604" i="28"/>
  <c r="G604" i="28"/>
  <c r="F604" i="28"/>
  <c r="D604" i="28"/>
  <c r="E604" i="28" s="1"/>
  <c r="B604" i="28"/>
  <c r="A604" i="28"/>
  <c r="L603" i="28"/>
  <c r="K603" i="28"/>
  <c r="J603" i="28"/>
  <c r="I603" i="28"/>
  <c r="H603" i="28"/>
  <c r="G603" i="28"/>
  <c r="F603" i="28"/>
  <c r="D603" i="28"/>
  <c r="E603" i="28" s="1"/>
  <c r="B603" i="28"/>
  <c r="A603" i="28"/>
  <c r="L602" i="28"/>
  <c r="K602" i="28"/>
  <c r="J602" i="28"/>
  <c r="I602" i="28"/>
  <c r="H602" i="28"/>
  <c r="G602" i="28"/>
  <c r="F602" i="28"/>
  <c r="D602" i="28"/>
  <c r="E602" i="28" s="1"/>
  <c r="B602" i="28"/>
  <c r="A602" i="28"/>
  <c r="L601" i="28"/>
  <c r="K601" i="28"/>
  <c r="J601" i="28"/>
  <c r="I601" i="28"/>
  <c r="H601" i="28"/>
  <c r="G601" i="28"/>
  <c r="F601" i="28"/>
  <c r="D601" i="28"/>
  <c r="E601" i="28" s="1"/>
  <c r="B601" i="28"/>
  <c r="A601" i="28"/>
  <c r="L600" i="28"/>
  <c r="K600" i="28"/>
  <c r="J600" i="28"/>
  <c r="I600" i="28"/>
  <c r="H600" i="28"/>
  <c r="G600" i="28"/>
  <c r="F600" i="28"/>
  <c r="D600" i="28"/>
  <c r="E600" i="28" s="1"/>
  <c r="B600" i="28"/>
  <c r="A600" i="28"/>
  <c r="L599" i="28"/>
  <c r="K599" i="28"/>
  <c r="J599" i="28"/>
  <c r="I599" i="28"/>
  <c r="H599" i="28"/>
  <c r="G599" i="28"/>
  <c r="F599" i="28"/>
  <c r="D599" i="28"/>
  <c r="E599" i="28" s="1"/>
  <c r="B599" i="28"/>
  <c r="A599" i="28"/>
  <c r="L598" i="28"/>
  <c r="K598" i="28"/>
  <c r="J598" i="28"/>
  <c r="I598" i="28"/>
  <c r="H598" i="28"/>
  <c r="G598" i="28"/>
  <c r="F598" i="28"/>
  <c r="D598" i="28"/>
  <c r="E598" i="28" s="1"/>
  <c r="B598" i="28"/>
  <c r="A598" i="28"/>
  <c r="L597" i="28"/>
  <c r="K597" i="28"/>
  <c r="J597" i="28"/>
  <c r="I597" i="28"/>
  <c r="H597" i="28"/>
  <c r="G597" i="28"/>
  <c r="F597" i="28"/>
  <c r="D597" i="28"/>
  <c r="E597" i="28" s="1"/>
  <c r="B597" i="28"/>
  <c r="A597" i="28"/>
  <c r="L596" i="28"/>
  <c r="K596" i="28"/>
  <c r="J596" i="28"/>
  <c r="I596" i="28"/>
  <c r="H596" i="28"/>
  <c r="G596" i="28"/>
  <c r="F596" i="28"/>
  <c r="D596" i="28"/>
  <c r="E596" i="28" s="1"/>
  <c r="B596" i="28"/>
  <c r="A596" i="28"/>
  <c r="L595" i="28"/>
  <c r="K595" i="28"/>
  <c r="J595" i="28"/>
  <c r="I595" i="28"/>
  <c r="H595" i="28"/>
  <c r="G595" i="28"/>
  <c r="F595" i="28"/>
  <c r="D595" i="28"/>
  <c r="E595" i="28" s="1"/>
  <c r="B595" i="28"/>
  <c r="A595" i="28"/>
  <c r="L594" i="28"/>
  <c r="K594" i="28"/>
  <c r="J594" i="28"/>
  <c r="I594" i="28"/>
  <c r="H594" i="28"/>
  <c r="G594" i="28"/>
  <c r="F594" i="28"/>
  <c r="D594" i="28"/>
  <c r="E594" i="28" s="1"/>
  <c r="B594" i="28"/>
  <c r="A594" i="28"/>
  <c r="L593" i="28"/>
  <c r="K593" i="28"/>
  <c r="J593" i="28"/>
  <c r="I593" i="28"/>
  <c r="H593" i="28"/>
  <c r="G593" i="28"/>
  <c r="F593" i="28"/>
  <c r="D593" i="28"/>
  <c r="E593" i="28" s="1"/>
  <c r="B593" i="28"/>
  <c r="A593" i="28"/>
  <c r="L592" i="28"/>
  <c r="K592" i="28"/>
  <c r="J592" i="28"/>
  <c r="I592" i="28"/>
  <c r="H592" i="28"/>
  <c r="G592" i="28"/>
  <c r="F592" i="28"/>
  <c r="D592" i="28"/>
  <c r="E592" i="28" s="1"/>
  <c r="B592" i="28"/>
  <c r="A592" i="28"/>
  <c r="L591" i="28"/>
  <c r="K591" i="28"/>
  <c r="J591" i="28"/>
  <c r="I591" i="28"/>
  <c r="H591" i="28"/>
  <c r="G591" i="28"/>
  <c r="F591" i="28"/>
  <c r="D591" i="28"/>
  <c r="E591" i="28" s="1"/>
  <c r="B591" i="28"/>
  <c r="A591" i="28"/>
  <c r="L590" i="28"/>
  <c r="K590" i="28"/>
  <c r="J590" i="28"/>
  <c r="I590" i="28"/>
  <c r="H590" i="28"/>
  <c r="G590" i="28"/>
  <c r="F590" i="28"/>
  <c r="D590" i="28"/>
  <c r="E590" i="28" s="1"/>
  <c r="B590" i="28"/>
  <c r="A590" i="28"/>
  <c r="L589" i="28"/>
  <c r="K589" i="28"/>
  <c r="J589" i="28"/>
  <c r="I589" i="28"/>
  <c r="H589" i="28"/>
  <c r="G589" i="28"/>
  <c r="F589" i="28"/>
  <c r="D589" i="28"/>
  <c r="E589" i="28" s="1"/>
  <c r="B589" i="28"/>
  <c r="A589" i="28"/>
  <c r="L588" i="28"/>
  <c r="K588" i="28"/>
  <c r="J588" i="28"/>
  <c r="I588" i="28"/>
  <c r="H588" i="28"/>
  <c r="G588" i="28"/>
  <c r="F588" i="28"/>
  <c r="D588" i="28"/>
  <c r="E588" i="28" s="1"/>
  <c r="B588" i="28"/>
  <c r="A588" i="28"/>
  <c r="L587" i="28"/>
  <c r="K587" i="28"/>
  <c r="J587" i="28"/>
  <c r="I587" i="28"/>
  <c r="H587" i="28"/>
  <c r="G587" i="28"/>
  <c r="F587" i="28"/>
  <c r="D587" i="28"/>
  <c r="E587" i="28" s="1"/>
  <c r="B587" i="28"/>
  <c r="A587" i="28"/>
  <c r="L586" i="28"/>
  <c r="K586" i="28"/>
  <c r="J586" i="28"/>
  <c r="I586" i="28"/>
  <c r="H586" i="28"/>
  <c r="G586" i="28"/>
  <c r="F586" i="28"/>
  <c r="D586" i="28"/>
  <c r="E586" i="28" s="1"/>
  <c r="B586" i="28"/>
  <c r="A586" i="28"/>
  <c r="L585" i="28"/>
  <c r="K585" i="28"/>
  <c r="J585" i="28"/>
  <c r="I585" i="28"/>
  <c r="H585" i="28"/>
  <c r="G585" i="28"/>
  <c r="F585" i="28"/>
  <c r="D585" i="28"/>
  <c r="E585" i="28" s="1"/>
  <c r="B585" i="28"/>
  <c r="A585" i="28"/>
  <c r="L584" i="28"/>
  <c r="K584" i="28"/>
  <c r="J584" i="28"/>
  <c r="I584" i="28"/>
  <c r="H584" i="28"/>
  <c r="G584" i="28"/>
  <c r="F584" i="28"/>
  <c r="D584" i="28"/>
  <c r="E584" i="28" s="1"/>
  <c r="B584" i="28"/>
  <c r="A584" i="28"/>
  <c r="L583" i="28"/>
  <c r="K583" i="28"/>
  <c r="J583" i="28"/>
  <c r="I583" i="28"/>
  <c r="H583" i="28"/>
  <c r="G583" i="28"/>
  <c r="F583" i="28"/>
  <c r="D583" i="28"/>
  <c r="E583" i="28" s="1"/>
  <c r="B583" i="28"/>
  <c r="A583" i="28"/>
  <c r="L582" i="28"/>
  <c r="K582" i="28"/>
  <c r="J582" i="28"/>
  <c r="I582" i="28"/>
  <c r="H582" i="28"/>
  <c r="G582" i="28"/>
  <c r="F582" i="28"/>
  <c r="D582" i="28"/>
  <c r="E582" i="28" s="1"/>
  <c r="B582" i="28"/>
  <c r="A582" i="28"/>
  <c r="L581" i="28"/>
  <c r="K581" i="28"/>
  <c r="J581" i="28"/>
  <c r="I581" i="28"/>
  <c r="H581" i="28"/>
  <c r="G581" i="28"/>
  <c r="F581" i="28"/>
  <c r="D581" i="28"/>
  <c r="E581" i="28" s="1"/>
  <c r="B581" i="28"/>
  <c r="A581" i="28"/>
  <c r="L580" i="28"/>
  <c r="K580" i="28"/>
  <c r="J580" i="28"/>
  <c r="I580" i="28"/>
  <c r="H580" i="28"/>
  <c r="G580" i="28"/>
  <c r="F580" i="28"/>
  <c r="D580" i="28"/>
  <c r="E580" i="28" s="1"/>
  <c r="B580" i="28"/>
  <c r="A580" i="28"/>
  <c r="L579" i="28"/>
  <c r="K579" i="28"/>
  <c r="J579" i="28"/>
  <c r="I579" i="28"/>
  <c r="H579" i="28"/>
  <c r="G579" i="28"/>
  <c r="F579" i="28"/>
  <c r="D579" i="28"/>
  <c r="E579" i="28" s="1"/>
  <c r="B579" i="28"/>
  <c r="A579" i="28"/>
  <c r="L578" i="28"/>
  <c r="K578" i="28"/>
  <c r="J578" i="28"/>
  <c r="I578" i="28"/>
  <c r="H578" i="28"/>
  <c r="G578" i="28"/>
  <c r="F578" i="28"/>
  <c r="D578" i="28"/>
  <c r="E578" i="28" s="1"/>
  <c r="B578" i="28"/>
  <c r="A578" i="28"/>
  <c r="L577" i="28"/>
  <c r="K577" i="28"/>
  <c r="J577" i="28"/>
  <c r="I577" i="28"/>
  <c r="H577" i="28"/>
  <c r="G577" i="28"/>
  <c r="F577" i="28"/>
  <c r="D577" i="28"/>
  <c r="E577" i="28" s="1"/>
  <c r="B577" i="28"/>
  <c r="A577" i="28"/>
  <c r="L576" i="28"/>
  <c r="K576" i="28"/>
  <c r="J576" i="28"/>
  <c r="I576" i="28"/>
  <c r="H576" i="28"/>
  <c r="G576" i="28"/>
  <c r="F576" i="28"/>
  <c r="D576" i="28"/>
  <c r="E576" i="28" s="1"/>
  <c r="B576" i="28"/>
  <c r="A576" i="28"/>
  <c r="L575" i="28"/>
  <c r="K575" i="28"/>
  <c r="J575" i="28"/>
  <c r="I575" i="28"/>
  <c r="H575" i="28"/>
  <c r="G575" i="28"/>
  <c r="F575" i="28"/>
  <c r="D575" i="28"/>
  <c r="E575" i="28" s="1"/>
  <c r="B575" i="28"/>
  <c r="A575" i="28"/>
  <c r="L574" i="28"/>
  <c r="K574" i="28"/>
  <c r="J574" i="28"/>
  <c r="I574" i="28"/>
  <c r="H574" i="28"/>
  <c r="G574" i="28"/>
  <c r="F574" i="28"/>
  <c r="D574" i="28"/>
  <c r="E574" i="28" s="1"/>
  <c r="B574" i="28"/>
  <c r="A574" i="28"/>
  <c r="L573" i="28"/>
  <c r="K573" i="28"/>
  <c r="J573" i="28"/>
  <c r="I573" i="28"/>
  <c r="H573" i="28"/>
  <c r="G573" i="28"/>
  <c r="F573" i="28"/>
  <c r="D573" i="28"/>
  <c r="E573" i="28" s="1"/>
  <c r="C573" i="28"/>
  <c r="B573" i="28"/>
  <c r="A573" i="28"/>
  <c r="L572" i="28"/>
  <c r="K572" i="28"/>
  <c r="J572" i="28"/>
  <c r="I572" i="28"/>
  <c r="H572" i="28"/>
  <c r="G572" i="28"/>
  <c r="F572" i="28"/>
  <c r="D572" i="28"/>
  <c r="E572" i="28" s="1"/>
  <c r="C572" i="28"/>
  <c r="B572" i="28"/>
  <c r="A572" i="28"/>
  <c r="L571" i="28"/>
  <c r="K571" i="28"/>
  <c r="J571" i="28"/>
  <c r="I571" i="28"/>
  <c r="H571" i="28"/>
  <c r="G571" i="28"/>
  <c r="F571" i="28"/>
  <c r="D571" i="28"/>
  <c r="E571" i="28" s="1"/>
  <c r="C571" i="28"/>
  <c r="B571" i="28"/>
  <c r="A571" i="28"/>
  <c r="L570" i="28"/>
  <c r="K570" i="28"/>
  <c r="J570" i="28"/>
  <c r="I570" i="28"/>
  <c r="H570" i="28"/>
  <c r="G570" i="28"/>
  <c r="F570" i="28"/>
  <c r="D570" i="28"/>
  <c r="E570" i="28" s="1"/>
  <c r="C570" i="28"/>
  <c r="B570" i="28"/>
  <c r="A570" i="28"/>
  <c r="L569" i="28"/>
  <c r="K569" i="28"/>
  <c r="J569" i="28"/>
  <c r="I569" i="28"/>
  <c r="H569" i="28"/>
  <c r="G569" i="28"/>
  <c r="F569" i="28"/>
  <c r="D569" i="28"/>
  <c r="E569" i="28" s="1"/>
  <c r="C569" i="28"/>
  <c r="B569" i="28"/>
  <c r="A569" i="28"/>
  <c r="L568" i="28"/>
  <c r="K568" i="28"/>
  <c r="J568" i="28"/>
  <c r="I568" i="28"/>
  <c r="H568" i="28"/>
  <c r="G568" i="28"/>
  <c r="F568" i="28"/>
  <c r="D568" i="28"/>
  <c r="E568" i="28" s="1"/>
  <c r="C568" i="28"/>
  <c r="B568" i="28"/>
  <c r="A568" i="28"/>
  <c r="L567" i="28"/>
  <c r="K567" i="28"/>
  <c r="J567" i="28"/>
  <c r="I567" i="28"/>
  <c r="H567" i="28"/>
  <c r="G567" i="28"/>
  <c r="F567" i="28"/>
  <c r="D567" i="28"/>
  <c r="E567" i="28" s="1"/>
  <c r="C567" i="28"/>
  <c r="B567" i="28"/>
  <c r="A567" i="28"/>
  <c r="L566" i="28"/>
  <c r="K566" i="28"/>
  <c r="J566" i="28"/>
  <c r="I566" i="28"/>
  <c r="H566" i="28"/>
  <c r="G566" i="28"/>
  <c r="F566" i="28"/>
  <c r="D566" i="28"/>
  <c r="E566" i="28" s="1"/>
  <c r="C566" i="28"/>
  <c r="B566" i="28"/>
  <c r="A566" i="28"/>
  <c r="L565" i="28"/>
  <c r="K565" i="28"/>
  <c r="J565" i="28"/>
  <c r="I565" i="28"/>
  <c r="H565" i="28"/>
  <c r="G565" i="28"/>
  <c r="F565" i="28"/>
  <c r="D565" i="28"/>
  <c r="E565" i="28" s="1"/>
  <c r="C565" i="28"/>
  <c r="B565" i="28"/>
  <c r="A565" i="28"/>
  <c r="L564" i="28"/>
  <c r="K564" i="28"/>
  <c r="J564" i="28"/>
  <c r="I564" i="28"/>
  <c r="H564" i="28"/>
  <c r="G564" i="28"/>
  <c r="F564" i="28"/>
  <c r="D564" i="28"/>
  <c r="E564" i="28" s="1"/>
  <c r="C564" i="28"/>
  <c r="B564" i="28"/>
  <c r="A564" i="28"/>
  <c r="L563" i="28"/>
  <c r="K563" i="28"/>
  <c r="J563" i="28"/>
  <c r="I563" i="28"/>
  <c r="H563" i="28"/>
  <c r="G563" i="28"/>
  <c r="F563" i="28"/>
  <c r="D563" i="28"/>
  <c r="E563" i="28" s="1"/>
  <c r="C563" i="28"/>
  <c r="B563" i="28"/>
  <c r="A563" i="28"/>
  <c r="L562" i="28"/>
  <c r="K562" i="28"/>
  <c r="J562" i="28"/>
  <c r="I562" i="28"/>
  <c r="H562" i="28"/>
  <c r="G562" i="28"/>
  <c r="F562" i="28"/>
  <c r="D562" i="28"/>
  <c r="E562" i="28" s="1"/>
  <c r="C562" i="28"/>
  <c r="B562" i="28"/>
  <c r="A562" i="28"/>
  <c r="L561" i="28"/>
  <c r="K561" i="28"/>
  <c r="J561" i="28"/>
  <c r="I561" i="28"/>
  <c r="H561" i="28"/>
  <c r="G561" i="28"/>
  <c r="F561" i="28"/>
  <c r="D561" i="28"/>
  <c r="E561" i="28" s="1"/>
  <c r="C561" i="28"/>
  <c r="B561" i="28"/>
  <c r="A561" i="28"/>
  <c r="L560" i="28"/>
  <c r="K560" i="28"/>
  <c r="J560" i="28"/>
  <c r="I560" i="28"/>
  <c r="H560" i="28"/>
  <c r="G560" i="28"/>
  <c r="F560" i="28"/>
  <c r="D560" i="28"/>
  <c r="E560" i="28" s="1"/>
  <c r="C560" i="28"/>
  <c r="B560" i="28"/>
  <c r="A560" i="28"/>
  <c r="L559" i="28"/>
  <c r="K559" i="28"/>
  <c r="J559" i="28"/>
  <c r="I559" i="28"/>
  <c r="H559" i="28"/>
  <c r="G559" i="28"/>
  <c r="F559" i="28"/>
  <c r="D559" i="28"/>
  <c r="E559" i="28" s="1"/>
  <c r="C559" i="28"/>
  <c r="B559" i="28"/>
  <c r="A559" i="28"/>
  <c r="L558" i="28"/>
  <c r="K558" i="28"/>
  <c r="J558" i="28"/>
  <c r="I558" i="28"/>
  <c r="H558" i="28"/>
  <c r="G558" i="28"/>
  <c r="F558" i="28"/>
  <c r="D558" i="28"/>
  <c r="E558" i="28" s="1"/>
  <c r="C558" i="28"/>
  <c r="B558" i="28"/>
  <c r="A558" i="28"/>
  <c r="L557" i="28"/>
  <c r="K557" i="28"/>
  <c r="J557" i="28"/>
  <c r="I557" i="28"/>
  <c r="H557" i="28"/>
  <c r="G557" i="28"/>
  <c r="F557" i="28"/>
  <c r="D557" i="28"/>
  <c r="E557" i="28" s="1"/>
  <c r="C557" i="28"/>
  <c r="B557" i="28"/>
  <c r="A557" i="28"/>
  <c r="L556" i="28"/>
  <c r="K556" i="28"/>
  <c r="J556" i="28"/>
  <c r="I556" i="28"/>
  <c r="H556" i="28"/>
  <c r="G556" i="28"/>
  <c r="F556" i="28"/>
  <c r="D556" i="28"/>
  <c r="E556" i="28" s="1"/>
  <c r="C556" i="28"/>
  <c r="B556" i="28"/>
  <c r="A556" i="28"/>
  <c r="L555" i="28"/>
  <c r="K555" i="28"/>
  <c r="J555" i="28"/>
  <c r="I555" i="28"/>
  <c r="H555" i="28"/>
  <c r="G555" i="28"/>
  <c r="F555" i="28"/>
  <c r="D555" i="28"/>
  <c r="E555" i="28" s="1"/>
  <c r="C555" i="28"/>
  <c r="B555" i="28"/>
  <c r="A555" i="28"/>
  <c r="L554" i="28"/>
  <c r="K554" i="28"/>
  <c r="J554" i="28"/>
  <c r="I554" i="28"/>
  <c r="H554" i="28"/>
  <c r="G554" i="28"/>
  <c r="F554" i="28"/>
  <c r="D554" i="28"/>
  <c r="E554" i="28" s="1"/>
  <c r="C554" i="28"/>
  <c r="B554" i="28"/>
  <c r="A554" i="28"/>
  <c r="L553" i="28"/>
  <c r="K553" i="28"/>
  <c r="J553" i="28"/>
  <c r="I553" i="28"/>
  <c r="H553" i="28"/>
  <c r="G553" i="28"/>
  <c r="F553" i="28"/>
  <c r="D553" i="28"/>
  <c r="E553" i="28" s="1"/>
  <c r="C553" i="28"/>
  <c r="B553" i="28"/>
  <c r="A553" i="28"/>
  <c r="L552" i="28"/>
  <c r="K552" i="28"/>
  <c r="J552" i="28"/>
  <c r="I552" i="28"/>
  <c r="H552" i="28"/>
  <c r="G552" i="28"/>
  <c r="F552" i="28"/>
  <c r="D552" i="28"/>
  <c r="E552" i="28" s="1"/>
  <c r="C552" i="28"/>
  <c r="B552" i="28"/>
  <c r="A552" i="28"/>
  <c r="L551" i="28"/>
  <c r="K551" i="28"/>
  <c r="J551" i="28"/>
  <c r="I551" i="28"/>
  <c r="H551" i="28"/>
  <c r="G551" i="28"/>
  <c r="F551" i="28"/>
  <c r="D551" i="28"/>
  <c r="E551" i="28" s="1"/>
  <c r="C551" i="28"/>
  <c r="B551" i="28"/>
  <c r="A551" i="28"/>
  <c r="L550" i="28"/>
  <c r="K550" i="28"/>
  <c r="J550" i="28"/>
  <c r="I550" i="28"/>
  <c r="H550" i="28"/>
  <c r="G550" i="28"/>
  <c r="F550" i="28"/>
  <c r="D550" i="28"/>
  <c r="E550" i="28" s="1"/>
  <c r="C550" i="28"/>
  <c r="B550" i="28"/>
  <c r="A550" i="28"/>
  <c r="L549" i="28"/>
  <c r="K549" i="28"/>
  <c r="J549" i="28"/>
  <c r="I549" i="28"/>
  <c r="H549" i="28"/>
  <c r="G549" i="28"/>
  <c r="F549" i="28"/>
  <c r="D549" i="28"/>
  <c r="E549" i="28" s="1"/>
  <c r="C549" i="28"/>
  <c r="B549" i="28"/>
  <c r="A549" i="28"/>
  <c r="L548" i="28"/>
  <c r="K548" i="28"/>
  <c r="J548" i="28"/>
  <c r="I548" i="28"/>
  <c r="H548" i="28"/>
  <c r="G548" i="28"/>
  <c r="F548" i="28"/>
  <c r="D548" i="28"/>
  <c r="E548" i="28" s="1"/>
  <c r="C548" i="28"/>
  <c r="B548" i="28"/>
  <c r="A548" i="28"/>
  <c r="L547" i="28"/>
  <c r="K547" i="28"/>
  <c r="J547" i="28"/>
  <c r="I547" i="28"/>
  <c r="H547" i="28"/>
  <c r="G547" i="28"/>
  <c r="F547" i="28"/>
  <c r="D547" i="28"/>
  <c r="E547" i="28" s="1"/>
  <c r="C547" i="28"/>
  <c r="B547" i="28"/>
  <c r="A547" i="28"/>
  <c r="L546" i="28"/>
  <c r="K546" i="28"/>
  <c r="J546" i="28"/>
  <c r="I546" i="28"/>
  <c r="H546" i="28"/>
  <c r="G546" i="28"/>
  <c r="F546" i="28"/>
  <c r="D546" i="28"/>
  <c r="E546" i="28" s="1"/>
  <c r="C546" i="28"/>
  <c r="B546" i="28"/>
  <c r="A546" i="28"/>
  <c r="L545" i="28"/>
  <c r="K545" i="28"/>
  <c r="J545" i="28"/>
  <c r="I545" i="28"/>
  <c r="H545" i="28"/>
  <c r="G545" i="28"/>
  <c r="F545" i="28"/>
  <c r="D545" i="28"/>
  <c r="E545" i="28" s="1"/>
  <c r="C545" i="28"/>
  <c r="B545" i="28"/>
  <c r="A545" i="28"/>
  <c r="L544" i="28"/>
  <c r="K544" i="28"/>
  <c r="J544" i="28"/>
  <c r="I544" i="28"/>
  <c r="H544" i="28"/>
  <c r="G544" i="28"/>
  <c r="F544" i="28"/>
  <c r="D544" i="28"/>
  <c r="E544" i="28" s="1"/>
  <c r="C544" i="28"/>
  <c r="B544" i="28"/>
  <c r="A544" i="28"/>
  <c r="L543" i="28"/>
  <c r="K543" i="28"/>
  <c r="J543" i="28"/>
  <c r="I543" i="28"/>
  <c r="H543" i="28"/>
  <c r="G543" i="28"/>
  <c r="F543" i="28"/>
  <c r="D543" i="28"/>
  <c r="E543" i="28" s="1"/>
  <c r="C543" i="28"/>
  <c r="B543" i="28"/>
  <c r="A543" i="28"/>
  <c r="L542" i="28"/>
  <c r="K542" i="28"/>
  <c r="J542" i="28"/>
  <c r="I542" i="28"/>
  <c r="H542" i="28"/>
  <c r="G542" i="28"/>
  <c r="F542" i="28"/>
  <c r="D542" i="28"/>
  <c r="E542" i="28" s="1"/>
  <c r="C542" i="28"/>
  <c r="B542" i="28"/>
  <c r="A542" i="28"/>
  <c r="L541" i="28"/>
  <c r="K541" i="28"/>
  <c r="J541" i="28"/>
  <c r="I541" i="28"/>
  <c r="H541" i="28"/>
  <c r="G541" i="28"/>
  <c r="F541" i="28"/>
  <c r="D541" i="28"/>
  <c r="E541" i="28" s="1"/>
  <c r="C541" i="28"/>
  <c r="B541" i="28"/>
  <c r="A541" i="28"/>
  <c r="L540" i="28"/>
  <c r="K540" i="28"/>
  <c r="J540" i="28"/>
  <c r="I540" i="28"/>
  <c r="H540" i="28"/>
  <c r="G540" i="28"/>
  <c r="F540" i="28"/>
  <c r="D540" i="28"/>
  <c r="E540" i="28" s="1"/>
  <c r="C540" i="28"/>
  <c r="B540" i="28"/>
  <c r="A540" i="28"/>
  <c r="L539" i="28"/>
  <c r="K539" i="28"/>
  <c r="J539" i="28"/>
  <c r="I539" i="28"/>
  <c r="H539" i="28"/>
  <c r="G539" i="28"/>
  <c r="F539" i="28"/>
  <c r="D539" i="28"/>
  <c r="E539" i="28" s="1"/>
  <c r="C539" i="28"/>
  <c r="B539" i="28"/>
  <c r="A539" i="28"/>
  <c r="L538" i="28"/>
  <c r="K538" i="28"/>
  <c r="J538" i="28"/>
  <c r="I538" i="28"/>
  <c r="H538" i="28"/>
  <c r="G538" i="28"/>
  <c r="F538" i="28"/>
  <c r="D538" i="28"/>
  <c r="E538" i="28" s="1"/>
  <c r="C538" i="28"/>
  <c r="B538" i="28"/>
  <c r="A538" i="28"/>
  <c r="L537" i="28"/>
  <c r="K537" i="28"/>
  <c r="J537" i="28"/>
  <c r="I537" i="28"/>
  <c r="H537" i="28"/>
  <c r="G537" i="28"/>
  <c r="F537" i="28"/>
  <c r="D537" i="28"/>
  <c r="E537" i="28" s="1"/>
  <c r="C537" i="28"/>
  <c r="B537" i="28"/>
  <c r="A537" i="28"/>
  <c r="L536" i="28"/>
  <c r="K536" i="28"/>
  <c r="J536" i="28"/>
  <c r="I536" i="28"/>
  <c r="H536" i="28"/>
  <c r="G536" i="28"/>
  <c r="F536" i="28"/>
  <c r="D536" i="28"/>
  <c r="E536" i="28" s="1"/>
  <c r="C536" i="28"/>
  <c r="B536" i="28"/>
  <c r="A536" i="28"/>
  <c r="L535" i="28"/>
  <c r="K535" i="28"/>
  <c r="J535" i="28"/>
  <c r="I535" i="28"/>
  <c r="H535" i="28"/>
  <c r="G535" i="28"/>
  <c r="F535" i="28"/>
  <c r="D535" i="28"/>
  <c r="E535" i="28" s="1"/>
  <c r="C535" i="28"/>
  <c r="B535" i="28"/>
  <c r="A535" i="28"/>
  <c r="L534" i="28"/>
  <c r="K534" i="28"/>
  <c r="J534" i="28"/>
  <c r="I534" i="28"/>
  <c r="H534" i="28"/>
  <c r="G534" i="28"/>
  <c r="F534" i="28"/>
  <c r="D534" i="28"/>
  <c r="E534" i="28" s="1"/>
  <c r="C534" i="28"/>
  <c r="B534" i="28"/>
  <c r="A534" i="28"/>
  <c r="L533" i="28"/>
  <c r="K533" i="28"/>
  <c r="J533" i="28"/>
  <c r="I533" i="28"/>
  <c r="H533" i="28"/>
  <c r="G533" i="28"/>
  <c r="F533" i="28"/>
  <c r="D533" i="28"/>
  <c r="E533" i="28" s="1"/>
  <c r="C533" i="28"/>
  <c r="B533" i="28"/>
  <c r="A533" i="28"/>
  <c r="L532" i="28"/>
  <c r="K532" i="28"/>
  <c r="J532" i="28"/>
  <c r="I532" i="28"/>
  <c r="H532" i="28"/>
  <c r="G532" i="28"/>
  <c r="F532" i="28"/>
  <c r="D532" i="28"/>
  <c r="E532" i="28" s="1"/>
  <c r="C532" i="28"/>
  <c r="B532" i="28"/>
  <c r="A532" i="28"/>
  <c r="L531" i="28"/>
  <c r="K531" i="28"/>
  <c r="J531" i="28"/>
  <c r="I531" i="28"/>
  <c r="H531" i="28"/>
  <c r="G531" i="28"/>
  <c r="F531" i="28"/>
  <c r="D531" i="28"/>
  <c r="E531" i="28" s="1"/>
  <c r="C531" i="28"/>
  <c r="B531" i="28"/>
  <c r="A531" i="28"/>
  <c r="L530" i="28"/>
  <c r="K530" i="28"/>
  <c r="J530" i="28"/>
  <c r="I530" i="28"/>
  <c r="H530" i="28"/>
  <c r="G530" i="28"/>
  <c r="F530" i="28"/>
  <c r="D530" i="28"/>
  <c r="E530" i="28" s="1"/>
  <c r="C530" i="28"/>
  <c r="B530" i="28"/>
  <c r="A530" i="28"/>
  <c r="L529" i="28"/>
  <c r="K529" i="28"/>
  <c r="J529" i="28"/>
  <c r="I529" i="28"/>
  <c r="H529" i="28"/>
  <c r="G529" i="28"/>
  <c r="F529" i="28"/>
  <c r="D529" i="28"/>
  <c r="E529" i="28" s="1"/>
  <c r="C529" i="28"/>
  <c r="B529" i="28"/>
  <c r="A529" i="28"/>
  <c r="L528" i="28"/>
  <c r="K528" i="28"/>
  <c r="J528" i="28"/>
  <c r="I528" i="28"/>
  <c r="H528" i="28"/>
  <c r="G528" i="28"/>
  <c r="F528" i="28"/>
  <c r="D528" i="28"/>
  <c r="E528" i="28" s="1"/>
  <c r="C528" i="28"/>
  <c r="B528" i="28"/>
  <c r="A528" i="28"/>
  <c r="L527" i="28"/>
  <c r="K527" i="28"/>
  <c r="J527" i="28"/>
  <c r="I527" i="28"/>
  <c r="H527" i="28"/>
  <c r="G527" i="28"/>
  <c r="F527" i="28"/>
  <c r="D527" i="28"/>
  <c r="E527" i="28" s="1"/>
  <c r="C527" i="28"/>
  <c r="B527" i="28"/>
  <c r="A527" i="28"/>
  <c r="L526" i="28"/>
  <c r="K526" i="28"/>
  <c r="J526" i="28"/>
  <c r="I526" i="28"/>
  <c r="H526" i="28"/>
  <c r="G526" i="28"/>
  <c r="F526" i="28"/>
  <c r="D526" i="28"/>
  <c r="E526" i="28" s="1"/>
  <c r="C526" i="28"/>
  <c r="B526" i="28"/>
  <c r="A526" i="28"/>
  <c r="L525" i="28"/>
  <c r="K525" i="28"/>
  <c r="J525" i="28"/>
  <c r="I525" i="28"/>
  <c r="H525" i="28"/>
  <c r="G525" i="28"/>
  <c r="F525" i="28"/>
  <c r="D525" i="28"/>
  <c r="E525" i="28" s="1"/>
  <c r="C525" i="28"/>
  <c r="B525" i="28"/>
  <c r="A525" i="28"/>
  <c r="L524" i="28"/>
  <c r="K524" i="28"/>
  <c r="J524" i="28"/>
  <c r="I524" i="28"/>
  <c r="H524" i="28"/>
  <c r="G524" i="28"/>
  <c r="F524" i="28"/>
  <c r="D524" i="28"/>
  <c r="E524" i="28" s="1"/>
  <c r="C524" i="28"/>
  <c r="B524" i="28"/>
  <c r="A524" i="28"/>
  <c r="L523" i="28"/>
  <c r="K523" i="28"/>
  <c r="J523" i="28"/>
  <c r="I523" i="28"/>
  <c r="H523" i="28"/>
  <c r="G523" i="28"/>
  <c r="F523" i="28"/>
  <c r="D523" i="28"/>
  <c r="E523" i="28" s="1"/>
  <c r="C523" i="28"/>
  <c r="B523" i="28"/>
  <c r="A523" i="28"/>
  <c r="L522" i="28"/>
  <c r="K522" i="28"/>
  <c r="J522" i="28"/>
  <c r="I522" i="28"/>
  <c r="H522" i="28"/>
  <c r="G522" i="28"/>
  <c r="F522" i="28"/>
  <c r="D522" i="28"/>
  <c r="E522" i="28" s="1"/>
  <c r="C522" i="28"/>
  <c r="B522" i="28"/>
  <c r="A522" i="28"/>
  <c r="L521" i="28"/>
  <c r="K521" i="28"/>
  <c r="J521" i="28"/>
  <c r="I521" i="28"/>
  <c r="H521" i="28"/>
  <c r="G521" i="28"/>
  <c r="F521" i="28"/>
  <c r="D521" i="28"/>
  <c r="E521" i="28" s="1"/>
  <c r="C521" i="28"/>
  <c r="B521" i="28"/>
  <c r="A521" i="28"/>
  <c r="L520" i="28"/>
  <c r="K520" i="28"/>
  <c r="J520" i="28"/>
  <c r="I520" i="28"/>
  <c r="H520" i="28"/>
  <c r="G520" i="28"/>
  <c r="F520" i="28"/>
  <c r="D520" i="28"/>
  <c r="E520" i="28" s="1"/>
  <c r="C520" i="28"/>
  <c r="B520" i="28"/>
  <c r="A520" i="28"/>
  <c r="L519" i="28"/>
  <c r="K519" i="28"/>
  <c r="J519" i="28"/>
  <c r="I519" i="28"/>
  <c r="H519" i="28"/>
  <c r="G519" i="28"/>
  <c r="F519" i="28"/>
  <c r="D519" i="28"/>
  <c r="E519" i="28" s="1"/>
  <c r="C519" i="28"/>
  <c r="B519" i="28"/>
  <c r="A519" i="28"/>
  <c r="L518" i="28"/>
  <c r="K518" i="28"/>
  <c r="J518" i="28"/>
  <c r="I518" i="28"/>
  <c r="H518" i="28"/>
  <c r="G518" i="28"/>
  <c r="F518" i="28"/>
  <c r="D518" i="28"/>
  <c r="E518" i="28" s="1"/>
  <c r="C518" i="28"/>
  <c r="B518" i="28"/>
  <c r="A518" i="28"/>
  <c r="L517" i="28"/>
  <c r="K517" i="28"/>
  <c r="J517" i="28"/>
  <c r="I517" i="28"/>
  <c r="H517" i="28"/>
  <c r="G517" i="28"/>
  <c r="F517" i="28"/>
  <c r="D517" i="28"/>
  <c r="E517" i="28" s="1"/>
  <c r="C517" i="28"/>
  <c r="B517" i="28"/>
  <c r="A517" i="28"/>
  <c r="L516" i="28"/>
  <c r="K516" i="28"/>
  <c r="J516" i="28"/>
  <c r="I516" i="28"/>
  <c r="H516" i="28"/>
  <c r="G516" i="28"/>
  <c r="F516" i="28"/>
  <c r="D516" i="28"/>
  <c r="E516" i="28" s="1"/>
  <c r="C516" i="28"/>
  <c r="B516" i="28"/>
  <c r="A516" i="28"/>
  <c r="L515" i="28"/>
  <c r="K515" i="28"/>
  <c r="J515" i="28"/>
  <c r="I515" i="28"/>
  <c r="H515" i="28"/>
  <c r="G515" i="28"/>
  <c r="F515" i="28"/>
  <c r="D515" i="28"/>
  <c r="E515" i="28" s="1"/>
  <c r="C515" i="28"/>
  <c r="B515" i="28"/>
  <c r="A515" i="28"/>
  <c r="L514" i="28"/>
  <c r="K514" i="28"/>
  <c r="J514" i="28"/>
  <c r="I514" i="28"/>
  <c r="H514" i="28"/>
  <c r="G514" i="28"/>
  <c r="F514" i="28"/>
  <c r="D514" i="28"/>
  <c r="E514" i="28" s="1"/>
  <c r="C514" i="28"/>
  <c r="B514" i="28"/>
  <c r="A514" i="28"/>
  <c r="L513" i="28"/>
  <c r="K513" i="28"/>
  <c r="J513" i="28"/>
  <c r="I513" i="28"/>
  <c r="H513" i="28"/>
  <c r="G513" i="28"/>
  <c r="F513" i="28"/>
  <c r="D513" i="28"/>
  <c r="E513" i="28" s="1"/>
  <c r="C513" i="28"/>
  <c r="B513" i="28"/>
  <c r="A513" i="28"/>
  <c r="L512" i="28"/>
  <c r="K512" i="28"/>
  <c r="J512" i="28"/>
  <c r="I512" i="28"/>
  <c r="H512" i="28"/>
  <c r="G512" i="28"/>
  <c r="F512" i="28"/>
  <c r="D512" i="28"/>
  <c r="E512" i="28" s="1"/>
  <c r="C512" i="28"/>
  <c r="B512" i="28"/>
  <c r="A512" i="28"/>
  <c r="L511" i="28"/>
  <c r="K511" i="28"/>
  <c r="J511" i="28"/>
  <c r="I511" i="28"/>
  <c r="H511" i="28"/>
  <c r="G511" i="28"/>
  <c r="F511" i="28"/>
  <c r="D511" i="28"/>
  <c r="E511" i="28" s="1"/>
  <c r="C511" i="28"/>
  <c r="B511" i="28"/>
  <c r="A511" i="28"/>
  <c r="L510" i="28"/>
  <c r="K510" i="28"/>
  <c r="J510" i="28"/>
  <c r="I510" i="28"/>
  <c r="H510" i="28"/>
  <c r="G510" i="28"/>
  <c r="F510" i="28"/>
  <c r="D510" i="28"/>
  <c r="E510" i="28" s="1"/>
  <c r="C510" i="28"/>
  <c r="B510" i="28"/>
  <c r="A510" i="28"/>
  <c r="L509" i="28"/>
  <c r="K509" i="28"/>
  <c r="J509" i="28"/>
  <c r="I509" i="28"/>
  <c r="H509" i="28"/>
  <c r="G509" i="28"/>
  <c r="F509" i="28"/>
  <c r="D509" i="28"/>
  <c r="E509" i="28" s="1"/>
  <c r="C509" i="28"/>
  <c r="B509" i="28"/>
  <c r="A509" i="28"/>
  <c r="L508" i="28"/>
  <c r="K508" i="28"/>
  <c r="J508" i="28"/>
  <c r="I508" i="28"/>
  <c r="H508" i="28"/>
  <c r="G508" i="28"/>
  <c r="F508" i="28"/>
  <c r="D508" i="28"/>
  <c r="E508" i="28" s="1"/>
  <c r="C508" i="28"/>
  <c r="B508" i="28"/>
  <c r="A508" i="28"/>
  <c r="L507" i="28"/>
  <c r="K507" i="28"/>
  <c r="J507" i="28"/>
  <c r="I507" i="28"/>
  <c r="H507" i="28"/>
  <c r="G507" i="28"/>
  <c r="F507" i="28"/>
  <c r="D507" i="28"/>
  <c r="E507" i="28" s="1"/>
  <c r="C507" i="28"/>
  <c r="B507" i="28"/>
  <c r="A507" i="28"/>
  <c r="L506" i="28"/>
  <c r="K506" i="28"/>
  <c r="J506" i="28"/>
  <c r="I506" i="28"/>
  <c r="H506" i="28"/>
  <c r="G506" i="28"/>
  <c r="F506" i="28"/>
  <c r="D506" i="28"/>
  <c r="E506" i="28" s="1"/>
  <c r="C506" i="28"/>
  <c r="B506" i="28"/>
  <c r="A506" i="28"/>
  <c r="L505" i="28"/>
  <c r="K505" i="28"/>
  <c r="J505" i="28"/>
  <c r="I505" i="28"/>
  <c r="H505" i="28"/>
  <c r="G505" i="28"/>
  <c r="F505" i="28"/>
  <c r="D505" i="28"/>
  <c r="E505" i="28" s="1"/>
  <c r="C505" i="28"/>
  <c r="B505" i="28"/>
  <c r="A505" i="28"/>
  <c r="L504" i="28"/>
  <c r="K504" i="28"/>
  <c r="J504" i="28"/>
  <c r="I504" i="28"/>
  <c r="H504" i="28"/>
  <c r="G504" i="28"/>
  <c r="F504" i="28"/>
  <c r="D504" i="28"/>
  <c r="E504" i="28" s="1"/>
  <c r="C504" i="28"/>
  <c r="B504" i="28"/>
  <c r="A504" i="28"/>
  <c r="L503" i="28"/>
  <c r="K503" i="28"/>
  <c r="J503" i="28"/>
  <c r="I503" i="28"/>
  <c r="H503" i="28"/>
  <c r="G503" i="28"/>
  <c r="F503" i="28"/>
  <c r="D503" i="28"/>
  <c r="E503" i="28" s="1"/>
  <c r="C503" i="28"/>
  <c r="B503" i="28"/>
  <c r="A503" i="28"/>
  <c r="L502" i="28"/>
  <c r="K502" i="28"/>
  <c r="J502" i="28"/>
  <c r="I502" i="28"/>
  <c r="H502" i="28"/>
  <c r="G502" i="28"/>
  <c r="F502" i="28"/>
  <c r="D502" i="28"/>
  <c r="E502" i="28" s="1"/>
  <c r="C502" i="28"/>
  <c r="B502" i="28"/>
  <c r="A502" i="28"/>
  <c r="L501" i="28"/>
  <c r="K501" i="28"/>
  <c r="J501" i="28"/>
  <c r="I501" i="28"/>
  <c r="H501" i="28"/>
  <c r="G501" i="28"/>
  <c r="F501" i="28"/>
  <c r="D501" i="28"/>
  <c r="E501" i="28" s="1"/>
  <c r="C501" i="28"/>
  <c r="B501" i="28"/>
  <c r="A501" i="28"/>
  <c r="L500" i="28"/>
  <c r="K500" i="28"/>
  <c r="J500" i="28"/>
  <c r="I500" i="28"/>
  <c r="H500" i="28"/>
  <c r="G500" i="28"/>
  <c r="F500" i="28"/>
  <c r="D500" i="28"/>
  <c r="E500" i="28" s="1"/>
  <c r="C500" i="28"/>
  <c r="B500" i="28"/>
  <c r="A500" i="28"/>
  <c r="L499" i="28"/>
  <c r="K499" i="28"/>
  <c r="J499" i="28"/>
  <c r="I499" i="28"/>
  <c r="H499" i="28"/>
  <c r="G499" i="28"/>
  <c r="F499" i="28"/>
  <c r="D499" i="28"/>
  <c r="E499" i="28" s="1"/>
  <c r="C499" i="28"/>
  <c r="B499" i="28"/>
  <c r="A499" i="28"/>
  <c r="L498" i="28"/>
  <c r="K498" i="28"/>
  <c r="J498" i="28"/>
  <c r="I498" i="28"/>
  <c r="H498" i="28"/>
  <c r="G498" i="28"/>
  <c r="F498" i="28"/>
  <c r="D498" i="28"/>
  <c r="E498" i="28" s="1"/>
  <c r="C498" i="28"/>
  <c r="B498" i="28"/>
  <c r="A498" i="28"/>
  <c r="L497" i="28"/>
  <c r="K497" i="28"/>
  <c r="J497" i="28"/>
  <c r="I497" i="28"/>
  <c r="H497" i="28"/>
  <c r="G497" i="28"/>
  <c r="F497" i="28"/>
  <c r="D497" i="28"/>
  <c r="E497" i="28" s="1"/>
  <c r="C497" i="28"/>
  <c r="B497" i="28"/>
  <c r="A497" i="28"/>
  <c r="L496" i="28"/>
  <c r="K496" i="28"/>
  <c r="J496" i="28"/>
  <c r="I496" i="28"/>
  <c r="H496" i="28"/>
  <c r="G496" i="28"/>
  <c r="F496" i="28"/>
  <c r="D496" i="28"/>
  <c r="E496" i="28" s="1"/>
  <c r="C496" i="28"/>
  <c r="B496" i="28"/>
  <c r="A496" i="28"/>
  <c r="L495" i="28"/>
  <c r="K495" i="28"/>
  <c r="J495" i="28"/>
  <c r="I495" i="28"/>
  <c r="H495" i="28"/>
  <c r="G495" i="28"/>
  <c r="F495" i="28"/>
  <c r="D495" i="28"/>
  <c r="E495" i="28" s="1"/>
  <c r="C495" i="28"/>
  <c r="B495" i="28"/>
  <c r="A495" i="28"/>
  <c r="L494" i="28"/>
  <c r="K494" i="28"/>
  <c r="J494" i="28"/>
  <c r="I494" i="28"/>
  <c r="H494" i="28"/>
  <c r="G494" i="28"/>
  <c r="F494" i="28"/>
  <c r="D494" i="28"/>
  <c r="E494" i="28" s="1"/>
  <c r="C494" i="28"/>
  <c r="B494" i="28"/>
  <c r="A494" i="28"/>
  <c r="L493" i="28"/>
  <c r="K493" i="28"/>
  <c r="J493" i="28"/>
  <c r="I493" i="28"/>
  <c r="H493" i="28"/>
  <c r="G493" i="28"/>
  <c r="F493" i="28"/>
  <c r="D493" i="28"/>
  <c r="E493" i="28" s="1"/>
  <c r="C493" i="28"/>
  <c r="B493" i="28"/>
  <c r="A493" i="28"/>
  <c r="L492" i="28"/>
  <c r="K492" i="28"/>
  <c r="J492" i="28"/>
  <c r="I492" i="28"/>
  <c r="H492" i="28"/>
  <c r="G492" i="28"/>
  <c r="F492" i="28"/>
  <c r="D492" i="28"/>
  <c r="E492" i="28" s="1"/>
  <c r="C492" i="28"/>
  <c r="B492" i="28"/>
  <c r="A492" i="28"/>
  <c r="L491" i="28"/>
  <c r="K491" i="28"/>
  <c r="J491" i="28"/>
  <c r="I491" i="28"/>
  <c r="H491" i="28"/>
  <c r="G491" i="28"/>
  <c r="F491" i="28"/>
  <c r="D491" i="28"/>
  <c r="E491" i="28" s="1"/>
  <c r="C491" i="28"/>
  <c r="B491" i="28"/>
  <c r="A491" i="28"/>
  <c r="L490" i="28"/>
  <c r="K490" i="28"/>
  <c r="J490" i="28"/>
  <c r="I490" i="28"/>
  <c r="H490" i="28"/>
  <c r="G490" i="28"/>
  <c r="F490" i="28"/>
  <c r="D490" i="28"/>
  <c r="E490" i="28" s="1"/>
  <c r="C490" i="28"/>
  <c r="B490" i="28"/>
  <c r="A490" i="28"/>
  <c r="L489" i="28"/>
  <c r="K489" i="28"/>
  <c r="J489" i="28"/>
  <c r="I489" i="28"/>
  <c r="H489" i="28"/>
  <c r="G489" i="28"/>
  <c r="F489" i="28"/>
  <c r="D489" i="28"/>
  <c r="E489" i="28" s="1"/>
  <c r="C489" i="28"/>
  <c r="B489" i="28"/>
  <c r="A489" i="28"/>
  <c r="L488" i="28"/>
  <c r="K488" i="28"/>
  <c r="J488" i="28"/>
  <c r="I488" i="28"/>
  <c r="H488" i="28"/>
  <c r="G488" i="28"/>
  <c r="F488" i="28"/>
  <c r="D488" i="28"/>
  <c r="E488" i="28" s="1"/>
  <c r="C488" i="28"/>
  <c r="B488" i="28"/>
  <c r="A488" i="28"/>
  <c r="L487" i="28"/>
  <c r="K487" i="28"/>
  <c r="J487" i="28"/>
  <c r="I487" i="28"/>
  <c r="H487" i="28"/>
  <c r="G487" i="28"/>
  <c r="F487" i="28"/>
  <c r="D487" i="28"/>
  <c r="E487" i="28" s="1"/>
  <c r="C487" i="28"/>
  <c r="B487" i="28"/>
  <c r="A487" i="28"/>
  <c r="L486" i="28"/>
  <c r="K486" i="28"/>
  <c r="J486" i="28"/>
  <c r="I486" i="28"/>
  <c r="H486" i="28"/>
  <c r="G486" i="28"/>
  <c r="F486" i="28"/>
  <c r="D486" i="28"/>
  <c r="E486" i="28" s="1"/>
  <c r="C486" i="28"/>
  <c r="B486" i="28"/>
  <c r="A486" i="28"/>
  <c r="L485" i="28"/>
  <c r="K485" i="28"/>
  <c r="J485" i="28"/>
  <c r="I485" i="28"/>
  <c r="H485" i="28"/>
  <c r="G485" i="28"/>
  <c r="F485" i="28"/>
  <c r="D485" i="28"/>
  <c r="E485" i="28" s="1"/>
  <c r="C485" i="28"/>
  <c r="B485" i="28"/>
  <c r="A485" i="28"/>
  <c r="L484" i="28"/>
  <c r="K484" i="28"/>
  <c r="J484" i="28"/>
  <c r="I484" i="28"/>
  <c r="H484" i="28"/>
  <c r="G484" i="28"/>
  <c r="F484" i="28"/>
  <c r="D484" i="28"/>
  <c r="E484" i="28" s="1"/>
  <c r="C484" i="28"/>
  <c r="B484" i="28"/>
  <c r="A484" i="28"/>
  <c r="L483" i="28"/>
  <c r="K483" i="28"/>
  <c r="J483" i="28"/>
  <c r="I483" i="28"/>
  <c r="H483" i="28"/>
  <c r="G483" i="28"/>
  <c r="F483" i="28"/>
  <c r="D483" i="28"/>
  <c r="E483" i="28" s="1"/>
  <c r="C483" i="28"/>
  <c r="B483" i="28"/>
  <c r="A483" i="28"/>
  <c r="L482" i="28"/>
  <c r="K482" i="28"/>
  <c r="J482" i="28"/>
  <c r="I482" i="28"/>
  <c r="H482" i="28"/>
  <c r="G482" i="28"/>
  <c r="F482" i="28"/>
  <c r="D482" i="28"/>
  <c r="E482" i="28" s="1"/>
  <c r="C482" i="28"/>
  <c r="B482" i="28"/>
  <c r="A482" i="28"/>
  <c r="L481" i="28"/>
  <c r="K481" i="28"/>
  <c r="J481" i="28"/>
  <c r="I481" i="28"/>
  <c r="H481" i="28"/>
  <c r="G481" i="28"/>
  <c r="F481" i="28"/>
  <c r="D481" i="28"/>
  <c r="E481" i="28" s="1"/>
  <c r="C481" i="28"/>
  <c r="B481" i="28"/>
  <c r="A481" i="28"/>
  <c r="L480" i="28"/>
  <c r="K480" i="28"/>
  <c r="J480" i="28"/>
  <c r="I480" i="28"/>
  <c r="H480" i="28"/>
  <c r="G480" i="28"/>
  <c r="F480" i="28"/>
  <c r="D480" i="28"/>
  <c r="E480" i="28" s="1"/>
  <c r="C480" i="28"/>
  <c r="B480" i="28"/>
  <c r="A480" i="28"/>
  <c r="L479" i="28"/>
  <c r="K479" i="28"/>
  <c r="J479" i="28"/>
  <c r="I479" i="28"/>
  <c r="H479" i="28"/>
  <c r="G479" i="28"/>
  <c r="F479" i="28"/>
  <c r="D479" i="28"/>
  <c r="E479" i="28" s="1"/>
  <c r="C479" i="28"/>
  <c r="B479" i="28"/>
  <c r="A479" i="28"/>
  <c r="L478" i="28"/>
  <c r="K478" i="28"/>
  <c r="J478" i="28"/>
  <c r="I478" i="28"/>
  <c r="H478" i="28"/>
  <c r="G478" i="28"/>
  <c r="F478" i="28"/>
  <c r="D478" i="28"/>
  <c r="E478" i="28" s="1"/>
  <c r="C478" i="28"/>
  <c r="B478" i="28"/>
  <c r="A478" i="28"/>
  <c r="L477" i="28"/>
  <c r="K477" i="28"/>
  <c r="J477" i="28"/>
  <c r="I477" i="28"/>
  <c r="H477" i="28"/>
  <c r="G477" i="28"/>
  <c r="F477" i="28"/>
  <c r="D477" i="28"/>
  <c r="E477" i="28" s="1"/>
  <c r="C477" i="28"/>
  <c r="B477" i="28"/>
  <c r="A477" i="28"/>
  <c r="L476" i="28"/>
  <c r="K476" i="28"/>
  <c r="J476" i="28"/>
  <c r="I476" i="28"/>
  <c r="H476" i="28"/>
  <c r="G476" i="28"/>
  <c r="F476" i="28"/>
  <c r="D476" i="28"/>
  <c r="E476" i="28" s="1"/>
  <c r="C476" i="28"/>
  <c r="B476" i="28"/>
  <c r="A476" i="28"/>
  <c r="L475" i="28"/>
  <c r="K475" i="28"/>
  <c r="J475" i="28"/>
  <c r="I475" i="28"/>
  <c r="H475" i="28"/>
  <c r="G475" i="28"/>
  <c r="F475" i="28"/>
  <c r="D475" i="28"/>
  <c r="E475" i="28" s="1"/>
  <c r="C475" i="28"/>
  <c r="B475" i="28"/>
  <c r="A475" i="28"/>
  <c r="L474" i="28"/>
  <c r="K474" i="28"/>
  <c r="J474" i="28"/>
  <c r="I474" i="28"/>
  <c r="H474" i="28"/>
  <c r="G474" i="28"/>
  <c r="F474" i="28"/>
  <c r="D474" i="28"/>
  <c r="E474" i="28" s="1"/>
  <c r="C474" i="28"/>
  <c r="B474" i="28"/>
  <c r="A474" i="28"/>
  <c r="L473" i="28"/>
  <c r="K473" i="28"/>
  <c r="J473" i="28"/>
  <c r="I473" i="28"/>
  <c r="H473" i="28"/>
  <c r="G473" i="28"/>
  <c r="F473" i="28"/>
  <c r="D473" i="28"/>
  <c r="E473" i="28" s="1"/>
  <c r="C473" i="28"/>
  <c r="B473" i="28"/>
  <c r="A473" i="28"/>
  <c r="L472" i="28"/>
  <c r="K472" i="28"/>
  <c r="J472" i="28"/>
  <c r="I472" i="28"/>
  <c r="H472" i="28"/>
  <c r="G472" i="28"/>
  <c r="F472" i="28"/>
  <c r="D472" i="28"/>
  <c r="E472" i="28" s="1"/>
  <c r="C472" i="28"/>
  <c r="B472" i="28"/>
  <c r="A472" i="28"/>
  <c r="L471" i="28"/>
  <c r="K471" i="28"/>
  <c r="J471" i="28"/>
  <c r="I471" i="28"/>
  <c r="H471" i="28"/>
  <c r="G471" i="28"/>
  <c r="F471" i="28"/>
  <c r="D471" i="28"/>
  <c r="E471" i="28" s="1"/>
  <c r="C471" i="28"/>
  <c r="B471" i="28"/>
  <c r="A471" i="28"/>
  <c r="L470" i="28"/>
  <c r="K470" i="28"/>
  <c r="J470" i="28"/>
  <c r="I470" i="28"/>
  <c r="H470" i="28"/>
  <c r="G470" i="28"/>
  <c r="F470" i="28"/>
  <c r="D470" i="28"/>
  <c r="E470" i="28" s="1"/>
  <c r="C470" i="28"/>
  <c r="B470" i="28"/>
  <c r="A470" i="28"/>
  <c r="L469" i="28"/>
  <c r="K469" i="28"/>
  <c r="J469" i="28"/>
  <c r="I469" i="28"/>
  <c r="H469" i="28"/>
  <c r="G469" i="28"/>
  <c r="F469" i="28"/>
  <c r="D469" i="28"/>
  <c r="E469" i="28" s="1"/>
  <c r="C469" i="28"/>
  <c r="B469" i="28"/>
  <c r="A469" i="28"/>
  <c r="L468" i="28"/>
  <c r="K468" i="28"/>
  <c r="J468" i="28"/>
  <c r="I468" i="28"/>
  <c r="H468" i="28"/>
  <c r="G468" i="28"/>
  <c r="F468" i="28"/>
  <c r="D468" i="28"/>
  <c r="E468" i="28" s="1"/>
  <c r="C468" i="28"/>
  <c r="B468" i="28"/>
  <c r="A468" i="28"/>
  <c r="L467" i="28"/>
  <c r="K467" i="28"/>
  <c r="J467" i="28"/>
  <c r="I467" i="28"/>
  <c r="H467" i="28"/>
  <c r="G467" i="28"/>
  <c r="F467" i="28"/>
  <c r="D467" i="28"/>
  <c r="E467" i="28" s="1"/>
  <c r="C467" i="28"/>
  <c r="B467" i="28"/>
  <c r="A467" i="28"/>
  <c r="L466" i="28"/>
  <c r="K466" i="28"/>
  <c r="J466" i="28"/>
  <c r="I466" i="28"/>
  <c r="H466" i="28"/>
  <c r="G466" i="28"/>
  <c r="F466" i="28"/>
  <c r="D466" i="28"/>
  <c r="E466" i="28" s="1"/>
  <c r="C466" i="28"/>
  <c r="B466" i="28"/>
  <c r="A466" i="28"/>
  <c r="L465" i="28"/>
  <c r="K465" i="28"/>
  <c r="J465" i="28"/>
  <c r="I465" i="28"/>
  <c r="H465" i="28"/>
  <c r="G465" i="28"/>
  <c r="F465" i="28"/>
  <c r="D465" i="28"/>
  <c r="E465" i="28" s="1"/>
  <c r="C465" i="28"/>
  <c r="B465" i="28"/>
  <c r="A465" i="28"/>
  <c r="L464" i="28"/>
  <c r="K464" i="28"/>
  <c r="J464" i="28"/>
  <c r="I464" i="28"/>
  <c r="H464" i="28"/>
  <c r="G464" i="28"/>
  <c r="F464" i="28"/>
  <c r="D464" i="28"/>
  <c r="E464" i="28" s="1"/>
  <c r="C464" i="28"/>
  <c r="B464" i="28"/>
  <c r="A464" i="28"/>
  <c r="L463" i="28"/>
  <c r="K463" i="28"/>
  <c r="J463" i="28"/>
  <c r="I463" i="28"/>
  <c r="H463" i="28"/>
  <c r="G463" i="28"/>
  <c r="F463" i="28"/>
  <c r="D463" i="28"/>
  <c r="E463" i="28" s="1"/>
  <c r="C463" i="28"/>
  <c r="B463" i="28"/>
  <c r="A463" i="28"/>
  <c r="L462" i="28"/>
  <c r="K462" i="28"/>
  <c r="J462" i="28"/>
  <c r="I462" i="28"/>
  <c r="H462" i="28"/>
  <c r="G462" i="28"/>
  <c r="F462" i="28"/>
  <c r="D462" i="28"/>
  <c r="E462" i="28" s="1"/>
  <c r="C462" i="28"/>
  <c r="B462" i="28"/>
  <c r="A462" i="28"/>
  <c r="L461" i="28"/>
  <c r="K461" i="28"/>
  <c r="J461" i="28"/>
  <c r="I461" i="28"/>
  <c r="H461" i="28"/>
  <c r="G461" i="28"/>
  <c r="F461" i="28"/>
  <c r="D461" i="28"/>
  <c r="E461" i="28" s="1"/>
  <c r="C461" i="28"/>
  <c r="B461" i="28"/>
  <c r="A461" i="28"/>
  <c r="L460" i="28"/>
  <c r="K460" i="28"/>
  <c r="J460" i="28"/>
  <c r="I460" i="28"/>
  <c r="H460" i="28"/>
  <c r="G460" i="28"/>
  <c r="F460" i="28"/>
  <c r="D460" i="28"/>
  <c r="E460" i="28" s="1"/>
  <c r="C460" i="28"/>
  <c r="B460" i="28"/>
  <c r="A460" i="28"/>
  <c r="L459" i="28"/>
  <c r="K459" i="28"/>
  <c r="J459" i="28"/>
  <c r="I459" i="28"/>
  <c r="H459" i="28"/>
  <c r="G459" i="28"/>
  <c r="F459" i="28"/>
  <c r="D459" i="28"/>
  <c r="E459" i="28" s="1"/>
  <c r="C459" i="28"/>
  <c r="B459" i="28"/>
  <c r="A459" i="28"/>
  <c r="L458" i="28"/>
  <c r="K458" i="28"/>
  <c r="J458" i="28"/>
  <c r="I458" i="28"/>
  <c r="H458" i="28"/>
  <c r="G458" i="28"/>
  <c r="F458" i="28"/>
  <c r="D458" i="28"/>
  <c r="E458" i="28" s="1"/>
  <c r="C458" i="28"/>
  <c r="B458" i="28"/>
  <c r="A458" i="28"/>
  <c r="L457" i="28"/>
  <c r="K457" i="28"/>
  <c r="J457" i="28"/>
  <c r="I457" i="28"/>
  <c r="H457" i="28"/>
  <c r="G457" i="28"/>
  <c r="F457" i="28"/>
  <c r="D457" i="28"/>
  <c r="E457" i="28" s="1"/>
  <c r="C457" i="28"/>
  <c r="B457" i="28"/>
  <c r="A457" i="28"/>
  <c r="L456" i="28"/>
  <c r="K456" i="28"/>
  <c r="J456" i="28"/>
  <c r="I456" i="28"/>
  <c r="H456" i="28"/>
  <c r="G456" i="28"/>
  <c r="F456" i="28"/>
  <c r="D456" i="28"/>
  <c r="E456" i="28" s="1"/>
  <c r="C456" i="28"/>
  <c r="B456" i="28"/>
  <c r="A456" i="28"/>
  <c r="L455" i="28"/>
  <c r="K455" i="28"/>
  <c r="J455" i="28"/>
  <c r="I455" i="28"/>
  <c r="H455" i="28"/>
  <c r="G455" i="28"/>
  <c r="F455" i="28"/>
  <c r="D455" i="28"/>
  <c r="E455" i="28" s="1"/>
  <c r="C455" i="28"/>
  <c r="B455" i="28"/>
  <c r="A455" i="28"/>
  <c r="L454" i="28"/>
  <c r="K454" i="28"/>
  <c r="J454" i="28"/>
  <c r="I454" i="28"/>
  <c r="H454" i="28"/>
  <c r="G454" i="28"/>
  <c r="F454" i="28"/>
  <c r="D454" i="28"/>
  <c r="E454" i="28" s="1"/>
  <c r="C454" i="28"/>
  <c r="B454" i="28"/>
  <c r="A454" i="28"/>
  <c r="L453" i="28"/>
  <c r="K453" i="28"/>
  <c r="J453" i="28"/>
  <c r="I453" i="28"/>
  <c r="H453" i="28"/>
  <c r="G453" i="28"/>
  <c r="F453" i="28"/>
  <c r="D453" i="28"/>
  <c r="E453" i="28" s="1"/>
  <c r="C453" i="28"/>
  <c r="B453" i="28"/>
  <c r="A453" i="28"/>
  <c r="L452" i="28"/>
  <c r="K452" i="28"/>
  <c r="J452" i="28"/>
  <c r="I452" i="28"/>
  <c r="H452" i="28"/>
  <c r="G452" i="28"/>
  <c r="F452" i="28"/>
  <c r="D452" i="28"/>
  <c r="E452" i="28" s="1"/>
  <c r="C452" i="28"/>
  <c r="B452" i="28"/>
  <c r="A452" i="28"/>
  <c r="L451" i="28"/>
  <c r="K451" i="28"/>
  <c r="J451" i="28"/>
  <c r="I451" i="28"/>
  <c r="H451" i="28"/>
  <c r="G451" i="28"/>
  <c r="F451" i="28"/>
  <c r="D451" i="28"/>
  <c r="E451" i="28" s="1"/>
  <c r="C451" i="28"/>
  <c r="B451" i="28"/>
  <c r="A451" i="28"/>
  <c r="L450" i="28"/>
  <c r="K450" i="28"/>
  <c r="J450" i="28"/>
  <c r="I450" i="28"/>
  <c r="H450" i="28"/>
  <c r="G450" i="28"/>
  <c r="F450" i="28"/>
  <c r="D450" i="28"/>
  <c r="E450" i="28" s="1"/>
  <c r="C450" i="28"/>
  <c r="B450" i="28"/>
  <c r="A450" i="28"/>
  <c r="L449" i="28"/>
  <c r="K449" i="28"/>
  <c r="J449" i="28"/>
  <c r="I449" i="28"/>
  <c r="H449" i="28"/>
  <c r="G449" i="28"/>
  <c r="F449" i="28"/>
  <c r="D449" i="28"/>
  <c r="E449" i="28" s="1"/>
  <c r="C449" i="28"/>
  <c r="B449" i="28"/>
  <c r="A449" i="28"/>
  <c r="L448" i="28"/>
  <c r="K448" i="28"/>
  <c r="J448" i="28"/>
  <c r="I448" i="28"/>
  <c r="H448" i="28"/>
  <c r="G448" i="28"/>
  <c r="F448" i="28"/>
  <c r="D448" i="28"/>
  <c r="E448" i="28" s="1"/>
  <c r="C448" i="28"/>
  <c r="B448" i="28"/>
  <c r="A448" i="28"/>
  <c r="L447" i="28"/>
  <c r="K447" i="28"/>
  <c r="J447" i="28"/>
  <c r="I447" i="28"/>
  <c r="H447" i="28"/>
  <c r="G447" i="28"/>
  <c r="F447" i="28"/>
  <c r="D447" i="28"/>
  <c r="E447" i="28" s="1"/>
  <c r="C447" i="28"/>
  <c r="B447" i="28"/>
  <c r="A447" i="28"/>
  <c r="L446" i="28"/>
  <c r="K446" i="28"/>
  <c r="J446" i="28"/>
  <c r="I446" i="28"/>
  <c r="H446" i="28"/>
  <c r="G446" i="28"/>
  <c r="F446" i="28"/>
  <c r="D446" i="28"/>
  <c r="E446" i="28" s="1"/>
  <c r="C446" i="28"/>
  <c r="B446" i="28"/>
  <c r="A446" i="28"/>
  <c r="L445" i="28"/>
  <c r="K445" i="28"/>
  <c r="J445" i="28"/>
  <c r="I445" i="28"/>
  <c r="H445" i="28"/>
  <c r="G445" i="28"/>
  <c r="F445" i="28"/>
  <c r="D445" i="28"/>
  <c r="E445" i="28" s="1"/>
  <c r="C445" i="28"/>
  <c r="B445" i="28"/>
  <c r="A445" i="28"/>
  <c r="L444" i="28"/>
  <c r="K444" i="28"/>
  <c r="J444" i="28"/>
  <c r="I444" i="28"/>
  <c r="H444" i="28"/>
  <c r="G444" i="28"/>
  <c r="F444" i="28"/>
  <c r="D444" i="28"/>
  <c r="E444" i="28" s="1"/>
  <c r="C444" i="28"/>
  <c r="B444" i="28"/>
  <c r="A444" i="28"/>
  <c r="L443" i="28"/>
  <c r="K443" i="28"/>
  <c r="J443" i="28"/>
  <c r="I443" i="28"/>
  <c r="H443" i="28"/>
  <c r="G443" i="28"/>
  <c r="F443" i="28"/>
  <c r="D443" i="28"/>
  <c r="E443" i="28" s="1"/>
  <c r="C443" i="28"/>
  <c r="B443" i="28"/>
  <c r="A443" i="28"/>
  <c r="L442" i="28"/>
  <c r="K442" i="28"/>
  <c r="J442" i="28"/>
  <c r="I442" i="28"/>
  <c r="H442" i="28"/>
  <c r="G442" i="28"/>
  <c r="F442" i="28"/>
  <c r="D442" i="28"/>
  <c r="E442" i="28" s="1"/>
  <c r="C442" i="28"/>
  <c r="B442" i="28"/>
  <c r="A442" i="28"/>
  <c r="L441" i="28"/>
  <c r="K441" i="28"/>
  <c r="J441" i="28"/>
  <c r="I441" i="28"/>
  <c r="H441" i="28"/>
  <c r="G441" i="28"/>
  <c r="F441" i="28"/>
  <c r="D441" i="28"/>
  <c r="E441" i="28" s="1"/>
  <c r="C441" i="28"/>
  <c r="B441" i="28"/>
  <c r="A441" i="28"/>
  <c r="L440" i="28"/>
  <c r="K440" i="28"/>
  <c r="J440" i="28"/>
  <c r="I440" i="28"/>
  <c r="H440" i="28"/>
  <c r="G440" i="28"/>
  <c r="F440" i="28"/>
  <c r="D440" i="28"/>
  <c r="E440" i="28" s="1"/>
  <c r="C440" i="28"/>
  <c r="B440" i="28"/>
  <c r="A440" i="28"/>
  <c r="L439" i="28"/>
  <c r="K439" i="28"/>
  <c r="J439" i="28"/>
  <c r="I439" i="28"/>
  <c r="H439" i="28"/>
  <c r="G439" i="28"/>
  <c r="F439" i="28"/>
  <c r="D439" i="28"/>
  <c r="E439" i="28" s="1"/>
  <c r="C439" i="28"/>
  <c r="B439" i="28"/>
  <c r="A439" i="28"/>
  <c r="L438" i="28"/>
  <c r="K438" i="28"/>
  <c r="J438" i="28"/>
  <c r="I438" i="28"/>
  <c r="H438" i="28"/>
  <c r="G438" i="28"/>
  <c r="F438" i="28"/>
  <c r="D438" i="28"/>
  <c r="E438" i="28" s="1"/>
  <c r="C438" i="28"/>
  <c r="B438" i="28"/>
  <c r="A438" i="28"/>
  <c r="L437" i="28"/>
  <c r="K437" i="28"/>
  <c r="J437" i="28"/>
  <c r="I437" i="28"/>
  <c r="H437" i="28"/>
  <c r="G437" i="28"/>
  <c r="F437" i="28"/>
  <c r="D437" i="28"/>
  <c r="E437" i="28" s="1"/>
  <c r="C437" i="28"/>
  <c r="B437" i="28"/>
  <c r="A437" i="28"/>
  <c r="L436" i="28"/>
  <c r="K436" i="28"/>
  <c r="J436" i="28"/>
  <c r="I436" i="28"/>
  <c r="H436" i="28"/>
  <c r="G436" i="28"/>
  <c r="F436" i="28"/>
  <c r="D436" i="28"/>
  <c r="E436" i="28" s="1"/>
  <c r="C436" i="28"/>
  <c r="B436" i="28"/>
  <c r="A436" i="28"/>
  <c r="L435" i="28"/>
  <c r="K435" i="28"/>
  <c r="J435" i="28"/>
  <c r="I435" i="28"/>
  <c r="H435" i="28"/>
  <c r="G435" i="28"/>
  <c r="F435" i="28"/>
  <c r="D435" i="28"/>
  <c r="E435" i="28" s="1"/>
  <c r="C435" i="28"/>
  <c r="B435" i="28"/>
  <c r="A435" i="28"/>
  <c r="L434" i="28"/>
  <c r="K434" i="28"/>
  <c r="J434" i="28"/>
  <c r="I434" i="28"/>
  <c r="H434" i="28"/>
  <c r="G434" i="28"/>
  <c r="F434" i="28"/>
  <c r="D434" i="28"/>
  <c r="E434" i="28" s="1"/>
  <c r="C434" i="28"/>
  <c r="B434" i="28"/>
  <c r="A434" i="28"/>
  <c r="L433" i="28"/>
  <c r="K433" i="28"/>
  <c r="J433" i="28"/>
  <c r="I433" i="28"/>
  <c r="H433" i="28"/>
  <c r="G433" i="28"/>
  <c r="F433" i="28"/>
  <c r="D433" i="28"/>
  <c r="E433" i="28" s="1"/>
  <c r="C433" i="28"/>
  <c r="B433" i="28"/>
  <c r="A433" i="28"/>
  <c r="L432" i="28"/>
  <c r="K432" i="28"/>
  <c r="J432" i="28"/>
  <c r="I432" i="28"/>
  <c r="H432" i="28"/>
  <c r="G432" i="28"/>
  <c r="F432" i="28"/>
  <c r="D432" i="28"/>
  <c r="E432" i="28" s="1"/>
  <c r="C432" i="28"/>
  <c r="B432" i="28"/>
  <c r="A432" i="28"/>
  <c r="L431" i="28"/>
  <c r="K431" i="28"/>
  <c r="J431" i="28"/>
  <c r="I431" i="28"/>
  <c r="H431" i="28"/>
  <c r="G431" i="28"/>
  <c r="F431" i="28"/>
  <c r="D431" i="28"/>
  <c r="E431" i="28" s="1"/>
  <c r="C431" i="28"/>
  <c r="B431" i="28"/>
  <c r="A431" i="28"/>
  <c r="L430" i="28"/>
  <c r="K430" i="28"/>
  <c r="J430" i="28"/>
  <c r="I430" i="28"/>
  <c r="H430" i="28"/>
  <c r="G430" i="28"/>
  <c r="F430" i="28"/>
  <c r="D430" i="28"/>
  <c r="E430" i="28" s="1"/>
  <c r="C430" i="28"/>
  <c r="B430" i="28"/>
  <c r="A430" i="28"/>
  <c r="L429" i="28"/>
  <c r="K429" i="28"/>
  <c r="J429" i="28"/>
  <c r="I429" i="28"/>
  <c r="H429" i="28"/>
  <c r="G429" i="28"/>
  <c r="F429" i="28"/>
  <c r="D429" i="28"/>
  <c r="E429" i="28" s="1"/>
  <c r="C429" i="28"/>
  <c r="B429" i="28"/>
  <c r="A429" i="28"/>
  <c r="L428" i="28"/>
  <c r="K428" i="28"/>
  <c r="J428" i="28"/>
  <c r="I428" i="28"/>
  <c r="H428" i="28"/>
  <c r="G428" i="28"/>
  <c r="F428" i="28"/>
  <c r="D428" i="28"/>
  <c r="E428" i="28" s="1"/>
  <c r="C428" i="28"/>
  <c r="B428" i="28"/>
  <c r="A428" i="28"/>
  <c r="L427" i="28"/>
  <c r="K427" i="28"/>
  <c r="J427" i="28"/>
  <c r="I427" i="28"/>
  <c r="H427" i="28"/>
  <c r="G427" i="28"/>
  <c r="F427" i="28"/>
  <c r="D427" i="28"/>
  <c r="E427" i="28" s="1"/>
  <c r="C427" i="28"/>
  <c r="B427" i="28"/>
  <c r="A427" i="28"/>
  <c r="L426" i="28"/>
  <c r="K426" i="28"/>
  <c r="J426" i="28"/>
  <c r="I426" i="28"/>
  <c r="H426" i="28"/>
  <c r="G426" i="28"/>
  <c r="F426" i="28"/>
  <c r="D426" i="28"/>
  <c r="E426" i="28" s="1"/>
  <c r="C426" i="28"/>
  <c r="B426" i="28"/>
  <c r="A426" i="28"/>
  <c r="L425" i="28"/>
  <c r="K425" i="28"/>
  <c r="J425" i="28"/>
  <c r="I425" i="28"/>
  <c r="H425" i="28"/>
  <c r="G425" i="28"/>
  <c r="F425" i="28"/>
  <c r="D425" i="28"/>
  <c r="E425" i="28" s="1"/>
  <c r="C425" i="28"/>
  <c r="B425" i="28"/>
  <c r="A425" i="28"/>
  <c r="L424" i="28"/>
  <c r="K424" i="28"/>
  <c r="J424" i="28"/>
  <c r="I424" i="28"/>
  <c r="H424" i="28"/>
  <c r="G424" i="28"/>
  <c r="F424" i="28"/>
  <c r="D424" i="28"/>
  <c r="E424" i="28" s="1"/>
  <c r="C424" i="28"/>
  <c r="B424" i="28"/>
  <c r="A424" i="28"/>
  <c r="L423" i="28"/>
  <c r="K423" i="28"/>
  <c r="J423" i="28"/>
  <c r="I423" i="28"/>
  <c r="H423" i="28"/>
  <c r="G423" i="28"/>
  <c r="F423" i="28"/>
  <c r="D423" i="28"/>
  <c r="E423" i="28" s="1"/>
  <c r="C423" i="28"/>
  <c r="B423" i="28"/>
  <c r="A423" i="28"/>
  <c r="L422" i="28"/>
  <c r="K422" i="28"/>
  <c r="J422" i="28"/>
  <c r="I422" i="28"/>
  <c r="H422" i="28"/>
  <c r="G422" i="28"/>
  <c r="F422" i="28"/>
  <c r="D422" i="28"/>
  <c r="E422" i="28" s="1"/>
  <c r="C422" i="28"/>
  <c r="B422" i="28"/>
  <c r="A422" i="28"/>
  <c r="L421" i="28"/>
  <c r="K421" i="28"/>
  <c r="J421" i="28"/>
  <c r="I421" i="28"/>
  <c r="H421" i="28"/>
  <c r="G421" i="28"/>
  <c r="F421" i="28"/>
  <c r="D421" i="28"/>
  <c r="E421" i="28" s="1"/>
  <c r="C421" i="28"/>
  <c r="B421" i="28"/>
  <c r="A421" i="28"/>
  <c r="L420" i="28"/>
  <c r="K420" i="28"/>
  <c r="J420" i="28"/>
  <c r="I420" i="28"/>
  <c r="H420" i="28"/>
  <c r="G420" i="28"/>
  <c r="F420" i="28"/>
  <c r="D420" i="28"/>
  <c r="E420" i="28" s="1"/>
  <c r="C420" i="28"/>
  <c r="B420" i="28"/>
  <c r="A420" i="28"/>
  <c r="L419" i="28"/>
  <c r="K419" i="28"/>
  <c r="J419" i="28"/>
  <c r="I419" i="28"/>
  <c r="H419" i="28"/>
  <c r="G419" i="28"/>
  <c r="F419" i="28"/>
  <c r="D419" i="28"/>
  <c r="E419" i="28" s="1"/>
  <c r="C419" i="28"/>
  <c r="B419" i="28"/>
  <c r="A419" i="28"/>
  <c r="L418" i="28"/>
  <c r="K418" i="28"/>
  <c r="J418" i="28"/>
  <c r="I418" i="28"/>
  <c r="H418" i="28"/>
  <c r="G418" i="28"/>
  <c r="F418" i="28"/>
  <c r="D418" i="28"/>
  <c r="E418" i="28" s="1"/>
  <c r="C418" i="28"/>
  <c r="B418" i="28"/>
  <c r="A418" i="28"/>
  <c r="L417" i="28"/>
  <c r="K417" i="28"/>
  <c r="J417" i="28"/>
  <c r="I417" i="28"/>
  <c r="H417" i="28"/>
  <c r="G417" i="28"/>
  <c r="F417" i="28"/>
  <c r="D417" i="28"/>
  <c r="E417" i="28" s="1"/>
  <c r="C417" i="28"/>
  <c r="B417" i="28"/>
  <c r="A417" i="28"/>
  <c r="L416" i="28"/>
  <c r="K416" i="28"/>
  <c r="J416" i="28"/>
  <c r="I416" i="28"/>
  <c r="H416" i="28"/>
  <c r="G416" i="28"/>
  <c r="F416" i="28"/>
  <c r="D416" i="28"/>
  <c r="E416" i="28" s="1"/>
  <c r="C416" i="28"/>
  <c r="B416" i="28"/>
  <c r="A416" i="28"/>
  <c r="L415" i="28"/>
  <c r="K415" i="28"/>
  <c r="J415" i="28"/>
  <c r="I415" i="28"/>
  <c r="H415" i="28"/>
  <c r="G415" i="28"/>
  <c r="F415" i="28"/>
  <c r="D415" i="28"/>
  <c r="E415" i="28" s="1"/>
  <c r="C415" i="28"/>
  <c r="B415" i="28"/>
  <c r="A415" i="28"/>
  <c r="L414" i="28"/>
  <c r="K414" i="28"/>
  <c r="J414" i="28"/>
  <c r="I414" i="28"/>
  <c r="H414" i="28"/>
  <c r="G414" i="28"/>
  <c r="F414" i="28"/>
  <c r="D414" i="28"/>
  <c r="E414" i="28" s="1"/>
  <c r="C414" i="28"/>
  <c r="B414" i="28"/>
  <c r="A414" i="28"/>
  <c r="L413" i="28"/>
  <c r="K413" i="28"/>
  <c r="J413" i="28"/>
  <c r="I413" i="28"/>
  <c r="H413" i="28"/>
  <c r="G413" i="28"/>
  <c r="F413" i="28"/>
  <c r="D413" i="28"/>
  <c r="E413" i="28" s="1"/>
  <c r="C413" i="28"/>
  <c r="B413" i="28"/>
  <c r="A413" i="28"/>
  <c r="L412" i="28"/>
  <c r="K412" i="28"/>
  <c r="J412" i="28"/>
  <c r="I412" i="28"/>
  <c r="H412" i="28"/>
  <c r="G412" i="28"/>
  <c r="F412" i="28"/>
  <c r="D412" i="28"/>
  <c r="E412" i="28" s="1"/>
  <c r="C412" i="28"/>
  <c r="B412" i="28"/>
  <c r="A412" i="28"/>
  <c r="L411" i="28"/>
  <c r="K411" i="28"/>
  <c r="J411" i="28"/>
  <c r="I411" i="28"/>
  <c r="H411" i="28"/>
  <c r="G411" i="28"/>
  <c r="F411" i="28"/>
  <c r="D411" i="28"/>
  <c r="E411" i="28" s="1"/>
  <c r="C411" i="28"/>
  <c r="B411" i="28"/>
  <c r="A411" i="28"/>
  <c r="L410" i="28"/>
  <c r="K410" i="28"/>
  <c r="J410" i="28"/>
  <c r="I410" i="28"/>
  <c r="H410" i="28"/>
  <c r="G410" i="28"/>
  <c r="F410" i="28"/>
  <c r="D410" i="28"/>
  <c r="E410" i="28" s="1"/>
  <c r="C410" i="28"/>
  <c r="B410" i="28"/>
  <c r="A410" i="28"/>
  <c r="L409" i="28"/>
  <c r="K409" i="28"/>
  <c r="J409" i="28"/>
  <c r="I409" i="28"/>
  <c r="H409" i="28"/>
  <c r="G409" i="28"/>
  <c r="F409" i="28"/>
  <c r="D409" i="28"/>
  <c r="E409" i="28" s="1"/>
  <c r="C409" i="28"/>
  <c r="B409" i="28"/>
  <c r="A409" i="28"/>
  <c r="L408" i="28"/>
  <c r="K408" i="28"/>
  <c r="J408" i="28"/>
  <c r="I408" i="28"/>
  <c r="H408" i="28"/>
  <c r="G408" i="28"/>
  <c r="F408" i="28"/>
  <c r="D408" i="28"/>
  <c r="E408" i="28" s="1"/>
  <c r="C408" i="28"/>
  <c r="B408" i="28"/>
  <c r="A408" i="28"/>
  <c r="L407" i="28"/>
  <c r="K407" i="28"/>
  <c r="J407" i="28"/>
  <c r="I407" i="28"/>
  <c r="H407" i="28"/>
  <c r="G407" i="28"/>
  <c r="F407" i="28"/>
  <c r="D407" i="28"/>
  <c r="E407" i="28" s="1"/>
  <c r="C407" i="28"/>
  <c r="B407" i="28"/>
  <c r="A407" i="28"/>
  <c r="L406" i="28"/>
  <c r="K406" i="28"/>
  <c r="J406" i="28"/>
  <c r="I406" i="28"/>
  <c r="H406" i="28"/>
  <c r="G406" i="28"/>
  <c r="F406" i="28"/>
  <c r="D406" i="28"/>
  <c r="E406" i="28" s="1"/>
  <c r="C406" i="28"/>
  <c r="B406" i="28"/>
  <c r="A406" i="28"/>
  <c r="L405" i="28"/>
  <c r="K405" i="28"/>
  <c r="J405" i="28"/>
  <c r="I405" i="28"/>
  <c r="H405" i="28"/>
  <c r="G405" i="28"/>
  <c r="F405" i="28"/>
  <c r="D405" i="28"/>
  <c r="E405" i="28" s="1"/>
  <c r="C405" i="28"/>
  <c r="B405" i="28"/>
  <c r="A405" i="28"/>
  <c r="L404" i="28"/>
  <c r="K404" i="28"/>
  <c r="J404" i="28"/>
  <c r="I404" i="28"/>
  <c r="H404" i="28"/>
  <c r="G404" i="28"/>
  <c r="F404" i="28"/>
  <c r="D404" i="28"/>
  <c r="E404" i="28" s="1"/>
  <c r="C404" i="28"/>
  <c r="B404" i="28"/>
  <c r="A404" i="28"/>
  <c r="L403" i="28"/>
  <c r="K403" i="28"/>
  <c r="J403" i="28"/>
  <c r="I403" i="28"/>
  <c r="H403" i="28"/>
  <c r="G403" i="28"/>
  <c r="F403" i="28"/>
  <c r="D403" i="28"/>
  <c r="E403" i="28" s="1"/>
  <c r="C403" i="28"/>
  <c r="B403" i="28"/>
  <c r="A403" i="28"/>
  <c r="L402" i="28"/>
  <c r="K402" i="28"/>
  <c r="J402" i="28"/>
  <c r="I402" i="28"/>
  <c r="H402" i="28"/>
  <c r="G402" i="28"/>
  <c r="F402" i="28"/>
  <c r="D402" i="28"/>
  <c r="E402" i="28" s="1"/>
  <c r="C402" i="28"/>
  <c r="B402" i="28"/>
  <c r="A402" i="28"/>
  <c r="L401" i="28"/>
  <c r="K401" i="28"/>
  <c r="J401" i="28"/>
  <c r="I401" i="28"/>
  <c r="H401" i="28"/>
  <c r="G401" i="28"/>
  <c r="F401" i="28"/>
  <c r="D401" i="28"/>
  <c r="E401" i="28" s="1"/>
  <c r="C401" i="28"/>
  <c r="B401" i="28"/>
  <c r="A401" i="28"/>
  <c r="L400" i="28"/>
  <c r="K400" i="28"/>
  <c r="J400" i="28"/>
  <c r="I400" i="28"/>
  <c r="H400" i="28"/>
  <c r="G400" i="28"/>
  <c r="F400" i="28"/>
  <c r="D400" i="28"/>
  <c r="E400" i="28" s="1"/>
  <c r="C400" i="28"/>
  <c r="B400" i="28"/>
  <c r="A400" i="28"/>
  <c r="L399" i="28"/>
  <c r="K399" i="28"/>
  <c r="J399" i="28"/>
  <c r="I399" i="28"/>
  <c r="H399" i="28"/>
  <c r="G399" i="28"/>
  <c r="F399" i="28"/>
  <c r="D399" i="28"/>
  <c r="E399" i="28" s="1"/>
  <c r="C399" i="28"/>
  <c r="B399" i="28"/>
  <c r="A399" i="28"/>
  <c r="L398" i="28"/>
  <c r="K398" i="28"/>
  <c r="J398" i="28"/>
  <c r="I398" i="28"/>
  <c r="H398" i="28"/>
  <c r="G398" i="28"/>
  <c r="F398" i="28"/>
  <c r="D398" i="28"/>
  <c r="E398" i="28" s="1"/>
  <c r="C398" i="28"/>
  <c r="B398" i="28"/>
  <c r="A398" i="28"/>
  <c r="L397" i="28"/>
  <c r="K397" i="28"/>
  <c r="J397" i="28"/>
  <c r="I397" i="28"/>
  <c r="H397" i="28"/>
  <c r="G397" i="28"/>
  <c r="F397" i="28"/>
  <c r="D397" i="28"/>
  <c r="E397" i="28" s="1"/>
  <c r="C397" i="28"/>
  <c r="B397" i="28"/>
  <c r="A397" i="28"/>
  <c r="L396" i="28"/>
  <c r="K396" i="28"/>
  <c r="J396" i="28"/>
  <c r="I396" i="28"/>
  <c r="H396" i="28"/>
  <c r="G396" i="28"/>
  <c r="F396" i="28"/>
  <c r="D396" i="28"/>
  <c r="E396" i="28" s="1"/>
  <c r="C396" i="28"/>
  <c r="B396" i="28"/>
  <c r="A396" i="28"/>
  <c r="L395" i="28"/>
  <c r="K395" i="28"/>
  <c r="J395" i="28"/>
  <c r="I395" i="28"/>
  <c r="H395" i="28"/>
  <c r="G395" i="28"/>
  <c r="F395" i="28"/>
  <c r="D395" i="28"/>
  <c r="E395" i="28" s="1"/>
  <c r="C395" i="28"/>
  <c r="B395" i="28"/>
  <c r="A395" i="28"/>
  <c r="L394" i="28"/>
  <c r="K394" i="28"/>
  <c r="J394" i="28"/>
  <c r="I394" i="28"/>
  <c r="H394" i="28"/>
  <c r="G394" i="28"/>
  <c r="F394" i="28"/>
  <c r="D394" i="28"/>
  <c r="E394" i="28" s="1"/>
  <c r="C394" i="28"/>
  <c r="B394" i="28"/>
  <c r="A394" i="28"/>
  <c r="L393" i="28"/>
  <c r="K393" i="28"/>
  <c r="J393" i="28"/>
  <c r="I393" i="28"/>
  <c r="H393" i="28"/>
  <c r="G393" i="28"/>
  <c r="F393" i="28"/>
  <c r="D393" i="28"/>
  <c r="E393" i="28" s="1"/>
  <c r="C393" i="28"/>
  <c r="B393" i="28"/>
  <c r="A393" i="28"/>
  <c r="L392" i="28"/>
  <c r="K392" i="28"/>
  <c r="J392" i="28"/>
  <c r="I392" i="28"/>
  <c r="H392" i="28"/>
  <c r="G392" i="28"/>
  <c r="F392" i="28"/>
  <c r="D392" i="28"/>
  <c r="E392" i="28" s="1"/>
  <c r="C392" i="28"/>
  <c r="B392" i="28"/>
  <c r="A392" i="28"/>
  <c r="L391" i="28"/>
  <c r="K391" i="28"/>
  <c r="J391" i="28"/>
  <c r="I391" i="28"/>
  <c r="H391" i="28"/>
  <c r="G391" i="28"/>
  <c r="F391" i="28"/>
  <c r="D391" i="28"/>
  <c r="E391" i="28" s="1"/>
  <c r="C391" i="28"/>
  <c r="B391" i="28"/>
  <c r="A391" i="28"/>
  <c r="L390" i="28"/>
  <c r="K390" i="28"/>
  <c r="J390" i="28"/>
  <c r="I390" i="28"/>
  <c r="H390" i="28"/>
  <c r="G390" i="28"/>
  <c r="F390" i="28"/>
  <c r="D390" i="28"/>
  <c r="E390" i="28" s="1"/>
  <c r="C390" i="28"/>
  <c r="B390" i="28"/>
  <c r="A390" i="28"/>
  <c r="L389" i="28"/>
  <c r="K389" i="28"/>
  <c r="J389" i="28"/>
  <c r="I389" i="28"/>
  <c r="H389" i="28"/>
  <c r="G389" i="28"/>
  <c r="F389" i="28"/>
  <c r="D389" i="28"/>
  <c r="E389" i="28" s="1"/>
  <c r="C389" i="28"/>
  <c r="B389" i="28"/>
  <c r="A389" i="28"/>
  <c r="L388" i="28"/>
  <c r="K388" i="28"/>
  <c r="J388" i="28"/>
  <c r="I388" i="28"/>
  <c r="H388" i="28"/>
  <c r="G388" i="28"/>
  <c r="F388" i="28"/>
  <c r="D388" i="28"/>
  <c r="E388" i="28" s="1"/>
  <c r="C388" i="28"/>
  <c r="B388" i="28"/>
  <c r="A388" i="28"/>
  <c r="L387" i="28"/>
  <c r="K387" i="28"/>
  <c r="J387" i="28"/>
  <c r="I387" i="28"/>
  <c r="H387" i="28"/>
  <c r="G387" i="28"/>
  <c r="F387" i="28"/>
  <c r="D387" i="28"/>
  <c r="E387" i="28" s="1"/>
  <c r="C387" i="28"/>
  <c r="B387" i="28"/>
  <c r="A387" i="28"/>
  <c r="L386" i="28"/>
  <c r="K386" i="28"/>
  <c r="J386" i="28"/>
  <c r="I386" i="28"/>
  <c r="H386" i="28"/>
  <c r="G386" i="28"/>
  <c r="F386" i="28"/>
  <c r="D386" i="28"/>
  <c r="E386" i="28" s="1"/>
  <c r="C386" i="28"/>
  <c r="B386" i="28"/>
  <c r="A386" i="28"/>
  <c r="L385" i="28"/>
  <c r="K385" i="28"/>
  <c r="J385" i="28"/>
  <c r="I385" i="28"/>
  <c r="H385" i="28"/>
  <c r="G385" i="28"/>
  <c r="F385" i="28"/>
  <c r="D385" i="28"/>
  <c r="E385" i="28" s="1"/>
  <c r="C385" i="28"/>
  <c r="B385" i="28"/>
  <c r="A385" i="28"/>
  <c r="L384" i="28"/>
  <c r="K384" i="28"/>
  <c r="J384" i="28"/>
  <c r="I384" i="28"/>
  <c r="H384" i="28"/>
  <c r="G384" i="28"/>
  <c r="F384" i="28"/>
  <c r="D384" i="28"/>
  <c r="E384" i="28" s="1"/>
  <c r="C384" i="28"/>
  <c r="B384" i="28"/>
  <c r="A384" i="28"/>
  <c r="L383" i="28"/>
  <c r="K383" i="28"/>
  <c r="J383" i="28"/>
  <c r="I383" i="28"/>
  <c r="H383" i="28"/>
  <c r="G383" i="28"/>
  <c r="F383" i="28"/>
  <c r="D383" i="28"/>
  <c r="E383" i="28" s="1"/>
  <c r="C383" i="28"/>
  <c r="B383" i="28"/>
  <c r="A383" i="28"/>
  <c r="L382" i="28"/>
  <c r="K382" i="28"/>
  <c r="J382" i="28"/>
  <c r="I382" i="28"/>
  <c r="H382" i="28"/>
  <c r="G382" i="28"/>
  <c r="F382" i="28"/>
  <c r="D382" i="28"/>
  <c r="E382" i="28" s="1"/>
  <c r="C382" i="28"/>
  <c r="B382" i="28"/>
  <c r="A382" i="28"/>
  <c r="L381" i="28"/>
  <c r="K381" i="28"/>
  <c r="J381" i="28"/>
  <c r="I381" i="28"/>
  <c r="H381" i="28"/>
  <c r="G381" i="28"/>
  <c r="F381" i="28"/>
  <c r="D381" i="28"/>
  <c r="E381" i="28" s="1"/>
  <c r="C381" i="28"/>
  <c r="B381" i="28"/>
  <c r="A381" i="28"/>
  <c r="L380" i="28"/>
  <c r="K380" i="28"/>
  <c r="J380" i="28"/>
  <c r="I380" i="28"/>
  <c r="H380" i="28"/>
  <c r="G380" i="28"/>
  <c r="F380" i="28"/>
  <c r="D380" i="28"/>
  <c r="E380" i="28" s="1"/>
  <c r="C380" i="28"/>
  <c r="B380" i="28"/>
  <c r="A380" i="28"/>
  <c r="L379" i="28"/>
  <c r="K379" i="28"/>
  <c r="J379" i="28"/>
  <c r="I379" i="28"/>
  <c r="H379" i="28"/>
  <c r="G379" i="28"/>
  <c r="F379" i="28"/>
  <c r="D379" i="28"/>
  <c r="E379" i="28" s="1"/>
  <c r="C379" i="28"/>
  <c r="B379" i="28"/>
  <c r="A379" i="28"/>
  <c r="L378" i="28"/>
  <c r="K378" i="28"/>
  <c r="J378" i="28"/>
  <c r="I378" i="28"/>
  <c r="H378" i="28"/>
  <c r="G378" i="28"/>
  <c r="F378" i="28"/>
  <c r="D378" i="28"/>
  <c r="E378" i="28" s="1"/>
  <c r="C378" i="28"/>
  <c r="B378" i="28"/>
  <c r="A378" i="28"/>
  <c r="L377" i="28"/>
  <c r="K377" i="28"/>
  <c r="J377" i="28"/>
  <c r="I377" i="28"/>
  <c r="H377" i="28"/>
  <c r="G377" i="28"/>
  <c r="F377" i="28"/>
  <c r="D377" i="28"/>
  <c r="E377" i="28" s="1"/>
  <c r="C377" i="28"/>
  <c r="B377" i="28"/>
  <c r="A377" i="28"/>
  <c r="L376" i="28"/>
  <c r="K376" i="28"/>
  <c r="J376" i="28"/>
  <c r="I376" i="28"/>
  <c r="H376" i="28"/>
  <c r="G376" i="28"/>
  <c r="F376" i="28"/>
  <c r="D376" i="28"/>
  <c r="E376" i="28" s="1"/>
  <c r="C376" i="28"/>
  <c r="B376" i="28"/>
  <c r="A376" i="28"/>
  <c r="L375" i="28"/>
  <c r="K375" i="28"/>
  <c r="J375" i="28"/>
  <c r="I375" i="28"/>
  <c r="H375" i="28"/>
  <c r="G375" i="28"/>
  <c r="F375" i="28"/>
  <c r="D375" i="28"/>
  <c r="E375" i="28" s="1"/>
  <c r="C375" i="28"/>
  <c r="B375" i="28"/>
  <c r="A375" i="28"/>
  <c r="L374" i="28"/>
  <c r="K374" i="28"/>
  <c r="J374" i="28"/>
  <c r="I374" i="28"/>
  <c r="H374" i="28"/>
  <c r="G374" i="28"/>
  <c r="F374" i="28"/>
  <c r="D374" i="28"/>
  <c r="E374" i="28" s="1"/>
  <c r="C374" i="28"/>
  <c r="B374" i="28"/>
  <c r="A374" i="28"/>
  <c r="L373" i="28"/>
  <c r="K373" i="28"/>
  <c r="J373" i="28"/>
  <c r="I373" i="28"/>
  <c r="H373" i="28"/>
  <c r="G373" i="28"/>
  <c r="F373" i="28"/>
  <c r="D373" i="28"/>
  <c r="E373" i="28" s="1"/>
  <c r="C373" i="28"/>
  <c r="B373" i="28"/>
  <c r="A373" i="28"/>
  <c r="L372" i="28"/>
  <c r="K372" i="28"/>
  <c r="J372" i="28"/>
  <c r="I372" i="28"/>
  <c r="H372" i="28"/>
  <c r="G372" i="28"/>
  <c r="F372" i="28"/>
  <c r="D372" i="28"/>
  <c r="E372" i="28" s="1"/>
  <c r="C372" i="28"/>
  <c r="B372" i="28"/>
  <c r="A372" i="28"/>
  <c r="L371" i="28"/>
  <c r="K371" i="28"/>
  <c r="J371" i="28"/>
  <c r="I371" i="28"/>
  <c r="H371" i="28"/>
  <c r="G371" i="28"/>
  <c r="F371" i="28"/>
  <c r="D371" i="28"/>
  <c r="E371" i="28" s="1"/>
  <c r="C371" i="28"/>
  <c r="B371" i="28"/>
  <c r="A371" i="28"/>
  <c r="L370" i="28"/>
  <c r="K370" i="28"/>
  <c r="J370" i="28"/>
  <c r="I370" i="28"/>
  <c r="H370" i="28"/>
  <c r="G370" i="28"/>
  <c r="F370" i="28"/>
  <c r="D370" i="28"/>
  <c r="E370" i="28" s="1"/>
  <c r="C370" i="28"/>
  <c r="B370" i="28"/>
  <c r="A370" i="28"/>
  <c r="L369" i="28"/>
  <c r="K369" i="28"/>
  <c r="J369" i="28"/>
  <c r="I369" i="28"/>
  <c r="H369" i="28"/>
  <c r="G369" i="28"/>
  <c r="F369" i="28"/>
  <c r="D369" i="28"/>
  <c r="E369" i="28" s="1"/>
  <c r="C369" i="28"/>
  <c r="B369" i="28"/>
  <c r="A369" i="28"/>
  <c r="L368" i="28"/>
  <c r="K368" i="28"/>
  <c r="J368" i="28"/>
  <c r="I368" i="28"/>
  <c r="H368" i="28"/>
  <c r="G368" i="28"/>
  <c r="F368" i="28"/>
  <c r="D368" i="28"/>
  <c r="E368" i="28" s="1"/>
  <c r="C368" i="28"/>
  <c r="B368" i="28"/>
  <c r="A368" i="28"/>
  <c r="L367" i="28"/>
  <c r="K367" i="28"/>
  <c r="J367" i="28"/>
  <c r="I367" i="28"/>
  <c r="H367" i="28"/>
  <c r="G367" i="28"/>
  <c r="F367" i="28"/>
  <c r="D367" i="28"/>
  <c r="E367" i="28" s="1"/>
  <c r="C367" i="28"/>
  <c r="B367" i="28"/>
  <c r="A367" i="28"/>
  <c r="L366" i="28"/>
  <c r="K366" i="28"/>
  <c r="J366" i="28"/>
  <c r="I366" i="28"/>
  <c r="H366" i="28"/>
  <c r="G366" i="28"/>
  <c r="F366" i="28"/>
  <c r="D366" i="28"/>
  <c r="E366" i="28" s="1"/>
  <c r="C366" i="28"/>
  <c r="B366" i="28"/>
  <c r="A366" i="28"/>
  <c r="L365" i="28"/>
  <c r="K365" i="28"/>
  <c r="J365" i="28"/>
  <c r="I365" i="28"/>
  <c r="H365" i="28"/>
  <c r="G365" i="28"/>
  <c r="F365" i="28"/>
  <c r="D365" i="28"/>
  <c r="E365" i="28" s="1"/>
  <c r="C365" i="28"/>
  <c r="B365" i="28"/>
  <c r="A365" i="28"/>
  <c r="L364" i="28"/>
  <c r="K364" i="28"/>
  <c r="J364" i="28"/>
  <c r="I364" i="28"/>
  <c r="H364" i="28"/>
  <c r="G364" i="28"/>
  <c r="F364" i="28"/>
  <c r="D364" i="28"/>
  <c r="E364" i="28" s="1"/>
  <c r="C364" i="28"/>
  <c r="B364" i="28"/>
  <c r="A364" i="28"/>
  <c r="L363" i="28"/>
  <c r="K363" i="28"/>
  <c r="J363" i="28"/>
  <c r="I363" i="28"/>
  <c r="H363" i="28"/>
  <c r="G363" i="28"/>
  <c r="F363" i="28"/>
  <c r="D363" i="28"/>
  <c r="E363" i="28" s="1"/>
  <c r="C363" i="28"/>
  <c r="B363" i="28"/>
  <c r="A363" i="28"/>
  <c r="L362" i="28"/>
  <c r="K362" i="28"/>
  <c r="J362" i="28"/>
  <c r="I362" i="28"/>
  <c r="H362" i="28"/>
  <c r="G362" i="28"/>
  <c r="F362" i="28"/>
  <c r="D362" i="28"/>
  <c r="E362" i="28" s="1"/>
  <c r="C362" i="28"/>
  <c r="B362" i="28"/>
  <c r="A362" i="28"/>
  <c r="L361" i="28"/>
  <c r="K361" i="28"/>
  <c r="J361" i="28"/>
  <c r="I361" i="28"/>
  <c r="H361" i="28"/>
  <c r="G361" i="28"/>
  <c r="F361" i="28"/>
  <c r="D361" i="28"/>
  <c r="E361" i="28" s="1"/>
  <c r="C361" i="28"/>
  <c r="B361" i="28"/>
  <c r="A361" i="28"/>
  <c r="L360" i="28"/>
  <c r="K360" i="28"/>
  <c r="J360" i="28"/>
  <c r="I360" i="28"/>
  <c r="H360" i="28"/>
  <c r="G360" i="28"/>
  <c r="F360" i="28"/>
  <c r="D360" i="28"/>
  <c r="E360" i="28" s="1"/>
  <c r="C360" i="28"/>
  <c r="B360" i="28"/>
  <c r="A360" i="28"/>
  <c r="L359" i="28"/>
  <c r="K359" i="28"/>
  <c r="J359" i="28"/>
  <c r="I359" i="28"/>
  <c r="H359" i="28"/>
  <c r="G359" i="28"/>
  <c r="F359" i="28"/>
  <c r="D359" i="28"/>
  <c r="E359" i="28" s="1"/>
  <c r="C359" i="28"/>
  <c r="B359" i="28"/>
  <c r="A359" i="28"/>
  <c r="L358" i="28"/>
  <c r="K358" i="28"/>
  <c r="J358" i="28"/>
  <c r="I358" i="28"/>
  <c r="H358" i="28"/>
  <c r="G358" i="28"/>
  <c r="F358" i="28"/>
  <c r="D358" i="28"/>
  <c r="E358" i="28" s="1"/>
  <c r="C358" i="28"/>
  <c r="B358" i="28"/>
  <c r="A358" i="28"/>
  <c r="L357" i="28"/>
  <c r="K357" i="28"/>
  <c r="J357" i="28"/>
  <c r="I357" i="28"/>
  <c r="H357" i="28"/>
  <c r="G357" i="28"/>
  <c r="F357" i="28"/>
  <c r="D357" i="28"/>
  <c r="E357" i="28" s="1"/>
  <c r="C357" i="28"/>
  <c r="B357" i="28"/>
  <c r="A357" i="28"/>
  <c r="L356" i="28"/>
  <c r="K356" i="28"/>
  <c r="J356" i="28"/>
  <c r="I356" i="28"/>
  <c r="H356" i="28"/>
  <c r="G356" i="28"/>
  <c r="F356" i="28"/>
  <c r="D356" i="28"/>
  <c r="E356" i="28" s="1"/>
  <c r="C356" i="28"/>
  <c r="B356" i="28"/>
  <c r="A356" i="28"/>
  <c r="L355" i="28"/>
  <c r="K355" i="28"/>
  <c r="J355" i="28"/>
  <c r="I355" i="28"/>
  <c r="H355" i="28"/>
  <c r="G355" i="28"/>
  <c r="F355" i="28"/>
  <c r="D355" i="28"/>
  <c r="E355" i="28" s="1"/>
  <c r="C355" i="28"/>
  <c r="B355" i="28"/>
  <c r="A355" i="28"/>
  <c r="L354" i="28"/>
  <c r="K354" i="28"/>
  <c r="J354" i="28"/>
  <c r="I354" i="28"/>
  <c r="H354" i="28"/>
  <c r="G354" i="28"/>
  <c r="F354" i="28"/>
  <c r="D354" i="28"/>
  <c r="E354" i="28" s="1"/>
  <c r="C354" i="28"/>
  <c r="B354" i="28"/>
  <c r="A354" i="28"/>
  <c r="L353" i="28"/>
  <c r="K353" i="28"/>
  <c r="J353" i="28"/>
  <c r="I353" i="28"/>
  <c r="H353" i="28"/>
  <c r="G353" i="28"/>
  <c r="F353" i="28"/>
  <c r="D353" i="28"/>
  <c r="E353" i="28" s="1"/>
  <c r="C353" i="28"/>
  <c r="B353" i="28"/>
  <c r="A353" i="28"/>
  <c r="L352" i="28"/>
  <c r="K352" i="28"/>
  <c r="J352" i="28"/>
  <c r="I352" i="28"/>
  <c r="H352" i="28"/>
  <c r="G352" i="28"/>
  <c r="F352" i="28"/>
  <c r="D352" i="28"/>
  <c r="E352" i="28" s="1"/>
  <c r="C352" i="28"/>
  <c r="B352" i="28"/>
  <c r="A352" i="28"/>
  <c r="L351" i="28"/>
  <c r="K351" i="28"/>
  <c r="J351" i="28"/>
  <c r="I351" i="28"/>
  <c r="H351" i="28"/>
  <c r="G351" i="28"/>
  <c r="F351" i="28"/>
  <c r="D351" i="28"/>
  <c r="E351" i="28" s="1"/>
  <c r="C351" i="28"/>
  <c r="B351" i="28"/>
  <c r="A351" i="28"/>
  <c r="L350" i="28"/>
  <c r="K350" i="28"/>
  <c r="J350" i="28"/>
  <c r="I350" i="28"/>
  <c r="H350" i="28"/>
  <c r="G350" i="28"/>
  <c r="F350" i="28"/>
  <c r="D350" i="28"/>
  <c r="E350" i="28" s="1"/>
  <c r="C350" i="28"/>
  <c r="B350" i="28"/>
  <c r="A350" i="28"/>
  <c r="L349" i="28"/>
  <c r="K349" i="28"/>
  <c r="J349" i="28"/>
  <c r="I349" i="28"/>
  <c r="H349" i="28"/>
  <c r="G349" i="28"/>
  <c r="F349" i="28"/>
  <c r="D349" i="28"/>
  <c r="E349" i="28" s="1"/>
  <c r="C349" i="28"/>
  <c r="B349" i="28"/>
  <c r="A349" i="28"/>
  <c r="L348" i="28"/>
  <c r="K348" i="28"/>
  <c r="J348" i="28"/>
  <c r="I348" i="28"/>
  <c r="H348" i="28"/>
  <c r="G348" i="28"/>
  <c r="F348" i="28"/>
  <c r="D348" i="28"/>
  <c r="E348" i="28" s="1"/>
  <c r="C348" i="28"/>
  <c r="B348" i="28"/>
  <c r="A348" i="28"/>
  <c r="L347" i="28"/>
  <c r="K347" i="28"/>
  <c r="J347" i="28"/>
  <c r="I347" i="28"/>
  <c r="H347" i="28"/>
  <c r="G347" i="28"/>
  <c r="F347" i="28"/>
  <c r="D347" i="28"/>
  <c r="E347" i="28" s="1"/>
  <c r="C347" i="28"/>
  <c r="B347" i="28"/>
  <c r="A347" i="28"/>
  <c r="L346" i="28"/>
  <c r="K346" i="28"/>
  <c r="J346" i="28"/>
  <c r="I346" i="28"/>
  <c r="H346" i="28"/>
  <c r="G346" i="28"/>
  <c r="F346" i="28"/>
  <c r="D346" i="28"/>
  <c r="E346" i="28" s="1"/>
  <c r="C346" i="28"/>
  <c r="B346" i="28"/>
  <c r="A346" i="28"/>
  <c r="L345" i="28"/>
  <c r="K345" i="28"/>
  <c r="J345" i="28"/>
  <c r="I345" i="28"/>
  <c r="H345" i="28"/>
  <c r="G345" i="28"/>
  <c r="F345" i="28"/>
  <c r="D345" i="28"/>
  <c r="E345" i="28" s="1"/>
  <c r="C345" i="28"/>
  <c r="B345" i="28"/>
  <c r="A345" i="28"/>
  <c r="L344" i="28"/>
  <c r="K344" i="28"/>
  <c r="J344" i="28"/>
  <c r="I344" i="28"/>
  <c r="H344" i="28"/>
  <c r="G344" i="28"/>
  <c r="F344" i="28"/>
  <c r="D344" i="28"/>
  <c r="E344" i="28" s="1"/>
  <c r="C344" i="28"/>
  <c r="B344" i="28"/>
  <c r="A344" i="28"/>
  <c r="L343" i="28"/>
  <c r="K343" i="28"/>
  <c r="J343" i="28"/>
  <c r="I343" i="28"/>
  <c r="H343" i="28"/>
  <c r="G343" i="28"/>
  <c r="F343" i="28"/>
  <c r="D343" i="28"/>
  <c r="E343" i="28" s="1"/>
  <c r="C343" i="28"/>
  <c r="B343" i="28"/>
  <c r="A343" i="28"/>
  <c r="L342" i="28"/>
  <c r="K342" i="28"/>
  <c r="J342" i="28"/>
  <c r="I342" i="28"/>
  <c r="H342" i="28"/>
  <c r="G342" i="28"/>
  <c r="F342" i="28"/>
  <c r="D342" i="28"/>
  <c r="E342" i="28" s="1"/>
  <c r="C342" i="28"/>
  <c r="B342" i="28"/>
  <c r="A342" i="28"/>
  <c r="L341" i="28"/>
  <c r="K341" i="28"/>
  <c r="J341" i="28"/>
  <c r="I341" i="28"/>
  <c r="H341" i="28"/>
  <c r="G341" i="28"/>
  <c r="F341" i="28"/>
  <c r="D341" i="28"/>
  <c r="E341" i="28" s="1"/>
  <c r="C341" i="28"/>
  <c r="B341" i="28"/>
  <c r="A341" i="28"/>
  <c r="L340" i="28"/>
  <c r="K340" i="28"/>
  <c r="J340" i="28"/>
  <c r="I340" i="28"/>
  <c r="H340" i="28"/>
  <c r="G340" i="28"/>
  <c r="F340" i="28"/>
  <c r="D340" i="28"/>
  <c r="E340" i="28" s="1"/>
  <c r="C340" i="28"/>
  <c r="B340" i="28"/>
  <c r="A340" i="28"/>
  <c r="L339" i="28"/>
  <c r="K339" i="28"/>
  <c r="J339" i="28"/>
  <c r="I339" i="28"/>
  <c r="H339" i="28"/>
  <c r="G339" i="28"/>
  <c r="F339" i="28"/>
  <c r="D339" i="28"/>
  <c r="E339" i="28" s="1"/>
  <c r="C339" i="28"/>
  <c r="B339" i="28"/>
  <c r="A339" i="28"/>
  <c r="L338" i="28"/>
  <c r="K338" i="28"/>
  <c r="J338" i="28"/>
  <c r="I338" i="28"/>
  <c r="H338" i="28"/>
  <c r="G338" i="28"/>
  <c r="F338" i="28"/>
  <c r="D338" i="28"/>
  <c r="E338" i="28" s="1"/>
  <c r="C338" i="28"/>
  <c r="B338" i="28"/>
  <c r="A338" i="28"/>
  <c r="L337" i="28"/>
  <c r="K337" i="28"/>
  <c r="J337" i="28"/>
  <c r="I337" i="28"/>
  <c r="H337" i="28"/>
  <c r="G337" i="28"/>
  <c r="F337" i="28"/>
  <c r="D337" i="28"/>
  <c r="E337" i="28" s="1"/>
  <c r="C337" i="28"/>
  <c r="B337" i="28"/>
  <c r="A337" i="28"/>
  <c r="L336" i="28"/>
  <c r="K336" i="28"/>
  <c r="J336" i="28"/>
  <c r="I336" i="28"/>
  <c r="H336" i="28"/>
  <c r="G336" i="28"/>
  <c r="F336" i="28"/>
  <c r="D336" i="28"/>
  <c r="E336" i="28" s="1"/>
  <c r="C336" i="28"/>
  <c r="B336" i="28"/>
  <c r="A336" i="28"/>
  <c r="L335" i="28"/>
  <c r="K335" i="28"/>
  <c r="J335" i="28"/>
  <c r="I335" i="28"/>
  <c r="H335" i="28"/>
  <c r="G335" i="28"/>
  <c r="F335" i="28"/>
  <c r="D335" i="28"/>
  <c r="E335" i="28" s="1"/>
  <c r="C335" i="28"/>
  <c r="B335" i="28"/>
  <c r="A335" i="28"/>
  <c r="L334" i="28"/>
  <c r="K334" i="28"/>
  <c r="J334" i="28"/>
  <c r="I334" i="28"/>
  <c r="H334" i="28"/>
  <c r="G334" i="28"/>
  <c r="F334" i="28"/>
  <c r="D334" i="28"/>
  <c r="E334" i="28" s="1"/>
  <c r="C334" i="28"/>
  <c r="B334" i="28"/>
  <c r="A334" i="28"/>
  <c r="L333" i="28"/>
  <c r="K333" i="28"/>
  <c r="J333" i="28"/>
  <c r="I333" i="28"/>
  <c r="H333" i="28"/>
  <c r="G333" i="28"/>
  <c r="F333" i="28"/>
  <c r="D333" i="28"/>
  <c r="E333" i="28" s="1"/>
  <c r="C333" i="28"/>
  <c r="B333" i="28"/>
  <c r="A333" i="28"/>
  <c r="L332" i="28"/>
  <c r="K332" i="28"/>
  <c r="J332" i="28"/>
  <c r="I332" i="28"/>
  <c r="H332" i="28"/>
  <c r="G332" i="28"/>
  <c r="F332" i="28"/>
  <c r="D332" i="28"/>
  <c r="E332" i="28" s="1"/>
  <c r="C332" i="28"/>
  <c r="B332" i="28"/>
  <c r="A332" i="28"/>
  <c r="L331" i="28"/>
  <c r="K331" i="28"/>
  <c r="J331" i="28"/>
  <c r="I331" i="28"/>
  <c r="H331" i="28"/>
  <c r="G331" i="28"/>
  <c r="F331" i="28"/>
  <c r="D331" i="28"/>
  <c r="E331" i="28" s="1"/>
  <c r="C331" i="28"/>
  <c r="B331" i="28"/>
  <c r="A331" i="28"/>
  <c r="L330" i="28"/>
  <c r="K330" i="28"/>
  <c r="J330" i="28"/>
  <c r="I330" i="28"/>
  <c r="H330" i="28"/>
  <c r="G330" i="28"/>
  <c r="F330" i="28"/>
  <c r="D330" i="28"/>
  <c r="E330" i="28" s="1"/>
  <c r="C330" i="28"/>
  <c r="B330" i="28"/>
  <c r="A330" i="28"/>
  <c r="L329" i="28"/>
  <c r="K329" i="28"/>
  <c r="J329" i="28"/>
  <c r="I329" i="28"/>
  <c r="H329" i="28"/>
  <c r="G329" i="28"/>
  <c r="F329" i="28"/>
  <c r="D329" i="28"/>
  <c r="E329" i="28" s="1"/>
  <c r="C329" i="28"/>
  <c r="B329" i="28"/>
  <c r="A329" i="28"/>
  <c r="L328" i="28"/>
  <c r="K328" i="28"/>
  <c r="J328" i="28"/>
  <c r="I328" i="28"/>
  <c r="H328" i="28"/>
  <c r="G328" i="28"/>
  <c r="F328" i="28"/>
  <c r="D328" i="28"/>
  <c r="E328" i="28" s="1"/>
  <c r="C328" i="28"/>
  <c r="B328" i="28"/>
  <c r="A328" i="28"/>
  <c r="L327" i="28"/>
  <c r="K327" i="28"/>
  <c r="J327" i="28"/>
  <c r="I327" i="28"/>
  <c r="H327" i="28"/>
  <c r="G327" i="28"/>
  <c r="F327" i="28"/>
  <c r="D327" i="28"/>
  <c r="E327" i="28" s="1"/>
  <c r="C327" i="28"/>
  <c r="B327" i="28"/>
  <c r="A327" i="28"/>
  <c r="L326" i="28"/>
  <c r="K326" i="28"/>
  <c r="J326" i="28"/>
  <c r="I326" i="28"/>
  <c r="H326" i="28"/>
  <c r="G326" i="28"/>
  <c r="F326" i="28"/>
  <c r="D326" i="28"/>
  <c r="E326" i="28" s="1"/>
  <c r="C326" i="28"/>
  <c r="B326" i="28"/>
  <c r="A326" i="28"/>
  <c r="L325" i="28"/>
  <c r="K325" i="28"/>
  <c r="J325" i="28"/>
  <c r="I325" i="28"/>
  <c r="H325" i="28"/>
  <c r="G325" i="28"/>
  <c r="F325" i="28"/>
  <c r="D325" i="28"/>
  <c r="E325" i="28" s="1"/>
  <c r="C325" i="28"/>
  <c r="B325" i="28"/>
  <c r="A325" i="28"/>
  <c r="L324" i="28"/>
  <c r="K324" i="28"/>
  <c r="J324" i="28"/>
  <c r="I324" i="28"/>
  <c r="H324" i="28"/>
  <c r="G324" i="28"/>
  <c r="F324" i="28"/>
  <c r="D324" i="28"/>
  <c r="E324" i="28" s="1"/>
  <c r="C324" i="28"/>
  <c r="B324" i="28"/>
  <c r="A324" i="28"/>
  <c r="L323" i="28"/>
  <c r="K323" i="28"/>
  <c r="J323" i="28"/>
  <c r="I323" i="28"/>
  <c r="H323" i="28"/>
  <c r="G323" i="28"/>
  <c r="F323" i="28"/>
  <c r="D323" i="28"/>
  <c r="E323" i="28" s="1"/>
  <c r="C323" i="28"/>
  <c r="B323" i="28"/>
  <c r="A323" i="28"/>
  <c r="L322" i="28"/>
  <c r="K322" i="28"/>
  <c r="J322" i="28"/>
  <c r="I322" i="28"/>
  <c r="H322" i="28"/>
  <c r="G322" i="28"/>
  <c r="F322" i="28"/>
  <c r="D322" i="28"/>
  <c r="E322" i="28" s="1"/>
  <c r="C322" i="28"/>
  <c r="B322" i="28"/>
  <c r="A322" i="28"/>
  <c r="L321" i="28"/>
  <c r="K321" i="28"/>
  <c r="J321" i="28"/>
  <c r="I321" i="28"/>
  <c r="H321" i="28"/>
  <c r="G321" i="28"/>
  <c r="F321" i="28"/>
  <c r="D321" i="28"/>
  <c r="E321" i="28" s="1"/>
  <c r="C321" i="28"/>
  <c r="B321" i="28"/>
  <c r="A321" i="28"/>
  <c r="L320" i="28"/>
  <c r="K320" i="28"/>
  <c r="J320" i="28"/>
  <c r="I320" i="28"/>
  <c r="H320" i="28"/>
  <c r="G320" i="28"/>
  <c r="F320" i="28"/>
  <c r="D320" i="28"/>
  <c r="E320" i="28" s="1"/>
  <c r="C320" i="28"/>
  <c r="B320" i="28"/>
  <c r="A320" i="28"/>
  <c r="L319" i="28"/>
  <c r="K319" i="28"/>
  <c r="J319" i="28"/>
  <c r="I319" i="28"/>
  <c r="H319" i="28"/>
  <c r="G319" i="28"/>
  <c r="F319" i="28"/>
  <c r="D319" i="28"/>
  <c r="E319" i="28" s="1"/>
  <c r="C319" i="28"/>
  <c r="B319" i="28"/>
  <c r="A319" i="28"/>
  <c r="L318" i="28"/>
  <c r="K318" i="28"/>
  <c r="J318" i="28"/>
  <c r="I318" i="28"/>
  <c r="H318" i="28"/>
  <c r="G318" i="28"/>
  <c r="F318" i="28"/>
  <c r="D318" i="28"/>
  <c r="E318" i="28" s="1"/>
  <c r="C318" i="28"/>
  <c r="B318" i="28"/>
  <c r="A318" i="28"/>
  <c r="L317" i="28"/>
  <c r="K317" i="28"/>
  <c r="J317" i="28"/>
  <c r="I317" i="28"/>
  <c r="H317" i="28"/>
  <c r="G317" i="28"/>
  <c r="F317" i="28"/>
  <c r="D317" i="28"/>
  <c r="E317" i="28" s="1"/>
  <c r="C317" i="28"/>
  <c r="B317" i="28"/>
  <c r="A317" i="28"/>
  <c r="L316" i="28"/>
  <c r="K316" i="28"/>
  <c r="J316" i="28"/>
  <c r="I316" i="28"/>
  <c r="H316" i="28"/>
  <c r="G316" i="28"/>
  <c r="F316" i="28"/>
  <c r="D316" i="28"/>
  <c r="E316" i="28" s="1"/>
  <c r="C316" i="28"/>
  <c r="B316" i="28"/>
  <c r="A316" i="28"/>
  <c r="L315" i="28"/>
  <c r="K315" i="28"/>
  <c r="J315" i="28"/>
  <c r="I315" i="28"/>
  <c r="H315" i="28"/>
  <c r="G315" i="28"/>
  <c r="F315" i="28"/>
  <c r="D315" i="28"/>
  <c r="E315" i="28" s="1"/>
  <c r="C315" i="28"/>
  <c r="B315" i="28"/>
  <c r="A315" i="28"/>
  <c r="L314" i="28"/>
  <c r="K314" i="28"/>
  <c r="J314" i="28"/>
  <c r="I314" i="28"/>
  <c r="H314" i="28"/>
  <c r="G314" i="28"/>
  <c r="F314" i="28"/>
  <c r="D314" i="28"/>
  <c r="E314" i="28" s="1"/>
  <c r="C314" i="28"/>
  <c r="B314" i="28"/>
  <c r="A314" i="28"/>
  <c r="L313" i="28"/>
  <c r="K313" i="28"/>
  <c r="J313" i="28"/>
  <c r="I313" i="28"/>
  <c r="H313" i="28"/>
  <c r="G313" i="28"/>
  <c r="F313" i="28"/>
  <c r="D313" i="28"/>
  <c r="E313" i="28" s="1"/>
  <c r="C313" i="28"/>
  <c r="B313" i="28"/>
  <c r="A313" i="28"/>
  <c r="L312" i="28"/>
  <c r="K312" i="28"/>
  <c r="J312" i="28"/>
  <c r="I312" i="28"/>
  <c r="H312" i="28"/>
  <c r="G312" i="28"/>
  <c r="F312" i="28"/>
  <c r="D312" i="28"/>
  <c r="E312" i="28" s="1"/>
  <c r="C312" i="28"/>
  <c r="B312" i="28"/>
  <c r="A312" i="28"/>
  <c r="L311" i="28"/>
  <c r="K311" i="28"/>
  <c r="J311" i="28"/>
  <c r="I311" i="28"/>
  <c r="H311" i="28"/>
  <c r="G311" i="28"/>
  <c r="F311" i="28"/>
  <c r="D311" i="28"/>
  <c r="E311" i="28" s="1"/>
  <c r="C311" i="28"/>
  <c r="B311" i="28"/>
  <c r="A311" i="28"/>
  <c r="L310" i="28"/>
  <c r="K310" i="28"/>
  <c r="J310" i="28"/>
  <c r="I310" i="28"/>
  <c r="H310" i="28"/>
  <c r="G310" i="28"/>
  <c r="F310" i="28"/>
  <c r="D310" i="28"/>
  <c r="E310" i="28" s="1"/>
  <c r="C310" i="28"/>
  <c r="B310" i="28"/>
  <c r="A310" i="28"/>
  <c r="L309" i="28"/>
  <c r="K309" i="28"/>
  <c r="J309" i="28"/>
  <c r="I309" i="28"/>
  <c r="H309" i="28"/>
  <c r="G309" i="28"/>
  <c r="F309" i="28"/>
  <c r="D309" i="28"/>
  <c r="E309" i="28" s="1"/>
  <c r="C309" i="28"/>
  <c r="B309" i="28"/>
  <c r="A309" i="28"/>
  <c r="L308" i="28"/>
  <c r="K308" i="28"/>
  <c r="J308" i="28"/>
  <c r="I308" i="28"/>
  <c r="H308" i="28"/>
  <c r="G308" i="28"/>
  <c r="F308" i="28"/>
  <c r="D308" i="28"/>
  <c r="E308" i="28" s="1"/>
  <c r="C308" i="28"/>
  <c r="B308" i="28"/>
  <c r="A308" i="28"/>
  <c r="L307" i="28"/>
  <c r="K307" i="28"/>
  <c r="J307" i="28"/>
  <c r="I307" i="28"/>
  <c r="H307" i="28"/>
  <c r="G307" i="28"/>
  <c r="F307" i="28"/>
  <c r="D307" i="28"/>
  <c r="E307" i="28" s="1"/>
  <c r="C307" i="28"/>
  <c r="B307" i="28"/>
  <c r="A307" i="28"/>
  <c r="L306" i="28"/>
  <c r="K306" i="28"/>
  <c r="J306" i="28"/>
  <c r="I306" i="28"/>
  <c r="H306" i="28"/>
  <c r="G306" i="28"/>
  <c r="F306" i="28"/>
  <c r="D306" i="28"/>
  <c r="E306" i="28" s="1"/>
  <c r="C306" i="28"/>
  <c r="B306" i="28"/>
  <c r="A306" i="28"/>
  <c r="L305" i="28"/>
  <c r="K305" i="28"/>
  <c r="J305" i="28"/>
  <c r="I305" i="28"/>
  <c r="H305" i="28"/>
  <c r="G305" i="28"/>
  <c r="F305" i="28"/>
  <c r="D305" i="28"/>
  <c r="E305" i="28" s="1"/>
  <c r="C305" i="28"/>
  <c r="B305" i="28"/>
  <c r="A305" i="28"/>
  <c r="L304" i="28"/>
  <c r="K304" i="28"/>
  <c r="J304" i="28"/>
  <c r="I304" i="28"/>
  <c r="H304" i="28"/>
  <c r="G304" i="28"/>
  <c r="F304" i="28"/>
  <c r="D304" i="28"/>
  <c r="E304" i="28" s="1"/>
  <c r="C304" i="28"/>
  <c r="B304" i="28"/>
  <c r="A304" i="28"/>
  <c r="L303" i="28"/>
  <c r="K303" i="28"/>
  <c r="J303" i="28"/>
  <c r="I303" i="28"/>
  <c r="H303" i="28"/>
  <c r="G303" i="28"/>
  <c r="F303" i="28"/>
  <c r="D303" i="28"/>
  <c r="E303" i="28" s="1"/>
  <c r="C303" i="28"/>
  <c r="B303" i="28"/>
  <c r="A303" i="28"/>
  <c r="L302" i="28"/>
  <c r="K302" i="28"/>
  <c r="J302" i="28"/>
  <c r="I302" i="28"/>
  <c r="H302" i="28"/>
  <c r="G302" i="28"/>
  <c r="F302" i="28"/>
  <c r="D302" i="28"/>
  <c r="E302" i="28" s="1"/>
  <c r="C302" i="28"/>
  <c r="B302" i="28"/>
  <c r="A302" i="28"/>
  <c r="L301" i="28"/>
  <c r="K301" i="28"/>
  <c r="J301" i="28"/>
  <c r="I301" i="28"/>
  <c r="H301" i="28"/>
  <c r="G301" i="28"/>
  <c r="F301" i="28"/>
  <c r="D301" i="28"/>
  <c r="E301" i="28" s="1"/>
  <c r="C301" i="28"/>
  <c r="B301" i="28"/>
  <c r="A301" i="28"/>
  <c r="L300" i="28"/>
  <c r="K300" i="28"/>
  <c r="J300" i="28"/>
  <c r="I300" i="28"/>
  <c r="H300" i="28"/>
  <c r="G300" i="28"/>
  <c r="F300" i="28"/>
  <c r="D300" i="28"/>
  <c r="E300" i="28" s="1"/>
  <c r="C300" i="28"/>
  <c r="B300" i="28"/>
  <c r="A300" i="28"/>
  <c r="L299" i="28"/>
  <c r="K299" i="28"/>
  <c r="J299" i="28"/>
  <c r="I299" i="28"/>
  <c r="H299" i="28"/>
  <c r="G299" i="28"/>
  <c r="F299" i="28"/>
  <c r="D299" i="28"/>
  <c r="E299" i="28" s="1"/>
  <c r="C299" i="28"/>
  <c r="B299" i="28"/>
  <c r="A299" i="28"/>
  <c r="L298" i="28"/>
  <c r="K298" i="28"/>
  <c r="J298" i="28"/>
  <c r="I298" i="28"/>
  <c r="H298" i="28"/>
  <c r="G298" i="28"/>
  <c r="F298" i="28"/>
  <c r="D298" i="28"/>
  <c r="E298" i="28" s="1"/>
  <c r="C298" i="28"/>
  <c r="B298" i="28"/>
  <c r="A298" i="28"/>
  <c r="L297" i="28"/>
  <c r="K297" i="28"/>
  <c r="J297" i="28"/>
  <c r="I297" i="28"/>
  <c r="H297" i="28"/>
  <c r="G297" i="28"/>
  <c r="F297" i="28"/>
  <c r="D297" i="28"/>
  <c r="E297" i="28" s="1"/>
  <c r="C297" i="28"/>
  <c r="B297" i="28"/>
  <c r="A297" i="28"/>
  <c r="L296" i="28"/>
  <c r="K296" i="28"/>
  <c r="J296" i="28"/>
  <c r="I296" i="28"/>
  <c r="H296" i="28"/>
  <c r="G296" i="28"/>
  <c r="F296" i="28"/>
  <c r="D296" i="28"/>
  <c r="E296" i="28" s="1"/>
  <c r="C296" i="28"/>
  <c r="B296" i="28"/>
  <c r="A296" i="28"/>
  <c r="L295" i="28"/>
  <c r="K295" i="28"/>
  <c r="J295" i="28"/>
  <c r="I295" i="28"/>
  <c r="H295" i="28"/>
  <c r="G295" i="28"/>
  <c r="F295" i="28"/>
  <c r="D295" i="28"/>
  <c r="E295" i="28" s="1"/>
  <c r="C295" i="28"/>
  <c r="B295" i="28"/>
  <c r="A295" i="28"/>
  <c r="L294" i="28"/>
  <c r="K294" i="28"/>
  <c r="J294" i="28"/>
  <c r="I294" i="28"/>
  <c r="H294" i="28"/>
  <c r="G294" i="28"/>
  <c r="F294" i="28"/>
  <c r="D294" i="28"/>
  <c r="E294" i="28" s="1"/>
  <c r="C294" i="28"/>
  <c r="B294" i="28"/>
  <c r="A294" i="28"/>
  <c r="L293" i="28"/>
  <c r="K293" i="28"/>
  <c r="J293" i="28"/>
  <c r="I293" i="28"/>
  <c r="H293" i="28"/>
  <c r="G293" i="28"/>
  <c r="F293" i="28"/>
  <c r="D293" i="28"/>
  <c r="E293" i="28" s="1"/>
  <c r="C293" i="28"/>
  <c r="B293" i="28"/>
  <c r="A293" i="28"/>
  <c r="L292" i="28"/>
  <c r="K292" i="28"/>
  <c r="J292" i="28"/>
  <c r="I292" i="28"/>
  <c r="H292" i="28"/>
  <c r="G292" i="28"/>
  <c r="F292" i="28"/>
  <c r="D292" i="28"/>
  <c r="E292" i="28" s="1"/>
  <c r="C292" i="28"/>
  <c r="B292" i="28"/>
  <c r="A292" i="28"/>
  <c r="L291" i="28"/>
  <c r="K291" i="28"/>
  <c r="J291" i="28"/>
  <c r="I291" i="28"/>
  <c r="H291" i="28"/>
  <c r="G291" i="28"/>
  <c r="F291" i="28"/>
  <c r="D291" i="28"/>
  <c r="E291" i="28" s="1"/>
  <c r="C291" i="28"/>
  <c r="B291" i="28"/>
  <c r="A291" i="28"/>
  <c r="L290" i="28"/>
  <c r="K290" i="28"/>
  <c r="J290" i="28"/>
  <c r="I290" i="28"/>
  <c r="H290" i="28"/>
  <c r="G290" i="28"/>
  <c r="F290" i="28"/>
  <c r="D290" i="28"/>
  <c r="E290" i="28" s="1"/>
  <c r="C290" i="28"/>
  <c r="B290" i="28"/>
  <c r="A290" i="28"/>
  <c r="L289" i="28"/>
  <c r="K289" i="28"/>
  <c r="J289" i="28"/>
  <c r="I289" i="28"/>
  <c r="H289" i="28"/>
  <c r="G289" i="28"/>
  <c r="F289" i="28"/>
  <c r="D289" i="28"/>
  <c r="E289" i="28" s="1"/>
  <c r="C289" i="28"/>
  <c r="B289" i="28"/>
  <c r="A289" i="28"/>
  <c r="L288" i="28"/>
  <c r="K288" i="28"/>
  <c r="J288" i="28"/>
  <c r="I288" i="28"/>
  <c r="H288" i="28"/>
  <c r="G288" i="28"/>
  <c r="F288" i="28"/>
  <c r="D288" i="28"/>
  <c r="E288" i="28" s="1"/>
  <c r="C288" i="28"/>
  <c r="B288" i="28"/>
  <c r="A288" i="28"/>
  <c r="L287" i="28"/>
  <c r="K287" i="28"/>
  <c r="J287" i="28"/>
  <c r="I287" i="28"/>
  <c r="H287" i="28"/>
  <c r="G287" i="28"/>
  <c r="F287" i="28"/>
  <c r="D287" i="28"/>
  <c r="E287" i="28" s="1"/>
  <c r="C287" i="28"/>
  <c r="B287" i="28"/>
  <c r="A287" i="28"/>
  <c r="L286" i="28"/>
  <c r="K286" i="28"/>
  <c r="J286" i="28"/>
  <c r="I286" i="28"/>
  <c r="H286" i="28"/>
  <c r="G286" i="28"/>
  <c r="F286" i="28"/>
  <c r="D286" i="28"/>
  <c r="E286" i="28" s="1"/>
  <c r="C286" i="28"/>
  <c r="B286" i="28"/>
  <c r="A286" i="28"/>
  <c r="L285" i="28"/>
  <c r="K285" i="28"/>
  <c r="J285" i="28"/>
  <c r="I285" i="28"/>
  <c r="H285" i="28"/>
  <c r="G285" i="28"/>
  <c r="F285" i="28"/>
  <c r="D285" i="28"/>
  <c r="E285" i="28" s="1"/>
  <c r="C285" i="28"/>
  <c r="B285" i="28"/>
  <c r="A285" i="28"/>
  <c r="L284" i="28"/>
  <c r="K284" i="28"/>
  <c r="J284" i="28"/>
  <c r="I284" i="28"/>
  <c r="H284" i="28"/>
  <c r="G284" i="28"/>
  <c r="F284" i="28"/>
  <c r="D284" i="28"/>
  <c r="E284" i="28" s="1"/>
  <c r="C284" i="28"/>
  <c r="B284" i="28"/>
  <c r="A284" i="28"/>
  <c r="L283" i="28"/>
  <c r="K283" i="28"/>
  <c r="J283" i="28"/>
  <c r="I283" i="28"/>
  <c r="H283" i="28"/>
  <c r="G283" i="28"/>
  <c r="F283" i="28"/>
  <c r="D283" i="28"/>
  <c r="E283" i="28" s="1"/>
  <c r="C283" i="28"/>
  <c r="B283" i="28"/>
  <c r="A283" i="28"/>
  <c r="L282" i="28"/>
  <c r="K282" i="28"/>
  <c r="J282" i="28"/>
  <c r="I282" i="28"/>
  <c r="H282" i="28"/>
  <c r="G282" i="28"/>
  <c r="F282" i="28"/>
  <c r="D282" i="28"/>
  <c r="E282" i="28" s="1"/>
  <c r="C282" i="28"/>
  <c r="B282" i="28"/>
  <c r="A282" i="28"/>
  <c r="L281" i="28"/>
  <c r="K281" i="28"/>
  <c r="J281" i="28"/>
  <c r="I281" i="28"/>
  <c r="H281" i="28"/>
  <c r="G281" i="28"/>
  <c r="F281" i="28"/>
  <c r="D281" i="28"/>
  <c r="E281" i="28" s="1"/>
  <c r="C281" i="28"/>
  <c r="B281" i="28"/>
  <c r="A281" i="28"/>
  <c r="L280" i="28"/>
  <c r="K280" i="28"/>
  <c r="J280" i="28"/>
  <c r="I280" i="28"/>
  <c r="H280" i="28"/>
  <c r="G280" i="28"/>
  <c r="F280" i="28"/>
  <c r="D280" i="28"/>
  <c r="E280" i="28" s="1"/>
  <c r="C280" i="28"/>
  <c r="B280" i="28"/>
  <c r="A280" i="28"/>
  <c r="L279" i="28"/>
  <c r="K279" i="28"/>
  <c r="J279" i="28"/>
  <c r="I279" i="28"/>
  <c r="H279" i="28"/>
  <c r="G279" i="28"/>
  <c r="F279" i="28"/>
  <c r="D279" i="28"/>
  <c r="E279" i="28" s="1"/>
  <c r="C279" i="28"/>
  <c r="B279" i="28"/>
  <c r="A279" i="28"/>
  <c r="L278" i="28"/>
  <c r="K278" i="28"/>
  <c r="J278" i="28"/>
  <c r="I278" i="28"/>
  <c r="H278" i="28"/>
  <c r="G278" i="28"/>
  <c r="F278" i="28"/>
  <c r="D278" i="28"/>
  <c r="E278" i="28" s="1"/>
  <c r="C278" i="28"/>
  <c r="B278" i="28"/>
  <c r="A278" i="28"/>
  <c r="L277" i="28"/>
  <c r="K277" i="28"/>
  <c r="J277" i="28"/>
  <c r="I277" i="28"/>
  <c r="H277" i="28"/>
  <c r="G277" i="28"/>
  <c r="F277" i="28"/>
  <c r="D277" i="28"/>
  <c r="E277" i="28" s="1"/>
  <c r="C277" i="28"/>
  <c r="B277" i="28"/>
  <c r="A277" i="28"/>
  <c r="L276" i="28"/>
  <c r="K276" i="28"/>
  <c r="J276" i="28"/>
  <c r="I276" i="28"/>
  <c r="H276" i="28"/>
  <c r="G276" i="28"/>
  <c r="F276" i="28"/>
  <c r="D276" i="28"/>
  <c r="E276" i="28" s="1"/>
  <c r="C276" i="28"/>
  <c r="B276" i="28"/>
  <c r="A276" i="28"/>
  <c r="L275" i="28"/>
  <c r="K275" i="28"/>
  <c r="J275" i="28"/>
  <c r="I275" i="28"/>
  <c r="H275" i="28"/>
  <c r="G275" i="28"/>
  <c r="F275" i="28"/>
  <c r="D275" i="28"/>
  <c r="E275" i="28" s="1"/>
  <c r="C275" i="28"/>
  <c r="B275" i="28"/>
  <c r="A275" i="28"/>
  <c r="L274" i="28"/>
  <c r="K274" i="28"/>
  <c r="J274" i="28"/>
  <c r="I274" i="28"/>
  <c r="H274" i="28"/>
  <c r="G274" i="28"/>
  <c r="F274" i="28"/>
  <c r="D274" i="28"/>
  <c r="E274" i="28" s="1"/>
  <c r="C274" i="28"/>
  <c r="B274" i="28"/>
  <c r="A274" i="28"/>
  <c r="L273" i="28"/>
  <c r="K273" i="28"/>
  <c r="J273" i="28"/>
  <c r="I273" i="28"/>
  <c r="H273" i="28"/>
  <c r="G273" i="28"/>
  <c r="F273" i="28"/>
  <c r="D273" i="28"/>
  <c r="E273" i="28" s="1"/>
  <c r="C273" i="28"/>
  <c r="B273" i="28"/>
  <c r="A273" i="28"/>
  <c r="L272" i="28"/>
  <c r="K272" i="28"/>
  <c r="J272" i="28"/>
  <c r="I272" i="28"/>
  <c r="H272" i="28"/>
  <c r="G272" i="28"/>
  <c r="F272" i="28"/>
  <c r="D272" i="28"/>
  <c r="E272" i="28" s="1"/>
  <c r="C272" i="28"/>
  <c r="B272" i="28"/>
  <c r="A272" i="28"/>
  <c r="L271" i="28"/>
  <c r="K271" i="28"/>
  <c r="J271" i="28"/>
  <c r="I271" i="28"/>
  <c r="H271" i="28"/>
  <c r="G271" i="28"/>
  <c r="F271" i="28"/>
  <c r="D271" i="28"/>
  <c r="E271" i="28" s="1"/>
  <c r="C271" i="28"/>
  <c r="B271" i="28"/>
  <c r="A271" i="28"/>
  <c r="L270" i="28"/>
  <c r="K270" i="28"/>
  <c r="J270" i="28"/>
  <c r="I270" i="28"/>
  <c r="H270" i="28"/>
  <c r="G270" i="28"/>
  <c r="F270" i="28"/>
  <c r="D270" i="28"/>
  <c r="E270" i="28" s="1"/>
  <c r="C270" i="28"/>
  <c r="B270" i="28"/>
  <c r="A270" i="28"/>
  <c r="L269" i="28"/>
  <c r="K269" i="28"/>
  <c r="J269" i="28"/>
  <c r="I269" i="28"/>
  <c r="H269" i="28"/>
  <c r="G269" i="28"/>
  <c r="F269" i="28"/>
  <c r="D269" i="28"/>
  <c r="E269" i="28" s="1"/>
  <c r="C269" i="28"/>
  <c r="B269" i="28"/>
  <c r="A269" i="28"/>
  <c r="L268" i="28"/>
  <c r="K268" i="28"/>
  <c r="J268" i="28"/>
  <c r="I268" i="28"/>
  <c r="H268" i="28"/>
  <c r="G268" i="28"/>
  <c r="F268" i="28"/>
  <c r="D268" i="28"/>
  <c r="E268" i="28" s="1"/>
  <c r="C268" i="28"/>
  <c r="B268" i="28"/>
  <c r="A268" i="28"/>
  <c r="L267" i="28"/>
  <c r="K267" i="28"/>
  <c r="J267" i="28"/>
  <c r="I267" i="28"/>
  <c r="H267" i="28"/>
  <c r="G267" i="28"/>
  <c r="F267" i="28"/>
  <c r="D267" i="28"/>
  <c r="E267" i="28" s="1"/>
  <c r="C267" i="28"/>
  <c r="B267" i="28"/>
  <c r="A267" i="28"/>
  <c r="L266" i="28"/>
  <c r="K266" i="28"/>
  <c r="J266" i="28"/>
  <c r="I266" i="28"/>
  <c r="H266" i="28"/>
  <c r="G266" i="28"/>
  <c r="F266" i="28"/>
  <c r="D266" i="28"/>
  <c r="E266" i="28" s="1"/>
  <c r="C266" i="28"/>
  <c r="B266" i="28"/>
  <c r="A266" i="28"/>
  <c r="L265" i="28"/>
  <c r="K265" i="28"/>
  <c r="J265" i="28"/>
  <c r="I265" i="28"/>
  <c r="H265" i="28"/>
  <c r="G265" i="28"/>
  <c r="F265" i="28"/>
  <c r="D265" i="28"/>
  <c r="E265" i="28" s="1"/>
  <c r="C265" i="28"/>
  <c r="B265" i="28"/>
  <c r="A265" i="28"/>
  <c r="L264" i="28"/>
  <c r="K264" i="28"/>
  <c r="J264" i="28"/>
  <c r="I264" i="28"/>
  <c r="H264" i="28"/>
  <c r="G264" i="28"/>
  <c r="F264" i="28"/>
  <c r="D264" i="28"/>
  <c r="E264" i="28" s="1"/>
  <c r="C264" i="28"/>
  <c r="B264" i="28"/>
  <c r="A264" i="28"/>
  <c r="L263" i="28"/>
  <c r="K263" i="28"/>
  <c r="J263" i="28"/>
  <c r="I263" i="28"/>
  <c r="H263" i="28"/>
  <c r="G263" i="28"/>
  <c r="F263" i="28"/>
  <c r="D263" i="28"/>
  <c r="E263" i="28" s="1"/>
  <c r="C263" i="28"/>
  <c r="B263" i="28"/>
  <c r="A263" i="28"/>
  <c r="L262" i="28"/>
  <c r="K262" i="28"/>
  <c r="J262" i="28"/>
  <c r="I262" i="28"/>
  <c r="H262" i="28"/>
  <c r="G262" i="28"/>
  <c r="F262" i="28"/>
  <c r="D262" i="28"/>
  <c r="E262" i="28" s="1"/>
  <c r="C262" i="28"/>
  <c r="B262" i="28"/>
  <c r="A262" i="28"/>
  <c r="L261" i="28"/>
  <c r="K261" i="28"/>
  <c r="J261" i="28"/>
  <c r="I261" i="28"/>
  <c r="H261" i="28"/>
  <c r="G261" i="28"/>
  <c r="F261" i="28"/>
  <c r="D261" i="28"/>
  <c r="E261" i="28" s="1"/>
  <c r="C261" i="28"/>
  <c r="B261" i="28"/>
  <c r="A261" i="28"/>
  <c r="L260" i="28"/>
  <c r="K260" i="28"/>
  <c r="J260" i="28"/>
  <c r="I260" i="28"/>
  <c r="H260" i="28"/>
  <c r="G260" i="28"/>
  <c r="F260" i="28"/>
  <c r="D260" i="28"/>
  <c r="E260" i="28" s="1"/>
  <c r="C260" i="28"/>
  <c r="B260" i="28"/>
  <c r="A260" i="28"/>
  <c r="L259" i="28"/>
  <c r="K259" i="28"/>
  <c r="J259" i="28"/>
  <c r="I259" i="28"/>
  <c r="H259" i="28"/>
  <c r="G259" i="28"/>
  <c r="F259" i="28"/>
  <c r="D259" i="28"/>
  <c r="E259" i="28" s="1"/>
  <c r="C259" i="28"/>
  <c r="B259" i="28"/>
  <c r="A259" i="28"/>
  <c r="L258" i="28"/>
  <c r="K258" i="28"/>
  <c r="J258" i="28"/>
  <c r="I258" i="28"/>
  <c r="H258" i="28"/>
  <c r="G258" i="28"/>
  <c r="F258" i="28"/>
  <c r="D258" i="28"/>
  <c r="E258" i="28" s="1"/>
  <c r="C258" i="28"/>
  <c r="B258" i="28"/>
  <c r="A258" i="28"/>
  <c r="L257" i="28"/>
  <c r="K257" i="28"/>
  <c r="J257" i="28"/>
  <c r="I257" i="28"/>
  <c r="H257" i="28"/>
  <c r="G257" i="28"/>
  <c r="F257" i="28"/>
  <c r="D257" i="28"/>
  <c r="E257" i="28" s="1"/>
  <c r="C257" i="28"/>
  <c r="B257" i="28"/>
  <c r="A257" i="28"/>
  <c r="L256" i="28"/>
  <c r="K256" i="28"/>
  <c r="J256" i="28"/>
  <c r="I256" i="28"/>
  <c r="H256" i="28"/>
  <c r="G256" i="28"/>
  <c r="F256" i="28"/>
  <c r="D256" i="28"/>
  <c r="E256" i="28" s="1"/>
  <c r="C256" i="28"/>
  <c r="B256" i="28"/>
  <c r="A256" i="28"/>
  <c r="L255" i="28"/>
  <c r="K255" i="28"/>
  <c r="J255" i="28"/>
  <c r="I255" i="28"/>
  <c r="H255" i="28"/>
  <c r="G255" i="28"/>
  <c r="F255" i="28"/>
  <c r="D255" i="28"/>
  <c r="E255" i="28" s="1"/>
  <c r="C255" i="28"/>
  <c r="B255" i="28"/>
  <c r="A255" i="28"/>
  <c r="L254" i="28"/>
  <c r="K254" i="28"/>
  <c r="J254" i="28"/>
  <c r="I254" i="28"/>
  <c r="H254" i="28"/>
  <c r="G254" i="28"/>
  <c r="F254" i="28"/>
  <c r="D254" i="28"/>
  <c r="E254" i="28" s="1"/>
  <c r="C254" i="28"/>
  <c r="B254" i="28"/>
  <c r="A254" i="28"/>
  <c r="L253" i="28"/>
  <c r="K253" i="28"/>
  <c r="J253" i="28"/>
  <c r="I253" i="28"/>
  <c r="H253" i="28"/>
  <c r="G253" i="28"/>
  <c r="F253" i="28"/>
  <c r="D253" i="28"/>
  <c r="E253" i="28" s="1"/>
  <c r="C253" i="28"/>
  <c r="B253" i="28"/>
  <c r="A253" i="28"/>
  <c r="L252" i="28"/>
  <c r="K252" i="28"/>
  <c r="J252" i="28"/>
  <c r="I252" i="28"/>
  <c r="H252" i="28"/>
  <c r="G252" i="28"/>
  <c r="F252" i="28"/>
  <c r="D252" i="28"/>
  <c r="E252" i="28" s="1"/>
  <c r="C252" i="28"/>
  <c r="B252" i="28"/>
  <c r="A252" i="28"/>
  <c r="L251" i="28"/>
  <c r="K251" i="28"/>
  <c r="J251" i="28"/>
  <c r="I251" i="28"/>
  <c r="H251" i="28"/>
  <c r="G251" i="28"/>
  <c r="F251" i="28"/>
  <c r="D251" i="28"/>
  <c r="E251" i="28" s="1"/>
  <c r="C251" i="28"/>
  <c r="B251" i="28"/>
  <c r="A251" i="28"/>
  <c r="L250" i="28"/>
  <c r="K250" i="28"/>
  <c r="J250" i="28"/>
  <c r="I250" i="28"/>
  <c r="H250" i="28"/>
  <c r="G250" i="28"/>
  <c r="F250" i="28"/>
  <c r="D250" i="28"/>
  <c r="E250" i="28" s="1"/>
  <c r="C250" i="28"/>
  <c r="B250" i="28"/>
  <c r="A250" i="28"/>
  <c r="L249" i="28"/>
  <c r="K249" i="28"/>
  <c r="J249" i="28"/>
  <c r="I249" i="28"/>
  <c r="H249" i="28"/>
  <c r="G249" i="28"/>
  <c r="F249" i="28"/>
  <c r="D249" i="28"/>
  <c r="E249" i="28" s="1"/>
  <c r="C249" i="28"/>
  <c r="B249" i="28"/>
  <c r="A249" i="28"/>
  <c r="L248" i="28"/>
  <c r="K248" i="28"/>
  <c r="J248" i="28"/>
  <c r="I248" i="28"/>
  <c r="H248" i="28"/>
  <c r="G248" i="28"/>
  <c r="F248" i="28"/>
  <c r="D248" i="28"/>
  <c r="E248" i="28" s="1"/>
  <c r="C248" i="28"/>
  <c r="B248" i="28"/>
  <c r="A248" i="28"/>
  <c r="L247" i="28"/>
  <c r="K247" i="28"/>
  <c r="J247" i="28"/>
  <c r="I247" i="28"/>
  <c r="H247" i="28"/>
  <c r="G247" i="28"/>
  <c r="F247" i="28"/>
  <c r="D247" i="28"/>
  <c r="E247" i="28" s="1"/>
  <c r="C247" i="28"/>
  <c r="B247" i="28"/>
  <c r="A247" i="28"/>
  <c r="L246" i="28"/>
  <c r="K246" i="28"/>
  <c r="J246" i="28"/>
  <c r="I246" i="28"/>
  <c r="H246" i="28"/>
  <c r="G246" i="28"/>
  <c r="F246" i="28"/>
  <c r="D246" i="28"/>
  <c r="E246" i="28" s="1"/>
  <c r="C246" i="28"/>
  <c r="B246" i="28"/>
  <c r="A246" i="28"/>
  <c r="L245" i="28"/>
  <c r="K245" i="28"/>
  <c r="J245" i="28"/>
  <c r="I245" i="28"/>
  <c r="H245" i="28"/>
  <c r="G245" i="28"/>
  <c r="F245" i="28"/>
  <c r="D245" i="28"/>
  <c r="E245" i="28" s="1"/>
  <c r="C245" i="28"/>
  <c r="B245" i="28"/>
  <c r="A245" i="28"/>
  <c r="L244" i="28"/>
  <c r="K244" i="28"/>
  <c r="J244" i="28"/>
  <c r="I244" i="28"/>
  <c r="H244" i="28"/>
  <c r="G244" i="28"/>
  <c r="F244" i="28"/>
  <c r="D244" i="28"/>
  <c r="E244" i="28" s="1"/>
  <c r="C244" i="28"/>
  <c r="B244" i="28"/>
  <c r="A244" i="28"/>
  <c r="L243" i="28"/>
  <c r="K243" i="28"/>
  <c r="J243" i="28"/>
  <c r="I243" i="28"/>
  <c r="H243" i="28"/>
  <c r="G243" i="28"/>
  <c r="F243" i="28"/>
  <c r="D243" i="28"/>
  <c r="E243" i="28" s="1"/>
  <c r="C243" i="28"/>
  <c r="B243" i="28"/>
  <c r="A243" i="28"/>
  <c r="L242" i="28"/>
  <c r="K242" i="28"/>
  <c r="J242" i="28"/>
  <c r="I242" i="28"/>
  <c r="H242" i="28"/>
  <c r="G242" i="28"/>
  <c r="F242" i="28"/>
  <c r="D242" i="28"/>
  <c r="E242" i="28" s="1"/>
  <c r="C242" i="28"/>
  <c r="B242" i="28"/>
  <c r="A242" i="28"/>
  <c r="L241" i="28"/>
  <c r="K241" i="28"/>
  <c r="J241" i="28"/>
  <c r="I241" i="28"/>
  <c r="H241" i="28"/>
  <c r="G241" i="28"/>
  <c r="F241" i="28"/>
  <c r="D241" i="28"/>
  <c r="E241" i="28" s="1"/>
  <c r="C241" i="28"/>
  <c r="B241" i="28"/>
  <c r="A241" i="28"/>
  <c r="L240" i="28"/>
  <c r="K240" i="28"/>
  <c r="J240" i="28"/>
  <c r="I240" i="28"/>
  <c r="H240" i="28"/>
  <c r="G240" i="28"/>
  <c r="F240" i="28"/>
  <c r="D240" i="28"/>
  <c r="E240" i="28" s="1"/>
  <c r="C240" i="28"/>
  <c r="B240" i="28"/>
  <c r="A240" i="28"/>
  <c r="L239" i="28"/>
  <c r="K239" i="28"/>
  <c r="J239" i="28"/>
  <c r="I239" i="28"/>
  <c r="H239" i="28"/>
  <c r="G239" i="28"/>
  <c r="F239" i="28"/>
  <c r="D239" i="28"/>
  <c r="E239" i="28" s="1"/>
  <c r="C239" i="28"/>
  <c r="B239" i="28"/>
  <c r="A239" i="28"/>
  <c r="L238" i="28"/>
  <c r="K238" i="28"/>
  <c r="J238" i="28"/>
  <c r="I238" i="28"/>
  <c r="H238" i="28"/>
  <c r="G238" i="28"/>
  <c r="F238" i="28"/>
  <c r="D238" i="28"/>
  <c r="E238" i="28" s="1"/>
  <c r="C238" i="28"/>
  <c r="B238" i="28"/>
  <c r="A238" i="28"/>
  <c r="L237" i="28"/>
  <c r="K237" i="28"/>
  <c r="J237" i="28"/>
  <c r="I237" i="28"/>
  <c r="H237" i="28"/>
  <c r="G237" i="28"/>
  <c r="F237" i="28"/>
  <c r="D237" i="28"/>
  <c r="E237" i="28" s="1"/>
  <c r="C237" i="28"/>
  <c r="B237" i="28"/>
  <c r="A237" i="28"/>
  <c r="L236" i="28"/>
  <c r="K236" i="28"/>
  <c r="J236" i="28"/>
  <c r="I236" i="28"/>
  <c r="H236" i="28"/>
  <c r="G236" i="28"/>
  <c r="F236" i="28"/>
  <c r="D236" i="28"/>
  <c r="E236" i="28" s="1"/>
  <c r="C236" i="28"/>
  <c r="B236" i="28"/>
  <c r="A236" i="28"/>
  <c r="L235" i="28"/>
  <c r="K235" i="28"/>
  <c r="J235" i="28"/>
  <c r="I235" i="28"/>
  <c r="H235" i="28"/>
  <c r="G235" i="28"/>
  <c r="F235" i="28"/>
  <c r="D235" i="28"/>
  <c r="E235" i="28" s="1"/>
  <c r="C235" i="28"/>
  <c r="B235" i="28"/>
  <c r="A235" i="28"/>
  <c r="L234" i="28"/>
  <c r="K234" i="28"/>
  <c r="J234" i="28"/>
  <c r="I234" i="28"/>
  <c r="H234" i="28"/>
  <c r="G234" i="28"/>
  <c r="F234" i="28"/>
  <c r="D234" i="28"/>
  <c r="E234" i="28" s="1"/>
  <c r="C234" i="28"/>
  <c r="B234" i="28"/>
  <c r="A234" i="28"/>
  <c r="L233" i="28"/>
  <c r="K233" i="28"/>
  <c r="J233" i="28"/>
  <c r="I233" i="28"/>
  <c r="H233" i="28"/>
  <c r="G233" i="28"/>
  <c r="F233" i="28"/>
  <c r="D233" i="28"/>
  <c r="E233" i="28" s="1"/>
  <c r="C233" i="28"/>
  <c r="B233" i="28"/>
  <c r="A233" i="28"/>
  <c r="L232" i="28"/>
  <c r="K232" i="28"/>
  <c r="J232" i="28"/>
  <c r="I232" i="28"/>
  <c r="H232" i="28"/>
  <c r="G232" i="28"/>
  <c r="F232" i="28"/>
  <c r="D232" i="28"/>
  <c r="E232" i="28" s="1"/>
  <c r="C232" i="28"/>
  <c r="B232" i="28"/>
  <c r="A232" i="28"/>
  <c r="L231" i="28"/>
  <c r="K231" i="28"/>
  <c r="J231" i="28"/>
  <c r="I231" i="28"/>
  <c r="H231" i="28"/>
  <c r="G231" i="28"/>
  <c r="F231" i="28"/>
  <c r="D231" i="28"/>
  <c r="E231" i="28" s="1"/>
  <c r="C231" i="28"/>
  <c r="B231" i="28"/>
  <c r="A231" i="28"/>
  <c r="L230" i="28"/>
  <c r="K230" i="28"/>
  <c r="J230" i="28"/>
  <c r="I230" i="28"/>
  <c r="H230" i="28"/>
  <c r="G230" i="28"/>
  <c r="F230" i="28"/>
  <c r="D230" i="28"/>
  <c r="E230" i="28" s="1"/>
  <c r="C230" i="28"/>
  <c r="B230" i="28"/>
  <c r="A230" i="28"/>
  <c r="L229" i="28"/>
  <c r="K229" i="28"/>
  <c r="J229" i="28"/>
  <c r="I229" i="28"/>
  <c r="H229" i="28"/>
  <c r="G229" i="28"/>
  <c r="F229" i="28"/>
  <c r="D229" i="28"/>
  <c r="E229" i="28" s="1"/>
  <c r="C229" i="28"/>
  <c r="B229" i="28"/>
  <c r="A229" i="28"/>
  <c r="L228" i="28"/>
  <c r="K228" i="28"/>
  <c r="J228" i="28"/>
  <c r="I228" i="28"/>
  <c r="H228" i="28"/>
  <c r="G228" i="28"/>
  <c r="F228" i="28"/>
  <c r="D228" i="28"/>
  <c r="E228" i="28" s="1"/>
  <c r="C228" i="28"/>
  <c r="B228" i="28"/>
  <c r="A228" i="28"/>
  <c r="L227" i="28"/>
  <c r="K227" i="28"/>
  <c r="J227" i="28"/>
  <c r="I227" i="28"/>
  <c r="H227" i="28"/>
  <c r="G227" i="28"/>
  <c r="F227" i="28"/>
  <c r="D227" i="28"/>
  <c r="E227" i="28" s="1"/>
  <c r="C227" i="28"/>
  <c r="B227" i="28"/>
  <c r="A227" i="28"/>
  <c r="L226" i="28"/>
  <c r="K226" i="28"/>
  <c r="J226" i="28"/>
  <c r="I226" i="28"/>
  <c r="H226" i="28"/>
  <c r="G226" i="28"/>
  <c r="F226" i="28"/>
  <c r="D226" i="28"/>
  <c r="E226" i="28" s="1"/>
  <c r="C226" i="28"/>
  <c r="B226" i="28"/>
  <c r="A226" i="28"/>
  <c r="L225" i="28"/>
  <c r="K225" i="28"/>
  <c r="J225" i="28"/>
  <c r="I225" i="28"/>
  <c r="H225" i="28"/>
  <c r="G225" i="28"/>
  <c r="F225" i="28"/>
  <c r="D225" i="28"/>
  <c r="E225" i="28" s="1"/>
  <c r="C225" i="28"/>
  <c r="B225" i="28"/>
  <c r="A225" i="28"/>
  <c r="L224" i="28"/>
  <c r="K224" i="28"/>
  <c r="J224" i="28"/>
  <c r="I224" i="28"/>
  <c r="H224" i="28"/>
  <c r="G224" i="28"/>
  <c r="F224" i="28"/>
  <c r="D224" i="28"/>
  <c r="E224" i="28" s="1"/>
  <c r="C224" i="28"/>
  <c r="B224" i="28"/>
  <c r="A224" i="28"/>
  <c r="L223" i="28"/>
  <c r="K223" i="28"/>
  <c r="J223" i="28"/>
  <c r="I223" i="28"/>
  <c r="H223" i="28"/>
  <c r="G223" i="28"/>
  <c r="F223" i="28"/>
  <c r="D223" i="28"/>
  <c r="E223" i="28" s="1"/>
  <c r="C223" i="28"/>
  <c r="B223" i="28"/>
  <c r="A223" i="28"/>
  <c r="L222" i="28"/>
  <c r="K222" i="28"/>
  <c r="J222" i="28"/>
  <c r="I222" i="28"/>
  <c r="H222" i="28"/>
  <c r="G222" i="28"/>
  <c r="F222" i="28"/>
  <c r="D222" i="28"/>
  <c r="E222" i="28" s="1"/>
  <c r="C222" i="28"/>
  <c r="B222" i="28"/>
  <c r="A222" i="28"/>
  <c r="L221" i="28"/>
  <c r="K221" i="28"/>
  <c r="J221" i="28"/>
  <c r="I221" i="28"/>
  <c r="H221" i="28"/>
  <c r="G221" i="28"/>
  <c r="F221" i="28"/>
  <c r="D221" i="28"/>
  <c r="E221" i="28" s="1"/>
  <c r="C221" i="28"/>
  <c r="B221" i="28"/>
  <c r="A221" i="28"/>
  <c r="L220" i="28"/>
  <c r="K220" i="28"/>
  <c r="J220" i="28"/>
  <c r="I220" i="28"/>
  <c r="H220" i="28"/>
  <c r="G220" i="28"/>
  <c r="F220" i="28"/>
  <c r="D220" i="28"/>
  <c r="E220" i="28" s="1"/>
  <c r="C220" i="28"/>
  <c r="B220" i="28"/>
  <c r="A220" i="28"/>
  <c r="L219" i="28"/>
  <c r="K219" i="28"/>
  <c r="J219" i="28"/>
  <c r="I219" i="28"/>
  <c r="H219" i="28"/>
  <c r="G219" i="28"/>
  <c r="F219" i="28"/>
  <c r="D219" i="28"/>
  <c r="E219" i="28" s="1"/>
  <c r="C219" i="28"/>
  <c r="B219" i="28"/>
  <c r="A219" i="28"/>
  <c r="L218" i="28"/>
  <c r="K218" i="28"/>
  <c r="J218" i="28"/>
  <c r="I218" i="28"/>
  <c r="H218" i="28"/>
  <c r="G218" i="28"/>
  <c r="F218" i="28"/>
  <c r="D218" i="28"/>
  <c r="E218" i="28" s="1"/>
  <c r="C218" i="28"/>
  <c r="B218" i="28"/>
  <c r="A218" i="28"/>
  <c r="L217" i="28"/>
  <c r="K217" i="28"/>
  <c r="J217" i="28"/>
  <c r="I217" i="28"/>
  <c r="H217" i="28"/>
  <c r="G217" i="28"/>
  <c r="F217" i="28"/>
  <c r="D217" i="28"/>
  <c r="E217" i="28" s="1"/>
  <c r="C217" i="28"/>
  <c r="B217" i="28"/>
  <c r="A217" i="28"/>
  <c r="L216" i="28"/>
  <c r="K216" i="28"/>
  <c r="J216" i="28"/>
  <c r="I216" i="28"/>
  <c r="H216" i="28"/>
  <c r="G216" i="28"/>
  <c r="F216" i="28"/>
  <c r="D216" i="28"/>
  <c r="E216" i="28" s="1"/>
  <c r="C216" i="28"/>
  <c r="B216" i="28"/>
  <c r="A216" i="28"/>
  <c r="L215" i="28"/>
  <c r="K215" i="28"/>
  <c r="J215" i="28"/>
  <c r="I215" i="28"/>
  <c r="H215" i="28"/>
  <c r="G215" i="28"/>
  <c r="F215" i="28"/>
  <c r="D215" i="28"/>
  <c r="E215" i="28" s="1"/>
  <c r="C215" i="28"/>
  <c r="B215" i="28"/>
  <c r="A215" i="28"/>
  <c r="L214" i="28"/>
  <c r="K214" i="28"/>
  <c r="J214" i="28"/>
  <c r="I214" i="28"/>
  <c r="H214" i="28"/>
  <c r="G214" i="28"/>
  <c r="F214" i="28"/>
  <c r="D214" i="28"/>
  <c r="E214" i="28" s="1"/>
  <c r="C214" i="28"/>
  <c r="B214" i="28"/>
  <c r="A214" i="28"/>
  <c r="L213" i="28"/>
  <c r="K213" i="28"/>
  <c r="J213" i="28"/>
  <c r="I213" i="28"/>
  <c r="H213" i="28"/>
  <c r="G213" i="28"/>
  <c r="F213" i="28"/>
  <c r="D213" i="28"/>
  <c r="E213" i="28" s="1"/>
  <c r="C213" i="28"/>
  <c r="B213" i="28"/>
  <c r="A213" i="28"/>
  <c r="L212" i="28"/>
  <c r="K212" i="28"/>
  <c r="J212" i="28"/>
  <c r="I212" i="28"/>
  <c r="H212" i="28"/>
  <c r="G212" i="28"/>
  <c r="F212" i="28"/>
  <c r="D212" i="28"/>
  <c r="E212" i="28" s="1"/>
  <c r="C212" i="28"/>
  <c r="B212" i="28"/>
  <c r="A212" i="28"/>
  <c r="L211" i="28"/>
  <c r="K211" i="28"/>
  <c r="J211" i="28"/>
  <c r="I211" i="28"/>
  <c r="H211" i="28"/>
  <c r="G211" i="28"/>
  <c r="F211" i="28"/>
  <c r="D211" i="28"/>
  <c r="E211" i="28" s="1"/>
  <c r="C211" i="28"/>
  <c r="B211" i="28"/>
  <c r="A211" i="28"/>
  <c r="L210" i="28"/>
  <c r="K210" i="28"/>
  <c r="J210" i="28"/>
  <c r="I210" i="28"/>
  <c r="H210" i="28"/>
  <c r="G210" i="28"/>
  <c r="F210" i="28"/>
  <c r="D210" i="28"/>
  <c r="E210" i="28" s="1"/>
  <c r="C210" i="28"/>
  <c r="B210" i="28"/>
  <c r="A210" i="28"/>
  <c r="L209" i="28"/>
  <c r="K209" i="28"/>
  <c r="J209" i="28"/>
  <c r="I209" i="28"/>
  <c r="H209" i="28"/>
  <c r="G209" i="28"/>
  <c r="F209" i="28"/>
  <c r="D209" i="28"/>
  <c r="E209" i="28" s="1"/>
  <c r="C209" i="28"/>
  <c r="B209" i="28"/>
  <c r="A209" i="28"/>
  <c r="L208" i="28"/>
  <c r="K208" i="28"/>
  <c r="J208" i="28"/>
  <c r="I208" i="28"/>
  <c r="H208" i="28"/>
  <c r="G208" i="28"/>
  <c r="F208" i="28"/>
  <c r="D208" i="28"/>
  <c r="E208" i="28" s="1"/>
  <c r="C208" i="28"/>
  <c r="B208" i="28"/>
  <c r="A208" i="28"/>
  <c r="L207" i="28"/>
  <c r="K207" i="28"/>
  <c r="J207" i="28"/>
  <c r="I207" i="28"/>
  <c r="H207" i="28"/>
  <c r="G207" i="28"/>
  <c r="F207" i="28"/>
  <c r="D207" i="28"/>
  <c r="E207" i="28" s="1"/>
  <c r="C207" i="28"/>
  <c r="B207" i="28"/>
  <c r="A207" i="28"/>
  <c r="L206" i="28"/>
  <c r="K206" i="28"/>
  <c r="J206" i="28"/>
  <c r="I206" i="28"/>
  <c r="H206" i="28"/>
  <c r="G206" i="28"/>
  <c r="F206" i="28"/>
  <c r="D206" i="28"/>
  <c r="E206" i="28" s="1"/>
  <c r="C206" i="28"/>
  <c r="B206" i="28"/>
  <c r="A206" i="28"/>
  <c r="L205" i="28"/>
  <c r="K205" i="28"/>
  <c r="J205" i="28"/>
  <c r="I205" i="28"/>
  <c r="H205" i="28"/>
  <c r="G205" i="28"/>
  <c r="F205" i="28"/>
  <c r="D205" i="28"/>
  <c r="E205" i="28" s="1"/>
  <c r="C205" i="28"/>
  <c r="B205" i="28"/>
  <c r="A205" i="28"/>
  <c r="L204" i="28"/>
  <c r="K204" i="28"/>
  <c r="J204" i="28"/>
  <c r="I204" i="28"/>
  <c r="H204" i="28"/>
  <c r="G204" i="28"/>
  <c r="F204" i="28"/>
  <c r="D204" i="28"/>
  <c r="E204" i="28" s="1"/>
  <c r="C204" i="28"/>
  <c r="B204" i="28"/>
  <c r="A204" i="28"/>
  <c r="L203" i="28"/>
  <c r="K203" i="28"/>
  <c r="J203" i="28"/>
  <c r="I203" i="28"/>
  <c r="H203" i="28"/>
  <c r="G203" i="28"/>
  <c r="F203" i="28"/>
  <c r="D203" i="28"/>
  <c r="E203" i="28" s="1"/>
  <c r="C203" i="28"/>
  <c r="B203" i="28"/>
  <c r="A203" i="28"/>
  <c r="L202" i="28"/>
  <c r="K202" i="28"/>
  <c r="J202" i="28"/>
  <c r="I202" i="28"/>
  <c r="H202" i="28"/>
  <c r="G202" i="28"/>
  <c r="F202" i="28"/>
  <c r="D202" i="28"/>
  <c r="E202" i="28" s="1"/>
  <c r="C202" i="28"/>
  <c r="B202" i="28"/>
  <c r="A202" i="28"/>
  <c r="L201" i="28"/>
  <c r="K201" i="28"/>
  <c r="J201" i="28"/>
  <c r="I201" i="28"/>
  <c r="H201" i="28"/>
  <c r="G201" i="28"/>
  <c r="F201" i="28"/>
  <c r="D201" i="28"/>
  <c r="E201" i="28" s="1"/>
  <c r="C201" i="28"/>
  <c r="B201" i="28"/>
  <c r="A201" i="28"/>
  <c r="L200" i="28"/>
  <c r="K200" i="28"/>
  <c r="J200" i="28"/>
  <c r="I200" i="28"/>
  <c r="H200" i="28"/>
  <c r="G200" i="28"/>
  <c r="F200" i="28"/>
  <c r="D200" i="28"/>
  <c r="E200" i="28" s="1"/>
  <c r="C200" i="28"/>
  <c r="B200" i="28"/>
  <c r="A200" i="28"/>
  <c r="L199" i="28"/>
  <c r="K199" i="28"/>
  <c r="J199" i="28"/>
  <c r="I199" i="28"/>
  <c r="H199" i="28"/>
  <c r="G199" i="28"/>
  <c r="F199" i="28"/>
  <c r="D199" i="28"/>
  <c r="E199" i="28" s="1"/>
  <c r="C199" i="28"/>
  <c r="B199" i="28"/>
  <c r="A199" i="28"/>
  <c r="L198" i="28"/>
  <c r="K198" i="28"/>
  <c r="J198" i="28"/>
  <c r="I198" i="28"/>
  <c r="H198" i="28"/>
  <c r="G198" i="28"/>
  <c r="F198" i="28"/>
  <c r="D198" i="28"/>
  <c r="E198" i="28" s="1"/>
  <c r="C198" i="28"/>
  <c r="B198" i="28"/>
  <c r="A198" i="28"/>
  <c r="L197" i="28"/>
  <c r="K197" i="28"/>
  <c r="J197" i="28"/>
  <c r="I197" i="28"/>
  <c r="H197" i="28"/>
  <c r="G197" i="28"/>
  <c r="F197" i="28"/>
  <c r="D197" i="28"/>
  <c r="E197" i="28" s="1"/>
  <c r="C197" i="28"/>
  <c r="B197" i="28"/>
  <c r="A197" i="28"/>
  <c r="L196" i="28"/>
  <c r="K196" i="28"/>
  <c r="J196" i="28"/>
  <c r="I196" i="28"/>
  <c r="H196" i="28"/>
  <c r="G196" i="28"/>
  <c r="F196" i="28"/>
  <c r="D196" i="28"/>
  <c r="E196" i="28" s="1"/>
  <c r="C196" i="28"/>
  <c r="B196" i="28"/>
  <c r="A196" i="28"/>
  <c r="L195" i="28"/>
  <c r="K195" i="28"/>
  <c r="J195" i="28"/>
  <c r="I195" i="28"/>
  <c r="H195" i="28"/>
  <c r="G195" i="28"/>
  <c r="F195" i="28"/>
  <c r="D195" i="28"/>
  <c r="E195" i="28" s="1"/>
  <c r="C195" i="28"/>
  <c r="B195" i="28"/>
  <c r="A195" i="28"/>
  <c r="L194" i="28"/>
  <c r="K194" i="28"/>
  <c r="J194" i="28"/>
  <c r="I194" i="28"/>
  <c r="H194" i="28"/>
  <c r="G194" i="28"/>
  <c r="F194" i="28"/>
  <c r="D194" i="28"/>
  <c r="E194" i="28" s="1"/>
  <c r="C194" i="28"/>
  <c r="B194" i="28"/>
  <c r="A194" i="28"/>
  <c r="L193" i="28"/>
  <c r="K193" i="28"/>
  <c r="J193" i="28"/>
  <c r="I193" i="28"/>
  <c r="H193" i="28"/>
  <c r="G193" i="28"/>
  <c r="F193" i="28"/>
  <c r="D193" i="28"/>
  <c r="E193" i="28" s="1"/>
  <c r="C193" i="28"/>
  <c r="B193" i="28"/>
  <c r="A193" i="28"/>
  <c r="L192" i="28"/>
  <c r="K192" i="28"/>
  <c r="J192" i="28"/>
  <c r="I192" i="28"/>
  <c r="H192" i="28"/>
  <c r="G192" i="28"/>
  <c r="F192" i="28"/>
  <c r="D192" i="28"/>
  <c r="E192" i="28" s="1"/>
  <c r="C192" i="28"/>
  <c r="B192" i="28"/>
  <c r="A192" i="28"/>
  <c r="L191" i="28"/>
  <c r="K191" i="28"/>
  <c r="J191" i="28"/>
  <c r="I191" i="28"/>
  <c r="H191" i="28"/>
  <c r="G191" i="28"/>
  <c r="F191" i="28"/>
  <c r="D191" i="28"/>
  <c r="E191" i="28" s="1"/>
  <c r="C191" i="28"/>
  <c r="B191" i="28"/>
  <c r="A191" i="28"/>
  <c r="L190" i="28"/>
  <c r="K190" i="28"/>
  <c r="J190" i="28"/>
  <c r="I190" i="28"/>
  <c r="H190" i="28"/>
  <c r="G190" i="28"/>
  <c r="F190" i="28"/>
  <c r="D190" i="28"/>
  <c r="E190" i="28" s="1"/>
  <c r="C190" i="28"/>
  <c r="B190" i="28"/>
  <c r="A190" i="28"/>
  <c r="L189" i="28"/>
  <c r="K189" i="28"/>
  <c r="J189" i="28"/>
  <c r="I189" i="28"/>
  <c r="H189" i="28"/>
  <c r="G189" i="28"/>
  <c r="F189" i="28"/>
  <c r="D189" i="28"/>
  <c r="E189" i="28" s="1"/>
  <c r="C189" i="28"/>
  <c r="B189" i="28"/>
  <c r="A189" i="28"/>
  <c r="L188" i="28"/>
  <c r="K188" i="28"/>
  <c r="J188" i="28"/>
  <c r="I188" i="28"/>
  <c r="H188" i="28"/>
  <c r="G188" i="28"/>
  <c r="F188" i="28"/>
  <c r="D188" i="28"/>
  <c r="E188" i="28" s="1"/>
  <c r="C188" i="28"/>
  <c r="B188" i="28"/>
  <c r="A188" i="28"/>
  <c r="L187" i="28"/>
  <c r="K187" i="28"/>
  <c r="J187" i="28"/>
  <c r="I187" i="28"/>
  <c r="H187" i="28"/>
  <c r="G187" i="28"/>
  <c r="F187" i="28"/>
  <c r="D187" i="28"/>
  <c r="E187" i="28" s="1"/>
  <c r="C187" i="28"/>
  <c r="B187" i="28"/>
  <c r="A187" i="28"/>
  <c r="L186" i="28"/>
  <c r="K186" i="28"/>
  <c r="J186" i="28"/>
  <c r="I186" i="28"/>
  <c r="H186" i="28"/>
  <c r="G186" i="28"/>
  <c r="F186" i="28"/>
  <c r="D186" i="28"/>
  <c r="E186" i="28" s="1"/>
  <c r="C186" i="28"/>
  <c r="B186" i="28"/>
  <c r="A186" i="28"/>
  <c r="L185" i="28"/>
  <c r="K185" i="28"/>
  <c r="J185" i="28"/>
  <c r="I185" i="28"/>
  <c r="H185" i="28"/>
  <c r="G185" i="28"/>
  <c r="F185" i="28"/>
  <c r="D185" i="28"/>
  <c r="E185" i="28" s="1"/>
  <c r="C185" i="28"/>
  <c r="B185" i="28"/>
  <c r="A185" i="28"/>
  <c r="L184" i="28"/>
  <c r="K184" i="28"/>
  <c r="J184" i="28"/>
  <c r="I184" i="28"/>
  <c r="H184" i="28"/>
  <c r="G184" i="28"/>
  <c r="F184" i="28"/>
  <c r="D184" i="28"/>
  <c r="E184" i="28" s="1"/>
  <c r="C184" i="28"/>
  <c r="B184" i="28"/>
  <c r="A184" i="28"/>
  <c r="L183" i="28"/>
  <c r="K183" i="28"/>
  <c r="J183" i="28"/>
  <c r="I183" i="28"/>
  <c r="H183" i="28"/>
  <c r="G183" i="28"/>
  <c r="F183" i="28"/>
  <c r="D183" i="28"/>
  <c r="E183" i="28" s="1"/>
  <c r="C183" i="28"/>
  <c r="B183" i="28"/>
  <c r="A183" i="28"/>
  <c r="L182" i="28"/>
  <c r="K182" i="28"/>
  <c r="J182" i="28"/>
  <c r="I182" i="28"/>
  <c r="H182" i="28"/>
  <c r="G182" i="28"/>
  <c r="F182" i="28"/>
  <c r="D182" i="28"/>
  <c r="E182" i="28" s="1"/>
  <c r="C182" i="28"/>
  <c r="B182" i="28"/>
  <c r="A182" i="28"/>
  <c r="L181" i="28"/>
  <c r="K181" i="28"/>
  <c r="J181" i="28"/>
  <c r="I181" i="28"/>
  <c r="H181" i="28"/>
  <c r="G181" i="28"/>
  <c r="F181" i="28"/>
  <c r="D181" i="28"/>
  <c r="E181" i="28" s="1"/>
  <c r="C181" i="28"/>
  <c r="B181" i="28"/>
  <c r="A181" i="28"/>
  <c r="L180" i="28"/>
  <c r="K180" i="28"/>
  <c r="J180" i="28"/>
  <c r="I180" i="28"/>
  <c r="H180" i="28"/>
  <c r="G180" i="28"/>
  <c r="F180" i="28"/>
  <c r="E180" i="28"/>
  <c r="D180" i="28"/>
  <c r="C180" i="28"/>
  <c r="B180" i="28"/>
  <c r="A180" i="28"/>
  <c r="L179" i="28"/>
  <c r="K179" i="28"/>
  <c r="J179" i="28"/>
  <c r="I179" i="28"/>
  <c r="H179" i="28"/>
  <c r="G179" i="28"/>
  <c r="F179" i="28"/>
  <c r="E179" i="28"/>
  <c r="D179" i="28"/>
  <c r="C179" i="28"/>
  <c r="B179" i="28"/>
  <c r="A179" i="28"/>
  <c r="L178" i="28"/>
  <c r="K178" i="28"/>
  <c r="J178" i="28"/>
  <c r="I178" i="28"/>
  <c r="H178" i="28"/>
  <c r="G178" i="28"/>
  <c r="F178" i="28"/>
  <c r="E178" i="28"/>
  <c r="D178" i="28"/>
  <c r="C178" i="28"/>
  <c r="B178" i="28"/>
  <c r="A178" i="28"/>
  <c r="L177" i="28"/>
  <c r="K177" i="28"/>
  <c r="J177" i="28"/>
  <c r="I177" i="28"/>
  <c r="H177" i="28"/>
  <c r="G177" i="28"/>
  <c r="F177" i="28"/>
  <c r="E177" i="28"/>
  <c r="D177" i="28"/>
  <c r="C177" i="28"/>
  <c r="B177" i="28"/>
  <c r="A177" i="28"/>
  <c r="L176" i="28"/>
  <c r="K176" i="28"/>
  <c r="J176" i="28"/>
  <c r="I176" i="28"/>
  <c r="H176" i="28"/>
  <c r="G176" i="28"/>
  <c r="F176" i="28"/>
  <c r="E176" i="28"/>
  <c r="D176" i="28"/>
  <c r="C176" i="28"/>
  <c r="B176" i="28"/>
  <c r="A176" i="28"/>
  <c r="L175" i="28"/>
  <c r="K175" i="28"/>
  <c r="J175" i="28"/>
  <c r="I175" i="28"/>
  <c r="H175" i="28"/>
  <c r="G175" i="28"/>
  <c r="F175" i="28"/>
  <c r="E175" i="28"/>
  <c r="D175" i="28"/>
  <c r="C175" i="28"/>
  <c r="B175" i="28"/>
  <c r="A175" i="28"/>
  <c r="L174" i="28"/>
  <c r="K174" i="28"/>
  <c r="J174" i="28"/>
  <c r="I174" i="28"/>
  <c r="H174" i="28"/>
  <c r="G174" i="28"/>
  <c r="F174" i="28"/>
  <c r="E174" i="28"/>
  <c r="D174" i="28"/>
  <c r="C174" i="28"/>
  <c r="B174" i="28"/>
  <c r="A174" i="28"/>
  <c r="L173" i="28"/>
  <c r="K173" i="28"/>
  <c r="J173" i="28"/>
  <c r="I173" i="28"/>
  <c r="H173" i="28"/>
  <c r="G173" i="28"/>
  <c r="F173" i="28"/>
  <c r="E173" i="28"/>
  <c r="D173" i="28"/>
  <c r="C173" i="28"/>
  <c r="B173" i="28"/>
  <c r="A173" i="28"/>
  <c r="L172" i="28"/>
  <c r="K172" i="28"/>
  <c r="J172" i="28"/>
  <c r="I172" i="28"/>
  <c r="H172" i="28"/>
  <c r="G172" i="28"/>
  <c r="F172" i="28"/>
  <c r="E172" i="28"/>
  <c r="D172" i="28"/>
  <c r="C172" i="28"/>
  <c r="B172" i="28"/>
  <c r="A172" i="28"/>
  <c r="L171" i="28"/>
  <c r="K171" i="28"/>
  <c r="J171" i="28"/>
  <c r="I171" i="28"/>
  <c r="H171" i="28"/>
  <c r="G171" i="28"/>
  <c r="F171" i="28"/>
  <c r="E171" i="28"/>
  <c r="D171" i="28"/>
  <c r="C171" i="28"/>
  <c r="B171" i="28"/>
  <c r="A171" i="28"/>
  <c r="L170" i="28"/>
  <c r="K170" i="28"/>
  <c r="J170" i="28"/>
  <c r="I170" i="28"/>
  <c r="H170" i="28"/>
  <c r="G170" i="28"/>
  <c r="F170" i="28"/>
  <c r="E170" i="28"/>
  <c r="D170" i="28"/>
  <c r="C170" i="28"/>
  <c r="B170" i="28"/>
  <c r="A170" i="28"/>
  <c r="L169" i="28"/>
  <c r="K169" i="28"/>
  <c r="J169" i="28"/>
  <c r="I169" i="28"/>
  <c r="H169" i="28"/>
  <c r="G169" i="28"/>
  <c r="F169" i="28"/>
  <c r="E169" i="28"/>
  <c r="D169" i="28"/>
  <c r="C169" i="28"/>
  <c r="B169" i="28"/>
  <c r="A169" i="28"/>
  <c r="L168" i="28"/>
  <c r="K168" i="28"/>
  <c r="J168" i="28"/>
  <c r="I168" i="28"/>
  <c r="H168" i="28"/>
  <c r="G168" i="28"/>
  <c r="F168" i="28"/>
  <c r="E168" i="28"/>
  <c r="D168" i="28"/>
  <c r="C168" i="28"/>
  <c r="B168" i="28"/>
  <c r="A168" i="28"/>
  <c r="L167" i="28"/>
  <c r="K167" i="28"/>
  <c r="J167" i="28"/>
  <c r="I167" i="28"/>
  <c r="H167" i="28"/>
  <c r="G167" i="28"/>
  <c r="F167" i="28"/>
  <c r="E167" i="28"/>
  <c r="D167" i="28"/>
  <c r="C167" i="28"/>
  <c r="B167" i="28"/>
  <c r="A167" i="28"/>
  <c r="L166" i="28"/>
  <c r="K166" i="28"/>
  <c r="J166" i="28"/>
  <c r="I166" i="28"/>
  <c r="H166" i="28"/>
  <c r="G166" i="28"/>
  <c r="F166" i="28"/>
  <c r="E166" i="28"/>
  <c r="D166" i="28"/>
  <c r="C166" i="28"/>
  <c r="B166" i="28"/>
  <c r="A166" i="28"/>
  <c r="L165" i="28"/>
  <c r="K165" i="28"/>
  <c r="J165" i="28"/>
  <c r="I165" i="28"/>
  <c r="H165" i="28"/>
  <c r="G165" i="28"/>
  <c r="F165" i="28"/>
  <c r="E165" i="28"/>
  <c r="D165" i="28"/>
  <c r="C165" i="28"/>
  <c r="B165" i="28"/>
  <c r="A165" i="28"/>
  <c r="L164" i="28"/>
  <c r="K164" i="28"/>
  <c r="J164" i="28"/>
  <c r="I164" i="28"/>
  <c r="H164" i="28"/>
  <c r="G164" i="28"/>
  <c r="F164" i="28"/>
  <c r="E164" i="28"/>
  <c r="D164" i="28"/>
  <c r="C164" i="28"/>
  <c r="B164" i="28"/>
  <c r="A164" i="28"/>
  <c r="L163" i="28"/>
  <c r="K163" i="28"/>
  <c r="J163" i="28"/>
  <c r="I163" i="28"/>
  <c r="H163" i="28"/>
  <c r="G163" i="28"/>
  <c r="F163" i="28"/>
  <c r="E163" i="28"/>
  <c r="D163" i="28"/>
  <c r="C163" i="28"/>
  <c r="B163" i="28"/>
  <c r="A163" i="28"/>
  <c r="L162" i="28"/>
  <c r="K162" i="28"/>
  <c r="J162" i="28"/>
  <c r="I162" i="28"/>
  <c r="H162" i="28"/>
  <c r="G162" i="28"/>
  <c r="F162" i="28"/>
  <c r="E162" i="28"/>
  <c r="D162" i="28"/>
  <c r="C162" i="28"/>
  <c r="B162" i="28"/>
  <c r="A162" i="28"/>
  <c r="L161" i="28"/>
  <c r="K161" i="28"/>
  <c r="J161" i="28"/>
  <c r="I161" i="28"/>
  <c r="H161" i="28"/>
  <c r="G161" i="28"/>
  <c r="F161" i="28"/>
  <c r="E161" i="28"/>
  <c r="D161" i="28"/>
  <c r="C161" i="28"/>
  <c r="B161" i="28"/>
  <c r="A161" i="28"/>
  <c r="L160" i="28"/>
  <c r="K160" i="28"/>
  <c r="J160" i="28"/>
  <c r="I160" i="28"/>
  <c r="H160" i="28"/>
  <c r="G160" i="28"/>
  <c r="F160" i="28"/>
  <c r="E160" i="28"/>
  <c r="D160" i="28"/>
  <c r="C160" i="28"/>
  <c r="B160" i="28"/>
  <c r="A160" i="28"/>
  <c r="L159" i="28"/>
  <c r="K159" i="28"/>
  <c r="J159" i="28"/>
  <c r="I159" i="28"/>
  <c r="H159" i="28"/>
  <c r="G159" i="28"/>
  <c r="F159" i="28"/>
  <c r="E159" i="28"/>
  <c r="D159" i="28"/>
  <c r="C159" i="28"/>
  <c r="B159" i="28"/>
  <c r="A159" i="28"/>
  <c r="L158" i="28"/>
  <c r="K158" i="28"/>
  <c r="J158" i="28"/>
  <c r="I158" i="28"/>
  <c r="H158" i="28"/>
  <c r="G158" i="28"/>
  <c r="F158" i="28"/>
  <c r="E158" i="28"/>
  <c r="D158" i="28"/>
  <c r="C158" i="28"/>
  <c r="B158" i="28"/>
  <c r="A158" i="28"/>
  <c r="L157" i="28"/>
  <c r="K157" i="28"/>
  <c r="J157" i="28"/>
  <c r="I157" i="28"/>
  <c r="H157" i="28"/>
  <c r="G157" i="28"/>
  <c r="F157" i="28"/>
  <c r="E157" i="28"/>
  <c r="D157" i="28"/>
  <c r="C157" i="28"/>
  <c r="B157" i="28"/>
  <c r="A157" i="28"/>
  <c r="L156" i="28"/>
  <c r="K156" i="28"/>
  <c r="J156" i="28"/>
  <c r="I156" i="28"/>
  <c r="H156" i="28"/>
  <c r="G156" i="28"/>
  <c r="F156" i="28"/>
  <c r="E156" i="28"/>
  <c r="D156" i="28"/>
  <c r="C156" i="28"/>
  <c r="B156" i="28"/>
  <c r="A156" i="28"/>
  <c r="L155" i="28"/>
  <c r="K155" i="28"/>
  <c r="J155" i="28"/>
  <c r="I155" i="28"/>
  <c r="H155" i="28"/>
  <c r="G155" i="28"/>
  <c r="F155" i="28"/>
  <c r="E155" i="28"/>
  <c r="D155" i="28"/>
  <c r="C155" i="28"/>
  <c r="B155" i="28"/>
  <c r="A155" i="28"/>
  <c r="L154" i="28"/>
  <c r="K154" i="28"/>
  <c r="J154" i="28"/>
  <c r="I154" i="28"/>
  <c r="H154" i="28"/>
  <c r="G154" i="28"/>
  <c r="F154" i="28"/>
  <c r="E154" i="28"/>
  <c r="D154" i="28"/>
  <c r="C154" i="28"/>
  <c r="B154" i="28"/>
  <c r="A154" i="28"/>
  <c r="L153" i="28"/>
  <c r="K153" i="28"/>
  <c r="J153" i="28"/>
  <c r="I153" i="28"/>
  <c r="H153" i="28"/>
  <c r="G153" i="28"/>
  <c r="F153" i="28"/>
  <c r="E153" i="28"/>
  <c r="D153" i="28"/>
  <c r="C153" i="28"/>
  <c r="B153" i="28"/>
  <c r="A153" i="28"/>
  <c r="L152" i="28"/>
  <c r="K152" i="28"/>
  <c r="J152" i="28"/>
  <c r="I152" i="28"/>
  <c r="H152" i="28"/>
  <c r="G152" i="28"/>
  <c r="F152" i="28"/>
  <c r="E152" i="28"/>
  <c r="D152" i="28"/>
  <c r="C152" i="28"/>
  <c r="B152" i="28"/>
  <c r="A152" i="28"/>
  <c r="L151" i="28"/>
  <c r="K151" i="28"/>
  <c r="J151" i="28"/>
  <c r="I151" i="28"/>
  <c r="H151" i="28"/>
  <c r="G151" i="28"/>
  <c r="F151" i="28"/>
  <c r="E151" i="28"/>
  <c r="D151" i="28"/>
  <c r="C151" i="28"/>
  <c r="B151" i="28"/>
  <c r="A151" i="28"/>
  <c r="L150" i="28"/>
  <c r="K150" i="28"/>
  <c r="J150" i="28"/>
  <c r="I150" i="28"/>
  <c r="H150" i="28"/>
  <c r="G150" i="28"/>
  <c r="F150" i="28"/>
  <c r="E150" i="28"/>
  <c r="D150" i="28"/>
  <c r="C150" i="28"/>
  <c r="B150" i="28"/>
  <c r="A150" i="28"/>
  <c r="L149" i="28"/>
  <c r="K149" i="28"/>
  <c r="J149" i="28"/>
  <c r="I149" i="28"/>
  <c r="H149" i="28"/>
  <c r="G149" i="28"/>
  <c r="F149" i="28"/>
  <c r="E149" i="28"/>
  <c r="D149" i="28"/>
  <c r="C149" i="28"/>
  <c r="B149" i="28"/>
  <c r="A149" i="28"/>
  <c r="L148" i="28"/>
  <c r="K148" i="28"/>
  <c r="J148" i="28"/>
  <c r="I148" i="28"/>
  <c r="H148" i="28"/>
  <c r="G148" i="28"/>
  <c r="F148" i="28"/>
  <c r="E148" i="28"/>
  <c r="D148" i="28"/>
  <c r="C148" i="28"/>
  <c r="B148" i="28"/>
  <c r="A148" i="28"/>
  <c r="L147" i="28"/>
  <c r="K147" i="28"/>
  <c r="J147" i="28"/>
  <c r="I147" i="28"/>
  <c r="H147" i="28"/>
  <c r="G147" i="28"/>
  <c r="F147" i="28"/>
  <c r="E147" i="28"/>
  <c r="D147" i="28"/>
  <c r="C147" i="28"/>
  <c r="B147" i="28"/>
  <c r="A147" i="28"/>
  <c r="L146" i="28"/>
  <c r="K146" i="28"/>
  <c r="J146" i="28"/>
  <c r="I146" i="28"/>
  <c r="H146" i="28"/>
  <c r="G146" i="28"/>
  <c r="F146" i="28"/>
  <c r="E146" i="28"/>
  <c r="D146" i="28"/>
  <c r="C146" i="28"/>
  <c r="B146" i="28"/>
  <c r="A146" i="28"/>
  <c r="L145" i="28"/>
  <c r="K145" i="28"/>
  <c r="J145" i="28"/>
  <c r="I145" i="28"/>
  <c r="H145" i="28"/>
  <c r="G145" i="28"/>
  <c r="F145" i="28"/>
  <c r="E145" i="28"/>
  <c r="D145" i="28"/>
  <c r="C145" i="28"/>
  <c r="B145" i="28"/>
  <c r="A145" i="28"/>
  <c r="L144" i="28"/>
  <c r="K144" i="28"/>
  <c r="J144" i="28"/>
  <c r="I144" i="28"/>
  <c r="H144" i="28"/>
  <c r="G144" i="28"/>
  <c r="F144" i="28"/>
  <c r="E144" i="28"/>
  <c r="D144" i="28"/>
  <c r="C144" i="28"/>
  <c r="B144" i="28"/>
  <c r="A144" i="28"/>
  <c r="L143" i="28"/>
  <c r="K143" i="28"/>
  <c r="J143" i="28"/>
  <c r="I143" i="28"/>
  <c r="H143" i="28"/>
  <c r="G143" i="28"/>
  <c r="F143" i="28"/>
  <c r="E143" i="28"/>
  <c r="D143" i="28"/>
  <c r="C143" i="28"/>
  <c r="B143" i="28"/>
  <c r="A143" i="28"/>
  <c r="L142" i="28"/>
  <c r="K142" i="28"/>
  <c r="J142" i="28"/>
  <c r="I142" i="28"/>
  <c r="H142" i="28"/>
  <c r="G142" i="28"/>
  <c r="F142" i="28"/>
  <c r="E142" i="28"/>
  <c r="D142" i="28"/>
  <c r="C142" i="28"/>
  <c r="B142" i="28"/>
  <c r="A142" i="28"/>
  <c r="L141" i="28"/>
  <c r="K141" i="28"/>
  <c r="J141" i="28"/>
  <c r="I141" i="28"/>
  <c r="H141" i="28"/>
  <c r="G141" i="28"/>
  <c r="F141" i="28"/>
  <c r="E141" i="28"/>
  <c r="D141" i="28"/>
  <c r="C141" i="28"/>
  <c r="B141" i="28"/>
  <c r="A141" i="28"/>
  <c r="L140" i="28"/>
  <c r="K140" i="28"/>
  <c r="J140" i="28"/>
  <c r="I140" i="28"/>
  <c r="H140" i="28"/>
  <c r="G140" i="28"/>
  <c r="F140" i="28"/>
  <c r="D140" i="28"/>
  <c r="E140" i="28" s="1"/>
  <c r="C140" i="28"/>
  <c r="B140" i="28"/>
  <c r="A140" i="28"/>
  <c r="L139" i="28"/>
  <c r="K139" i="28"/>
  <c r="J139" i="28"/>
  <c r="I139" i="28"/>
  <c r="H139" i="28"/>
  <c r="G139" i="28"/>
  <c r="O138" i="28" s="1"/>
  <c r="F139" i="28"/>
  <c r="E139" i="28"/>
  <c r="D139" i="28"/>
  <c r="C139" i="28"/>
  <c r="B139" i="28"/>
  <c r="A139" i="28"/>
  <c r="L138" i="28"/>
  <c r="K138" i="28"/>
  <c r="O140" i="28" s="1"/>
  <c r="J138" i="28"/>
  <c r="I138" i="28"/>
  <c r="H138" i="28"/>
  <c r="G138" i="28"/>
  <c r="F138" i="28"/>
  <c r="E138" i="28"/>
  <c r="D138" i="28"/>
  <c r="C138" i="28"/>
  <c r="B138" i="28"/>
  <c r="A138" i="28"/>
  <c r="L137" i="28"/>
  <c r="K137" i="28"/>
  <c r="J137" i="28"/>
  <c r="I137" i="28"/>
  <c r="H137" i="28"/>
  <c r="G137" i="28"/>
  <c r="F137" i="28"/>
  <c r="E137" i="28"/>
  <c r="D137" i="28"/>
  <c r="C137" i="28"/>
  <c r="B137" i="28"/>
  <c r="A137" i="28"/>
  <c r="L136" i="28"/>
  <c r="K136" i="28"/>
  <c r="J136" i="28"/>
  <c r="I136" i="28"/>
  <c r="H136" i="28"/>
  <c r="G136" i="28"/>
  <c r="F136" i="28"/>
  <c r="E136" i="28"/>
  <c r="D136" i="28"/>
  <c r="C136" i="28"/>
  <c r="B136" i="28"/>
  <c r="A136" i="28"/>
  <c r="L135" i="28"/>
  <c r="K135" i="28"/>
  <c r="J135" i="28"/>
  <c r="I135" i="28"/>
  <c r="H135" i="28"/>
  <c r="G135" i="28"/>
  <c r="F135" i="28"/>
  <c r="E135" i="28"/>
  <c r="D135" i="28"/>
  <c r="C135" i="28"/>
  <c r="B135" i="28"/>
  <c r="A135" i="28"/>
  <c r="L134" i="28"/>
  <c r="K134" i="28"/>
  <c r="J134" i="28"/>
  <c r="I134" i="28"/>
  <c r="H134" i="28"/>
  <c r="G134" i="28"/>
  <c r="F134" i="28"/>
  <c r="E134" i="28"/>
  <c r="D134" i="28"/>
  <c r="C134" i="28"/>
  <c r="B134" i="28"/>
  <c r="A134" i="28"/>
  <c r="L133" i="28"/>
  <c r="K133" i="28"/>
  <c r="J133" i="28"/>
  <c r="I133" i="28"/>
  <c r="H133" i="28"/>
  <c r="G133" i="28"/>
  <c r="F133" i="28"/>
  <c r="E133" i="28"/>
  <c r="D133" i="28"/>
  <c r="C133" i="28"/>
  <c r="B133" i="28"/>
  <c r="A133" i="28"/>
  <c r="L132" i="28"/>
  <c r="K132" i="28"/>
  <c r="J132" i="28"/>
  <c r="I132" i="28"/>
  <c r="H132" i="28"/>
  <c r="G132" i="28"/>
  <c r="F132" i="28"/>
  <c r="E132" i="28"/>
  <c r="D132" i="28"/>
  <c r="C132" i="28"/>
  <c r="B132" i="28"/>
  <c r="A132" i="28"/>
  <c r="L131" i="28"/>
  <c r="K131" i="28"/>
  <c r="J131" i="28"/>
  <c r="I131" i="28"/>
  <c r="H131" i="28"/>
  <c r="G131" i="28"/>
  <c r="F131" i="28"/>
  <c r="E131" i="28"/>
  <c r="D131" i="28"/>
  <c r="C131" i="28"/>
  <c r="B131" i="28"/>
  <c r="A131" i="28"/>
  <c r="L130" i="28"/>
  <c r="K130" i="28"/>
  <c r="J130" i="28"/>
  <c r="I130" i="28"/>
  <c r="H130" i="28"/>
  <c r="G130" i="28"/>
  <c r="F130" i="28"/>
  <c r="E130" i="28"/>
  <c r="D130" i="28"/>
  <c r="C130" i="28"/>
  <c r="B130" i="28"/>
  <c r="A130" i="28"/>
  <c r="L129" i="28"/>
  <c r="K129" i="28"/>
  <c r="J129" i="28"/>
  <c r="I129" i="28"/>
  <c r="H129" i="28"/>
  <c r="G129" i="28"/>
  <c r="F129" i="28"/>
  <c r="E129" i="28"/>
  <c r="D129" i="28"/>
  <c r="C129" i="28"/>
  <c r="B129" i="28"/>
  <c r="A129" i="28"/>
  <c r="L128" i="28"/>
  <c r="K128" i="28"/>
  <c r="J128" i="28"/>
  <c r="I128" i="28"/>
  <c r="H128" i="28"/>
  <c r="G128" i="28"/>
  <c r="F128" i="28"/>
  <c r="E128" i="28"/>
  <c r="D128" i="28"/>
  <c r="C128" i="28"/>
  <c r="B128" i="28"/>
  <c r="A128" i="28"/>
  <c r="L127" i="28"/>
  <c r="K127" i="28"/>
  <c r="J127" i="28"/>
  <c r="I127" i="28"/>
  <c r="H127" i="28"/>
  <c r="G127" i="28"/>
  <c r="F127" i="28"/>
  <c r="E127" i="28"/>
  <c r="D127" i="28"/>
  <c r="C127" i="28"/>
  <c r="B127" i="28"/>
  <c r="A127" i="28"/>
  <c r="L126" i="28"/>
  <c r="K126" i="28"/>
  <c r="J126" i="28"/>
  <c r="I126" i="28"/>
  <c r="H126" i="28"/>
  <c r="G126" i="28"/>
  <c r="F126" i="28"/>
  <c r="E126" i="28"/>
  <c r="D126" i="28"/>
  <c r="C126" i="28"/>
  <c r="B126" i="28"/>
  <c r="A126" i="28"/>
  <c r="L125" i="28"/>
  <c r="K125" i="28"/>
  <c r="J125" i="28"/>
  <c r="I125" i="28"/>
  <c r="H125" i="28"/>
  <c r="G125" i="28"/>
  <c r="F125" i="28"/>
  <c r="E125" i="28"/>
  <c r="D125" i="28"/>
  <c r="C125" i="28"/>
  <c r="B125" i="28"/>
  <c r="A125" i="28"/>
  <c r="L124" i="28"/>
  <c r="K124" i="28"/>
  <c r="J124" i="28"/>
  <c r="I124" i="28"/>
  <c r="H124" i="28"/>
  <c r="G124" i="28"/>
  <c r="F124" i="28"/>
  <c r="E124" i="28"/>
  <c r="D124" i="28"/>
  <c r="C124" i="28"/>
  <c r="B124" i="28"/>
  <c r="A124" i="28"/>
  <c r="L123" i="28"/>
  <c r="K123" i="28"/>
  <c r="J123" i="28"/>
  <c r="I123" i="28"/>
  <c r="H123" i="28"/>
  <c r="G123" i="28"/>
  <c r="F123" i="28"/>
  <c r="E123" i="28"/>
  <c r="D123" i="28"/>
  <c r="C123" i="28"/>
  <c r="B123" i="28"/>
  <c r="A123" i="28"/>
  <c r="L122" i="28"/>
  <c r="K122" i="28"/>
  <c r="J122" i="28"/>
  <c r="I122" i="28"/>
  <c r="H122" i="28"/>
  <c r="G122" i="28"/>
  <c r="F122" i="28"/>
  <c r="E122" i="28"/>
  <c r="D122" i="28"/>
  <c r="C122" i="28"/>
  <c r="B122" i="28"/>
  <c r="A122" i="28"/>
  <c r="L121" i="28"/>
  <c r="K121" i="28"/>
  <c r="J121" i="28"/>
  <c r="I121" i="28"/>
  <c r="H121" i="28"/>
  <c r="G121" i="28"/>
  <c r="F121" i="28"/>
  <c r="E121" i="28"/>
  <c r="D121" i="28"/>
  <c r="C121" i="28"/>
  <c r="B121" i="28"/>
  <c r="A121" i="28"/>
  <c r="L120" i="28"/>
  <c r="K120" i="28"/>
  <c r="J120" i="28"/>
  <c r="I120" i="28"/>
  <c r="H120" i="28"/>
  <c r="G120" i="28"/>
  <c r="F120" i="28"/>
  <c r="E120" i="28"/>
  <c r="D120" i="28"/>
  <c r="C120" i="28"/>
  <c r="B120" i="28"/>
  <c r="A120" i="28"/>
  <c r="L119" i="28"/>
  <c r="K119" i="28"/>
  <c r="J119" i="28"/>
  <c r="I119" i="28"/>
  <c r="H119" i="28"/>
  <c r="G119" i="28"/>
  <c r="F119" i="28"/>
  <c r="E119" i="28"/>
  <c r="D119" i="28"/>
  <c r="C119" i="28"/>
  <c r="B119" i="28"/>
  <c r="A119" i="28"/>
  <c r="L118" i="28"/>
  <c r="K118" i="28"/>
  <c r="J118" i="28"/>
  <c r="I118" i="28"/>
  <c r="H118" i="28"/>
  <c r="G118" i="28"/>
  <c r="F118" i="28"/>
  <c r="E118" i="28"/>
  <c r="D118" i="28"/>
  <c r="C118" i="28"/>
  <c r="B118" i="28"/>
  <c r="A118" i="28"/>
  <c r="L117" i="28"/>
  <c r="K117" i="28"/>
  <c r="J117" i="28"/>
  <c r="I117" i="28"/>
  <c r="H117" i="28"/>
  <c r="G117" i="28"/>
  <c r="F117" i="28"/>
  <c r="E117" i="28"/>
  <c r="D117" i="28"/>
  <c r="C117" i="28"/>
  <c r="B117" i="28"/>
  <c r="A117" i="28"/>
  <c r="L116" i="28"/>
  <c r="K116" i="28"/>
  <c r="J116" i="28"/>
  <c r="I116" i="28"/>
  <c r="H116" i="28"/>
  <c r="G116" i="28"/>
  <c r="F116" i="28"/>
  <c r="E116" i="28"/>
  <c r="D116" i="28"/>
  <c r="C116" i="28"/>
  <c r="B116" i="28"/>
  <c r="A116" i="28"/>
  <c r="L115" i="28"/>
  <c r="K115" i="28"/>
  <c r="J115" i="28"/>
  <c r="I115" i="28"/>
  <c r="H115" i="28"/>
  <c r="G115" i="28"/>
  <c r="F115" i="28"/>
  <c r="E115" i="28"/>
  <c r="D115" i="28"/>
  <c r="C115" i="28"/>
  <c r="B115" i="28"/>
  <c r="A115" i="28"/>
  <c r="L114" i="28"/>
  <c r="K114" i="28"/>
  <c r="J114" i="28"/>
  <c r="I114" i="28"/>
  <c r="H114" i="28"/>
  <c r="G114" i="28"/>
  <c r="F114" i="28"/>
  <c r="E114" i="28"/>
  <c r="D114" i="28"/>
  <c r="C114" i="28"/>
  <c r="B114" i="28"/>
  <c r="A114" i="28"/>
  <c r="L113" i="28"/>
  <c r="K113" i="28"/>
  <c r="J113" i="28"/>
  <c r="I113" i="28"/>
  <c r="H113" i="28"/>
  <c r="G113" i="28"/>
  <c r="F113" i="28"/>
  <c r="E113" i="28"/>
  <c r="D113" i="28"/>
  <c r="C113" i="28"/>
  <c r="B113" i="28"/>
  <c r="A113" i="28"/>
  <c r="L112" i="28"/>
  <c r="K112" i="28"/>
  <c r="J112" i="28"/>
  <c r="I112" i="28"/>
  <c r="H112" i="28"/>
  <c r="G112" i="28"/>
  <c r="F112" i="28"/>
  <c r="E112" i="28"/>
  <c r="D112" i="28"/>
  <c r="C112" i="28"/>
  <c r="B112" i="28"/>
  <c r="A112" i="28"/>
  <c r="L111" i="28"/>
  <c r="K111" i="28"/>
  <c r="J111" i="28"/>
  <c r="I111" i="28"/>
  <c r="H111" i="28"/>
  <c r="G111" i="28"/>
  <c r="F111" i="28"/>
  <c r="E111" i="28"/>
  <c r="D111" i="28"/>
  <c r="C111" i="28"/>
  <c r="B111" i="28"/>
  <c r="A111" i="28"/>
  <c r="L110" i="28"/>
  <c r="K110" i="28"/>
  <c r="J110" i="28"/>
  <c r="I110" i="28"/>
  <c r="H110" i="28"/>
  <c r="G110" i="28"/>
  <c r="F110" i="28"/>
  <c r="E110" i="28"/>
  <c r="D110" i="28"/>
  <c r="C110" i="28"/>
  <c r="B110" i="28"/>
  <c r="A110" i="28"/>
  <c r="L109" i="28"/>
  <c r="K109" i="28"/>
  <c r="J109" i="28"/>
  <c r="I109" i="28"/>
  <c r="H109" i="28"/>
  <c r="G109" i="28"/>
  <c r="F109" i="28"/>
  <c r="E109" i="28"/>
  <c r="D109" i="28"/>
  <c r="C109" i="28"/>
  <c r="B109" i="28"/>
  <c r="A109" i="28"/>
  <c r="L108" i="28"/>
  <c r="K108" i="28"/>
  <c r="J108" i="28"/>
  <c r="I108" i="28"/>
  <c r="H108" i="28"/>
  <c r="G108" i="28"/>
  <c r="F108" i="28"/>
  <c r="E108" i="28"/>
  <c r="D108" i="28"/>
  <c r="C108" i="28"/>
  <c r="B108" i="28"/>
  <c r="A108" i="28"/>
  <c r="L107" i="28"/>
  <c r="K107" i="28"/>
  <c r="J107" i="28"/>
  <c r="I107" i="28"/>
  <c r="H107" i="28"/>
  <c r="G107" i="28"/>
  <c r="F107" i="28"/>
  <c r="E107" i="28"/>
  <c r="D107" i="28"/>
  <c r="C107" i="28"/>
  <c r="B107" i="28"/>
  <c r="A107" i="28"/>
  <c r="L106" i="28"/>
  <c r="K106" i="28"/>
  <c r="J106" i="28"/>
  <c r="I106" i="28"/>
  <c r="H106" i="28"/>
  <c r="G106" i="28"/>
  <c r="F106" i="28"/>
  <c r="E106" i="28"/>
  <c r="D106" i="28"/>
  <c r="C106" i="28"/>
  <c r="B106" i="28"/>
  <c r="A106" i="28"/>
  <c r="L105" i="28"/>
  <c r="K105" i="28"/>
  <c r="J105" i="28"/>
  <c r="I105" i="28"/>
  <c r="H105" i="28"/>
  <c r="G105" i="28"/>
  <c r="F105" i="28"/>
  <c r="E105" i="28"/>
  <c r="D105" i="28"/>
  <c r="C105" i="28"/>
  <c r="B105" i="28"/>
  <c r="A105" i="28"/>
  <c r="L104" i="28"/>
  <c r="K104" i="28"/>
  <c r="J104" i="28"/>
  <c r="I104" i="28"/>
  <c r="H104" i="28"/>
  <c r="G104" i="28"/>
  <c r="F104" i="28"/>
  <c r="E104" i="28"/>
  <c r="D104" i="28"/>
  <c r="C104" i="28"/>
  <c r="B104" i="28"/>
  <c r="A104" i="28"/>
  <c r="L103" i="28"/>
  <c r="K103" i="28"/>
  <c r="J103" i="28"/>
  <c r="I103" i="28"/>
  <c r="H103" i="28"/>
  <c r="G103" i="28"/>
  <c r="F103" i="28"/>
  <c r="E103" i="28"/>
  <c r="D103" i="28"/>
  <c r="C103" i="28"/>
  <c r="B103" i="28"/>
  <c r="A103" i="28"/>
  <c r="L102" i="28"/>
  <c r="K102" i="28"/>
  <c r="J102" i="28"/>
  <c r="I102" i="28"/>
  <c r="H102" i="28"/>
  <c r="G102" i="28"/>
  <c r="F102" i="28"/>
  <c r="E102" i="28"/>
  <c r="D102" i="28"/>
  <c r="C102" i="28"/>
  <c r="B102" i="28"/>
  <c r="A102" i="28"/>
  <c r="L101" i="28"/>
  <c r="K101" i="28"/>
  <c r="J101" i="28"/>
  <c r="I101" i="28"/>
  <c r="H101" i="28"/>
  <c r="G101" i="28"/>
  <c r="F101" i="28"/>
  <c r="E101" i="28"/>
  <c r="D101" i="28"/>
  <c r="C101" i="28"/>
  <c r="B101" i="28"/>
  <c r="A101" i="28"/>
  <c r="L100" i="28"/>
  <c r="K100" i="28"/>
  <c r="J100" i="28"/>
  <c r="I100" i="28"/>
  <c r="H100" i="28"/>
  <c r="G100" i="28"/>
  <c r="F100" i="28"/>
  <c r="E100" i="28"/>
  <c r="D100" i="28"/>
  <c r="C100" i="28"/>
  <c r="B100" i="28"/>
  <c r="A100" i="28"/>
  <c r="L99" i="28"/>
  <c r="K99" i="28"/>
  <c r="J99" i="28"/>
  <c r="I99" i="28"/>
  <c r="H99" i="28"/>
  <c r="G99" i="28"/>
  <c r="F99" i="28"/>
  <c r="E99" i="28"/>
  <c r="D99" i="28"/>
  <c r="C99" i="28"/>
  <c r="B99" i="28"/>
  <c r="A99" i="28"/>
  <c r="L98" i="28"/>
  <c r="K98" i="28"/>
  <c r="J98" i="28"/>
  <c r="I98" i="28"/>
  <c r="H98" i="28"/>
  <c r="G98" i="28"/>
  <c r="F98" i="28"/>
  <c r="E98" i="28"/>
  <c r="D98" i="28"/>
  <c r="C98" i="28"/>
  <c r="B98" i="28"/>
  <c r="A98" i="28"/>
  <c r="L97" i="28"/>
  <c r="K97" i="28"/>
  <c r="J97" i="28"/>
  <c r="I97" i="28"/>
  <c r="H97" i="28"/>
  <c r="G97" i="28"/>
  <c r="F97" i="28"/>
  <c r="E97" i="28"/>
  <c r="D97" i="28"/>
  <c r="C97" i="28"/>
  <c r="B97" i="28"/>
  <c r="A97" i="28"/>
  <c r="L96" i="28"/>
  <c r="K96" i="28"/>
  <c r="J96" i="28"/>
  <c r="I96" i="28"/>
  <c r="H96" i="28"/>
  <c r="G96" i="28"/>
  <c r="F96" i="28"/>
  <c r="E96" i="28"/>
  <c r="D96" i="28"/>
  <c r="C96" i="28"/>
  <c r="B96" i="28"/>
  <c r="A96" i="28"/>
  <c r="L95" i="28"/>
  <c r="K95" i="28"/>
  <c r="J95" i="28"/>
  <c r="I95" i="28"/>
  <c r="H95" i="28"/>
  <c r="G95" i="28"/>
  <c r="F95" i="28"/>
  <c r="E95" i="28"/>
  <c r="D95" i="28"/>
  <c r="C95" i="28"/>
  <c r="B95" i="28"/>
  <c r="A95" i="28"/>
  <c r="L94" i="28"/>
  <c r="K94" i="28"/>
  <c r="J94" i="28"/>
  <c r="I94" i="28"/>
  <c r="H94" i="28"/>
  <c r="G94" i="28"/>
  <c r="F94" i="28"/>
  <c r="E94" i="28"/>
  <c r="D94" i="28"/>
  <c r="C94" i="28"/>
  <c r="B94" i="28"/>
  <c r="A94" i="28"/>
  <c r="L93" i="28"/>
  <c r="K93" i="28"/>
  <c r="J93" i="28"/>
  <c r="I93" i="28"/>
  <c r="H93" i="28"/>
  <c r="G93" i="28"/>
  <c r="F93" i="28"/>
  <c r="E93" i="28"/>
  <c r="D93" i="28"/>
  <c r="C93" i="28"/>
  <c r="B93" i="28"/>
  <c r="A93" i="28"/>
  <c r="L92" i="28"/>
  <c r="K92" i="28"/>
  <c r="J92" i="28"/>
  <c r="I92" i="28"/>
  <c r="H92" i="28"/>
  <c r="G92" i="28"/>
  <c r="F92" i="28"/>
  <c r="E92" i="28"/>
  <c r="D92" i="28"/>
  <c r="C92" i="28"/>
  <c r="B92" i="28"/>
  <c r="A92" i="28"/>
  <c r="L91" i="28"/>
  <c r="K91" i="28"/>
  <c r="J91" i="28"/>
  <c r="I91" i="28"/>
  <c r="H91" i="28"/>
  <c r="G91" i="28"/>
  <c r="F91" i="28"/>
  <c r="E91" i="28"/>
  <c r="D91" i="28"/>
  <c r="C91" i="28"/>
  <c r="B91" i="28"/>
  <c r="A91" i="28"/>
  <c r="L90" i="28"/>
  <c r="K90" i="28"/>
  <c r="J90" i="28"/>
  <c r="I90" i="28"/>
  <c r="H90" i="28"/>
  <c r="G90" i="28"/>
  <c r="F90" i="28"/>
  <c r="E90" i="28"/>
  <c r="D90" i="28"/>
  <c r="C90" i="28"/>
  <c r="B90" i="28"/>
  <c r="A90" i="28"/>
  <c r="L89" i="28"/>
  <c r="K89" i="28"/>
  <c r="J89" i="28"/>
  <c r="I89" i="28"/>
  <c r="H89" i="28"/>
  <c r="G89" i="28"/>
  <c r="F89" i="28"/>
  <c r="E89" i="28"/>
  <c r="D89" i="28"/>
  <c r="C89" i="28"/>
  <c r="B89" i="28"/>
  <c r="A89" i="28"/>
  <c r="L88" i="28"/>
  <c r="K88" i="28"/>
  <c r="J88" i="28"/>
  <c r="I88" i="28"/>
  <c r="H88" i="28"/>
  <c r="G88" i="28"/>
  <c r="F88" i="28"/>
  <c r="E88" i="28"/>
  <c r="D88" i="28"/>
  <c r="C88" i="28"/>
  <c r="B88" i="28"/>
  <c r="A88" i="28"/>
  <c r="L87" i="28"/>
  <c r="K87" i="28"/>
  <c r="J87" i="28"/>
  <c r="I87" i="28"/>
  <c r="H87" i="28"/>
  <c r="G87" i="28"/>
  <c r="F87" i="28"/>
  <c r="E87" i="28"/>
  <c r="D87" i="28"/>
  <c r="C87" i="28"/>
  <c r="B87" i="28"/>
  <c r="A87" i="28"/>
  <c r="L86" i="28"/>
  <c r="K86" i="28"/>
  <c r="J86" i="28"/>
  <c r="I86" i="28"/>
  <c r="H86" i="28"/>
  <c r="G86" i="28"/>
  <c r="F86" i="28"/>
  <c r="E86" i="28"/>
  <c r="D86" i="28"/>
  <c r="C86" i="28"/>
  <c r="B86" i="28"/>
  <c r="A86" i="28"/>
  <c r="L85" i="28"/>
  <c r="K85" i="28"/>
  <c r="J85" i="28"/>
  <c r="I85" i="28"/>
  <c r="H85" i="28"/>
  <c r="G85" i="28"/>
  <c r="F85" i="28"/>
  <c r="E85" i="28"/>
  <c r="D85" i="28"/>
  <c r="C85" i="28"/>
  <c r="B85" i="28"/>
  <c r="A85" i="28"/>
  <c r="L84" i="28"/>
  <c r="K84" i="28"/>
  <c r="J84" i="28"/>
  <c r="I84" i="28"/>
  <c r="H84" i="28"/>
  <c r="G84" i="28"/>
  <c r="F84" i="28"/>
  <c r="E84" i="28"/>
  <c r="D84" i="28"/>
  <c r="C84" i="28"/>
  <c r="B84" i="28"/>
  <c r="A84" i="28"/>
  <c r="L83" i="28"/>
  <c r="K83" i="28"/>
  <c r="J83" i="28"/>
  <c r="I83" i="28"/>
  <c r="H83" i="28"/>
  <c r="G83" i="28"/>
  <c r="F83" i="28"/>
  <c r="E83" i="28"/>
  <c r="D83" i="28"/>
  <c r="C83" i="28"/>
  <c r="B83" i="28"/>
  <c r="A83" i="28"/>
  <c r="L82" i="28"/>
  <c r="K82" i="28"/>
  <c r="J82" i="28"/>
  <c r="I82" i="28"/>
  <c r="H82" i="28"/>
  <c r="G82" i="28"/>
  <c r="F82" i="28"/>
  <c r="E82" i="28"/>
  <c r="D82" i="28"/>
  <c r="C82" i="28"/>
  <c r="B82" i="28"/>
  <c r="A82" i="28"/>
  <c r="L81" i="28"/>
  <c r="K81" i="28"/>
  <c r="J81" i="28"/>
  <c r="I81" i="28"/>
  <c r="H81" i="28"/>
  <c r="G81" i="28"/>
  <c r="F81" i="28"/>
  <c r="E81" i="28"/>
  <c r="D81" i="28"/>
  <c r="C81" i="28"/>
  <c r="B81" i="28"/>
  <c r="A81" i="28"/>
  <c r="L80" i="28"/>
  <c r="K80" i="28"/>
  <c r="J80" i="28"/>
  <c r="I80" i="28"/>
  <c r="H80" i="28"/>
  <c r="G80" i="28"/>
  <c r="F80" i="28"/>
  <c r="E80" i="28"/>
  <c r="D80" i="28"/>
  <c r="C80" i="28"/>
  <c r="B80" i="28"/>
  <c r="A80" i="28"/>
  <c r="L79" i="28"/>
  <c r="K79" i="28"/>
  <c r="J79" i="28"/>
  <c r="I79" i="28"/>
  <c r="H79" i="28"/>
  <c r="G79" i="28"/>
  <c r="F79" i="28"/>
  <c r="E79" i="28"/>
  <c r="D79" i="28"/>
  <c r="C79" i="28"/>
  <c r="B79" i="28"/>
  <c r="A79" i="28"/>
  <c r="L78" i="28"/>
  <c r="K78" i="28"/>
  <c r="J78" i="28"/>
  <c r="I78" i="28"/>
  <c r="H78" i="28"/>
  <c r="G78" i="28"/>
  <c r="F78" i="28"/>
  <c r="E78" i="28"/>
  <c r="D78" i="28"/>
  <c r="C78" i="28"/>
  <c r="B78" i="28"/>
  <c r="A78" i="28"/>
  <c r="L77" i="28"/>
  <c r="K77" i="28"/>
  <c r="J77" i="28"/>
  <c r="I77" i="28"/>
  <c r="H77" i="28"/>
  <c r="G77" i="28"/>
  <c r="F77" i="28"/>
  <c r="E77" i="28"/>
  <c r="D77" i="28"/>
  <c r="C77" i="28"/>
  <c r="B77" i="28"/>
  <c r="A77" i="28"/>
  <c r="L76" i="28"/>
  <c r="K76" i="28"/>
  <c r="J76" i="28"/>
  <c r="I76" i="28"/>
  <c r="H76" i="28"/>
  <c r="G76" i="28"/>
  <c r="F76" i="28"/>
  <c r="E76" i="28"/>
  <c r="D76" i="28"/>
  <c r="C76" i="28"/>
  <c r="B76" i="28"/>
  <c r="A76" i="28"/>
  <c r="L75" i="28"/>
  <c r="K75" i="28"/>
  <c r="J75" i="28"/>
  <c r="I75" i="28"/>
  <c r="H75" i="28"/>
  <c r="G75" i="28"/>
  <c r="F75" i="28"/>
  <c r="E75" i="28"/>
  <c r="D75" i="28"/>
  <c r="C75" i="28"/>
  <c r="B75" i="28"/>
  <c r="A75" i="28"/>
  <c r="L74" i="28"/>
  <c r="K74" i="28"/>
  <c r="J74" i="28"/>
  <c r="I74" i="28"/>
  <c r="H74" i="28"/>
  <c r="G74" i="28"/>
  <c r="F74" i="28"/>
  <c r="E74" i="28"/>
  <c r="D74" i="28"/>
  <c r="C74" i="28"/>
  <c r="B74" i="28"/>
  <c r="A74" i="28"/>
  <c r="L73" i="28"/>
  <c r="K73" i="28"/>
  <c r="J73" i="28"/>
  <c r="I73" i="28"/>
  <c r="H73" i="28"/>
  <c r="G73" i="28"/>
  <c r="F73" i="28"/>
  <c r="E73" i="28"/>
  <c r="D73" i="28"/>
  <c r="C73" i="28"/>
  <c r="B73" i="28"/>
  <c r="A73" i="28"/>
  <c r="L72" i="28"/>
  <c r="K72" i="28"/>
  <c r="J72" i="28"/>
  <c r="I72" i="28"/>
  <c r="H72" i="28"/>
  <c r="G72" i="28"/>
  <c r="F72" i="28"/>
  <c r="E72" i="28"/>
  <c r="D72" i="28"/>
  <c r="C72" i="28"/>
  <c r="B72" i="28"/>
  <c r="A72" i="28"/>
  <c r="L71" i="28"/>
  <c r="K71" i="28"/>
  <c r="J71" i="28"/>
  <c r="I71" i="28"/>
  <c r="H71" i="28"/>
  <c r="G71" i="28"/>
  <c r="F71" i="28"/>
  <c r="E71" i="28"/>
  <c r="D71" i="28"/>
  <c r="C71" i="28"/>
  <c r="B71" i="28"/>
  <c r="A71" i="28"/>
  <c r="L70" i="28"/>
  <c r="K70" i="28"/>
  <c r="J70" i="28"/>
  <c r="I70" i="28"/>
  <c r="H70" i="28"/>
  <c r="G70" i="28"/>
  <c r="F70" i="28"/>
  <c r="E70" i="28"/>
  <c r="D70" i="28"/>
  <c r="C70" i="28"/>
  <c r="B70" i="28"/>
  <c r="A70" i="28"/>
  <c r="L69" i="28"/>
  <c r="K69" i="28"/>
  <c r="J69" i="28"/>
  <c r="I69" i="28"/>
  <c r="H69" i="28"/>
  <c r="G69" i="28"/>
  <c r="F69" i="28"/>
  <c r="E69" i="28"/>
  <c r="D69" i="28"/>
  <c r="C69" i="28"/>
  <c r="B69" i="28"/>
  <c r="A69" i="28"/>
  <c r="L68" i="28"/>
  <c r="K68" i="28"/>
  <c r="J68" i="28"/>
  <c r="I68" i="28"/>
  <c r="H68" i="28"/>
  <c r="G68" i="28"/>
  <c r="F68" i="28"/>
  <c r="E68" i="28"/>
  <c r="D68" i="28"/>
  <c r="C68" i="28"/>
  <c r="B68" i="28"/>
  <c r="A68" i="28"/>
  <c r="L67" i="28"/>
  <c r="K67" i="28"/>
  <c r="J67" i="28"/>
  <c r="I67" i="28"/>
  <c r="H67" i="28"/>
  <c r="G67" i="28"/>
  <c r="F67" i="28"/>
  <c r="E67" i="28"/>
  <c r="D67" i="28"/>
  <c r="C67" i="28"/>
  <c r="B67" i="28"/>
  <c r="A67" i="28"/>
  <c r="L66" i="28"/>
  <c r="K66" i="28"/>
  <c r="J66" i="28"/>
  <c r="I66" i="28"/>
  <c r="H66" i="28"/>
  <c r="G66" i="28"/>
  <c r="F66" i="28"/>
  <c r="E66" i="28"/>
  <c r="D66" i="28"/>
  <c r="C66" i="28"/>
  <c r="B66" i="28"/>
  <c r="A66" i="28"/>
  <c r="L65" i="28"/>
  <c r="K65" i="28"/>
  <c r="J65" i="28"/>
  <c r="I65" i="28"/>
  <c r="H65" i="28"/>
  <c r="G65" i="28"/>
  <c r="F65" i="28"/>
  <c r="E65" i="28"/>
  <c r="D65" i="28"/>
  <c r="C65" i="28"/>
  <c r="B65" i="28"/>
  <c r="A65" i="28"/>
  <c r="L64" i="28"/>
  <c r="K64" i="28"/>
  <c r="J64" i="28"/>
  <c r="I64" i="28"/>
  <c r="H64" i="28"/>
  <c r="G64" i="28"/>
  <c r="F64" i="28"/>
  <c r="E64" i="28"/>
  <c r="D64" i="28"/>
  <c r="C64" i="28"/>
  <c r="B64" i="28"/>
  <c r="A64" i="28"/>
  <c r="L63" i="28"/>
  <c r="K63" i="28"/>
  <c r="J63" i="28"/>
  <c r="I63" i="28"/>
  <c r="H63" i="28"/>
  <c r="G63" i="28"/>
  <c r="F63" i="28"/>
  <c r="E63" i="28"/>
  <c r="D63" i="28"/>
  <c r="C63" i="28"/>
  <c r="B63" i="28"/>
  <c r="A63" i="28"/>
  <c r="L62" i="28"/>
  <c r="K62" i="28"/>
  <c r="J62" i="28"/>
  <c r="I62" i="28"/>
  <c r="H62" i="28"/>
  <c r="G62" i="28"/>
  <c r="F62" i="28"/>
  <c r="E62" i="28"/>
  <c r="D62" i="28"/>
  <c r="C62" i="28"/>
  <c r="B62" i="28"/>
  <c r="A62" i="28"/>
  <c r="L61" i="28"/>
  <c r="K61" i="28"/>
  <c r="J61" i="28"/>
  <c r="I61" i="28"/>
  <c r="H61" i="28"/>
  <c r="G61" i="28"/>
  <c r="F61" i="28"/>
  <c r="E61" i="28"/>
  <c r="D61" i="28"/>
  <c r="C61" i="28"/>
  <c r="B61" i="28"/>
  <c r="A61" i="28"/>
  <c r="L60" i="28"/>
  <c r="K60" i="28"/>
  <c r="J60" i="28"/>
  <c r="I60" i="28"/>
  <c r="H60" i="28"/>
  <c r="G60" i="28"/>
  <c r="F60" i="28"/>
  <c r="E60" i="28"/>
  <c r="D60" i="28"/>
  <c r="C60" i="28"/>
  <c r="B60" i="28"/>
  <c r="A60" i="28"/>
  <c r="L59" i="28"/>
  <c r="K59" i="28"/>
  <c r="J59" i="28"/>
  <c r="I59" i="28"/>
  <c r="H59" i="28"/>
  <c r="G59" i="28"/>
  <c r="F59" i="28"/>
  <c r="E59" i="28"/>
  <c r="D59" i="28"/>
  <c r="C59" i="28"/>
  <c r="B59" i="28"/>
  <c r="A59" i="28"/>
  <c r="L58" i="28"/>
  <c r="K58" i="28"/>
  <c r="J58" i="28"/>
  <c r="I58" i="28"/>
  <c r="H58" i="28"/>
  <c r="G58" i="28"/>
  <c r="F58" i="28"/>
  <c r="E58" i="28"/>
  <c r="D58" i="28"/>
  <c r="C58" i="28"/>
  <c r="B58" i="28"/>
  <c r="A58" i="28"/>
  <c r="L57" i="28"/>
  <c r="K57" i="28"/>
  <c r="J57" i="28"/>
  <c r="I57" i="28"/>
  <c r="H57" i="28"/>
  <c r="G57" i="28"/>
  <c r="F57" i="28"/>
  <c r="E57" i="28"/>
  <c r="D57" i="28"/>
  <c r="C57" i="28"/>
  <c r="B57" i="28"/>
  <c r="A57" i="28"/>
  <c r="L56" i="28"/>
  <c r="K56" i="28"/>
  <c r="J56" i="28"/>
  <c r="I56" i="28"/>
  <c r="H56" i="28"/>
  <c r="G56" i="28"/>
  <c r="F56" i="28"/>
  <c r="E56" i="28"/>
  <c r="D56" i="28"/>
  <c r="C56" i="28"/>
  <c r="B56" i="28"/>
  <c r="A56" i="28"/>
  <c r="L55" i="28"/>
  <c r="K55" i="28"/>
  <c r="J55" i="28"/>
  <c r="I55" i="28"/>
  <c r="H55" i="28"/>
  <c r="G55" i="28"/>
  <c r="F55" i="28"/>
  <c r="E55" i="28"/>
  <c r="D55" i="28"/>
  <c r="C55" i="28"/>
  <c r="B55" i="28"/>
  <c r="A55" i="28"/>
  <c r="L54" i="28"/>
  <c r="K54" i="28"/>
  <c r="J54" i="28"/>
  <c r="I54" i="28"/>
  <c r="H54" i="28"/>
  <c r="G54" i="28"/>
  <c r="F54" i="28"/>
  <c r="E54" i="28"/>
  <c r="D54" i="28"/>
  <c r="C54" i="28"/>
  <c r="B54" i="28"/>
  <c r="A54" i="28"/>
  <c r="L53" i="28"/>
  <c r="K53" i="28"/>
  <c r="J53" i="28"/>
  <c r="I53" i="28"/>
  <c r="H53" i="28"/>
  <c r="G53" i="28"/>
  <c r="F53" i="28"/>
  <c r="E53" i="28"/>
  <c r="D53" i="28"/>
  <c r="C53" i="28"/>
  <c r="B53" i="28"/>
  <c r="A53" i="28"/>
  <c r="L52" i="28"/>
  <c r="K52" i="28"/>
  <c r="J52" i="28"/>
  <c r="I52" i="28"/>
  <c r="H52" i="28"/>
  <c r="G52" i="28"/>
  <c r="F52" i="28"/>
  <c r="E52" i="28"/>
  <c r="D52" i="28"/>
  <c r="C52" i="28"/>
  <c r="B52" i="28"/>
  <c r="A52" i="28"/>
  <c r="L51" i="28"/>
  <c r="K51" i="28"/>
  <c r="J51" i="28"/>
  <c r="I51" i="28"/>
  <c r="H51" i="28"/>
  <c r="G51" i="28"/>
  <c r="F51" i="28"/>
  <c r="E51" i="28"/>
  <c r="D51" i="28"/>
  <c r="C51" i="28"/>
  <c r="B51" i="28"/>
  <c r="A51" i="28"/>
  <c r="L50" i="28"/>
  <c r="K50" i="28"/>
  <c r="J50" i="28"/>
  <c r="I50" i="28"/>
  <c r="H50" i="28"/>
  <c r="G50" i="28"/>
  <c r="F50" i="28"/>
  <c r="E50" i="28"/>
  <c r="D50" i="28"/>
  <c r="C50" i="28"/>
  <c r="B50" i="28"/>
  <c r="A50" i="28"/>
  <c r="L49" i="28"/>
  <c r="K49" i="28"/>
  <c r="J49" i="28"/>
  <c r="I49" i="28"/>
  <c r="H49" i="28"/>
  <c r="G49" i="28"/>
  <c r="F49" i="28"/>
  <c r="E49" i="28"/>
  <c r="D49" i="28"/>
  <c r="C49" i="28"/>
  <c r="B49" i="28"/>
  <c r="A49" i="28"/>
  <c r="L48" i="28"/>
  <c r="K48" i="28"/>
  <c r="J48" i="28"/>
  <c r="I48" i="28"/>
  <c r="H48" i="28"/>
  <c r="G48" i="28"/>
  <c r="F48" i="28"/>
  <c r="E48" i="28"/>
  <c r="D48" i="28"/>
  <c r="C48" i="28"/>
  <c r="B48" i="28"/>
  <c r="A48" i="28"/>
  <c r="L47" i="28"/>
  <c r="K47" i="28"/>
  <c r="J47" i="28"/>
  <c r="I47" i="28"/>
  <c r="H47" i="28"/>
  <c r="G47" i="28"/>
  <c r="F47" i="28"/>
  <c r="E47" i="28"/>
  <c r="D47" i="28"/>
  <c r="C47" i="28"/>
  <c r="B47" i="28"/>
  <c r="A47" i="28"/>
  <c r="L46" i="28"/>
  <c r="K46" i="28"/>
  <c r="J46" i="28"/>
  <c r="I46" i="28"/>
  <c r="H46" i="28"/>
  <c r="G46" i="28"/>
  <c r="F46" i="28"/>
  <c r="E46" i="28"/>
  <c r="D46" i="28"/>
  <c r="C46" i="28"/>
  <c r="B46" i="28"/>
  <c r="A46" i="28"/>
  <c r="L45" i="28"/>
  <c r="K45" i="28"/>
  <c r="J45" i="28"/>
  <c r="I45" i="28"/>
  <c r="H45" i="28"/>
  <c r="G45" i="28"/>
  <c r="F45" i="28"/>
  <c r="E45" i="28"/>
  <c r="D45" i="28"/>
  <c r="C45" i="28"/>
  <c r="B45" i="28"/>
  <c r="A45" i="28"/>
  <c r="L44" i="28"/>
  <c r="K44" i="28"/>
  <c r="J44" i="28"/>
  <c r="I44" i="28"/>
  <c r="H44" i="28"/>
  <c r="G44" i="28"/>
  <c r="F44" i="28"/>
  <c r="E44" i="28"/>
  <c r="D44" i="28"/>
  <c r="C44" i="28"/>
  <c r="B44" i="28"/>
  <c r="A44" i="28"/>
  <c r="L43" i="28"/>
  <c r="K43" i="28"/>
  <c r="J43" i="28"/>
  <c r="I43" i="28"/>
  <c r="H43" i="28"/>
  <c r="G43" i="28"/>
  <c r="F43" i="28"/>
  <c r="E43" i="28"/>
  <c r="D43" i="28"/>
  <c r="C43" i="28"/>
  <c r="B43" i="28"/>
  <c r="A43" i="28"/>
  <c r="L42" i="28"/>
  <c r="K42" i="28"/>
  <c r="J42" i="28"/>
  <c r="I42" i="28"/>
  <c r="H42" i="28"/>
  <c r="G42" i="28"/>
  <c r="F42" i="28"/>
  <c r="E42" i="28"/>
  <c r="D42" i="28"/>
  <c r="C42" i="28"/>
  <c r="B42" i="28"/>
  <c r="A42" i="28"/>
  <c r="L41" i="28"/>
  <c r="K41" i="28"/>
  <c r="J41" i="28"/>
  <c r="I41" i="28"/>
  <c r="H41" i="28"/>
  <c r="G41" i="28"/>
  <c r="F41" i="28"/>
  <c r="E41" i="28"/>
  <c r="D41" i="28"/>
  <c r="C41" i="28"/>
  <c r="B41" i="28"/>
  <c r="A41" i="28"/>
  <c r="L40" i="28"/>
  <c r="K40" i="28"/>
  <c r="J40" i="28"/>
  <c r="I40" i="28"/>
  <c r="H40" i="28"/>
  <c r="G40" i="28"/>
  <c r="F40" i="28"/>
  <c r="E40" i="28"/>
  <c r="D40" i="28"/>
  <c r="C40" i="28"/>
  <c r="B40" i="28"/>
  <c r="A40" i="28"/>
  <c r="L39" i="28"/>
  <c r="K39" i="28"/>
  <c r="J39" i="28"/>
  <c r="I39" i="28"/>
  <c r="H39" i="28"/>
  <c r="G39" i="28"/>
  <c r="F39" i="28"/>
  <c r="E39" i="28"/>
  <c r="D39" i="28"/>
  <c r="C39" i="28"/>
  <c r="B39" i="28"/>
  <c r="A39" i="28"/>
  <c r="L38" i="28"/>
  <c r="K38" i="28"/>
  <c r="J38" i="28"/>
  <c r="I38" i="28"/>
  <c r="H38" i="28"/>
  <c r="G38" i="28"/>
  <c r="F38" i="28"/>
  <c r="E38" i="28"/>
  <c r="D38" i="28"/>
  <c r="C38" i="28"/>
  <c r="B38" i="28"/>
  <c r="A38" i="28"/>
  <c r="L37" i="28"/>
  <c r="K37" i="28"/>
  <c r="J37" i="28"/>
  <c r="I37" i="28"/>
  <c r="H37" i="28"/>
  <c r="G37" i="28"/>
  <c r="F37" i="28"/>
  <c r="E37" i="28"/>
  <c r="D37" i="28"/>
  <c r="C37" i="28"/>
  <c r="B37" i="28"/>
  <c r="A37" i="28"/>
  <c r="L36" i="28"/>
  <c r="K36" i="28"/>
  <c r="J36" i="28"/>
  <c r="I36" i="28"/>
  <c r="H36" i="28"/>
  <c r="G36" i="28"/>
  <c r="F36" i="28"/>
  <c r="E36" i="28"/>
  <c r="D36" i="28"/>
  <c r="C36" i="28"/>
  <c r="B36" i="28"/>
  <c r="A36" i="28"/>
  <c r="L35" i="28"/>
  <c r="K35" i="28"/>
  <c r="J35" i="28"/>
  <c r="I35" i="28"/>
  <c r="H35" i="28"/>
  <c r="G35" i="28"/>
  <c r="F35" i="28"/>
  <c r="E35" i="28"/>
  <c r="D35" i="28"/>
  <c r="C35" i="28"/>
  <c r="B35" i="28"/>
  <c r="A35" i="28"/>
  <c r="L34" i="28"/>
  <c r="K34" i="28"/>
  <c r="J34" i="28"/>
  <c r="I34" i="28"/>
  <c r="H34" i="28"/>
  <c r="G34" i="28"/>
  <c r="F34" i="28"/>
  <c r="E34" i="28"/>
  <c r="D34" i="28"/>
  <c r="C34" i="28"/>
  <c r="B34" i="28"/>
  <c r="A34" i="28"/>
  <c r="L33" i="28"/>
  <c r="K33" i="28"/>
  <c r="J33" i="28"/>
  <c r="I33" i="28"/>
  <c r="H33" i="28"/>
  <c r="G33" i="28"/>
  <c r="F33" i="28"/>
  <c r="E33" i="28"/>
  <c r="D33" i="28"/>
  <c r="C33" i="28"/>
  <c r="B33" i="28"/>
  <c r="A33" i="28"/>
  <c r="L32" i="28"/>
  <c r="K32" i="28"/>
  <c r="J32" i="28"/>
  <c r="I32" i="28"/>
  <c r="H32" i="28"/>
  <c r="G32" i="28"/>
  <c r="F32" i="28"/>
  <c r="E32" i="28"/>
  <c r="D32" i="28"/>
  <c r="C32" i="28"/>
  <c r="B32" i="28"/>
  <c r="A32" i="28"/>
  <c r="L31" i="28"/>
  <c r="K31" i="28"/>
  <c r="J31" i="28"/>
  <c r="I31" i="28"/>
  <c r="H31" i="28"/>
  <c r="G31" i="28"/>
  <c r="F31" i="28"/>
  <c r="E31" i="28"/>
  <c r="D31" i="28"/>
  <c r="C31" i="28"/>
  <c r="B31" i="28"/>
  <c r="A31" i="28"/>
  <c r="L30" i="28"/>
  <c r="K30" i="28"/>
  <c r="J30" i="28"/>
  <c r="I30" i="28"/>
  <c r="H30" i="28"/>
  <c r="G30" i="28"/>
  <c r="F30" i="28"/>
  <c r="E30" i="28"/>
  <c r="D30" i="28"/>
  <c r="C30" i="28"/>
  <c r="B30" i="28"/>
  <c r="A30" i="28"/>
  <c r="L29" i="28"/>
  <c r="K29" i="28"/>
  <c r="J29" i="28"/>
  <c r="I29" i="28"/>
  <c r="H29" i="28"/>
  <c r="G29" i="28"/>
  <c r="F29" i="28"/>
  <c r="E29" i="28"/>
  <c r="D29" i="28"/>
  <c r="C29" i="28"/>
  <c r="B29" i="28"/>
  <c r="A29" i="28"/>
  <c r="L28" i="28"/>
  <c r="K28" i="28"/>
  <c r="J28" i="28"/>
  <c r="I28" i="28"/>
  <c r="H28" i="28"/>
  <c r="G28" i="28"/>
  <c r="F28" i="28"/>
  <c r="E28" i="28"/>
  <c r="D28" i="28"/>
  <c r="C28" i="28"/>
  <c r="B28" i="28"/>
  <c r="A28" i="28"/>
  <c r="L27" i="28"/>
  <c r="K27" i="28"/>
  <c r="J27" i="28"/>
  <c r="I27" i="28"/>
  <c r="H27" i="28"/>
  <c r="G27" i="28"/>
  <c r="F27" i="28"/>
  <c r="E27" i="28"/>
  <c r="D27" i="28"/>
  <c r="C27" i="28"/>
  <c r="B27" i="28"/>
  <c r="A27" i="28"/>
  <c r="L26" i="28"/>
  <c r="K26" i="28"/>
  <c r="J26" i="28"/>
  <c r="I26" i="28"/>
  <c r="H26" i="28"/>
  <c r="G26" i="28"/>
  <c r="F26" i="28"/>
  <c r="E26" i="28"/>
  <c r="D26" i="28"/>
  <c r="C26" i="28"/>
  <c r="B26" i="28"/>
  <c r="A26" i="28"/>
  <c r="L25" i="28"/>
  <c r="K25" i="28"/>
  <c r="J25" i="28"/>
  <c r="I25" i="28"/>
  <c r="H25" i="28"/>
  <c r="G25" i="28"/>
  <c r="F25" i="28"/>
  <c r="E25" i="28"/>
  <c r="D25" i="28"/>
  <c r="C25" i="28"/>
  <c r="B25" i="28"/>
  <c r="A25" i="28"/>
  <c r="L24" i="28"/>
  <c r="K24" i="28"/>
  <c r="J24" i="28"/>
  <c r="I24" i="28"/>
  <c r="H24" i="28"/>
  <c r="G24" i="28"/>
  <c r="F24" i="28"/>
  <c r="E24" i="28"/>
  <c r="D24" i="28"/>
  <c r="C24" i="28"/>
  <c r="B24" i="28"/>
  <c r="A24" i="28"/>
  <c r="L23" i="28"/>
  <c r="K23" i="28"/>
  <c r="J23" i="28"/>
  <c r="I23" i="28"/>
  <c r="H23" i="28"/>
  <c r="G23" i="28"/>
  <c r="F23" i="28"/>
  <c r="E23" i="28"/>
  <c r="D23" i="28"/>
  <c r="C23" i="28"/>
  <c r="B23" i="28"/>
  <c r="A23" i="28"/>
  <c r="L22" i="28"/>
  <c r="K22" i="28"/>
  <c r="J22" i="28"/>
  <c r="I22" i="28"/>
  <c r="H22" i="28"/>
  <c r="G22" i="28"/>
  <c r="F22" i="28"/>
  <c r="E22" i="28"/>
  <c r="D22" i="28"/>
  <c r="C22" i="28"/>
  <c r="B22" i="28"/>
  <c r="A22" i="28"/>
  <c r="L21" i="28"/>
  <c r="K21" i="28"/>
  <c r="J21" i="28"/>
  <c r="I21" i="28"/>
  <c r="H21" i="28"/>
  <c r="G21" i="28"/>
  <c r="F21" i="28"/>
  <c r="E21" i="28"/>
  <c r="D21" i="28"/>
  <c r="C21" i="28"/>
  <c r="B21" i="28"/>
  <c r="A21" i="28"/>
  <c r="L20" i="28"/>
  <c r="K20" i="28"/>
  <c r="J20" i="28"/>
  <c r="I20" i="28"/>
  <c r="H20" i="28"/>
  <c r="G20" i="28"/>
  <c r="F20" i="28"/>
  <c r="E20" i="28"/>
  <c r="D20" i="28"/>
  <c r="C20" i="28"/>
  <c r="B20" i="28"/>
  <c r="A20" i="28"/>
  <c r="L19" i="28"/>
  <c r="K19" i="28"/>
  <c r="J19" i="28"/>
  <c r="I19" i="28"/>
  <c r="H19" i="28"/>
  <c r="G19" i="28"/>
  <c r="F19" i="28"/>
  <c r="E19" i="28"/>
  <c r="D19" i="28"/>
  <c r="C19" i="28"/>
  <c r="B19" i="28"/>
  <c r="A19" i="28"/>
  <c r="L18" i="28"/>
  <c r="K18" i="28"/>
  <c r="J18" i="28"/>
  <c r="I18" i="28"/>
  <c r="H18" i="28"/>
  <c r="G18" i="28"/>
  <c r="F18" i="28"/>
  <c r="E18" i="28"/>
  <c r="D18" i="28"/>
  <c r="C18" i="28"/>
  <c r="B18" i="28"/>
  <c r="A18" i="28"/>
  <c r="L17" i="28"/>
  <c r="K17" i="28"/>
  <c r="J17" i="28"/>
  <c r="I17" i="28"/>
  <c r="H17" i="28"/>
  <c r="G17" i="28"/>
  <c r="F17" i="28"/>
  <c r="E17" i="28"/>
  <c r="D17" i="28"/>
  <c r="C17" i="28"/>
  <c r="B17" i="28"/>
  <c r="A17" i="28"/>
  <c r="L16" i="28"/>
  <c r="K16" i="28"/>
  <c r="J16" i="28"/>
  <c r="I16" i="28"/>
  <c r="H16" i="28"/>
  <c r="G16" i="28"/>
  <c r="F16" i="28"/>
  <c r="E16" i="28"/>
  <c r="D16" i="28"/>
  <c r="C16" i="28"/>
  <c r="B16" i="28"/>
  <c r="A16" i="28"/>
  <c r="L15" i="28"/>
  <c r="K15" i="28"/>
  <c r="J15" i="28"/>
  <c r="I15" i="28"/>
  <c r="H15" i="28"/>
  <c r="G15" i="28"/>
  <c r="F15" i="28"/>
  <c r="E15" i="28"/>
  <c r="D15" i="28"/>
  <c r="C15" i="28"/>
  <c r="B15" i="28"/>
  <c r="A15" i="28"/>
  <c r="L14" i="28"/>
  <c r="K14" i="28"/>
  <c r="J14" i="28"/>
  <c r="I14" i="28"/>
  <c r="H14" i="28"/>
  <c r="G14" i="28"/>
  <c r="F14" i="28"/>
  <c r="E14" i="28"/>
  <c r="D14" i="28"/>
  <c r="C14" i="28"/>
  <c r="B14" i="28"/>
  <c r="A14" i="28"/>
  <c r="L13" i="28"/>
  <c r="K13" i="28"/>
  <c r="J13" i="28"/>
  <c r="I13" i="28"/>
  <c r="H13" i="28"/>
  <c r="G13" i="28"/>
  <c r="F13" i="28"/>
  <c r="E13" i="28"/>
  <c r="D13" i="28"/>
  <c r="C13" i="28"/>
  <c r="B13" i="28"/>
  <c r="A13" i="28"/>
  <c r="L12" i="28"/>
  <c r="K12" i="28"/>
  <c r="J12" i="28"/>
  <c r="I12" i="28"/>
  <c r="H12" i="28"/>
  <c r="G12" i="28"/>
  <c r="F12" i="28"/>
  <c r="E12" i="28"/>
  <c r="D12" i="28"/>
  <c r="C12" i="28"/>
  <c r="B12" i="28"/>
  <c r="A12" i="28"/>
  <c r="L11" i="28"/>
  <c r="K11" i="28"/>
  <c r="J11" i="28"/>
  <c r="I11" i="28"/>
  <c r="H11" i="28"/>
  <c r="G11" i="28"/>
  <c r="F11" i="28"/>
  <c r="E11" i="28"/>
  <c r="D11" i="28"/>
  <c r="C11" i="28"/>
  <c r="B11" i="28"/>
  <c r="A11" i="28"/>
  <c r="L10" i="28"/>
  <c r="K10" i="28"/>
  <c r="J10" i="28"/>
  <c r="I10" i="28"/>
  <c r="H10" i="28"/>
  <c r="G10" i="28"/>
  <c r="F10" i="28"/>
  <c r="E10" i="28"/>
  <c r="D10" i="28"/>
  <c r="C10" i="28"/>
  <c r="B10" i="28"/>
  <c r="A10" i="28"/>
  <c r="L9" i="28"/>
  <c r="K9" i="28"/>
  <c r="J9" i="28"/>
  <c r="I9" i="28"/>
  <c r="H9" i="28"/>
  <c r="G9" i="28"/>
  <c r="F9" i="28"/>
  <c r="E9" i="28"/>
  <c r="D9" i="28"/>
  <c r="C9" i="28"/>
  <c r="B9" i="28"/>
  <c r="A9" i="28"/>
  <c r="L8" i="28"/>
  <c r="K8" i="28"/>
  <c r="J8" i="28"/>
  <c r="I8" i="28"/>
  <c r="H8" i="28"/>
  <c r="G8" i="28"/>
  <c r="F8" i="28"/>
  <c r="E8" i="28"/>
  <c r="D8" i="28"/>
  <c r="C8" i="28"/>
  <c r="B8" i="28"/>
  <c r="A8" i="28"/>
  <c r="L7" i="28"/>
  <c r="K7" i="28"/>
  <c r="J7" i="28"/>
  <c r="I7" i="28"/>
  <c r="H7" i="28"/>
  <c r="G7" i="28"/>
  <c r="F7" i="28"/>
  <c r="E7" i="28"/>
  <c r="D7" i="28"/>
  <c r="C7" i="28"/>
  <c r="B7" i="28"/>
  <c r="A7" i="28"/>
  <c r="L6" i="28"/>
  <c r="K6" i="28"/>
  <c r="J6" i="28"/>
  <c r="I6" i="28"/>
  <c r="H6" i="28"/>
  <c r="G6" i="28"/>
  <c r="F6" i="28"/>
  <c r="E6" i="28"/>
  <c r="D6" i="28"/>
  <c r="C6" i="28"/>
  <c r="B6" i="28"/>
  <c r="A6" i="28"/>
  <c r="L5" i="28"/>
  <c r="K5" i="28"/>
  <c r="J5" i="28"/>
  <c r="I5" i="28"/>
  <c r="H5" i="28"/>
  <c r="G5" i="28"/>
  <c r="F5" i="28"/>
  <c r="E5" i="28"/>
  <c r="D5" i="28"/>
  <c r="C5" i="28"/>
  <c r="B5" i="28"/>
  <c r="A5" i="28"/>
  <c r="L4" i="28"/>
  <c r="K4" i="28"/>
  <c r="J4" i="28"/>
  <c r="I4" i="28"/>
  <c r="H4" i="28"/>
  <c r="G4" i="28"/>
  <c r="F4" i="28"/>
  <c r="E4" i="28"/>
  <c r="D4" i="28"/>
  <c r="C4" i="28"/>
  <c r="B4" i="28"/>
  <c r="A4" i="28"/>
  <c r="L3" i="28"/>
  <c r="K3" i="28"/>
  <c r="J3" i="28"/>
  <c r="J605" i="28" s="1"/>
  <c r="I3" i="28"/>
  <c r="H3" i="28"/>
  <c r="H605" i="28" s="1"/>
  <c r="G3" i="28"/>
  <c r="F3" i="28"/>
  <c r="E3" i="28"/>
  <c r="D3" i="28"/>
  <c r="C3" i="28"/>
  <c r="B3" i="28"/>
  <c r="A3" i="28"/>
  <c r="I206" i="27"/>
  <c r="I205" i="27"/>
  <c r="I204" i="27"/>
  <c r="I203" i="27"/>
  <c r="I202" i="27"/>
  <c r="I201" i="27"/>
  <c r="I200" i="27"/>
  <c r="I199" i="27"/>
  <c r="I198" i="27"/>
  <c r="I197" i="27"/>
  <c r="I196" i="27"/>
  <c r="I195" i="27"/>
  <c r="I194" i="27"/>
  <c r="I193" i="27"/>
  <c r="I192" i="27"/>
  <c r="L112" i="27"/>
  <c r="M112" i="27" s="1"/>
  <c r="L111" i="27"/>
  <c r="Q111" i="27" s="1"/>
  <c r="R111" i="27" s="1"/>
  <c r="L110" i="27"/>
  <c r="Q109" i="27"/>
  <c r="R109" i="27" s="1"/>
  <c r="L109" i="27"/>
  <c r="M109" i="27" s="1"/>
  <c r="L108" i="27"/>
  <c r="Q108" i="27" s="1"/>
  <c r="R108" i="27" s="1"/>
  <c r="L107" i="27"/>
  <c r="Q106" i="27"/>
  <c r="R106" i="27" s="1"/>
  <c r="L106" i="27"/>
  <c r="M106" i="27" s="1"/>
  <c r="L105" i="27"/>
  <c r="Q105" i="27" s="1"/>
  <c r="R105" i="27" s="1"/>
  <c r="L104" i="27"/>
  <c r="Q103" i="27"/>
  <c r="R103" i="27" s="1"/>
  <c r="L103" i="27"/>
  <c r="M103" i="27" s="1"/>
  <c r="L102" i="27"/>
  <c r="Q102" i="27" s="1"/>
  <c r="R102" i="27" s="1"/>
  <c r="L101" i="27"/>
  <c r="Q100" i="27"/>
  <c r="R100" i="27" s="1"/>
  <c r="L100" i="27"/>
  <c r="M100" i="27" s="1"/>
  <c r="L99" i="27"/>
  <c r="Q99" i="27" s="1"/>
  <c r="R99" i="27" s="1"/>
  <c r="L98" i="27"/>
  <c r="Q97" i="27"/>
  <c r="R97" i="27" s="1"/>
  <c r="L97" i="27"/>
  <c r="M97" i="27" s="1"/>
  <c r="L96" i="27"/>
  <c r="Q96" i="27" s="1"/>
  <c r="R96" i="27" s="1"/>
  <c r="L95" i="27"/>
  <c r="Q94" i="27"/>
  <c r="R94" i="27" s="1"/>
  <c r="L94" i="27"/>
  <c r="M94" i="27" s="1"/>
  <c r="M93" i="27"/>
  <c r="L93" i="27"/>
  <c r="Q93" i="27" s="1"/>
  <c r="R93" i="27" s="1"/>
  <c r="L92" i="27"/>
  <c r="L91" i="27"/>
  <c r="M91" i="27" s="1"/>
  <c r="M90" i="27"/>
  <c r="L90" i="27"/>
  <c r="Q90" i="27" s="1"/>
  <c r="R90" i="27" s="1"/>
  <c r="L89" i="27"/>
  <c r="L88" i="27"/>
  <c r="M88" i="27" s="1"/>
  <c r="Q87" i="27"/>
  <c r="R87" i="27" s="1"/>
  <c r="M87" i="27"/>
  <c r="L87" i="27"/>
  <c r="L86" i="27"/>
  <c r="L85" i="27"/>
  <c r="M85" i="27" s="1"/>
  <c r="R84" i="27"/>
  <c r="Q84" i="27"/>
  <c r="M84" i="27"/>
  <c r="L84" i="27"/>
  <c r="L83" i="27"/>
  <c r="L82" i="27"/>
  <c r="M82" i="27" s="1"/>
  <c r="Q81" i="27"/>
  <c r="R81" i="27" s="1"/>
  <c r="M81" i="27"/>
  <c r="L81" i="27"/>
  <c r="L80" i="27"/>
  <c r="L79" i="27"/>
  <c r="M79" i="27" s="1"/>
  <c r="L78" i="27"/>
  <c r="Q78" i="27" s="1"/>
  <c r="R78" i="27" s="1"/>
  <c r="L77" i="27"/>
  <c r="Q76" i="27"/>
  <c r="R76" i="27" s="1"/>
  <c r="L76" i="27"/>
  <c r="M76" i="27" s="1"/>
  <c r="L75" i="27"/>
  <c r="Q75" i="27" s="1"/>
  <c r="R75" i="27" s="1"/>
  <c r="L74" i="27"/>
  <c r="L73" i="27"/>
  <c r="M73" i="27" s="1"/>
  <c r="L72" i="27"/>
  <c r="Q72" i="27" s="1"/>
  <c r="R72" i="27" s="1"/>
  <c r="L71" i="27"/>
  <c r="Q70" i="27"/>
  <c r="R70" i="27" s="1"/>
  <c r="L70" i="27"/>
  <c r="M70" i="27" s="1"/>
  <c r="L69" i="27"/>
  <c r="Q69" i="27" s="1"/>
  <c r="R69" i="27" s="1"/>
  <c r="L68" i="27"/>
  <c r="L67" i="27"/>
  <c r="M67" i="27" s="1"/>
  <c r="L66" i="27"/>
  <c r="Q66" i="27" s="1"/>
  <c r="R66" i="27" s="1"/>
  <c r="L65" i="27"/>
  <c r="Q64" i="27"/>
  <c r="R64" i="27" s="1"/>
  <c r="L64" i="27"/>
  <c r="M64" i="27" s="1"/>
  <c r="L63" i="27"/>
  <c r="Q63" i="27" s="1"/>
  <c r="R63" i="27" s="1"/>
  <c r="L62" i="27"/>
  <c r="L61" i="27"/>
  <c r="M61" i="27" s="1"/>
  <c r="L60" i="27"/>
  <c r="Q60" i="27" s="1"/>
  <c r="R60" i="27" s="1"/>
  <c r="L59" i="27"/>
  <c r="Q58" i="27"/>
  <c r="R58" i="27" s="1"/>
  <c r="L58" i="27"/>
  <c r="M58" i="27" s="1"/>
  <c r="Q57" i="27"/>
  <c r="R57" i="27" s="1"/>
  <c r="M57" i="27"/>
  <c r="L57" i="27"/>
  <c r="L56" i="27"/>
  <c r="L55" i="27"/>
  <c r="M55" i="27" s="1"/>
  <c r="M54" i="27"/>
  <c r="L54" i="27"/>
  <c r="Q54" i="27" s="1"/>
  <c r="R54" i="27" s="1"/>
  <c r="L53" i="27"/>
  <c r="L52" i="27"/>
  <c r="M52" i="27" s="1"/>
  <c r="L51" i="27"/>
  <c r="Q51" i="27" s="1"/>
  <c r="R51" i="27" s="1"/>
  <c r="L50" i="27"/>
  <c r="L49" i="27"/>
  <c r="M49" i="27" s="1"/>
  <c r="R48" i="27"/>
  <c r="Q48" i="27"/>
  <c r="M48" i="27"/>
  <c r="L48" i="27"/>
  <c r="L47" i="27"/>
  <c r="L46" i="27"/>
  <c r="M46" i="27" s="1"/>
  <c r="Q45" i="27"/>
  <c r="R45" i="27" s="1"/>
  <c r="M45" i="27"/>
  <c r="L45" i="27"/>
  <c r="L44" i="27"/>
  <c r="L43" i="27"/>
  <c r="M43" i="27" s="1"/>
  <c r="L42" i="27"/>
  <c r="Q42" i="27" s="1"/>
  <c r="R42" i="27" s="1"/>
  <c r="L41" i="27"/>
  <c r="L40" i="27"/>
  <c r="M40" i="27" s="1"/>
  <c r="Q39" i="27"/>
  <c r="R39" i="27" s="1"/>
  <c r="L39" i="27"/>
  <c r="M39" i="27" s="1"/>
  <c r="L38" i="27"/>
  <c r="Q37" i="27"/>
  <c r="R37" i="27" s="1"/>
  <c r="L37" i="27"/>
  <c r="M37" i="27" s="1"/>
  <c r="L36" i="27"/>
  <c r="Q36" i="27" s="1"/>
  <c r="R36" i="27" s="1"/>
  <c r="L35" i="27"/>
  <c r="Q34" i="27"/>
  <c r="R34" i="27" s="1"/>
  <c r="L34" i="27"/>
  <c r="M34" i="27" s="1"/>
  <c r="L33" i="27"/>
  <c r="M33" i="27" s="1"/>
  <c r="L32" i="27"/>
  <c r="L31" i="27"/>
  <c r="M31" i="27" s="1"/>
  <c r="L30" i="27"/>
  <c r="Q30" i="27" s="1"/>
  <c r="R30" i="27" s="1"/>
  <c r="L29" i="27"/>
  <c r="L28" i="27"/>
  <c r="M28" i="27" s="1"/>
  <c r="L27" i="27"/>
  <c r="Q27" i="27" s="1"/>
  <c r="R27" i="27" s="1"/>
  <c r="L26" i="27"/>
  <c r="L25" i="27"/>
  <c r="M25" i="27" s="1"/>
  <c r="L24" i="27"/>
  <c r="L23" i="27"/>
  <c r="L22" i="27"/>
  <c r="M21" i="27"/>
  <c r="L21" i="27"/>
  <c r="Q21" i="27" s="1"/>
  <c r="R21" i="27" s="1"/>
  <c r="L20" i="27"/>
  <c r="L19" i="27"/>
  <c r="M19" i="27" s="1"/>
  <c r="M18" i="27"/>
  <c r="L18" i="27"/>
  <c r="Q18" i="27" s="1"/>
  <c r="R18" i="27" s="1"/>
  <c r="L17" i="27"/>
  <c r="L16" i="27"/>
  <c r="M16" i="27" s="1"/>
  <c r="L15" i="27"/>
  <c r="Q15" i="27" s="1"/>
  <c r="R15" i="27" s="1"/>
  <c r="L14" i="27"/>
  <c r="L13" i="27"/>
  <c r="L12" i="27"/>
  <c r="Q12" i="27" s="1"/>
  <c r="R12" i="27" s="1"/>
  <c r="L11" i="27"/>
  <c r="L10" i="27"/>
  <c r="M10" i="27" s="1"/>
  <c r="M9" i="27"/>
  <c r="L9" i="27"/>
  <c r="Q9" i="27" s="1"/>
  <c r="R9" i="27" s="1"/>
  <c r="L8" i="27"/>
  <c r="L7" i="27"/>
  <c r="M7" i="27" s="1"/>
  <c r="L6" i="27"/>
  <c r="M6" i="27" s="1"/>
  <c r="L5" i="27"/>
  <c r="L4" i="27"/>
  <c r="M4" i="27" s="1"/>
  <c r="M3" i="27"/>
  <c r="L3" i="27"/>
  <c r="Q3" i="27" s="1"/>
  <c r="R3" i="27" s="1"/>
  <c r="L2" i="27"/>
  <c r="H44" i="25"/>
  <c r="H43" i="25"/>
  <c r="B43" i="25"/>
  <c r="B44" i="25" s="1"/>
  <c r="I36" i="25"/>
  <c r="B18" i="25"/>
  <c r="H7" i="25"/>
  <c r="H6" i="25"/>
  <c r="N700" i="24"/>
  <c r="I700" i="24"/>
  <c r="H700" i="24"/>
  <c r="G700" i="24"/>
  <c r="F700" i="24"/>
  <c r="B700" i="24"/>
  <c r="N699" i="24"/>
  <c r="M699" i="24"/>
  <c r="K699" i="24"/>
  <c r="J699" i="24"/>
  <c r="I699" i="24"/>
  <c r="L699" i="24" s="1"/>
  <c r="H699" i="24"/>
  <c r="G699" i="24"/>
  <c r="F699" i="24"/>
  <c r="B699" i="24"/>
  <c r="N698" i="24"/>
  <c r="L698" i="24"/>
  <c r="I698" i="24"/>
  <c r="H698" i="24"/>
  <c r="G698" i="24"/>
  <c r="F698" i="24"/>
  <c r="B698" i="24"/>
  <c r="N697" i="24"/>
  <c r="M697" i="24"/>
  <c r="L697" i="24"/>
  <c r="K697" i="24"/>
  <c r="I697" i="24"/>
  <c r="J697" i="24" s="1"/>
  <c r="H697" i="24"/>
  <c r="G697" i="24"/>
  <c r="F697" i="24"/>
  <c r="B697" i="24"/>
  <c r="N696" i="24"/>
  <c r="M696" i="24"/>
  <c r="L696" i="24"/>
  <c r="K696" i="24"/>
  <c r="J696" i="24"/>
  <c r="I696" i="24"/>
  <c r="H696" i="24"/>
  <c r="G696" i="24"/>
  <c r="F696" i="24"/>
  <c r="B696" i="24"/>
  <c r="N695" i="24"/>
  <c r="M695" i="24"/>
  <c r="L695" i="24"/>
  <c r="K695" i="24"/>
  <c r="J695" i="24"/>
  <c r="I695" i="24"/>
  <c r="H695" i="24"/>
  <c r="G695" i="24"/>
  <c r="F695" i="24"/>
  <c r="B695" i="24"/>
  <c r="N694" i="24"/>
  <c r="I694" i="24"/>
  <c r="H694" i="24"/>
  <c r="G694" i="24"/>
  <c r="F694" i="24"/>
  <c r="B694" i="24"/>
  <c r="N693" i="24"/>
  <c r="J693" i="24"/>
  <c r="I693" i="24"/>
  <c r="M693" i="24" s="1"/>
  <c r="H693" i="24"/>
  <c r="G693" i="24"/>
  <c r="F693" i="24"/>
  <c r="B693" i="24"/>
  <c r="N692" i="24"/>
  <c r="M692" i="24"/>
  <c r="J692" i="24"/>
  <c r="I692" i="24"/>
  <c r="L692" i="24" s="1"/>
  <c r="H692" i="24"/>
  <c r="G692" i="24"/>
  <c r="F692" i="24"/>
  <c r="B692" i="24"/>
  <c r="N691" i="24"/>
  <c r="I691" i="24"/>
  <c r="H691" i="24"/>
  <c r="G691" i="24"/>
  <c r="F691" i="24"/>
  <c r="B691" i="24"/>
  <c r="N690" i="24"/>
  <c r="I690" i="24"/>
  <c r="H690" i="24"/>
  <c r="G690" i="24"/>
  <c r="F690" i="24"/>
  <c r="B690" i="24"/>
  <c r="N689" i="24"/>
  <c r="M689" i="24"/>
  <c r="L689" i="24"/>
  <c r="K689" i="24"/>
  <c r="J689" i="24"/>
  <c r="I689" i="24"/>
  <c r="H689" i="24"/>
  <c r="G689" i="24"/>
  <c r="F689" i="24"/>
  <c r="B689" i="24"/>
  <c r="N688" i="24"/>
  <c r="L688" i="24"/>
  <c r="K688" i="24"/>
  <c r="I688" i="24"/>
  <c r="H688" i="24"/>
  <c r="G688" i="24"/>
  <c r="F688" i="24"/>
  <c r="B688" i="24"/>
  <c r="N687" i="24"/>
  <c r="M687" i="24"/>
  <c r="K687" i="24"/>
  <c r="J687" i="24"/>
  <c r="I687" i="24"/>
  <c r="L687" i="24" s="1"/>
  <c r="H687" i="24"/>
  <c r="G687" i="24"/>
  <c r="F687" i="24"/>
  <c r="B687" i="24"/>
  <c r="N686" i="24"/>
  <c r="M686" i="24"/>
  <c r="J686" i="24"/>
  <c r="I686" i="24"/>
  <c r="K686" i="24" s="1"/>
  <c r="H686" i="24"/>
  <c r="G686" i="24"/>
  <c r="F686" i="24"/>
  <c r="B686" i="24"/>
  <c r="N685" i="24"/>
  <c r="M685" i="24"/>
  <c r="L685" i="24"/>
  <c r="K685" i="24"/>
  <c r="I685" i="24"/>
  <c r="J685" i="24" s="1"/>
  <c r="H685" i="24"/>
  <c r="G685" i="24"/>
  <c r="F685" i="24"/>
  <c r="B685" i="24"/>
  <c r="N684" i="24"/>
  <c r="M684" i="24"/>
  <c r="L684" i="24"/>
  <c r="K684" i="24"/>
  <c r="J684" i="24"/>
  <c r="I684" i="24"/>
  <c r="H684" i="24"/>
  <c r="G684" i="24"/>
  <c r="F684" i="24"/>
  <c r="B684" i="24"/>
  <c r="N683" i="24"/>
  <c r="K683" i="24"/>
  <c r="J683" i="24"/>
  <c r="I683" i="24"/>
  <c r="M683" i="24" s="1"/>
  <c r="H683" i="24"/>
  <c r="G683" i="24"/>
  <c r="F683" i="24"/>
  <c r="B683" i="24"/>
  <c r="N682" i="24"/>
  <c r="I682" i="24"/>
  <c r="M682" i="24" s="1"/>
  <c r="H682" i="24"/>
  <c r="G682" i="24"/>
  <c r="F682" i="24"/>
  <c r="B682" i="24"/>
  <c r="N681" i="24"/>
  <c r="L681" i="24"/>
  <c r="J681" i="24"/>
  <c r="I681" i="24"/>
  <c r="M681" i="24" s="1"/>
  <c r="H681" i="24"/>
  <c r="G681" i="24"/>
  <c r="F681" i="24"/>
  <c r="B681" i="24"/>
  <c r="N680" i="24"/>
  <c r="M680" i="24"/>
  <c r="K680" i="24"/>
  <c r="J680" i="24"/>
  <c r="I680" i="24"/>
  <c r="L680" i="24" s="1"/>
  <c r="H680" i="24"/>
  <c r="G680" i="24"/>
  <c r="F680" i="24"/>
  <c r="B680" i="24"/>
  <c r="N679" i="24"/>
  <c r="I679" i="24"/>
  <c r="H679" i="24"/>
  <c r="G679" i="24"/>
  <c r="F679" i="24"/>
  <c r="B679" i="24"/>
  <c r="N678" i="24"/>
  <c r="K678" i="24"/>
  <c r="I678" i="24"/>
  <c r="H678" i="24"/>
  <c r="G678" i="24"/>
  <c r="F678" i="24"/>
  <c r="B678" i="24"/>
  <c r="N677" i="24"/>
  <c r="M677" i="24"/>
  <c r="L677" i="24"/>
  <c r="K677" i="24"/>
  <c r="J677" i="24"/>
  <c r="I677" i="24"/>
  <c r="H677" i="24"/>
  <c r="G677" i="24"/>
  <c r="F677" i="24"/>
  <c r="B677" i="24"/>
  <c r="N676" i="24"/>
  <c r="L676" i="24"/>
  <c r="I676" i="24"/>
  <c r="H676" i="24"/>
  <c r="G676" i="24"/>
  <c r="F676" i="24"/>
  <c r="B676" i="24"/>
  <c r="N675" i="24"/>
  <c r="M675" i="24"/>
  <c r="K675" i="24"/>
  <c r="J675" i="24"/>
  <c r="I675" i="24"/>
  <c r="L675" i="24" s="1"/>
  <c r="H675" i="24"/>
  <c r="G675" i="24"/>
  <c r="F675" i="24"/>
  <c r="B675" i="24"/>
  <c r="N674" i="24"/>
  <c r="M674" i="24"/>
  <c r="L674" i="24"/>
  <c r="J674" i="24"/>
  <c r="I674" i="24"/>
  <c r="K674" i="24" s="1"/>
  <c r="H674" i="24"/>
  <c r="G674" i="24"/>
  <c r="F674" i="24"/>
  <c r="B674" i="24"/>
  <c r="N673" i="24"/>
  <c r="I673" i="24"/>
  <c r="H673" i="24"/>
  <c r="G673" i="24"/>
  <c r="F673" i="24"/>
  <c r="B673" i="24"/>
  <c r="N672" i="24"/>
  <c r="M672" i="24"/>
  <c r="L672" i="24"/>
  <c r="K672" i="24"/>
  <c r="J672" i="24"/>
  <c r="I672" i="24"/>
  <c r="H672" i="24"/>
  <c r="G672" i="24"/>
  <c r="F672" i="24"/>
  <c r="B672" i="24"/>
  <c r="N671" i="24"/>
  <c r="I671" i="24"/>
  <c r="M671" i="24" s="1"/>
  <c r="H671" i="24"/>
  <c r="G671" i="24"/>
  <c r="F671" i="24"/>
  <c r="B671" i="24"/>
  <c r="N670" i="24"/>
  <c r="M670" i="24"/>
  <c r="L670" i="24"/>
  <c r="J670" i="24"/>
  <c r="I670" i="24"/>
  <c r="K670" i="24" s="1"/>
  <c r="H670" i="24"/>
  <c r="G670" i="24"/>
  <c r="F670" i="24"/>
  <c r="B670" i="24"/>
  <c r="N669" i="24"/>
  <c r="L669" i="24"/>
  <c r="K669" i="24"/>
  <c r="J669" i="24"/>
  <c r="I669" i="24"/>
  <c r="M669" i="24" s="1"/>
  <c r="H669" i="24"/>
  <c r="G669" i="24"/>
  <c r="F669" i="24"/>
  <c r="B669" i="24"/>
  <c r="N668" i="24"/>
  <c r="M668" i="24"/>
  <c r="I668" i="24"/>
  <c r="H668" i="24"/>
  <c r="G668" i="24"/>
  <c r="F668" i="24"/>
  <c r="B668" i="24"/>
  <c r="N667" i="24"/>
  <c r="L667" i="24"/>
  <c r="J667" i="24"/>
  <c r="I667" i="24"/>
  <c r="H667" i="24"/>
  <c r="G667" i="24"/>
  <c r="F667" i="24"/>
  <c r="B667" i="24"/>
  <c r="N666" i="24"/>
  <c r="M666" i="24"/>
  <c r="K666" i="24"/>
  <c r="I666" i="24"/>
  <c r="H666" i="24"/>
  <c r="G666" i="24"/>
  <c r="F666" i="24"/>
  <c r="B666" i="24"/>
  <c r="N665" i="24"/>
  <c r="M665" i="24"/>
  <c r="L665" i="24"/>
  <c r="K665" i="24"/>
  <c r="J665" i="24"/>
  <c r="I665" i="24"/>
  <c r="H665" i="24"/>
  <c r="G665" i="24"/>
  <c r="F665" i="24"/>
  <c r="B665" i="24"/>
  <c r="N664" i="24"/>
  <c r="L664" i="24"/>
  <c r="K664" i="24"/>
  <c r="J664" i="24"/>
  <c r="I664" i="24"/>
  <c r="M664" i="24" s="1"/>
  <c r="H664" i="24"/>
  <c r="G664" i="24"/>
  <c r="F664" i="24"/>
  <c r="B664" i="24"/>
  <c r="N663" i="24"/>
  <c r="I663" i="24"/>
  <c r="H663" i="24"/>
  <c r="G663" i="24"/>
  <c r="F663" i="24"/>
  <c r="B663" i="24"/>
  <c r="N662" i="24"/>
  <c r="I662" i="24"/>
  <c r="H662" i="24"/>
  <c r="G662" i="24"/>
  <c r="F662" i="24"/>
  <c r="B662" i="24"/>
  <c r="N661" i="24"/>
  <c r="L661" i="24"/>
  <c r="K661" i="24"/>
  <c r="I661" i="24"/>
  <c r="J661" i="24" s="1"/>
  <c r="H661" i="24"/>
  <c r="G661" i="24"/>
  <c r="F661" i="24"/>
  <c r="B661" i="24"/>
  <c r="N660" i="24"/>
  <c r="M660" i="24"/>
  <c r="L660" i="24"/>
  <c r="K660" i="24"/>
  <c r="J660" i="24"/>
  <c r="I660" i="24"/>
  <c r="H660" i="24"/>
  <c r="G660" i="24"/>
  <c r="F660" i="24"/>
  <c r="B660" i="24"/>
  <c r="N659" i="24"/>
  <c r="M659" i="24"/>
  <c r="L659" i="24"/>
  <c r="K659" i="24"/>
  <c r="J659" i="24"/>
  <c r="I659" i="24"/>
  <c r="H659" i="24"/>
  <c r="G659" i="24"/>
  <c r="F659" i="24"/>
  <c r="B659" i="24"/>
  <c r="N658" i="24"/>
  <c r="M658" i="24"/>
  <c r="L658" i="24"/>
  <c r="J658" i="24"/>
  <c r="I658" i="24"/>
  <c r="K658" i="24" s="1"/>
  <c r="H658" i="24"/>
  <c r="G658" i="24"/>
  <c r="F658" i="24"/>
  <c r="B658" i="24"/>
  <c r="N657" i="24"/>
  <c r="L657" i="24"/>
  <c r="K657" i="24"/>
  <c r="J657" i="24"/>
  <c r="I657" i="24"/>
  <c r="M657" i="24" s="1"/>
  <c r="H657" i="24"/>
  <c r="G657" i="24"/>
  <c r="F657" i="24"/>
  <c r="B657" i="24"/>
  <c r="N656" i="24"/>
  <c r="I656" i="24"/>
  <c r="H656" i="24"/>
  <c r="G656" i="24"/>
  <c r="F656" i="24"/>
  <c r="B656" i="24"/>
  <c r="N655" i="24"/>
  <c r="M655" i="24"/>
  <c r="I655" i="24"/>
  <c r="H655" i="24"/>
  <c r="G655" i="24"/>
  <c r="F655" i="24"/>
  <c r="B655" i="24"/>
  <c r="N654" i="24"/>
  <c r="K654" i="24"/>
  <c r="I654" i="24"/>
  <c r="J654" i="24" s="1"/>
  <c r="H654" i="24"/>
  <c r="G654" i="24"/>
  <c r="F654" i="24"/>
  <c r="B654" i="24"/>
  <c r="N653" i="24"/>
  <c r="M653" i="24"/>
  <c r="L653" i="24"/>
  <c r="K653" i="24"/>
  <c r="J653" i="24"/>
  <c r="I653" i="24"/>
  <c r="H653" i="24"/>
  <c r="G653" i="24"/>
  <c r="F653" i="24"/>
  <c r="B653" i="24"/>
  <c r="N652" i="24"/>
  <c r="L652" i="24"/>
  <c r="J652" i="24"/>
  <c r="I652" i="24"/>
  <c r="M652" i="24" s="1"/>
  <c r="H652" i="24"/>
  <c r="G652" i="24"/>
  <c r="F652" i="24"/>
  <c r="B652" i="24"/>
  <c r="N651" i="24"/>
  <c r="M651" i="24"/>
  <c r="K651" i="24"/>
  <c r="J651" i="24"/>
  <c r="I651" i="24"/>
  <c r="L651" i="24" s="1"/>
  <c r="H651" i="24"/>
  <c r="G651" i="24"/>
  <c r="F651" i="24"/>
  <c r="B651" i="24"/>
  <c r="N650" i="24"/>
  <c r="M650" i="24"/>
  <c r="L650" i="24"/>
  <c r="I650" i="24"/>
  <c r="H650" i="24"/>
  <c r="G650" i="24"/>
  <c r="F650" i="24"/>
  <c r="B650" i="24"/>
  <c r="N649" i="24"/>
  <c r="K649" i="24"/>
  <c r="I649" i="24"/>
  <c r="H649" i="24"/>
  <c r="G649" i="24"/>
  <c r="F649" i="24"/>
  <c r="B649" i="24"/>
  <c r="N648" i="24"/>
  <c r="M648" i="24"/>
  <c r="L648" i="24"/>
  <c r="K648" i="24"/>
  <c r="J648" i="24"/>
  <c r="I648" i="24"/>
  <c r="H648" i="24"/>
  <c r="G648" i="24"/>
  <c r="F648" i="24"/>
  <c r="B648" i="24"/>
  <c r="N647" i="24"/>
  <c r="M647" i="24"/>
  <c r="J647" i="24"/>
  <c r="I647" i="24"/>
  <c r="L647" i="24" s="1"/>
  <c r="H647" i="24"/>
  <c r="G647" i="24"/>
  <c r="F647" i="24"/>
  <c r="B647" i="24"/>
  <c r="N646" i="24"/>
  <c r="I646" i="24"/>
  <c r="H646" i="24"/>
  <c r="G646" i="24"/>
  <c r="F646" i="24"/>
  <c r="B646" i="24"/>
  <c r="N645" i="24"/>
  <c r="L645" i="24"/>
  <c r="J645" i="24"/>
  <c r="I645" i="24"/>
  <c r="M645" i="24" s="1"/>
  <c r="H645" i="24"/>
  <c r="G645" i="24"/>
  <c r="F645" i="24"/>
  <c r="B645" i="24"/>
  <c r="N644" i="24"/>
  <c r="M644" i="24"/>
  <c r="K644" i="24"/>
  <c r="J644" i="24"/>
  <c r="I644" i="24"/>
  <c r="L644" i="24" s="1"/>
  <c r="H644" i="24"/>
  <c r="G644" i="24"/>
  <c r="F644" i="24"/>
  <c r="B644" i="24"/>
  <c r="N643" i="24"/>
  <c r="L643" i="24"/>
  <c r="J643" i="24"/>
  <c r="I643" i="24"/>
  <c r="K643" i="24" s="1"/>
  <c r="H643" i="24"/>
  <c r="G643" i="24"/>
  <c r="F643" i="24"/>
  <c r="B643" i="24"/>
  <c r="N642" i="24"/>
  <c r="I642" i="24"/>
  <c r="H642" i="24"/>
  <c r="G642" i="24"/>
  <c r="F642" i="24"/>
  <c r="B642" i="24"/>
  <c r="N641" i="24"/>
  <c r="M641" i="24"/>
  <c r="L641" i="24"/>
  <c r="K641" i="24"/>
  <c r="J641" i="24"/>
  <c r="I641" i="24"/>
  <c r="H641" i="24"/>
  <c r="G641" i="24"/>
  <c r="F641" i="24"/>
  <c r="B641" i="24"/>
  <c r="N640" i="24"/>
  <c r="I640" i="24"/>
  <c r="H640" i="24"/>
  <c r="G640" i="24"/>
  <c r="F640" i="24"/>
  <c r="B640" i="24"/>
  <c r="N639" i="24"/>
  <c r="M639" i="24"/>
  <c r="J639" i="24"/>
  <c r="I639" i="24"/>
  <c r="L639" i="24" s="1"/>
  <c r="H639" i="24"/>
  <c r="G639" i="24"/>
  <c r="F639" i="24"/>
  <c r="B639" i="24"/>
  <c r="N638" i="24"/>
  <c r="M638" i="24"/>
  <c r="L638" i="24"/>
  <c r="J638" i="24"/>
  <c r="I638" i="24"/>
  <c r="K638" i="24" s="1"/>
  <c r="H638" i="24"/>
  <c r="G638" i="24"/>
  <c r="F638" i="24"/>
  <c r="B638" i="24"/>
  <c r="N637" i="24"/>
  <c r="M637" i="24"/>
  <c r="I637" i="24"/>
  <c r="H637" i="24"/>
  <c r="G637" i="24"/>
  <c r="F637" i="24"/>
  <c r="B637" i="24"/>
  <c r="N636" i="24"/>
  <c r="M636" i="24"/>
  <c r="L636" i="24"/>
  <c r="K636" i="24"/>
  <c r="J636" i="24"/>
  <c r="I636" i="24"/>
  <c r="H636" i="24"/>
  <c r="G636" i="24"/>
  <c r="F636" i="24"/>
  <c r="B636" i="24"/>
  <c r="N635" i="24"/>
  <c r="I635" i="24"/>
  <c r="H635" i="24"/>
  <c r="G635" i="24"/>
  <c r="F635" i="24"/>
  <c r="B635" i="24"/>
  <c r="N634" i="24"/>
  <c r="M634" i="24"/>
  <c r="K634" i="24"/>
  <c r="J634" i="24"/>
  <c r="I634" i="24"/>
  <c r="L634" i="24" s="1"/>
  <c r="H634" i="24"/>
  <c r="G634" i="24"/>
  <c r="F634" i="24"/>
  <c r="B634" i="24"/>
  <c r="N633" i="24"/>
  <c r="I633" i="24"/>
  <c r="H633" i="24"/>
  <c r="G633" i="24"/>
  <c r="F633" i="24"/>
  <c r="B633" i="24"/>
  <c r="N632" i="24"/>
  <c r="M632" i="24"/>
  <c r="J632" i="24"/>
  <c r="I632" i="24"/>
  <c r="L632" i="24" s="1"/>
  <c r="H632" i="24"/>
  <c r="G632" i="24"/>
  <c r="F632" i="24"/>
  <c r="B632" i="24"/>
  <c r="N631" i="24"/>
  <c r="J631" i="24"/>
  <c r="I631" i="24"/>
  <c r="H631" i="24"/>
  <c r="G631" i="24"/>
  <c r="F631" i="24"/>
  <c r="B631" i="24"/>
  <c r="N630" i="24"/>
  <c r="L630" i="24"/>
  <c r="K630" i="24"/>
  <c r="I630" i="24"/>
  <c r="J630" i="24" s="1"/>
  <c r="H630" i="24"/>
  <c r="G630" i="24"/>
  <c r="F630" i="24"/>
  <c r="B630" i="24"/>
  <c r="N629" i="24"/>
  <c r="M629" i="24"/>
  <c r="L629" i="24"/>
  <c r="K629" i="24"/>
  <c r="J629" i="24"/>
  <c r="I629" i="24"/>
  <c r="H629" i="24"/>
  <c r="G629" i="24"/>
  <c r="F629" i="24"/>
  <c r="B629" i="24"/>
  <c r="N628" i="24"/>
  <c r="K628" i="24"/>
  <c r="J628" i="24"/>
  <c r="I628" i="24"/>
  <c r="M628" i="24" s="1"/>
  <c r="H628" i="24"/>
  <c r="G628" i="24"/>
  <c r="F628" i="24"/>
  <c r="B628" i="24"/>
  <c r="N627" i="24"/>
  <c r="I627" i="24"/>
  <c r="H627" i="24"/>
  <c r="G627" i="24"/>
  <c r="F627" i="24"/>
  <c r="B627" i="24"/>
  <c r="N626" i="24"/>
  <c r="M626" i="24"/>
  <c r="J626" i="24"/>
  <c r="I626" i="24"/>
  <c r="K626" i="24" s="1"/>
  <c r="H626" i="24"/>
  <c r="G626" i="24"/>
  <c r="F626" i="24"/>
  <c r="B626" i="24"/>
  <c r="N625" i="24"/>
  <c r="M625" i="24"/>
  <c r="L625" i="24"/>
  <c r="K625" i="24"/>
  <c r="I625" i="24"/>
  <c r="J625" i="24" s="1"/>
  <c r="H625" i="24"/>
  <c r="G625" i="24"/>
  <c r="F625" i="24"/>
  <c r="B625" i="24"/>
  <c r="N624" i="24"/>
  <c r="M624" i="24"/>
  <c r="L624" i="24"/>
  <c r="K624" i="24"/>
  <c r="J624" i="24"/>
  <c r="I624" i="24"/>
  <c r="H624" i="24"/>
  <c r="G624" i="24"/>
  <c r="F624" i="24"/>
  <c r="B624" i="24"/>
  <c r="N623" i="24"/>
  <c r="M623" i="24"/>
  <c r="K623" i="24"/>
  <c r="J623" i="24"/>
  <c r="I623" i="24"/>
  <c r="L623" i="24" s="1"/>
  <c r="H623" i="24"/>
  <c r="G623" i="24"/>
  <c r="F623" i="24"/>
  <c r="B623" i="24"/>
  <c r="N622" i="24"/>
  <c r="I622" i="24"/>
  <c r="K622" i="24" s="1"/>
  <c r="H622" i="24"/>
  <c r="G622" i="24"/>
  <c r="F622" i="24"/>
  <c r="B622" i="24"/>
  <c r="N621" i="24"/>
  <c r="K621" i="24"/>
  <c r="J621" i="24"/>
  <c r="I621" i="24"/>
  <c r="M621" i="24" s="1"/>
  <c r="H621" i="24"/>
  <c r="G621" i="24"/>
  <c r="F621" i="24"/>
  <c r="B621" i="24"/>
  <c r="N620" i="24"/>
  <c r="I620" i="24"/>
  <c r="H620" i="24"/>
  <c r="G620" i="24"/>
  <c r="F620" i="24"/>
  <c r="B620" i="24"/>
  <c r="N619" i="24"/>
  <c r="I619" i="24"/>
  <c r="H619" i="24"/>
  <c r="G619" i="24"/>
  <c r="F619" i="24"/>
  <c r="B619" i="24"/>
  <c r="N618" i="24"/>
  <c r="M618" i="24"/>
  <c r="K618" i="24"/>
  <c r="I618" i="24"/>
  <c r="H618" i="24"/>
  <c r="G618" i="24"/>
  <c r="F618" i="24"/>
  <c r="B618" i="24"/>
  <c r="N617" i="24"/>
  <c r="M617" i="24"/>
  <c r="L617" i="24"/>
  <c r="K617" i="24"/>
  <c r="J617" i="24"/>
  <c r="I617" i="24"/>
  <c r="H617" i="24"/>
  <c r="G617" i="24"/>
  <c r="F617" i="24"/>
  <c r="B617" i="24"/>
  <c r="N616" i="24"/>
  <c r="L616" i="24"/>
  <c r="I616" i="24"/>
  <c r="H616" i="24"/>
  <c r="G616" i="24"/>
  <c r="F616" i="24"/>
  <c r="B616" i="24"/>
  <c r="N615" i="24"/>
  <c r="K615" i="24"/>
  <c r="J615" i="24"/>
  <c r="I615" i="24"/>
  <c r="L615" i="24" s="1"/>
  <c r="H615" i="24"/>
  <c r="G615" i="24"/>
  <c r="F615" i="24"/>
  <c r="B615" i="24"/>
  <c r="N614" i="24"/>
  <c r="I614" i="24"/>
  <c r="H614" i="24"/>
  <c r="G614" i="24"/>
  <c r="F614" i="24"/>
  <c r="B614" i="24"/>
  <c r="N613" i="24"/>
  <c r="M613" i="24"/>
  <c r="K613" i="24"/>
  <c r="I613" i="24"/>
  <c r="J613" i="24" s="1"/>
  <c r="H613" i="24"/>
  <c r="G613" i="24"/>
  <c r="F613" i="24"/>
  <c r="B613" i="24"/>
  <c r="N612" i="24"/>
  <c r="M612" i="24"/>
  <c r="L612" i="24"/>
  <c r="K612" i="24"/>
  <c r="J612" i="24"/>
  <c r="I612" i="24"/>
  <c r="H612" i="24"/>
  <c r="G612" i="24"/>
  <c r="F612" i="24"/>
  <c r="B612" i="24"/>
  <c r="N611" i="24"/>
  <c r="I611" i="24"/>
  <c r="K611" i="24" s="1"/>
  <c r="H611" i="24"/>
  <c r="G611" i="24"/>
  <c r="F611" i="24"/>
  <c r="B611" i="24"/>
  <c r="N610" i="24"/>
  <c r="I610" i="24"/>
  <c r="H610" i="24"/>
  <c r="G610" i="24"/>
  <c r="F610" i="24"/>
  <c r="B610" i="24"/>
  <c r="N609" i="24"/>
  <c r="I609" i="24"/>
  <c r="H609" i="24"/>
  <c r="G609" i="24"/>
  <c r="F609" i="24"/>
  <c r="B609" i="24"/>
  <c r="N608" i="24"/>
  <c r="K608" i="24"/>
  <c r="J608" i="24"/>
  <c r="I608" i="24"/>
  <c r="L608" i="24" s="1"/>
  <c r="H608" i="24"/>
  <c r="G608" i="24"/>
  <c r="F608" i="24"/>
  <c r="B608" i="24"/>
  <c r="N607" i="24"/>
  <c r="M607" i="24"/>
  <c r="L607" i="24"/>
  <c r="J607" i="24"/>
  <c r="I607" i="24"/>
  <c r="K607" i="24" s="1"/>
  <c r="H607" i="24"/>
  <c r="G607" i="24"/>
  <c r="F607" i="24"/>
  <c r="B607" i="24"/>
  <c r="N606" i="24"/>
  <c r="M606" i="24"/>
  <c r="L606" i="24"/>
  <c r="I606" i="24"/>
  <c r="H606" i="24"/>
  <c r="G606" i="24"/>
  <c r="F606" i="24"/>
  <c r="B606" i="24"/>
  <c r="N605" i="24"/>
  <c r="M605" i="24"/>
  <c r="L605" i="24"/>
  <c r="K605" i="24"/>
  <c r="J605" i="24"/>
  <c r="I605" i="24"/>
  <c r="H605" i="24"/>
  <c r="G605" i="24"/>
  <c r="F605" i="24"/>
  <c r="B605" i="24"/>
  <c r="N604" i="24"/>
  <c r="L604" i="24"/>
  <c r="K604" i="24"/>
  <c r="I604" i="24"/>
  <c r="H604" i="24"/>
  <c r="G604" i="24"/>
  <c r="F604" i="24"/>
  <c r="B604" i="24"/>
  <c r="N603" i="24"/>
  <c r="M603" i="24"/>
  <c r="J603" i="24"/>
  <c r="I603" i="24"/>
  <c r="H603" i="24"/>
  <c r="G603" i="24"/>
  <c r="F603" i="24"/>
  <c r="B603" i="24"/>
  <c r="N602" i="24"/>
  <c r="L602" i="24"/>
  <c r="J602" i="24"/>
  <c r="I602" i="24"/>
  <c r="K602" i="24" s="1"/>
  <c r="H602" i="24"/>
  <c r="G602" i="24"/>
  <c r="F602" i="24"/>
  <c r="B602" i="24"/>
  <c r="N601" i="24"/>
  <c r="M601" i="24"/>
  <c r="I601" i="24"/>
  <c r="H601" i="24"/>
  <c r="G601" i="24"/>
  <c r="F601" i="24"/>
  <c r="B601" i="24"/>
  <c r="N600" i="24"/>
  <c r="M600" i="24"/>
  <c r="L600" i="24"/>
  <c r="K600" i="24"/>
  <c r="J600" i="24"/>
  <c r="I600" i="24"/>
  <c r="H600" i="24"/>
  <c r="G600" i="24"/>
  <c r="F600" i="24"/>
  <c r="B600" i="24"/>
  <c r="N599" i="24"/>
  <c r="I599" i="24"/>
  <c r="H599" i="24"/>
  <c r="G599" i="24"/>
  <c r="F599" i="24"/>
  <c r="B599" i="24"/>
  <c r="N598" i="24"/>
  <c r="M598" i="24"/>
  <c r="L598" i="24"/>
  <c r="K598" i="24"/>
  <c r="J598" i="24"/>
  <c r="I598" i="24"/>
  <c r="H598" i="24"/>
  <c r="G598" i="24"/>
  <c r="F598" i="24"/>
  <c r="B598" i="24"/>
  <c r="N597" i="24"/>
  <c r="I597" i="24"/>
  <c r="H597" i="24"/>
  <c r="G597" i="24"/>
  <c r="F597" i="24"/>
  <c r="B597" i="24"/>
  <c r="N596" i="24"/>
  <c r="I596" i="24"/>
  <c r="H596" i="24"/>
  <c r="G596" i="24"/>
  <c r="F596" i="24"/>
  <c r="B596" i="24"/>
  <c r="N595" i="24"/>
  <c r="M595" i="24"/>
  <c r="L595" i="24"/>
  <c r="J595" i="24"/>
  <c r="I595" i="24"/>
  <c r="K595" i="24" s="1"/>
  <c r="H595" i="24"/>
  <c r="G595" i="24"/>
  <c r="F595" i="24"/>
  <c r="B595" i="24"/>
  <c r="N594" i="24"/>
  <c r="L594" i="24"/>
  <c r="K594" i="24"/>
  <c r="I594" i="24"/>
  <c r="H594" i="24"/>
  <c r="G594" i="24"/>
  <c r="F594" i="24"/>
  <c r="B594" i="24"/>
  <c r="N593" i="24"/>
  <c r="K593" i="24"/>
  <c r="J593" i="24"/>
  <c r="I593" i="24"/>
  <c r="M593" i="24" s="1"/>
  <c r="H593" i="24"/>
  <c r="G593" i="24"/>
  <c r="F593" i="24"/>
  <c r="B593" i="24"/>
  <c r="N592" i="24"/>
  <c r="I592" i="24"/>
  <c r="H592" i="24"/>
  <c r="G592" i="24"/>
  <c r="F592" i="24"/>
  <c r="B592" i="24"/>
  <c r="N591" i="24"/>
  <c r="M591" i="24"/>
  <c r="L591" i="24"/>
  <c r="K591" i="24"/>
  <c r="J591" i="24"/>
  <c r="I591" i="24"/>
  <c r="H591" i="24"/>
  <c r="G591" i="24"/>
  <c r="F591" i="24"/>
  <c r="B591" i="24"/>
  <c r="N590" i="24"/>
  <c r="M590" i="24"/>
  <c r="L590" i="24"/>
  <c r="J590" i="24"/>
  <c r="I590" i="24"/>
  <c r="K590" i="24" s="1"/>
  <c r="H590" i="24"/>
  <c r="G590" i="24"/>
  <c r="F590" i="24"/>
  <c r="B590" i="24"/>
  <c r="N589" i="24"/>
  <c r="I589" i="24"/>
  <c r="H589" i="24"/>
  <c r="G589" i="24"/>
  <c r="F589" i="24"/>
  <c r="B589" i="24"/>
  <c r="N588" i="24"/>
  <c r="M588" i="24"/>
  <c r="L588" i="24"/>
  <c r="K588" i="24"/>
  <c r="J588" i="24"/>
  <c r="I588" i="24"/>
  <c r="H588" i="24"/>
  <c r="G588" i="24"/>
  <c r="F588" i="24"/>
  <c r="B588" i="24"/>
  <c r="N587" i="24"/>
  <c r="I587" i="24"/>
  <c r="K587" i="24" s="1"/>
  <c r="H587" i="24"/>
  <c r="G587" i="24"/>
  <c r="F587" i="24"/>
  <c r="B587" i="24"/>
  <c r="N586" i="24"/>
  <c r="L586" i="24"/>
  <c r="K586" i="24"/>
  <c r="I586" i="24"/>
  <c r="H586" i="24"/>
  <c r="G586" i="24"/>
  <c r="F586" i="24"/>
  <c r="B586" i="24"/>
  <c r="N585" i="24"/>
  <c r="M585" i="24"/>
  <c r="L585" i="24"/>
  <c r="K585" i="24"/>
  <c r="J585" i="24"/>
  <c r="I585" i="24"/>
  <c r="H585" i="24"/>
  <c r="G585" i="24"/>
  <c r="F585" i="24"/>
  <c r="B585" i="24"/>
  <c r="N584" i="24"/>
  <c r="J584" i="24"/>
  <c r="I584" i="24"/>
  <c r="H584" i="24"/>
  <c r="G584" i="24"/>
  <c r="F584" i="24"/>
  <c r="B584" i="24"/>
  <c r="N583" i="24"/>
  <c r="I583" i="24"/>
  <c r="H583" i="24"/>
  <c r="G583" i="24"/>
  <c r="F583" i="24"/>
  <c r="B583" i="24"/>
  <c r="N582" i="24"/>
  <c r="K582" i="24"/>
  <c r="J582" i="24"/>
  <c r="I582" i="24"/>
  <c r="M582" i="24" s="1"/>
  <c r="H582" i="24"/>
  <c r="G582" i="24"/>
  <c r="F582" i="24"/>
  <c r="B582" i="24"/>
  <c r="N581" i="24"/>
  <c r="M581" i="24"/>
  <c r="I581" i="24"/>
  <c r="H581" i="24"/>
  <c r="G581" i="24"/>
  <c r="F581" i="24"/>
  <c r="B581" i="24"/>
  <c r="N580" i="24"/>
  <c r="L580" i="24"/>
  <c r="I580" i="24"/>
  <c r="H580" i="24"/>
  <c r="G580" i="24"/>
  <c r="F580" i="24"/>
  <c r="B580" i="24"/>
  <c r="N579" i="24"/>
  <c r="M579" i="24"/>
  <c r="L579" i="24"/>
  <c r="K579" i="24"/>
  <c r="J579" i="24"/>
  <c r="I579" i="24"/>
  <c r="H579" i="24"/>
  <c r="G579" i="24"/>
  <c r="F579" i="24"/>
  <c r="B579" i="24"/>
  <c r="N578" i="24"/>
  <c r="M578" i="24"/>
  <c r="L578" i="24"/>
  <c r="J578" i="24"/>
  <c r="I578" i="24"/>
  <c r="K578" i="24" s="1"/>
  <c r="H578" i="24"/>
  <c r="G578" i="24"/>
  <c r="F578" i="24"/>
  <c r="B578" i="24"/>
  <c r="N577" i="24"/>
  <c r="I577" i="24"/>
  <c r="H577" i="24"/>
  <c r="G577" i="24"/>
  <c r="F577" i="24"/>
  <c r="B577" i="24"/>
  <c r="N576" i="24"/>
  <c r="M576" i="24"/>
  <c r="L576" i="24"/>
  <c r="K576" i="24"/>
  <c r="J576" i="24"/>
  <c r="I576" i="24"/>
  <c r="H576" i="24"/>
  <c r="G576" i="24"/>
  <c r="F576" i="24"/>
  <c r="B576" i="24"/>
  <c r="N575" i="24"/>
  <c r="J575" i="24"/>
  <c r="I575" i="24"/>
  <c r="H575" i="24"/>
  <c r="G575" i="24"/>
  <c r="F575" i="24"/>
  <c r="B575" i="24"/>
  <c r="N574" i="24"/>
  <c r="M574" i="24"/>
  <c r="L574" i="24"/>
  <c r="K574" i="24"/>
  <c r="I574" i="24"/>
  <c r="J574" i="24" s="1"/>
  <c r="H574" i="24"/>
  <c r="G574" i="24"/>
  <c r="F574" i="24"/>
  <c r="B574" i="24"/>
  <c r="N573" i="24"/>
  <c r="M573" i="24"/>
  <c r="L573" i="24"/>
  <c r="K573" i="24"/>
  <c r="J573" i="24"/>
  <c r="I573" i="24"/>
  <c r="H573" i="24"/>
  <c r="G573" i="24"/>
  <c r="F573" i="24"/>
  <c r="B573" i="24"/>
  <c r="N572" i="24"/>
  <c r="M572" i="24"/>
  <c r="L572" i="24"/>
  <c r="K572" i="24"/>
  <c r="I572" i="24"/>
  <c r="J572" i="24" s="1"/>
  <c r="H572" i="24"/>
  <c r="G572" i="24"/>
  <c r="F572" i="24"/>
  <c r="B572" i="24"/>
  <c r="N571" i="24"/>
  <c r="L571" i="24"/>
  <c r="I571" i="24"/>
  <c r="H571" i="24"/>
  <c r="G571" i="24"/>
  <c r="F571" i="24"/>
  <c r="B571" i="24"/>
  <c r="N570" i="24"/>
  <c r="M570" i="24"/>
  <c r="K570" i="24"/>
  <c r="J570" i="24"/>
  <c r="I570" i="24"/>
  <c r="L570" i="24" s="1"/>
  <c r="H570" i="24"/>
  <c r="G570" i="24"/>
  <c r="F570" i="24"/>
  <c r="B570" i="24"/>
  <c r="N569" i="24"/>
  <c r="M569" i="24"/>
  <c r="I569" i="24"/>
  <c r="H569" i="24"/>
  <c r="G569" i="24"/>
  <c r="F569" i="24"/>
  <c r="B569" i="24"/>
  <c r="N568" i="24"/>
  <c r="K568" i="24"/>
  <c r="I568" i="24"/>
  <c r="H568" i="24"/>
  <c r="G568" i="24"/>
  <c r="F568" i="24"/>
  <c r="B568" i="24"/>
  <c r="N567" i="24"/>
  <c r="M567" i="24"/>
  <c r="L567" i="24"/>
  <c r="K567" i="24"/>
  <c r="J567" i="24"/>
  <c r="I567" i="24"/>
  <c r="H567" i="24"/>
  <c r="G567" i="24"/>
  <c r="F567" i="24"/>
  <c r="B567" i="24"/>
  <c r="N566" i="24"/>
  <c r="L566" i="24"/>
  <c r="J566" i="24"/>
  <c r="I566" i="24"/>
  <c r="K566" i="24" s="1"/>
  <c r="H566" i="24"/>
  <c r="G566" i="24"/>
  <c r="F566" i="24"/>
  <c r="B566" i="24"/>
  <c r="N565" i="24"/>
  <c r="L565" i="24"/>
  <c r="K565" i="24"/>
  <c r="I565" i="24"/>
  <c r="H565" i="24"/>
  <c r="G565" i="24"/>
  <c r="F565" i="24"/>
  <c r="B565" i="24"/>
  <c r="N564" i="24"/>
  <c r="M564" i="24"/>
  <c r="L564" i="24"/>
  <c r="K564" i="24"/>
  <c r="J564" i="24"/>
  <c r="I564" i="24"/>
  <c r="H564" i="24"/>
  <c r="G564" i="24"/>
  <c r="F564" i="24"/>
  <c r="B564" i="24"/>
  <c r="N563" i="24"/>
  <c r="L563" i="24"/>
  <c r="I563" i="24"/>
  <c r="K563" i="24" s="1"/>
  <c r="H563" i="24"/>
  <c r="G563" i="24"/>
  <c r="F563" i="24"/>
  <c r="B563" i="24"/>
  <c r="N562" i="24"/>
  <c r="M562" i="24"/>
  <c r="L562" i="24"/>
  <c r="K562" i="24"/>
  <c r="I562" i="24"/>
  <c r="J562" i="24" s="1"/>
  <c r="H562" i="24"/>
  <c r="G562" i="24"/>
  <c r="F562" i="24"/>
  <c r="B562" i="24"/>
  <c r="N561" i="24"/>
  <c r="M561" i="24"/>
  <c r="L561" i="24"/>
  <c r="K561" i="24"/>
  <c r="J561" i="24"/>
  <c r="I561" i="24"/>
  <c r="H561" i="24"/>
  <c r="G561" i="24"/>
  <c r="F561" i="24"/>
  <c r="B561" i="24"/>
  <c r="N560" i="24"/>
  <c r="L560" i="24"/>
  <c r="K560" i="24"/>
  <c r="J560" i="24"/>
  <c r="I560" i="24"/>
  <c r="M560" i="24" s="1"/>
  <c r="H560" i="24"/>
  <c r="G560" i="24"/>
  <c r="F560" i="24"/>
  <c r="B560" i="24"/>
  <c r="N559" i="24"/>
  <c r="L559" i="24"/>
  <c r="K559" i="24"/>
  <c r="I559" i="24"/>
  <c r="M559" i="24" s="1"/>
  <c r="H559" i="24"/>
  <c r="G559" i="24"/>
  <c r="F559" i="24"/>
  <c r="B559" i="24"/>
  <c r="N558" i="24"/>
  <c r="J558" i="24"/>
  <c r="I558" i="24"/>
  <c r="H558" i="24"/>
  <c r="G558" i="24"/>
  <c r="F558" i="24"/>
  <c r="B558" i="24"/>
  <c r="N557" i="24"/>
  <c r="L557" i="24"/>
  <c r="I557" i="24"/>
  <c r="K557" i="24" s="1"/>
  <c r="H557" i="24"/>
  <c r="G557" i="24"/>
  <c r="F557" i="24"/>
  <c r="B557" i="24"/>
  <c r="N556" i="24"/>
  <c r="L556" i="24"/>
  <c r="K556" i="24"/>
  <c r="I556" i="24"/>
  <c r="H556" i="24"/>
  <c r="G556" i="24"/>
  <c r="F556" i="24"/>
  <c r="B556" i="24"/>
  <c r="N555" i="24"/>
  <c r="M555" i="24"/>
  <c r="L555" i="24"/>
  <c r="K555" i="24"/>
  <c r="J555" i="24"/>
  <c r="I555" i="24"/>
  <c r="H555" i="24"/>
  <c r="G555" i="24"/>
  <c r="F555" i="24"/>
  <c r="B555" i="24"/>
  <c r="N554" i="24"/>
  <c r="M554" i="24"/>
  <c r="I554" i="24"/>
  <c r="H554" i="24"/>
  <c r="G554" i="24"/>
  <c r="F554" i="24"/>
  <c r="B554" i="24"/>
  <c r="N553" i="24"/>
  <c r="I553" i="24"/>
  <c r="H553" i="24"/>
  <c r="G553" i="24"/>
  <c r="F553" i="24"/>
  <c r="B553" i="24"/>
  <c r="N552" i="24"/>
  <c r="M552" i="24"/>
  <c r="L552" i="24"/>
  <c r="K552" i="24"/>
  <c r="J552" i="24"/>
  <c r="I552" i="24"/>
  <c r="H552" i="24"/>
  <c r="G552" i="24"/>
  <c r="F552" i="24"/>
  <c r="B552" i="24"/>
  <c r="N551" i="24"/>
  <c r="K551" i="24"/>
  <c r="I551" i="24"/>
  <c r="M551" i="24" s="1"/>
  <c r="H551" i="24"/>
  <c r="G551" i="24"/>
  <c r="F551" i="24"/>
  <c r="B551" i="24"/>
  <c r="N550" i="24"/>
  <c r="I550" i="24"/>
  <c r="H550" i="24"/>
  <c r="G550" i="24"/>
  <c r="F550" i="24"/>
  <c r="B550" i="24"/>
  <c r="N549" i="24"/>
  <c r="M549" i="24"/>
  <c r="L549" i="24"/>
  <c r="K549" i="24"/>
  <c r="J549" i="24"/>
  <c r="I549" i="24"/>
  <c r="H549" i="24"/>
  <c r="G549" i="24"/>
  <c r="F549" i="24"/>
  <c r="B549" i="24"/>
  <c r="N548" i="24"/>
  <c r="M548" i="24"/>
  <c r="L548" i="24"/>
  <c r="K548" i="24"/>
  <c r="J548" i="24"/>
  <c r="I548" i="24"/>
  <c r="H548" i="24"/>
  <c r="G548" i="24"/>
  <c r="F548" i="24"/>
  <c r="B548" i="24"/>
  <c r="N547" i="24"/>
  <c r="L547" i="24"/>
  <c r="I547" i="24"/>
  <c r="H547" i="24"/>
  <c r="G547" i="24"/>
  <c r="F547" i="24"/>
  <c r="B547" i="24"/>
  <c r="N546" i="24"/>
  <c r="M546" i="24"/>
  <c r="K546" i="24"/>
  <c r="J546" i="24"/>
  <c r="I546" i="24"/>
  <c r="L546" i="24" s="1"/>
  <c r="H546" i="24"/>
  <c r="G546" i="24"/>
  <c r="F546" i="24"/>
  <c r="B546" i="24"/>
  <c r="N545" i="24"/>
  <c r="M545" i="24"/>
  <c r="I545" i="24"/>
  <c r="H545" i="24"/>
  <c r="G545" i="24"/>
  <c r="F545" i="24"/>
  <c r="B545" i="24"/>
  <c r="N544" i="24"/>
  <c r="I544" i="24"/>
  <c r="H544" i="24"/>
  <c r="G544" i="24"/>
  <c r="F544" i="24"/>
  <c r="B544" i="24"/>
  <c r="N543" i="24"/>
  <c r="M543" i="24"/>
  <c r="L543" i="24"/>
  <c r="K543" i="24"/>
  <c r="J543" i="24"/>
  <c r="I543" i="24"/>
  <c r="H543" i="24"/>
  <c r="G543" i="24"/>
  <c r="F543" i="24"/>
  <c r="B543" i="24"/>
  <c r="N542" i="24"/>
  <c r="M542" i="24"/>
  <c r="L542" i="24"/>
  <c r="J542" i="24"/>
  <c r="I542" i="24"/>
  <c r="K542" i="24" s="1"/>
  <c r="H542" i="24"/>
  <c r="G542" i="24"/>
  <c r="F542" i="24"/>
  <c r="B542" i="24"/>
  <c r="N541" i="24"/>
  <c r="I541" i="24"/>
  <c r="H541" i="24"/>
  <c r="G541" i="24"/>
  <c r="F541" i="24"/>
  <c r="B541" i="24"/>
  <c r="N540" i="24"/>
  <c r="M540" i="24"/>
  <c r="L540" i="24"/>
  <c r="K540" i="24"/>
  <c r="J540" i="24"/>
  <c r="I540" i="24"/>
  <c r="H540" i="24"/>
  <c r="G540" i="24"/>
  <c r="F540" i="24"/>
  <c r="B540" i="24"/>
  <c r="N539" i="24"/>
  <c r="L539" i="24"/>
  <c r="K539" i="24"/>
  <c r="J539" i="24"/>
  <c r="I539" i="24"/>
  <c r="M539" i="24" s="1"/>
  <c r="H539" i="24"/>
  <c r="G539" i="24"/>
  <c r="F539" i="24"/>
  <c r="B539" i="24"/>
  <c r="N538" i="24"/>
  <c r="L538" i="24"/>
  <c r="J538" i="24"/>
  <c r="I538" i="24"/>
  <c r="H538" i="24"/>
  <c r="G538" i="24"/>
  <c r="F538" i="24"/>
  <c r="B538" i="24"/>
  <c r="N537" i="24"/>
  <c r="K537" i="24"/>
  <c r="I537" i="24"/>
  <c r="H537" i="24"/>
  <c r="G537" i="24"/>
  <c r="F537" i="24"/>
  <c r="B537" i="24"/>
  <c r="N536" i="24"/>
  <c r="M536" i="24"/>
  <c r="L536" i="24"/>
  <c r="K536" i="24"/>
  <c r="J536" i="24"/>
  <c r="I536" i="24"/>
  <c r="H536" i="24"/>
  <c r="G536" i="24"/>
  <c r="F536" i="24"/>
  <c r="B536" i="24"/>
  <c r="N535" i="24"/>
  <c r="L535" i="24"/>
  <c r="K535" i="24"/>
  <c r="J535" i="24"/>
  <c r="I535" i="24"/>
  <c r="M535" i="24" s="1"/>
  <c r="H535" i="24"/>
  <c r="G535" i="24"/>
  <c r="F535" i="24"/>
  <c r="B535" i="24"/>
  <c r="N534" i="24"/>
  <c r="I534" i="24"/>
  <c r="H534" i="24"/>
  <c r="G534" i="24"/>
  <c r="F534" i="24"/>
  <c r="B534" i="24"/>
  <c r="N533" i="24"/>
  <c r="M533" i="24"/>
  <c r="L533" i="24"/>
  <c r="I533" i="24"/>
  <c r="K533" i="24" s="1"/>
  <c r="H533" i="24"/>
  <c r="G533" i="24"/>
  <c r="F533" i="24"/>
  <c r="B533" i="24"/>
  <c r="N532" i="24"/>
  <c r="K532" i="24"/>
  <c r="I532" i="24"/>
  <c r="H532" i="24"/>
  <c r="G532" i="24"/>
  <c r="F532" i="24"/>
  <c r="B532" i="24"/>
  <c r="N531" i="24"/>
  <c r="M531" i="24"/>
  <c r="L531" i="24"/>
  <c r="K531" i="24"/>
  <c r="J531" i="24"/>
  <c r="I531" i="24"/>
  <c r="H531" i="24"/>
  <c r="G531" i="24"/>
  <c r="F531" i="24"/>
  <c r="B531" i="24"/>
  <c r="N530" i="24"/>
  <c r="M530" i="24"/>
  <c r="L530" i="24"/>
  <c r="K530" i="24"/>
  <c r="J530" i="24"/>
  <c r="I530" i="24"/>
  <c r="H530" i="24"/>
  <c r="G530" i="24"/>
  <c r="F530" i="24"/>
  <c r="B530" i="24"/>
  <c r="N529" i="24"/>
  <c r="I529" i="24"/>
  <c r="H529" i="24"/>
  <c r="G529" i="24"/>
  <c r="F529" i="24"/>
  <c r="B529" i="24"/>
  <c r="N528" i="24"/>
  <c r="M528" i="24"/>
  <c r="L528" i="24"/>
  <c r="K528" i="24"/>
  <c r="J528" i="24"/>
  <c r="I528" i="24"/>
  <c r="H528" i="24"/>
  <c r="G528" i="24"/>
  <c r="F528" i="24"/>
  <c r="B528" i="24"/>
  <c r="N527" i="24"/>
  <c r="M527" i="24"/>
  <c r="L527" i="24"/>
  <c r="K527" i="24"/>
  <c r="J527" i="24"/>
  <c r="I527" i="24"/>
  <c r="H527" i="24"/>
  <c r="G527" i="24"/>
  <c r="F527" i="24"/>
  <c r="B527" i="24"/>
  <c r="N526" i="24"/>
  <c r="J526" i="24"/>
  <c r="I526" i="24"/>
  <c r="H526" i="24"/>
  <c r="G526" i="24"/>
  <c r="F526" i="24"/>
  <c r="B526" i="24"/>
  <c r="N525" i="24"/>
  <c r="M525" i="24"/>
  <c r="L525" i="24"/>
  <c r="J525" i="24"/>
  <c r="I525" i="24"/>
  <c r="K525" i="24" s="1"/>
  <c r="H525" i="24"/>
  <c r="G525" i="24"/>
  <c r="F525" i="24"/>
  <c r="B525" i="24"/>
  <c r="N524" i="24"/>
  <c r="L524" i="24"/>
  <c r="I524" i="24"/>
  <c r="J524" i="24" s="1"/>
  <c r="H524" i="24"/>
  <c r="G524" i="24"/>
  <c r="F524" i="24"/>
  <c r="B524" i="24"/>
  <c r="N523" i="24"/>
  <c r="I523" i="24"/>
  <c r="H523" i="24"/>
  <c r="G523" i="24"/>
  <c r="F523" i="24"/>
  <c r="B523" i="24"/>
  <c r="N522" i="24"/>
  <c r="I522" i="24"/>
  <c r="H522" i="24"/>
  <c r="G522" i="24"/>
  <c r="F522" i="24"/>
  <c r="B522" i="24"/>
  <c r="N521" i="24"/>
  <c r="I521" i="24"/>
  <c r="H521" i="24"/>
  <c r="G521" i="24"/>
  <c r="F521" i="24"/>
  <c r="B521" i="24"/>
  <c r="N520" i="24"/>
  <c r="M520" i="24"/>
  <c r="L520" i="24"/>
  <c r="K520" i="24"/>
  <c r="I520" i="24"/>
  <c r="J520" i="24" s="1"/>
  <c r="H520" i="24"/>
  <c r="G520" i="24"/>
  <c r="F520" i="24"/>
  <c r="B520" i="24"/>
  <c r="N519" i="24"/>
  <c r="M519" i="24"/>
  <c r="L519" i="24"/>
  <c r="K519" i="24"/>
  <c r="J519" i="24"/>
  <c r="I519" i="24"/>
  <c r="H519" i="24"/>
  <c r="G519" i="24"/>
  <c r="F519" i="24"/>
  <c r="B519" i="24"/>
  <c r="N518" i="24"/>
  <c r="J518" i="24"/>
  <c r="I518" i="24"/>
  <c r="H518" i="24"/>
  <c r="G518" i="24"/>
  <c r="F518" i="24"/>
  <c r="B518" i="24"/>
  <c r="N517" i="24"/>
  <c r="M517" i="24"/>
  <c r="L517" i="24"/>
  <c r="J517" i="24"/>
  <c r="I517" i="24"/>
  <c r="K517" i="24" s="1"/>
  <c r="H517" i="24"/>
  <c r="G517" i="24"/>
  <c r="F517" i="24"/>
  <c r="B517" i="24"/>
  <c r="N516" i="24"/>
  <c r="I516" i="24"/>
  <c r="J516" i="24" s="1"/>
  <c r="H516" i="24"/>
  <c r="G516" i="24"/>
  <c r="F516" i="24"/>
  <c r="B516" i="24"/>
  <c r="N515" i="24"/>
  <c r="L515" i="24"/>
  <c r="K515" i="24"/>
  <c r="J515" i="24"/>
  <c r="I515" i="24"/>
  <c r="M515" i="24" s="1"/>
  <c r="H515" i="24"/>
  <c r="G515" i="24"/>
  <c r="F515" i="24"/>
  <c r="B515" i="24"/>
  <c r="N514" i="24"/>
  <c r="J514" i="24"/>
  <c r="I514" i="24"/>
  <c r="H514" i="24"/>
  <c r="G514" i="24"/>
  <c r="F514" i="24"/>
  <c r="B514" i="24"/>
  <c r="N513" i="24"/>
  <c r="I513" i="24"/>
  <c r="H513" i="24"/>
  <c r="G513" i="24"/>
  <c r="F513" i="24"/>
  <c r="B513" i="24"/>
  <c r="N512" i="24"/>
  <c r="M512" i="24"/>
  <c r="L512" i="24"/>
  <c r="K512" i="24"/>
  <c r="J512" i="24"/>
  <c r="I512" i="24"/>
  <c r="H512" i="24"/>
  <c r="G512" i="24"/>
  <c r="F512" i="24"/>
  <c r="B512" i="24"/>
  <c r="N511" i="24"/>
  <c r="L511" i="24"/>
  <c r="K511" i="24"/>
  <c r="J511" i="24"/>
  <c r="I511" i="24"/>
  <c r="M511" i="24" s="1"/>
  <c r="H511" i="24"/>
  <c r="G511" i="24"/>
  <c r="F511" i="24"/>
  <c r="B511" i="24"/>
  <c r="N510" i="24"/>
  <c r="M510" i="24"/>
  <c r="I510" i="24"/>
  <c r="L510" i="24" s="1"/>
  <c r="H510" i="24"/>
  <c r="G510" i="24"/>
  <c r="F510" i="24"/>
  <c r="B510" i="24"/>
  <c r="N509" i="24"/>
  <c r="I509" i="24"/>
  <c r="H509" i="24"/>
  <c r="G509" i="24"/>
  <c r="F509" i="24"/>
  <c r="B509" i="24"/>
  <c r="N508" i="24"/>
  <c r="M508" i="24"/>
  <c r="L508" i="24"/>
  <c r="K508" i="24"/>
  <c r="I508" i="24"/>
  <c r="J508" i="24" s="1"/>
  <c r="H508" i="24"/>
  <c r="G508" i="24"/>
  <c r="F508" i="24"/>
  <c r="B508" i="24"/>
  <c r="N507" i="24"/>
  <c r="M507" i="24"/>
  <c r="L507" i="24"/>
  <c r="K507" i="24"/>
  <c r="J507" i="24"/>
  <c r="I507" i="24"/>
  <c r="H507" i="24"/>
  <c r="G507" i="24"/>
  <c r="F507" i="24"/>
  <c r="B507" i="24"/>
  <c r="N506" i="24"/>
  <c r="L506" i="24"/>
  <c r="J506" i="24"/>
  <c r="I506" i="24"/>
  <c r="H506" i="24"/>
  <c r="G506" i="24"/>
  <c r="F506" i="24"/>
  <c r="B506" i="24"/>
  <c r="N505" i="24"/>
  <c r="M505" i="24"/>
  <c r="K505" i="24"/>
  <c r="I505" i="24"/>
  <c r="H505" i="24"/>
  <c r="G505" i="24"/>
  <c r="F505" i="24"/>
  <c r="B505" i="24"/>
  <c r="N504" i="24"/>
  <c r="M504" i="24"/>
  <c r="L504" i="24"/>
  <c r="K504" i="24"/>
  <c r="J504" i="24"/>
  <c r="I504" i="24"/>
  <c r="H504" i="24"/>
  <c r="G504" i="24"/>
  <c r="F504" i="24"/>
  <c r="B504" i="24"/>
  <c r="N503" i="24"/>
  <c r="I503" i="24"/>
  <c r="J503" i="24" s="1"/>
  <c r="H503" i="24"/>
  <c r="G503" i="24"/>
  <c r="F503" i="24"/>
  <c r="B503" i="24"/>
  <c r="N502" i="24"/>
  <c r="M502" i="24"/>
  <c r="I502" i="24"/>
  <c r="L502" i="24" s="1"/>
  <c r="H502" i="24"/>
  <c r="G502" i="24"/>
  <c r="F502" i="24"/>
  <c r="B502" i="24"/>
  <c r="N501" i="24"/>
  <c r="L501" i="24"/>
  <c r="K501" i="24"/>
  <c r="I501" i="24"/>
  <c r="M501" i="24" s="1"/>
  <c r="H501" i="24"/>
  <c r="G501" i="24"/>
  <c r="F501" i="24"/>
  <c r="B501" i="24"/>
  <c r="N500" i="24"/>
  <c r="M500" i="24"/>
  <c r="K500" i="24"/>
  <c r="I500" i="24"/>
  <c r="L500" i="24" s="1"/>
  <c r="H500" i="24"/>
  <c r="G500" i="24"/>
  <c r="F500" i="24"/>
  <c r="B500" i="24"/>
  <c r="N499" i="24"/>
  <c r="I499" i="24"/>
  <c r="H499" i="24"/>
  <c r="G499" i="24"/>
  <c r="F499" i="24"/>
  <c r="B499" i="24"/>
  <c r="N498" i="24"/>
  <c r="J498" i="24"/>
  <c r="I498" i="24"/>
  <c r="H498" i="24"/>
  <c r="G498" i="24"/>
  <c r="F498" i="24"/>
  <c r="B498" i="24"/>
  <c r="N497" i="24"/>
  <c r="L497" i="24"/>
  <c r="I497" i="24"/>
  <c r="H497" i="24"/>
  <c r="G497" i="24"/>
  <c r="F497" i="24"/>
  <c r="B497" i="24"/>
  <c r="N496" i="24"/>
  <c r="M496" i="24"/>
  <c r="L496" i="24"/>
  <c r="I496" i="24"/>
  <c r="H496" i="24"/>
  <c r="G496" i="24"/>
  <c r="F496" i="24"/>
  <c r="B496" i="24"/>
  <c r="N495" i="24"/>
  <c r="M495" i="24"/>
  <c r="L495" i="24"/>
  <c r="K495" i="24"/>
  <c r="J495" i="24"/>
  <c r="I495" i="24"/>
  <c r="H495" i="24"/>
  <c r="G495" i="24"/>
  <c r="F495" i="24"/>
  <c r="B495" i="24"/>
  <c r="N494" i="24"/>
  <c r="I494" i="24"/>
  <c r="H494" i="24"/>
  <c r="G494" i="24"/>
  <c r="F494" i="24"/>
  <c r="B494" i="24"/>
  <c r="N493" i="24"/>
  <c r="I493" i="24"/>
  <c r="M493" i="24" s="1"/>
  <c r="H493" i="24"/>
  <c r="G493" i="24"/>
  <c r="F493" i="24"/>
  <c r="B493" i="24"/>
  <c r="N492" i="24"/>
  <c r="M492" i="24"/>
  <c r="K492" i="24"/>
  <c r="J492" i="24"/>
  <c r="I492" i="24"/>
  <c r="L492" i="24" s="1"/>
  <c r="H492" i="24"/>
  <c r="G492" i="24"/>
  <c r="F492" i="24"/>
  <c r="B492" i="24"/>
  <c r="N491" i="24"/>
  <c r="M491" i="24"/>
  <c r="L491" i="24"/>
  <c r="J491" i="24"/>
  <c r="I491" i="24"/>
  <c r="K491" i="24" s="1"/>
  <c r="H491" i="24"/>
  <c r="G491" i="24"/>
  <c r="F491" i="24"/>
  <c r="B491" i="24"/>
  <c r="N490" i="24"/>
  <c r="M490" i="24"/>
  <c r="L490" i="24"/>
  <c r="K490" i="24"/>
  <c r="J490" i="24"/>
  <c r="I490" i="24"/>
  <c r="H490" i="24"/>
  <c r="G490" i="24"/>
  <c r="F490" i="24"/>
  <c r="B490" i="24"/>
  <c r="N489" i="24"/>
  <c r="J489" i="24"/>
  <c r="I489" i="24"/>
  <c r="H489" i="24"/>
  <c r="G489" i="24"/>
  <c r="F489" i="24"/>
  <c r="B489" i="24"/>
  <c r="N488" i="24"/>
  <c r="I488" i="24"/>
  <c r="H488" i="24"/>
  <c r="G488" i="24"/>
  <c r="F488" i="24"/>
  <c r="B488" i="24"/>
  <c r="N487" i="24"/>
  <c r="L487" i="24"/>
  <c r="K487" i="24"/>
  <c r="J487" i="24"/>
  <c r="I487" i="24"/>
  <c r="M487" i="24" s="1"/>
  <c r="H487" i="24"/>
  <c r="G487" i="24"/>
  <c r="F487" i="24"/>
  <c r="B487" i="24"/>
  <c r="N486" i="24"/>
  <c r="M486" i="24"/>
  <c r="K486" i="24"/>
  <c r="J486" i="24"/>
  <c r="I486" i="24"/>
  <c r="L486" i="24" s="1"/>
  <c r="H486" i="24"/>
  <c r="G486" i="24"/>
  <c r="F486" i="24"/>
  <c r="B486" i="24"/>
  <c r="N485" i="24"/>
  <c r="M485" i="24"/>
  <c r="L485" i="24"/>
  <c r="I485" i="24"/>
  <c r="K485" i="24" s="1"/>
  <c r="H485" i="24"/>
  <c r="G485" i="24"/>
  <c r="F485" i="24"/>
  <c r="B485" i="24"/>
  <c r="N484" i="24"/>
  <c r="M484" i="24"/>
  <c r="K484" i="24"/>
  <c r="I484" i="24"/>
  <c r="H484" i="24"/>
  <c r="G484" i="24"/>
  <c r="F484" i="24"/>
  <c r="B484" i="24"/>
  <c r="N483" i="24"/>
  <c r="L483" i="24"/>
  <c r="I483" i="24"/>
  <c r="J483" i="24" s="1"/>
  <c r="H483" i="24"/>
  <c r="G483" i="24"/>
  <c r="F483" i="24"/>
  <c r="B483" i="24"/>
  <c r="N482" i="24"/>
  <c r="M482" i="24"/>
  <c r="L482" i="24"/>
  <c r="K482" i="24"/>
  <c r="J482" i="24"/>
  <c r="I482" i="24"/>
  <c r="H482" i="24"/>
  <c r="G482" i="24"/>
  <c r="F482" i="24"/>
  <c r="B482" i="24"/>
  <c r="N481" i="24"/>
  <c r="M481" i="24"/>
  <c r="K481" i="24"/>
  <c r="J481" i="24"/>
  <c r="I481" i="24"/>
  <c r="L481" i="24" s="1"/>
  <c r="H481" i="24"/>
  <c r="G481" i="24"/>
  <c r="F481" i="24"/>
  <c r="B481" i="24"/>
  <c r="N480" i="24"/>
  <c r="L480" i="24"/>
  <c r="J480" i="24"/>
  <c r="I480" i="24"/>
  <c r="H480" i="24"/>
  <c r="G480" i="24"/>
  <c r="F480" i="24"/>
  <c r="B480" i="24"/>
  <c r="N479" i="24"/>
  <c r="M479" i="24"/>
  <c r="K479" i="24"/>
  <c r="I479" i="24"/>
  <c r="H479" i="24"/>
  <c r="G479" i="24"/>
  <c r="F479" i="24"/>
  <c r="B479" i="24"/>
  <c r="N478" i="24"/>
  <c r="M478" i="24"/>
  <c r="L478" i="24"/>
  <c r="K478" i="24"/>
  <c r="J478" i="24"/>
  <c r="I478" i="24"/>
  <c r="H478" i="24"/>
  <c r="G478" i="24"/>
  <c r="F478" i="24"/>
  <c r="B478" i="24"/>
  <c r="N477" i="24"/>
  <c r="M477" i="24"/>
  <c r="L477" i="24"/>
  <c r="K477" i="24"/>
  <c r="I477" i="24"/>
  <c r="J477" i="24" s="1"/>
  <c r="H477" i="24"/>
  <c r="G477" i="24"/>
  <c r="F477" i="24"/>
  <c r="B477" i="24"/>
  <c r="N476" i="24"/>
  <c r="M476" i="24"/>
  <c r="L476" i="24"/>
  <c r="K476" i="24"/>
  <c r="J476" i="24"/>
  <c r="I476" i="24"/>
  <c r="H476" i="24"/>
  <c r="G476" i="24"/>
  <c r="F476" i="24"/>
  <c r="B476" i="24"/>
  <c r="N475" i="24"/>
  <c r="M475" i="24"/>
  <c r="L475" i="24"/>
  <c r="K475" i="24"/>
  <c r="J475" i="24"/>
  <c r="I475" i="24"/>
  <c r="H475" i="24"/>
  <c r="G475" i="24"/>
  <c r="F475" i="24"/>
  <c r="B475" i="24"/>
  <c r="N474" i="24"/>
  <c r="L474" i="24"/>
  <c r="K474" i="24"/>
  <c r="I474" i="24"/>
  <c r="M474" i="24" s="1"/>
  <c r="H474" i="24"/>
  <c r="G474" i="24"/>
  <c r="F474" i="24"/>
  <c r="B474" i="24"/>
  <c r="N473" i="24"/>
  <c r="I473" i="24"/>
  <c r="H473" i="24"/>
  <c r="G473" i="24"/>
  <c r="F473" i="24"/>
  <c r="B473" i="24"/>
  <c r="N472" i="24"/>
  <c r="I472" i="24"/>
  <c r="K472" i="24" s="1"/>
  <c r="H472" i="24"/>
  <c r="G472" i="24"/>
  <c r="F472" i="24"/>
  <c r="B472" i="24"/>
  <c r="N471" i="24"/>
  <c r="M471" i="24"/>
  <c r="L471" i="24"/>
  <c r="K471" i="24"/>
  <c r="I471" i="24"/>
  <c r="J471" i="24" s="1"/>
  <c r="H471" i="24"/>
  <c r="G471" i="24"/>
  <c r="F471" i="24"/>
  <c r="B471" i="24"/>
  <c r="N470" i="24"/>
  <c r="M470" i="24"/>
  <c r="L470" i="24"/>
  <c r="K470" i="24"/>
  <c r="J470" i="24"/>
  <c r="I470" i="24"/>
  <c r="H470" i="24"/>
  <c r="G470" i="24"/>
  <c r="F470" i="24"/>
  <c r="B470" i="24"/>
  <c r="N469" i="24"/>
  <c r="I469" i="24"/>
  <c r="H469" i="24"/>
  <c r="G469" i="24"/>
  <c r="F469" i="24"/>
  <c r="B469" i="24"/>
  <c r="N468" i="24"/>
  <c r="J468" i="24"/>
  <c r="I468" i="24"/>
  <c r="H468" i="24"/>
  <c r="G468" i="24"/>
  <c r="F468" i="24"/>
  <c r="B468" i="24"/>
  <c r="N467" i="24"/>
  <c r="I467" i="24"/>
  <c r="H467" i="24"/>
  <c r="G467" i="24"/>
  <c r="F467" i="24"/>
  <c r="B467" i="24"/>
  <c r="N466" i="24"/>
  <c r="M466" i="24"/>
  <c r="L466" i="24"/>
  <c r="K466" i="24"/>
  <c r="J466" i="24"/>
  <c r="I466" i="24"/>
  <c r="H466" i="24"/>
  <c r="G466" i="24"/>
  <c r="F466" i="24"/>
  <c r="B466" i="24"/>
  <c r="N465" i="24"/>
  <c r="M465" i="24"/>
  <c r="L465" i="24"/>
  <c r="I465" i="24"/>
  <c r="J465" i="24" s="1"/>
  <c r="H465" i="24"/>
  <c r="G465" i="24"/>
  <c r="F465" i="24"/>
  <c r="B465" i="24"/>
  <c r="N464" i="24"/>
  <c r="M464" i="24"/>
  <c r="L464" i="24"/>
  <c r="K464" i="24"/>
  <c r="J464" i="24"/>
  <c r="I464" i="24"/>
  <c r="H464" i="24"/>
  <c r="G464" i="24"/>
  <c r="F464" i="24"/>
  <c r="B464" i="24"/>
  <c r="N463" i="24"/>
  <c r="I463" i="24"/>
  <c r="H463" i="24"/>
  <c r="G463" i="24"/>
  <c r="F463" i="24"/>
  <c r="B463" i="24"/>
  <c r="N462" i="24"/>
  <c r="K462" i="24"/>
  <c r="J462" i="24"/>
  <c r="I462" i="24"/>
  <c r="M462" i="24" s="1"/>
  <c r="H462" i="24"/>
  <c r="G462" i="24"/>
  <c r="F462" i="24"/>
  <c r="B462" i="24"/>
  <c r="N461" i="24"/>
  <c r="M461" i="24"/>
  <c r="K461" i="24"/>
  <c r="J461" i="24"/>
  <c r="I461" i="24"/>
  <c r="L461" i="24" s="1"/>
  <c r="H461" i="24"/>
  <c r="G461" i="24"/>
  <c r="F461" i="24"/>
  <c r="B461" i="24"/>
  <c r="N460" i="24"/>
  <c r="M460" i="24"/>
  <c r="L460" i="24"/>
  <c r="J460" i="24"/>
  <c r="I460" i="24"/>
  <c r="K460" i="24" s="1"/>
  <c r="H460" i="24"/>
  <c r="G460" i="24"/>
  <c r="F460" i="24"/>
  <c r="B460" i="24"/>
  <c r="N459" i="24"/>
  <c r="M459" i="24"/>
  <c r="L459" i="24"/>
  <c r="I459" i="24"/>
  <c r="J459" i="24" s="1"/>
  <c r="H459" i="24"/>
  <c r="G459" i="24"/>
  <c r="F459" i="24"/>
  <c r="B459" i="24"/>
  <c r="N458" i="24"/>
  <c r="M458" i="24"/>
  <c r="L458" i="24"/>
  <c r="K458" i="24"/>
  <c r="J458" i="24"/>
  <c r="I458" i="24"/>
  <c r="H458" i="24"/>
  <c r="G458" i="24"/>
  <c r="F458" i="24"/>
  <c r="B458" i="24"/>
  <c r="N457" i="24"/>
  <c r="M457" i="24"/>
  <c r="K457" i="24"/>
  <c r="I457" i="24"/>
  <c r="L457" i="24" s="1"/>
  <c r="H457" i="24"/>
  <c r="G457" i="24"/>
  <c r="F457" i="24"/>
  <c r="B457" i="24"/>
  <c r="N456" i="24"/>
  <c r="L456" i="24"/>
  <c r="I456" i="24"/>
  <c r="H456" i="24"/>
  <c r="G456" i="24"/>
  <c r="F456" i="24"/>
  <c r="B456" i="24"/>
  <c r="N455" i="24"/>
  <c r="M455" i="24"/>
  <c r="K455" i="24"/>
  <c r="I455" i="24"/>
  <c r="H455" i="24"/>
  <c r="G455" i="24"/>
  <c r="F455" i="24"/>
  <c r="B455" i="24"/>
  <c r="N454" i="24"/>
  <c r="M454" i="24"/>
  <c r="L454" i="24"/>
  <c r="K454" i="24"/>
  <c r="J454" i="24"/>
  <c r="I454" i="24"/>
  <c r="H454" i="24"/>
  <c r="G454" i="24"/>
  <c r="F454" i="24"/>
  <c r="B454" i="24"/>
  <c r="N453" i="24"/>
  <c r="M453" i="24"/>
  <c r="L453" i="24"/>
  <c r="K453" i="24"/>
  <c r="I453" i="24"/>
  <c r="J453" i="24" s="1"/>
  <c r="H453" i="24"/>
  <c r="G453" i="24"/>
  <c r="F453" i="24"/>
  <c r="B453" i="24"/>
  <c r="N452" i="24"/>
  <c r="M452" i="24"/>
  <c r="L452" i="24"/>
  <c r="K452" i="24"/>
  <c r="J452" i="24"/>
  <c r="I452" i="24"/>
  <c r="H452" i="24"/>
  <c r="G452" i="24"/>
  <c r="F452" i="24"/>
  <c r="B452" i="24"/>
  <c r="N451" i="24"/>
  <c r="L451" i="24"/>
  <c r="K451" i="24"/>
  <c r="I451" i="24"/>
  <c r="J451" i="24" s="1"/>
  <c r="H451" i="24"/>
  <c r="G451" i="24"/>
  <c r="F451" i="24"/>
  <c r="B451" i="24"/>
  <c r="N450" i="24"/>
  <c r="L450" i="24"/>
  <c r="J450" i="24"/>
  <c r="I450" i="24"/>
  <c r="H450" i="24"/>
  <c r="G450" i="24"/>
  <c r="F450" i="24"/>
  <c r="B450" i="24"/>
  <c r="N449" i="24"/>
  <c r="I449" i="24"/>
  <c r="H449" i="24"/>
  <c r="G449" i="24"/>
  <c r="F449" i="24"/>
  <c r="B449" i="24"/>
  <c r="N448" i="24"/>
  <c r="L448" i="24"/>
  <c r="I448" i="24"/>
  <c r="K448" i="24" s="1"/>
  <c r="H448" i="24"/>
  <c r="G448" i="24"/>
  <c r="F448" i="24"/>
  <c r="B448" i="24"/>
  <c r="N447" i="24"/>
  <c r="M447" i="24"/>
  <c r="L447" i="24"/>
  <c r="K447" i="24"/>
  <c r="I447" i="24"/>
  <c r="J447" i="24" s="1"/>
  <c r="H447" i="24"/>
  <c r="G447" i="24"/>
  <c r="F447" i="24"/>
  <c r="B447" i="24"/>
  <c r="N446" i="24"/>
  <c r="M446" i="24"/>
  <c r="L446" i="24"/>
  <c r="K446" i="24"/>
  <c r="J446" i="24"/>
  <c r="I446" i="24"/>
  <c r="H446" i="24"/>
  <c r="G446" i="24"/>
  <c r="F446" i="24"/>
  <c r="B446" i="24"/>
  <c r="N445" i="24"/>
  <c r="K445" i="24"/>
  <c r="J445" i="24"/>
  <c r="I445" i="24"/>
  <c r="L445" i="24" s="1"/>
  <c r="H445" i="24"/>
  <c r="G445" i="24"/>
  <c r="F445" i="24"/>
  <c r="B445" i="24"/>
  <c r="N444" i="24"/>
  <c r="L444" i="24"/>
  <c r="J444" i="24"/>
  <c r="I444" i="24"/>
  <c r="H444" i="24"/>
  <c r="G444" i="24"/>
  <c r="F444" i="24"/>
  <c r="B444" i="24"/>
  <c r="N443" i="24"/>
  <c r="M443" i="24"/>
  <c r="I443" i="24"/>
  <c r="H443" i="24"/>
  <c r="G443" i="24"/>
  <c r="F443" i="24"/>
  <c r="B443" i="24"/>
  <c r="N442" i="24"/>
  <c r="M442" i="24"/>
  <c r="L442" i="24"/>
  <c r="K442" i="24"/>
  <c r="J442" i="24"/>
  <c r="I442" i="24"/>
  <c r="H442" i="24"/>
  <c r="G442" i="24"/>
  <c r="F442" i="24"/>
  <c r="B442" i="24"/>
  <c r="N441" i="24"/>
  <c r="I441" i="24"/>
  <c r="H441" i="24"/>
  <c r="G441" i="24"/>
  <c r="F441" i="24"/>
  <c r="B441" i="24"/>
  <c r="N440" i="24"/>
  <c r="M440" i="24"/>
  <c r="L440" i="24"/>
  <c r="K440" i="24"/>
  <c r="J440" i="24"/>
  <c r="I440" i="24"/>
  <c r="H440" i="24"/>
  <c r="G440" i="24"/>
  <c r="F440" i="24"/>
  <c r="B440" i="24"/>
  <c r="N439" i="24"/>
  <c r="M439" i="24"/>
  <c r="K439" i="24"/>
  <c r="J439" i="24"/>
  <c r="I439" i="24"/>
  <c r="L439" i="24" s="1"/>
  <c r="H439" i="24"/>
  <c r="G439" i="24"/>
  <c r="F439" i="24"/>
  <c r="B439" i="24"/>
  <c r="N438" i="24"/>
  <c r="K438" i="24"/>
  <c r="I438" i="24"/>
  <c r="H438" i="24"/>
  <c r="G438" i="24"/>
  <c r="F438" i="24"/>
  <c r="B438" i="24"/>
  <c r="N437" i="24"/>
  <c r="M437" i="24"/>
  <c r="K437" i="24"/>
  <c r="J437" i="24"/>
  <c r="I437" i="24"/>
  <c r="L437" i="24" s="1"/>
  <c r="H437" i="24"/>
  <c r="G437" i="24"/>
  <c r="F437" i="24"/>
  <c r="B437" i="24"/>
  <c r="N436" i="24"/>
  <c r="M436" i="24"/>
  <c r="L436" i="24"/>
  <c r="J436" i="24"/>
  <c r="I436" i="24"/>
  <c r="K436" i="24" s="1"/>
  <c r="H436" i="24"/>
  <c r="G436" i="24"/>
  <c r="F436" i="24"/>
  <c r="B436" i="24"/>
  <c r="N435" i="24"/>
  <c r="I435" i="24"/>
  <c r="H435" i="24"/>
  <c r="G435" i="24"/>
  <c r="F435" i="24"/>
  <c r="B435" i="24"/>
  <c r="N434" i="24"/>
  <c r="M434" i="24"/>
  <c r="L434" i="24"/>
  <c r="K434" i="24"/>
  <c r="J434" i="24"/>
  <c r="I434" i="24"/>
  <c r="H434" i="24"/>
  <c r="G434" i="24"/>
  <c r="F434" i="24"/>
  <c r="B434" i="24"/>
  <c r="N433" i="24"/>
  <c r="I433" i="24"/>
  <c r="H433" i="24"/>
  <c r="G433" i="24"/>
  <c r="F433" i="24"/>
  <c r="B433" i="24"/>
  <c r="N432" i="24"/>
  <c r="I432" i="24"/>
  <c r="H432" i="24"/>
  <c r="G432" i="24"/>
  <c r="F432" i="24"/>
  <c r="B432" i="24"/>
  <c r="N431" i="24"/>
  <c r="M431" i="24"/>
  <c r="K431" i="24"/>
  <c r="I431" i="24"/>
  <c r="H431" i="24"/>
  <c r="G431" i="24"/>
  <c r="F431" i="24"/>
  <c r="B431" i="24"/>
  <c r="N430" i="24"/>
  <c r="M430" i="24"/>
  <c r="L430" i="24"/>
  <c r="K430" i="24"/>
  <c r="J430" i="24"/>
  <c r="I430" i="24"/>
  <c r="H430" i="24"/>
  <c r="G430" i="24"/>
  <c r="F430" i="24"/>
  <c r="B430" i="24"/>
  <c r="N429" i="24"/>
  <c r="M429" i="24"/>
  <c r="L429" i="24"/>
  <c r="I429" i="24"/>
  <c r="J429" i="24" s="1"/>
  <c r="H429" i="24"/>
  <c r="G429" i="24"/>
  <c r="F429" i="24"/>
  <c r="B429" i="24"/>
  <c r="N428" i="24"/>
  <c r="M428" i="24"/>
  <c r="L428" i="24"/>
  <c r="K428" i="24"/>
  <c r="J428" i="24"/>
  <c r="I428" i="24"/>
  <c r="H428" i="24"/>
  <c r="G428" i="24"/>
  <c r="F428" i="24"/>
  <c r="B428" i="24"/>
  <c r="N427" i="24"/>
  <c r="L427" i="24"/>
  <c r="I427" i="24"/>
  <c r="H427" i="24"/>
  <c r="G427" i="24"/>
  <c r="F427" i="24"/>
  <c r="B427" i="24"/>
  <c r="N426" i="24"/>
  <c r="L426" i="24"/>
  <c r="K426" i="24"/>
  <c r="J426" i="24"/>
  <c r="I426" i="24"/>
  <c r="M426" i="24" s="1"/>
  <c r="H426" i="24"/>
  <c r="G426" i="24"/>
  <c r="F426" i="24"/>
  <c r="B426" i="24"/>
  <c r="N425" i="24"/>
  <c r="K425" i="24"/>
  <c r="I425" i="24"/>
  <c r="L425" i="24" s="1"/>
  <c r="H425" i="24"/>
  <c r="G425" i="24"/>
  <c r="F425" i="24"/>
  <c r="B425" i="24"/>
  <c r="N424" i="24"/>
  <c r="L424" i="24"/>
  <c r="I424" i="24"/>
  <c r="K424" i="24" s="1"/>
  <c r="H424" i="24"/>
  <c r="G424" i="24"/>
  <c r="F424" i="24"/>
  <c r="B424" i="24"/>
  <c r="N423" i="24"/>
  <c r="M423" i="24"/>
  <c r="L423" i="24"/>
  <c r="I423" i="24"/>
  <c r="J423" i="24" s="1"/>
  <c r="H423" i="24"/>
  <c r="G423" i="24"/>
  <c r="F423" i="24"/>
  <c r="B423" i="24"/>
  <c r="N422" i="24"/>
  <c r="M422" i="24"/>
  <c r="L422" i="24"/>
  <c r="K422" i="24"/>
  <c r="J422" i="24"/>
  <c r="I422" i="24"/>
  <c r="H422" i="24"/>
  <c r="G422" i="24"/>
  <c r="F422" i="24"/>
  <c r="B422" i="24"/>
  <c r="N421" i="24"/>
  <c r="I421" i="24"/>
  <c r="H421" i="24"/>
  <c r="G421" i="24"/>
  <c r="F421" i="24"/>
  <c r="B421" i="24"/>
  <c r="N420" i="24"/>
  <c r="L420" i="24"/>
  <c r="J420" i="24"/>
  <c r="I420" i="24"/>
  <c r="H420" i="24"/>
  <c r="G420" i="24"/>
  <c r="F420" i="24"/>
  <c r="B420" i="24"/>
  <c r="N419" i="24"/>
  <c r="M419" i="24"/>
  <c r="I419" i="24"/>
  <c r="H419" i="24"/>
  <c r="G419" i="24"/>
  <c r="F419" i="24"/>
  <c r="B419" i="24"/>
  <c r="N418" i="24"/>
  <c r="M418" i="24"/>
  <c r="L418" i="24"/>
  <c r="K418" i="24"/>
  <c r="J418" i="24"/>
  <c r="I418" i="24"/>
  <c r="H418" i="24"/>
  <c r="G418" i="24"/>
  <c r="F418" i="24"/>
  <c r="B418" i="24"/>
  <c r="N417" i="24"/>
  <c r="L417" i="24"/>
  <c r="K417" i="24"/>
  <c r="I417" i="24"/>
  <c r="J417" i="24" s="1"/>
  <c r="H417" i="24"/>
  <c r="G417" i="24"/>
  <c r="F417" i="24"/>
  <c r="B417" i="24"/>
  <c r="N416" i="24"/>
  <c r="M416" i="24"/>
  <c r="L416" i="24"/>
  <c r="K416" i="24"/>
  <c r="J416" i="24"/>
  <c r="I416" i="24"/>
  <c r="H416" i="24"/>
  <c r="G416" i="24"/>
  <c r="F416" i="24"/>
  <c r="B416" i="24"/>
  <c r="N415" i="24"/>
  <c r="K415" i="24"/>
  <c r="I415" i="24"/>
  <c r="H415" i="24"/>
  <c r="G415" i="24"/>
  <c r="F415" i="24"/>
  <c r="B415" i="24"/>
  <c r="N414" i="24"/>
  <c r="I414" i="24"/>
  <c r="H414" i="24"/>
  <c r="G414" i="24"/>
  <c r="F414" i="24"/>
  <c r="B414" i="24"/>
  <c r="N413" i="24"/>
  <c r="M413" i="24"/>
  <c r="K413" i="24"/>
  <c r="J413" i="24"/>
  <c r="I413" i="24"/>
  <c r="L413" i="24" s="1"/>
  <c r="H413" i="24"/>
  <c r="G413" i="24"/>
  <c r="F413" i="24"/>
  <c r="B413" i="24"/>
  <c r="N412" i="24"/>
  <c r="M412" i="24"/>
  <c r="L412" i="24"/>
  <c r="J412" i="24"/>
  <c r="I412" i="24"/>
  <c r="K412" i="24" s="1"/>
  <c r="H412" i="24"/>
  <c r="G412" i="24"/>
  <c r="F412" i="24"/>
  <c r="B412" i="24"/>
  <c r="N411" i="24"/>
  <c r="M411" i="24"/>
  <c r="L411" i="24"/>
  <c r="I411" i="24"/>
  <c r="J411" i="24" s="1"/>
  <c r="H411" i="24"/>
  <c r="G411" i="24"/>
  <c r="F411" i="24"/>
  <c r="B411" i="24"/>
  <c r="N410" i="24"/>
  <c r="M410" i="24"/>
  <c r="L410" i="24"/>
  <c r="K410" i="24"/>
  <c r="J410" i="24"/>
  <c r="I410" i="24"/>
  <c r="H410" i="24"/>
  <c r="G410" i="24"/>
  <c r="F410" i="24"/>
  <c r="B410" i="24"/>
  <c r="N409" i="24"/>
  <c r="L409" i="24"/>
  <c r="J409" i="24"/>
  <c r="I409" i="24"/>
  <c r="H409" i="24"/>
  <c r="G409" i="24"/>
  <c r="F409" i="24"/>
  <c r="B409" i="24"/>
  <c r="N408" i="24"/>
  <c r="I408" i="24"/>
  <c r="H408" i="24"/>
  <c r="G408" i="24"/>
  <c r="F408" i="24"/>
  <c r="B408" i="24"/>
  <c r="N407" i="24"/>
  <c r="M407" i="24"/>
  <c r="L407" i="24"/>
  <c r="K407" i="24"/>
  <c r="J407" i="24"/>
  <c r="I407" i="24"/>
  <c r="H407" i="24"/>
  <c r="G407" i="24"/>
  <c r="F407" i="24"/>
  <c r="B407" i="24"/>
  <c r="N406" i="24"/>
  <c r="I406" i="24"/>
  <c r="H406" i="24"/>
  <c r="G406" i="24"/>
  <c r="F406" i="24"/>
  <c r="B406" i="24"/>
  <c r="N405" i="24"/>
  <c r="M405" i="24"/>
  <c r="K405" i="24"/>
  <c r="I405" i="24"/>
  <c r="L405" i="24" s="1"/>
  <c r="H405" i="24"/>
  <c r="G405" i="24"/>
  <c r="F405" i="24"/>
  <c r="B405" i="24"/>
  <c r="N404" i="24"/>
  <c r="M404" i="24"/>
  <c r="L404" i="24"/>
  <c r="J404" i="24"/>
  <c r="I404" i="24"/>
  <c r="K404" i="24" s="1"/>
  <c r="H404" i="24"/>
  <c r="G404" i="24"/>
  <c r="F404" i="24"/>
  <c r="B404" i="24"/>
  <c r="N403" i="24"/>
  <c r="I403" i="24"/>
  <c r="H403" i="24"/>
  <c r="G403" i="24"/>
  <c r="F403" i="24"/>
  <c r="B403" i="24"/>
  <c r="N402" i="24"/>
  <c r="I402" i="24"/>
  <c r="H402" i="24"/>
  <c r="G402" i="24"/>
  <c r="F402" i="24"/>
  <c r="B402" i="24"/>
  <c r="N401" i="24"/>
  <c r="K401" i="24"/>
  <c r="J401" i="24"/>
  <c r="I401" i="24"/>
  <c r="L401" i="24" s="1"/>
  <c r="H401" i="24"/>
  <c r="G401" i="24"/>
  <c r="F401" i="24"/>
  <c r="B401" i="24"/>
  <c r="N400" i="24"/>
  <c r="I400" i="24"/>
  <c r="H400" i="24"/>
  <c r="G400" i="24"/>
  <c r="F400" i="24"/>
  <c r="B400" i="24"/>
  <c r="N399" i="24"/>
  <c r="I399" i="24"/>
  <c r="H399" i="24"/>
  <c r="G399" i="24"/>
  <c r="F399" i="24"/>
  <c r="B399" i="24"/>
  <c r="N398" i="24"/>
  <c r="M398" i="24"/>
  <c r="L398" i="24"/>
  <c r="K398" i="24"/>
  <c r="J398" i="24"/>
  <c r="I398" i="24"/>
  <c r="H398" i="24"/>
  <c r="G398" i="24"/>
  <c r="F398" i="24"/>
  <c r="B398" i="24"/>
  <c r="N397" i="24"/>
  <c r="M397" i="24"/>
  <c r="K397" i="24"/>
  <c r="I397" i="24"/>
  <c r="L397" i="24" s="1"/>
  <c r="H397" i="24"/>
  <c r="G397" i="24"/>
  <c r="F397" i="24"/>
  <c r="B397" i="24"/>
  <c r="N396" i="24"/>
  <c r="M396" i="24"/>
  <c r="L396" i="24"/>
  <c r="J396" i="24"/>
  <c r="I396" i="24"/>
  <c r="K396" i="24" s="1"/>
  <c r="H396" i="24"/>
  <c r="G396" i="24"/>
  <c r="F396" i="24"/>
  <c r="B396" i="24"/>
  <c r="N395" i="24"/>
  <c r="K395" i="24"/>
  <c r="I395" i="24"/>
  <c r="H395" i="24"/>
  <c r="G395" i="24"/>
  <c r="F395" i="24"/>
  <c r="B395" i="24"/>
  <c r="N394" i="24"/>
  <c r="M394" i="24"/>
  <c r="L394" i="24"/>
  <c r="K394" i="24"/>
  <c r="J394" i="24"/>
  <c r="I394" i="24"/>
  <c r="H394" i="24"/>
  <c r="G394" i="24"/>
  <c r="F394" i="24"/>
  <c r="B394" i="24"/>
  <c r="N393" i="24"/>
  <c r="L393" i="24"/>
  <c r="K393" i="24"/>
  <c r="I393" i="24"/>
  <c r="J393" i="24" s="1"/>
  <c r="H393" i="24"/>
  <c r="G393" i="24"/>
  <c r="F393" i="24"/>
  <c r="B393" i="24"/>
  <c r="N392" i="24"/>
  <c r="M392" i="24"/>
  <c r="K392" i="24"/>
  <c r="J392" i="24"/>
  <c r="I392" i="24"/>
  <c r="L392" i="24" s="1"/>
  <c r="H392" i="24"/>
  <c r="G392" i="24"/>
  <c r="F392" i="24"/>
  <c r="B392" i="24"/>
  <c r="N391" i="24"/>
  <c r="L391" i="24"/>
  <c r="I391" i="24"/>
  <c r="H391" i="24"/>
  <c r="G391" i="24"/>
  <c r="F391" i="24"/>
  <c r="B391" i="24"/>
  <c r="N390" i="24"/>
  <c r="L390" i="24"/>
  <c r="K390" i="24"/>
  <c r="J390" i="24"/>
  <c r="I390" i="24"/>
  <c r="M390" i="24" s="1"/>
  <c r="H390" i="24"/>
  <c r="G390" i="24"/>
  <c r="F390" i="24"/>
  <c r="B390" i="24"/>
  <c r="N389" i="24"/>
  <c r="M389" i="24"/>
  <c r="K389" i="24"/>
  <c r="J389" i="24"/>
  <c r="I389" i="24"/>
  <c r="L389" i="24" s="1"/>
  <c r="H389" i="24"/>
  <c r="G389" i="24"/>
  <c r="F389" i="24"/>
  <c r="B389" i="24"/>
  <c r="N388" i="24"/>
  <c r="M388" i="24"/>
  <c r="J388" i="24"/>
  <c r="I388" i="24"/>
  <c r="K388" i="24" s="1"/>
  <c r="H388" i="24"/>
  <c r="G388" i="24"/>
  <c r="F388" i="24"/>
  <c r="B388" i="24"/>
  <c r="N387" i="24"/>
  <c r="M387" i="24"/>
  <c r="L387" i="24"/>
  <c r="K387" i="24"/>
  <c r="I387" i="24"/>
  <c r="J387" i="24" s="1"/>
  <c r="H387" i="24"/>
  <c r="G387" i="24"/>
  <c r="F387" i="24"/>
  <c r="B387" i="24"/>
  <c r="N386" i="24"/>
  <c r="M386" i="24"/>
  <c r="L386" i="24"/>
  <c r="K386" i="24"/>
  <c r="J386" i="24"/>
  <c r="I386" i="24"/>
  <c r="H386" i="24"/>
  <c r="G386" i="24"/>
  <c r="F386" i="24"/>
  <c r="B386" i="24"/>
  <c r="N385" i="24"/>
  <c r="L385" i="24"/>
  <c r="K385" i="24"/>
  <c r="I385" i="24"/>
  <c r="J385" i="24" s="1"/>
  <c r="H385" i="24"/>
  <c r="G385" i="24"/>
  <c r="F385" i="24"/>
  <c r="B385" i="24"/>
  <c r="N384" i="24"/>
  <c r="M384" i="24"/>
  <c r="K384" i="24"/>
  <c r="J384" i="24"/>
  <c r="I384" i="24"/>
  <c r="L384" i="24" s="1"/>
  <c r="H384" i="24"/>
  <c r="G384" i="24"/>
  <c r="F384" i="24"/>
  <c r="B384" i="24"/>
  <c r="N383" i="24"/>
  <c r="L383" i="24"/>
  <c r="I383" i="24"/>
  <c r="H383" i="24"/>
  <c r="G383" i="24"/>
  <c r="F383" i="24"/>
  <c r="B383" i="24"/>
  <c r="N382" i="24"/>
  <c r="K382" i="24"/>
  <c r="I382" i="24"/>
  <c r="H382" i="24"/>
  <c r="G382" i="24"/>
  <c r="F382" i="24"/>
  <c r="B382" i="24"/>
  <c r="N381" i="24"/>
  <c r="M381" i="24"/>
  <c r="I381" i="24"/>
  <c r="H381" i="24"/>
  <c r="G381" i="24"/>
  <c r="F381" i="24"/>
  <c r="B381" i="24"/>
  <c r="N380" i="24"/>
  <c r="M380" i="24"/>
  <c r="L380" i="24"/>
  <c r="K380" i="24"/>
  <c r="J380" i="24"/>
  <c r="I380" i="24"/>
  <c r="H380" i="24"/>
  <c r="G380" i="24"/>
  <c r="F380" i="24"/>
  <c r="B380" i="24"/>
  <c r="N379" i="24"/>
  <c r="M379" i="24"/>
  <c r="K379" i="24"/>
  <c r="I379" i="24"/>
  <c r="L379" i="24" s="1"/>
  <c r="H379" i="24"/>
  <c r="G379" i="24"/>
  <c r="F379" i="24"/>
  <c r="B379" i="24"/>
  <c r="N378" i="24"/>
  <c r="K378" i="24"/>
  <c r="I378" i="24"/>
  <c r="H378" i="24"/>
  <c r="G378" i="24"/>
  <c r="F378" i="24"/>
  <c r="B378" i="24"/>
  <c r="N377" i="24"/>
  <c r="I377" i="24"/>
  <c r="H377" i="24"/>
  <c r="G377" i="24"/>
  <c r="F377" i="24"/>
  <c r="B377" i="24"/>
  <c r="N376" i="24"/>
  <c r="L376" i="24"/>
  <c r="J376" i="24"/>
  <c r="I376" i="24"/>
  <c r="K376" i="24" s="1"/>
  <c r="H376" i="24"/>
  <c r="G376" i="24"/>
  <c r="F376" i="24"/>
  <c r="B376" i="24"/>
  <c r="N375" i="24"/>
  <c r="L375" i="24"/>
  <c r="I375" i="24"/>
  <c r="H375" i="24"/>
  <c r="G375" i="24"/>
  <c r="F375" i="24"/>
  <c r="B375" i="24"/>
  <c r="N374" i="24"/>
  <c r="M374" i="24"/>
  <c r="L374" i="24"/>
  <c r="K374" i="24"/>
  <c r="J374" i="24"/>
  <c r="I374" i="24"/>
  <c r="H374" i="24"/>
  <c r="G374" i="24"/>
  <c r="F374" i="24"/>
  <c r="B374" i="24"/>
  <c r="N373" i="24"/>
  <c r="M373" i="24"/>
  <c r="I373" i="24"/>
  <c r="H373" i="24"/>
  <c r="G373" i="24"/>
  <c r="F373" i="24"/>
  <c r="B373" i="24"/>
  <c r="N372" i="24"/>
  <c r="M372" i="24"/>
  <c r="L372" i="24"/>
  <c r="K372" i="24"/>
  <c r="J372" i="24"/>
  <c r="I372" i="24"/>
  <c r="H372" i="24"/>
  <c r="G372" i="24"/>
  <c r="F372" i="24"/>
  <c r="B372" i="24"/>
  <c r="N371" i="24"/>
  <c r="M371" i="24"/>
  <c r="K371" i="24"/>
  <c r="J371" i="24"/>
  <c r="I371" i="24"/>
  <c r="L371" i="24" s="1"/>
  <c r="H371" i="24"/>
  <c r="G371" i="24"/>
  <c r="F371" i="24"/>
  <c r="B371" i="24"/>
  <c r="N370" i="24"/>
  <c r="I370" i="24"/>
  <c r="H370" i="24"/>
  <c r="G370" i="24"/>
  <c r="F370" i="24"/>
  <c r="B370" i="24"/>
  <c r="N369" i="24"/>
  <c r="M369" i="24"/>
  <c r="L369" i="24"/>
  <c r="K369" i="24"/>
  <c r="J369" i="24"/>
  <c r="I369" i="24"/>
  <c r="H369" i="24"/>
  <c r="G369" i="24"/>
  <c r="F369" i="24"/>
  <c r="B369" i="24"/>
  <c r="N368" i="24"/>
  <c r="M368" i="24"/>
  <c r="L368" i="24"/>
  <c r="J368" i="24"/>
  <c r="I368" i="24"/>
  <c r="K368" i="24" s="1"/>
  <c r="H368" i="24"/>
  <c r="G368" i="24"/>
  <c r="F368" i="24"/>
  <c r="B368" i="24"/>
  <c r="N367" i="24"/>
  <c r="K367" i="24"/>
  <c r="I367" i="24"/>
  <c r="H367" i="24"/>
  <c r="G367" i="24"/>
  <c r="F367" i="24"/>
  <c r="B367" i="24"/>
  <c r="N366" i="24"/>
  <c r="I366" i="24"/>
  <c r="H366" i="24"/>
  <c r="G366" i="24"/>
  <c r="F366" i="24"/>
  <c r="B366" i="24"/>
  <c r="N365" i="24"/>
  <c r="M365" i="24"/>
  <c r="K365" i="24"/>
  <c r="J365" i="24"/>
  <c r="I365" i="24"/>
  <c r="L365" i="24" s="1"/>
  <c r="H365" i="24"/>
  <c r="G365" i="24"/>
  <c r="F365" i="24"/>
  <c r="B365" i="24"/>
  <c r="N364" i="24"/>
  <c r="M364" i="24"/>
  <c r="L364" i="24"/>
  <c r="J364" i="24"/>
  <c r="I364" i="24"/>
  <c r="K364" i="24" s="1"/>
  <c r="H364" i="24"/>
  <c r="G364" i="24"/>
  <c r="F364" i="24"/>
  <c r="B364" i="24"/>
  <c r="N363" i="24"/>
  <c r="I363" i="24"/>
  <c r="H363" i="24"/>
  <c r="G363" i="24"/>
  <c r="F363" i="24"/>
  <c r="B363" i="24"/>
  <c r="N362" i="24"/>
  <c r="M362" i="24"/>
  <c r="L362" i="24"/>
  <c r="K362" i="24"/>
  <c r="J362" i="24"/>
  <c r="I362" i="24"/>
  <c r="H362" i="24"/>
  <c r="G362" i="24"/>
  <c r="F362" i="24"/>
  <c r="B362" i="24"/>
  <c r="N361" i="24"/>
  <c r="M361" i="24"/>
  <c r="L361" i="24"/>
  <c r="K361" i="24"/>
  <c r="J361" i="24"/>
  <c r="I361" i="24"/>
  <c r="H361" i="24"/>
  <c r="G361" i="24"/>
  <c r="F361" i="24"/>
  <c r="B361" i="24"/>
  <c r="N360" i="24"/>
  <c r="M360" i="24"/>
  <c r="L360" i="24"/>
  <c r="J360" i="24"/>
  <c r="I360" i="24"/>
  <c r="K360" i="24" s="1"/>
  <c r="H360" i="24"/>
  <c r="G360" i="24"/>
  <c r="F360" i="24"/>
  <c r="B360" i="24"/>
  <c r="N359" i="24"/>
  <c r="I359" i="24"/>
  <c r="H359" i="24"/>
  <c r="G359" i="24"/>
  <c r="F359" i="24"/>
  <c r="B359" i="24"/>
  <c r="N358" i="24"/>
  <c r="M358" i="24"/>
  <c r="K358" i="24"/>
  <c r="J358" i="24"/>
  <c r="I358" i="24"/>
  <c r="L358" i="24" s="1"/>
  <c r="H358" i="24"/>
  <c r="G358" i="24"/>
  <c r="F358" i="24"/>
  <c r="B358" i="24"/>
  <c r="N357" i="24"/>
  <c r="I357" i="24"/>
  <c r="H357" i="24"/>
  <c r="G357" i="24"/>
  <c r="F357" i="24"/>
  <c r="B357" i="24"/>
  <c r="N356" i="24"/>
  <c r="M356" i="24"/>
  <c r="L356" i="24"/>
  <c r="K356" i="24"/>
  <c r="J356" i="24"/>
  <c r="I356" i="24"/>
  <c r="H356" i="24"/>
  <c r="G356" i="24"/>
  <c r="F356" i="24"/>
  <c r="B356" i="24"/>
  <c r="N355" i="24"/>
  <c r="M355" i="24"/>
  <c r="L355" i="24"/>
  <c r="I355" i="24"/>
  <c r="H355" i="24"/>
  <c r="G355" i="24"/>
  <c r="F355" i="24"/>
  <c r="B355" i="24"/>
  <c r="N354" i="24"/>
  <c r="K354" i="24"/>
  <c r="J354" i="24"/>
  <c r="I354" i="24"/>
  <c r="M354" i="24" s="1"/>
  <c r="H354" i="24"/>
  <c r="G354" i="24"/>
  <c r="F354" i="24"/>
  <c r="B354" i="24"/>
  <c r="N353" i="24"/>
  <c r="I353" i="24"/>
  <c r="H353" i="24"/>
  <c r="G353" i="24"/>
  <c r="F353" i="24"/>
  <c r="B353" i="24"/>
  <c r="N352" i="24"/>
  <c r="I352" i="24"/>
  <c r="H352" i="24"/>
  <c r="G352" i="24"/>
  <c r="F352" i="24"/>
  <c r="B352" i="24"/>
  <c r="N351" i="24"/>
  <c r="L351" i="24"/>
  <c r="K351" i="24"/>
  <c r="I351" i="24"/>
  <c r="J351" i="24" s="1"/>
  <c r="H351" i="24"/>
  <c r="G351" i="24"/>
  <c r="F351" i="24"/>
  <c r="B351" i="24"/>
  <c r="N350" i="24"/>
  <c r="M350" i="24"/>
  <c r="L350" i="24"/>
  <c r="K350" i="24"/>
  <c r="J350" i="24"/>
  <c r="I350" i="24"/>
  <c r="H350" i="24"/>
  <c r="G350" i="24"/>
  <c r="F350" i="24"/>
  <c r="B350" i="24"/>
  <c r="N349" i="24"/>
  <c r="I349" i="24"/>
  <c r="H349" i="24"/>
  <c r="G349" i="24"/>
  <c r="F349" i="24"/>
  <c r="B349" i="24"/>
  <c r="N348" i="24"/>
  <c r="M348" i="24"/>
  <c r="L348" i="24"/>
  <c r="K348" i="24"/>
  <c r="J348" i="24"/>
  <c r="I348" i="24"/>
  <c r="H348" i="24"/>
  <c r="G348" i="24"/>
  <c r="F348" i="24"/>
  <c r="B348" i="24"/>
  <c r="N347" i="24"/>
  <c r="M347" i="24"/>
  <c r="I347" i="24"/>
  <c r="J347" i="24" s="1"/>
  <c r="H347" i="24"/>
  <c r="G347" i="24"/>
  <c r="F347" i="24"/>
  <c r="B347" i="24"/>
  <c r="N346" i="24"/>
  <c r="L346" i="24"/>
  <c r="K346" i="24"/>
  <c r="J346" i="24"/>
  <c r="I346" i="24"/>
  <c r="M346" i="24" s="1"/>
  <c r="H346" i="24"/>
  <c r="G346" i="24"/>
  <c r="F346" i="24"/>
  <c r="B346" i="24"/>
  <c r="N345" i="24"/>
  <c r="M345" i="24"/>
  <c r="J345" i="24"/>
  <c r="I345" i="24"/>
  <c r="K345" i="24" s="1"/>
  <c r="H345" i="24"/>
  <c r="G345" i="24"/>
  <c r="F345" i="24"/>
  <c r="B345" i="24"/>
  <c r="N344" i="24"/>
  <c r="L344" i="24"/>
  <c r="I344" i="24"/>
  <c r="H344" i="24"/>
  <c r="G344" i="24"/>
  <c r="F344" i="24"/>
  <c r="B344" i="24"/>
  <c r="N343" i="24"/>
  <c r="M343" i="24"/>
  <c r="L343" i="24"/>
  <c r="K343" i="24"/>
  <c r="J343" i="24"/>
  <c r="I343" i="24"/>
  <c r="H343" i="24"/>
  <c r="G343" i="24"/>
  <c r="F343" i="24"/>
  <c r="B343" i="24"/>
  <c r="N342" i="24"/>
  <c r="I342" i="24"/>
  <c r="H342" i="24"/>
  <c r="G342" i="24"/>
  <c r="F342" i="24"/>
  <c r="B342" i="24"/>
  <c r="N341" i="24"/>
  <c r="J341" i="24"/>
  <c r="I341" i="24"/>
  <c r="H341" i="24"/>
  <c r="G341" i="24"/>
  <c r="F341" i="24"/>
  <c r="B341" i="24"/>
  <c r="N340" i="24"/>
  <c r="M340" i="24"/>
  <c r="L340" i="24"/>
  <c r="J340" i="24"/>
  <c r="I340" i="24"/>
  <c r="K340" i="24" s="1"/>
  <c r="H340" i="24"/>
  <c r="G340" i="24"/>
  <c r="F340" i="24"/>
  <c r="B340" i="24"/>
  <c r="N339" i="24"/>
  <c r="M339" i="24"/>
  <c r="L339" i="24"/>
  <c r="K339" i="24"/>
  <c r="I339" i="24"/>
  <c r="J339" i="24" s="1"/>
  <c r="H339" i="24"/>
  <c r="G339" i="24"/>
  <c r="F339" i="24"/>
  <c r="B339" i="24"/>
  <c r="N338" i="24"/>
  <c r="M338" i="24"/>
  <c r="L338" i="24"/>
  <c r="K338" i="24"/>
  <c r="J338" i="24"/>
  <c r="I338" i="24"/>
  <c r="H338" i="24"/>
  <c r="G338" i="24"/>
  <c r="F338" i="24"/>
  <c r="B338" i="24"/>
  <c r="N337" i="24"/>
  <c r="M337" i="24"/>
  <c r="L337" i="24"/>
  <c r="J337" i="24"/>
  <c r="I337" i="24"/>
  <c r="K337" i="24" s="1"/>
  <c r="H337" i="24"/>
  <c r="G337" i="24"/>
  <c r="F337" i="24"/>
  <c r="B337" i="24"/>
  <c r="N336" i="24"/>
  <c r="K336" i="24"/>
  <c r="I336" i="24"/>
  <c r="H336" i="24"/>
  <c r="G336" i="24"/>
  <c r="F336" i="24"/>
  <c r="B336" i="24"/>
  <c r="N335" i="24"/>
  <c r="M335" i="24"/>
  <c r="L335" i="24"/>
  <c r="K335" i="24"/>
  <c r="J335" i="24"/>
  <c r="I335" i="24"/>
  <c r="H335" i="24"/>
  <c r="G335" i="24"/>
  <c r="F335" i="24"/>
  <c r="B335" i="24"/>
  <c r="N334" i="24"/>
  <c r="M334" i="24"/>
  <c r="L334" i="24"/>
  <c r="I334" i="24"/>
  <c r="K334" i="24" s="1"/>
  <c r="H334" i="24"/>
  <c r="G334" i="24"/>
  <c r="F334" i="24"/>
  <c r="B334" i="24"/>
  <c r="N333" i="24"/>
  <c r="M333" i="24"/>
  <c r="K333" i="24"/>
  <c r="J333" i="24"/>
  <c r="I333" i="24"/>
  <c r="L333" i="24" s="1"/>
  <c r="H333" i="24"/>
  <c r="G333" i="24"/>
  <c r="F333" i="24"/>
  <c r="B333" i="24"/>
  <c r="N332" i="24"/>
  <c r="I332" i="24"/>
  <c r="H332" i="24"/>
  <c r="G332" i="24"/>
  <c r="F332" i="24"/>
  <c r="B332" i="24"/>
  <c r="N331" i="24"/>
  <c r="M331" i="24"/>
  <c r="K331" i="24"/>
  <c r="I331" i="24"/>
  <c r="H331" i="24"/>
  <c r="G331" i="24"/>
  <c r="F331" i="24"/>
  <c r="B331" i="24"/>
  <c r="N330" i="24"/>
  <c r="L330" i="24"/>
  <c r="K330" i="24"/>
  <c r="I330" i="24"/>
  <c r="H330" i="24"/>
  <c r="G330" i="24"/>
  <c r="F330" i="24"/>
  <c r="B330" i="24"/>
  <c r="N329" i="24"/>
  <c r="J329" i="24"/>
  <c r="I329" i="24"/>
  <c r="H329" i="24"/>
  <c r="G329" i="24"/>
  <c r="F329" i="24"/>
  <c r="B329" i="24"/>
  <c r="N328" i="24"/>
  <c r="L328" i="24"/>
  <c r="I328" i="24"/>
  <c r="H328" i="24"/>
  <c r="G328" i="24"/>
  <c r="F328" i="24"/>
  <c r="B328" i="24"/>
  <c r="N327" i="24"/>
  <c r="I327" i="24"/>
  <c r="H327" i="24"/>
  <c r="G327" i="24"/>
  <c r="F327" i="24"/>
  <c r="B327" i="24"/>
  <c r="N326" i="24"/>
  <c r="M326" i="24"/>
  <c r="L326" i="24"/>
  <c r="K326" i="24"/>
  <c r="J326" i="24"/>
  <c r="I326" i="24"/>
  <c r="H326" i="24"/>
  <c r="G326" i="24"/>
  <c r="F326" i="24"/>
  <c r="B326" i="24"/>
  <c r="N325" i="24"/>
  <c r="M325" i="24"/>
  <c r="K325" i="24"/>
  <c r="J325" i="24"/>
  <c r="I325" i="24"/>
  <c r="L325" i="24" s="1"/>
  <c r="H325" i="24"/>
  <c r="G325" i="24"/>
  <c r="F325" i="24"/>
  <c r="B325" i="24"/>
  <c r="N324" i="24"/>
  <c r="L324" i="24"/>
  <c r="J324" i="24"/>
  <c r="I324" i="24"/>
  <c r="H324" i="24"/>
  <c r="G324" i="24"/>
  <c r="F324" i="24"/>
  <c r="B324" i="24"/>
  <c r="N323" i="24"/>
  <c r="M323" i="24"/>
  <c r="I323" i="24"/>
  <c r="H323" i="24"/>
  <c r="G323" i="24"/>
  <c r="F323" i="24"/>
  <c r="B323" i="24"/>
  <c r="N322" i="24"/>
  <c r="M322" i="24"/>
  <c r="L322" i="24"/>
  <c r="K322" i="24"/>
  <c r="J322" i="24"/>
  <c r="I322" i="24"/>
  <c r="H322" i="24"/>
  <c r="G322" i="24"/>
  <c r="F322" i="24"/>
  <c r="B322" i="24"/>
  <c r="N321" i="24"/>
  <c r="L321" i="24"/>
  <c r="K321" i="24"/>
  <c r="J321" i="24"/>
  <c r="I321" i="24"/>
  <c r="M321" i="24" s="1"/>
  <c r="H321" i="24"/>
  <c r="G321" i="24"/>
  <c r="F321" i="24"/>
  <c r="B321" i="24"/>
  <c r="N320" i="24"/>
  <c r="M320" i="24"/>
  <c r="K320" i="24"/>
  <c r="I320" i="24"/>
  <c r="L320" i="24" s="1"/>
  <c r="H320" i="24"/>
  <c r="G320" i="24"/>
  <c r="F320" i="24"/>
  <c r="B320" i="24"/>
  <c r="N319" i="24"/>
  <c r="J319" i="24"/>
  <c r="I319" i="24"/>
  <c r="H319" i="24"/>
  <c r="G319" i="24"/>
  <c r="F319" i="24"/>
  <c r="B319" i="24"/>
  <c r="N318" i="24"/>
  <c r="L318" i="24"/>
  <c r="K318" i="24"/>
  <c r="J318" i="24"/>
  <c r="I318" i="24"/>
  <c r="M318" i="24" s="1"/>
  <c r="H318" i="24"/>
  <c r="G318" i="24"/>
  <c r="F318" i="24"/>
  <c r="B318" i="24"/>
  <c r="N317" i="24"/>
  <c r="M317" i="24"/>
  <c r="I317" i="24"/>
  <c r="H317" i="24"/>
  <c r="G317" i="24"/>
  <c r="F317" i="24"/>
  <c r="B317" i="24"/>
  <c r="N316" i="24"/>
  <c r="M316" i="24"/>
  <c r="I316" i="24"/>
  <c r="H316" i="24"/>
  <c r="G316" i="24"/>
  <c r="F316" i="24"/>
  <c r="B316" i="24"/>
  <c r="N315" i="24"/>
  <c r="M315" i="24"/>
  <c r="L315" i="24"/>
  <c r="K315" i="24"/>
  <c r="I315" i="24"/>
  <c r="J315" i="24" s="1"/>
  <c r="H315" i="24"/>
  <c r="G315" i="24"/>
  <c r="F315" i="24"/>
  <c r="B315" i="24"/>
  <c r="N314" i="24"/>
  <c r="M314" i="24"/>
  <c r="L314" i="24"/>
  <c r="K314" i="24"/>
  <c r="J314" i="24"/>
  <c r="I314" i="24"/>
  <c r="H314" i="24"/>
  <c r="G314" i="24"/>
  <c r="F314" i="24"/>
  <c r="B314" i="24"/>
  <c r="N313" i="24"/>
  <c r="L313" i="24"/>
  <c r="K313" i="24"/>
  <c r="J313" i="24"/>
  <c r="I313" i="24"/>
  <c r="M313" i="24" s="1"/>
  <c r="H313" i="24"/>
  <c r="G313" i="24"/>
  <c r="F313" i="24"/>
  <c r="B313" i="24"/>
  <c r="N312" i="24"/>
  <c r="M312" i="24"/>
  <c r="K312" i="24"/>
  <c r="I312" i="24"/>
  <c r="L312" i="24" s="1"/>
  <c r="H312" i="24"/>
  <c r="G312" i="24"/>
  <c r="F312" i="24"/>
  <c r="B312" i="24"/>
  <c r="N311" i="24"/>
  <c r="M311" i="24"/>
  <c r="I311" i="24"/>
  <c r="K311" i="24" s="1"/>
  <c r="H311" i="24"/>
  <c r="G311" i="24"/>
  <c r="F311" i="24"/>
  <c r="B311" i="24"/>
  <c r="N310" i="24"/>
  <c r="K310" i="24"/>
  <c r="I310" i="24"/>
  <c r="H310" i="24"/>
  <c r="G310" i="24"/>
  <c r="F310" i="24"/>
  <c r="B310" i="24"/>
  <c r="N309" i="24"/>
  <c r="L309" i="24"/>
  <c r="I309" i="24"/>
  <c r="K309" i="24" s="1"/>
  <c r="H309" i="24"/>
  <c r="G309" i="24"/>
  <c r="F309" i="24"/>
  <c r="B309" i="24"/>
  <c r="N308" i="24"/>
  <c r="L308" i="24"/>
  <c r="I308" i="24"/>
  <c r="H308" i="24"/>
  <c r="G308" i="24"/>
  <c r="F308" i="24"/>
  <c r="B308" i="24"/>
  <c r="N307" i="24"/>
  <c r="M307" i="24"/>
  <c r="K307" i="24"/>
  <c r="J307" i="24"/>
  <c r="I307" i="24"/>
  <c r="L307" i="24" s="1"/>
  <c r="H307" i="24"/>
  <c r="G307" i="24"/>
  <c r="F307" i="24"/>
  <c r="B307" i="24"/>
  <c r="N306" i="24"/>
  <c r="I306" i="24"/>
  <c r="H306" i="24"/>
  <c r="G306" i="24"/>
  <c r="F306" i="24"/>
  <c r="B306" i="24"/>
  <c r="N305" i="24"/>
  <c r="M305" i="24"/>
  <c r="I305" i="24"/>
  <c r="H305" i="24"/>
  <c r="G305" i="24"/>
  <c r="F305" i="24"/>
  <c r="B305" i="24"/>
  <c r="N304" i="24"/>
  <c r="L304" i="24"/>
  <c r="J304" i="24"/>
  <c r="I304" i="24"/>
  <c r="H304" i="24"/>
  <c r="G304" i="24"/>
  <c r="F304" i="24"/>
  <c r="B304" i="24"/>
  <c r="N303" i="24"/>
  <c r="M303" i="24"/>
  <c r="L303" i="24"/>
  <c r="I303" i="24"/>
  <c r="H303" i="24"/>
  <c r="G303" i="24"/>
  <c r="F303" i="24"/>
  <c r="B303" i="24"/>
  <c r="N302" i="24"/>
  <c r="M302" i="24"/>
  <c r="L302" i="24"/>
  <c r="K302" i="24"/>
  <c r="J302" i="24"/>
  <c r="I302" i="24"/>
  <c r="H302" i="24"/>
  <c r="G302" i="24"/>
  <c r="F302" i="24"/>
  <c r="B302" i="24"/>
  <c r="N301" i="24"/>
  <c r="I301" i="24"/>
  <c r="H301" i="24"/>
  <c r="G301" i="24"/>
  <c r="F301" i="24"/>
  <c r="B301" i="24"/>
  <c r="N300" i="24"/>
  <c r="K300" i="24"/>
  <c r="I300" i="24"/>
  <c r="M300" i="24" s="1"/>
  <c r="H300" i="24"/>
  <c r="G300" i="24"/>
  <c r="F300" i="24"/>
  <c r="B300" i="24"/>
  <c r="N299" i="24"/>
  <c r="I299" i="24"/>
  <c r="L299" i="24" s="1"/>
  <c r="H299" i="24"/>
  <c r="G299" i="24"/>
  <c r="F299" i="24"/>
  <c r="B299" i="24"/>
  <c r="N298" i="24"/>
  <c r="I298" i="24"/>
  <c r="H298" i="24"/>
  <c r="G298" i="24"/>
  <c r="F298" i="24"/>
  <c r="B298" i="24"/>
  <c r="N297" i="24"/>
  <c r="M297" i="24"/>
  <c r="L297" i="24"/>
  <c r="K297" i="24"/>
  <c r="J297" i="24"/>
  <c r="I297" i="24"/>
  <c r="H297" i="24"/>
  <c r="G297" i="24"/>
  <c r="F297" i="24"/>
  <c r="B297" i="24"/>
  <c r="N296" i="24"/>
  <c r="K296" i="24"/>
  <c r="I296" i="24"/>
  <c r="H296" i="24"/>
  <c r="G296" i="24"/>
  <c r="F296" i="24"/>
  <c r="B296" i="24"/>
  <c r="N295" i="24"/>
  <c r="L295" i="24"/>
  <c r="K295" i="24"/>
  <c r="J295" i="24"/>
  <c r="I295" i="24"/>
  <c r="M295" i="24" s="1"/>
  <c r="H295" i="24"/>
  <c r="G295" i="24"/>
  <c r="F295" i="24"/>
  <c r="B295" i="24"/>
  <c r="N294" i="24"/>
  <c r="I294" i="24"/>
  <c r="H294" i="24"/>
  <c r="G294" i="24"/>
  <c r="F294" i="24"/>
  <c r="B294" i="24"/>
  <c r="N293" i="24"/>
  <c r="M293" i="24"/>
  <c r="K293" i="24"/>
  <c r="J293" i="24"/>
  <c r="I293" i="24"/>
  <c r="L293" i="24" s="1"/>
  <c r="H293" i="24"/>
  <c r="G293" i="24"/>
  <c r="F293" i="24"/>
  <c r="B293" i="24"/>
  <c r="N292" i="24"/>
  <c r="J292" i="24"/>
  <c r="I292" i="24"/>
  <c r="H292" i="24"/>
  <c r="G292" i="24"/>
  <c r="F292" i="24"/>
  <c r="B292" i="24"/>
  <c r="N291" i="24"/>
  <c r="K291" i="24"/>
  <c r="I291" i="24"/>
  <c r="H291" i="24"/>
  <c r="G291" i="24"/>
  <c r="F291" i="24"/>
  <c r="B291" i="24"/>
  <c r="N290" i="24"/>
  <c r="M290" i="24"/>
  <c r="L290" i="24"/>
  <c r="K290" i="24"/>
  <c r="J290" i="24"/>
  <c r="I290" i="24"/>
  <c r="H290" i="24"/>
  <c r="G290" i="24"/>
  <c r="F290" i="24"/>
  <c r="B290" i="24"/>
  <c r="N289" i="24"/>
  <c r="M289" i="24"/>
  <c r="L289" i="24"/>
  <c r="K289" i="24"/>
  <c r="J289" i="24"/>
  <c r="I289" i="24"/>
  <c r="H289" i="24"/>
  <c r="G289" i="24"/>
  <c r="F289" i="24"/>
  <c r="B289" i="24"/>
  <c r="N288" i="24"/>
  <c r="M288" i="24"/>
  <c r="L288" i="24"/>
  <c r="K288" i="24"/>
  <c r="I288" i="24"/>
  <c r="J288" i="24" s="1"/>
  <c r="H288" i="24"/>
  <c r="G288" i="24"/>
  <c r="F288" i="24"/>
  <c r="B288" i="24"/>
  <c r="N287" i="24"/>
  <c r="L287" i="24"/>
  <c r="K287" i="24"/>
  <c r="J287" i="24"/>
  <c r="I287" i="24"/>
  <c r="M287" i="24" s="1"/>
  <c r="H287" i="24"/>
  <c r="G287" i="24"/>
  <c r="F287" i="24"/>
  <c r="B287" i="24"/>
  <c r="N286" i="24"/>
  <c r="I286" i="24"/>
  <c r="H286" i="24"/>
  <c r="G286" i="24"/>
  <c r="F286" i="24"/>
  <c r="B286" i="24"/>
  <c r="N285" i="24"/>
  <c r="M285" i="24"/>
  <c r="K285" i="24"/>
  <c r="I285" i="24"/>
  <c r="J285" i="24" s="1"/>
  <c r="H285" i="24"/>
  <c r="G285" i="24"/>
  <c r="F285" i="24"/>
  <c r="B285" i="24"/>
  <c r="N284" i="24"/>
  <c r="M284" i="24"/>
  <c r="L284" i="24"/>
  <c r="K284" i="24"/>
  <c r="J284" i="24"/>
  <c r="I284" i="24"/>
  <c r="H284" i="24"/>
  <c r="G284" i="24"/>
  <c r="F284" i="24"/>
  <c r="B284" i="24"/>
  <c r="N283" i="24"/>
  <c r="I283" i="24"/>
  <c r="M283" i="24" s="1"/>
  <c r="H283" i="24"/>
  <c r="G283" i="24"/>
  <c r="F283" i="24"/>
  <c r="B283" i="24"/>
  <c r="N282" i="24"/>
  <c r="I282" i="24"/>
  <c r="H282" i="24"/>
  <c r="G282" i="24"/>
  <c r="F282" i="24"/>
  <c r="B282" i="24"/>
  <c r="N281" i="24"/>
  <c r="I281" i="24"/>
  <c r="H281" i="24"/>
  <c r="G281" i="24"/>
  <c r="F281" i="24"/>
  <c r="B281" i="24"/>
  <c r="N280" i="24"/>
  <c r="M280" i="24"/>
  <c r="I280" i="24"/>
  <c r="H280" i="24"/>
  <c r="G280" i="24"/>
  <c r="F280" i="24"/>
  <c r="B280" i="24"/>
  <c r="N279" i="24"/>
  <c r="L279" i="24"/>
  <c r="I279" i="24"/>
  <c r="H279" i="24"/>
  <c r="G279" i="24"/>
  <c r="F279" i="24"/>
  <c r="B279" i="24"/>
  <c r="N278" i="24"/>
  <c r="M278" i="24"/>
  <c r="L278" i="24"/>
  <c r="K278" i="24"/>
  <c r="J278" i="24"/>
  <c r="I278" i="24"/>
  <c r="H278" i="24"/>
  <c r="G278" i="24"/>
  <c r="F278" i="24"/>
  <c r="B278" i="24"/>
  <c r="N277" i="24"/>
  <c r="M277" i="24"/>
  <c r="L277" i="24"/>
  <c r="K277" i="24"/>
  <c r="I277" i="24"/>
  <c r="J277" i="24" s="1"/>
  <c r="H277" i="24"/>
  <c r="G277" i="24"/>
  <c r="F277" i="24"/>
  <c r="B277" i="24"/>
  <c r="N276" i="24"/>
  <c r="M276" i="24"/>
  <c r="L276" i="24"/>
  <c r="K276" i="24"/>
  <c r="J276" i="24"/>
  <c r="I276" i="24"/>
  <c r="H276" i="24"/>
  <c r="G276" i="24"/>
  <c r="F276" i="24"/>
  <c r="B276" i="24"/>
  <c r="N275" i="24"/>
  <c r="I275" i="24"/>
  <c r="H275" i="24"/>
  <c r="G275" i="24"/>
  <c r="F275" i="24"/>
  <c r="B275" i="24"/>
  <c r="N274" i="24"/>
  <c r="K274" i="24"/>
  <c r="I274" i="24"/>
  <c r="M274" i="24" s="1"/>
  <c r="H274" i="24"/>
  <c r="G274" i="24"/>
  <c r="F274" i="24"/>
  <c r="B274" i="24"/>
  <c r="N273" i="24"/>
  <c r="L273" i="24"/>
  <c r="J273" i="24"/>
  <c r="I273" i="24"/>
  <c r="H273" i="24"/>
  <c r="G273" i="24"/>
  <c r="F273" i="24"/>
  <c r="B273" i="24"/>
  <c r="N272" i="24"/>
  <c r="M272" i="24"/>
  <c r="K272" i="24"/>
  <c r="I272" i="24"/>
  <c r="H272" i="24"/>
  <c r="G272" i="24"/>
  <c r="F272" i="24"/>
  <c r="B272" i="24"/>
  <c r="N271" i="24"/>
  <c r="M271" i="24"/>
  <c r="L271" i="24"/>
  <c r="K271" i="24"/>
  <c r="J271" i="24"/>
  <c r="I271" i="24"/>
  <c r="H271" i="24"/>
  <c r="G271" i="24"/>
  <c r="F271" i="24"/>
  <c r="B271" i="24"/>
  <c r="N270" i="24"/>
  <c r="L270" i="24"/>
  <c r="K270" i="24"/>
  <c r="J270" i="24"/>
  <c r="I270" i="24"/>
  <c r="M270" i="24" s="1"/>
  <c r="H270" i="24"/>
  <c r="G270" i="24"/>
  <c r="F270" i="24"/>
  <c r="B270" i="24"/>
  <c r="N269" i="24"/>
  <c r="I269" i="24"/>
  <c r="H269" i="24"/>
  <c r="G269" i="24"/>
  <c r="F269" i="24"/>
  <c r="B269" i="24"/>
  <c r="N268" i="24"/>
  <c r="M268" i="24"/>
  <c r="L268" i="24"/>
  <c r="J268" i="24"/>
  <c r="I268" i="24"/>
  <c r="K268" i="24" s="1"/>
  <c r="H268" i="24"/>
  <c r="G268" i="24"/>
  <c r="F268" i="24"/>
  <c r="B268" i="24"/>
  <c r="N267" i="24"/>
  <c r="K267" i="24"/>
  <c r="I267" i="24"/>
  <c r="H267" i="24"/>
  <c r="G267" i="24"/>
  <c r="F267" i="24"/>
  <c r="B267" i="24"/>
  <c r="N266" i="24"/>
  <c r="M266" i="24"/>
  <c r="L266" i="24"/>
  <c r="K266" i="24"/>
  <c r="J266" i="24"/>
  <c r="I266" i="24"/>
  <c r="H266" i="24"/>
  <c r="G266" i="24"/>
  <c r="F266" i="24"/>
  <c r="B266" i="24"/>
  <c r="N265" i="24"/>
  <c r="L265" i="24"/>
  <c r="I265" i="24"/>
  <c r="H265" i="24"/>
  <c r="G265" i="24"/>
  <c r="F265" i="24"/>
  <c r="B265" i="24"/>
  <c r="N264" i="24"/>
  <c r="M264" i="24"/>
  <c r="K264" i="24"/>
  <c r="I264" i="24"/>
  <c r="H264" i="24"/>
  <c r="G264" i="24"/>
  <c r="F264" i="24"/>
  <c r="B264" i="24"/>
  <c r="N263" i="24"/>
  <c r="M263" i="24"/>
  <c r="L263" i="24"/>
  <c r="K263" i="24"/>
  <c r="J263" i="24"/>
  <c r="I263" i="24"/>
  <c r="H263" i="24"/>
  <c r="G263" i="24"/>
  <c r="F263" i="24"/>
  <c r="B263" i="24"/>
  <c r="N262" i="24"/>
  <c r="M262" i="24"/>
  <c r="L262" i="24"/>
  <c r="K262" i="24"/>
  <c r="I262" i="24"/>
  <c r="J262" i="24" s="1"/>
  <c r="H262" i="24"/>
  <c r="G262" i="24"/>
  <c r="F262" i="24"/>
  <c r="B262" i="24"/>
  <c r="N261" i="24"/>
  <c r="I261" i="24"/>
  <c r="H261" i="24"/>
  <c r="G261" i="24"/>
  <c r="F261" i="24"/>
  <c r="B261" i="24"/>
  <c r="N260" i="24"/>
  <c r="L260" i="24"/>
  <c r="I260" i="24"/>
  <c r="K260" i="24" s="1"/>
  <c r="H260" i="24"/>
  <c r="G260" i="24"/>
  <c r="F260" i="24"/>
  <c r="B260" i="24"/>
  <c r="N259" i="24"/>
  <c r="M259" i="24"/>
  <c r="L259" i="24"/>
  <c r="I259" i="24"/>
  <c r="J259" i="24" s="1"/>
  <c r="H259" i="24"/>
  <c r="G259" i="24"/>
  <c r="F259" i="24"/>
  <c r="B259" i="24"/>
  <c r="N258" i="24"/>
  <c r="L258" i="24"/>
  <c r="I258" i="24"/>
  <c r="M258" i="24" s="1"/>
  <c r="H258" i="24"/>
  <c r="G258" i="24"/>
  <c r="F258" i="24"/>
  <c r="B258" i="24"/>
  <c r="N257" i="24"/>
  <c r="J257" i="24"/>
  <c r="I257" i="24"/>
  <c r="H257" i="24"/>
  <c r="G257" i="24"/>
  <c r="F257" i="24"/>
  <c r="B257" i="24"/>
  <c r="N256" i="24"/>
  <c r="I256" i="24"/>
  <c r="H256" i="24"/>
  <c r="G256" i="24"/>
  <c r="F256" i="24"/>
  <c r="B256" i="24"/>
  <c r="N255" i="24"/>
  <c r="M255" i="24"/>
  <c r="I255" i="24"/>
  <c r="H255" i="24"/>
  <c r="G255" i="24"/>
  <c r="F255" i="24"/>
  <c r="B255" i="24"/>
  <c r="N254" i="24"/>
  <c r="M254" i="24"/>
  <c r="L254" i="24"/>
  <c r="K254" i="24"/>
  <c r="J254" i="24"/>
  <c r="I254" i="24"/>
  <c r="H254" i="24"/>
  <c r="G254" i="24"/>
  <c r="F254" i="24"/>
  <c r="B254" i="24"/>
  <c r="N253" i="24"/>
  <c r="M253" i="24"/>
  <c r="K253" i="24"/>
  <c r="I253" i="24"/>
  <c r="L253" i="24" s="1"/>
  <c r="H253" i="24"/>
  <c r="G253" i="24"/>
  <c r="F253" i="24"/>
  <c r="B253" i="24"/>
  <c r="N252" i="24"/>
  <c r="I252" i="24"/>
  <c r="H252" i="24"/>
  <c r="G252" i="24"/>
  <c r="F252" i="24"/>
  <c r="B252" i="24"/>
  <c r="N251" i="24"/>
  <c r="M251" i="24"/>
  <c r="K251" i="24"/>
  <c r="I251" i="24"/>
  <c r="J251" i="24" s="1"/>
  <c r="H251" i="24"/>
  <c r="G251" i="24"/>
  <c r="F251" i="24"/>
  <c r="B251" i="24"/>
  <c r="N250" i="24"/>
  <c r="M250" i="24"/>
  <c r="L250" i="24"/>
  <c r="K250" i="24"/>
  <c r="J250" i="24"/>
  <c r="I250" i="24"/>
  <c r="H250" i="24"/>
  <c r="G250" i="24"/>
  <c r="F250" i="24"/>
  <c r="B250" i="24"/>
  <c r="N249" i="24"/>
  <c r="L249" i="24"/>
  <c r="K249" i="24"/>
  <c r="I249" i="24"/>
  <c r="M249" i="24" s="1"/>
  <c r="H249" i="24"/>
  <c r="G249" i="24"/>
  <c r="F249" i="24"/>
  <c r="B249" i="24"/>
  <c r="N248" i="24"/>
  <c r="M248" i="24"/>
  <c r="I248" i="24"/>
  <c r="L248" i="24" s="1"/>
  <c r="H248" i="24"/>
  <c r="G248" i="24"/>
  <c r="F248" i="24"/>
  <c r="B248" i="24"/>
  <c r="N247" i="24"/>
  <c r="L247" i="24"/>
  <c r="J247" i="24"/>
  <c r="I247" i="24"/>
  <c r="H247" i="24"/>
  <c r="G247" i="24"/>
  <c r="F247" i="24"/>
  <c r="B247" i="24"/>
  <c r="N246" i="24"/>
  <c r="L246" i="24"/>
  <c r="K246" i="24"/>
  <c r="J246" i="24"/>
  <c r="I246" i="24"/>
  <c r="M246" i="24" s="1"/>
  <c r="H246" i="24"/>
  <c r="G246" i="24"/>
  <c r="F246" i="24"/>
  <c r="B246" i="24"/>
  <c r="N245" i="24"/>
  <c r="M245" i="24"/>
  <c r="K245" i="24"/>
  <c r="J245" i="24"/>
  <c r="I245" i="24"/>
  <c r="L245" i="24" s="1"/>
  <c r="H245" i="24"/>
  <c r="G245" i="24"/>
  <c r="F245" i="24"/>
  <c r="B245" i="24"/>
  <c r="N244" i="24"/>
  <c r="M244" i="24"/>
  <c r="J244" i="24"/>
  <c r="I244" i="24"/>
  <c r="H244" i="24"/>
  <c r="G244" i="24"/>
  <c r="F244" i="24"/>
  <c r="B244" i="24"/>
  <c r="N243" i="24"/>
  <c r="M243" i="24"/>
  <c r="L243" i="24"/>
  <c r="K243" i="24"/>
  <c r="I243" i="24"/>
  <c r="J243" i="24" s="1"/>
  <c r="H243" i="24"/>
  <c r="G243" i="24"/>
  <c r="F243" i="24"/>
  <c r="B243" i="24"/>
  <c r="N242" i="24"/>
  <c r="M242" i="24"/>
  <c r="L242" i="24"/>
  <c r="K242" i="24"/>
  <c r="J242" i="24"/>
  <c r="I242" i="24"/>
  <c r="H242" i="24"/>
  <c r="G242" i="24"/>
  <c r="F242" i="24"/>
  <c r="B242" i="24"/>
  <c r="N241" i="24"/>
  <c r="L241" i="24"/>
  <c r="J241" i="24"/>
  <c r="I241" i="24"/>
  <c r="M241" i="24" s="1"/>
  <c r="H241" i="24"/>
  <c r="G241" i="24"/>
  <c r="F241" i="24"/>
  <c r="B241" i="24"/>
  <c r="N240" i="24"/>
  <c r="K240" i="24"/>
  <c r="J240" i="24"/>
  <c r="I240" i="24"/>
  <c r="L240" i="24" s="1"/>
  <c r="H240" i="24"/>
  <c r="G240" i="24"/>
  <c r="F240" i="24"/>
  <c r="B240" i="24"/>
  <c r="N239" i="24"/>
  <c r="L239" i="24"/>
  <c r="J239" i="24"/>
  <c r="I239" i="24"/>
  <c r="H239" i="24"/>
  <c r="G239" i="24"/>
  <c r="F239" i="24"/>
  <c r="B239" i="24"/>
  <c r="N238" i="24"/>
  <c r="M238" i="24"/>
  <c r="L238" i="24"/>
  <c r="K238" i="24"/>
  <c r="I238" i="24"/>
  <c r="J238" i="24" s="1"/>
  <c r="H238" i="24"/>
  <c r="G238" i="24"/>
  <c r="F238" i="24"/>
  <c r="B238" i="24"/>
  <c r="N237" i="24"/>
  <c r="L237" i="24"/>
  <c r="I237" i="24"/>
  <c r="H237" i="24"/>
  <c r="G237" i="24"/>
  <c r="F237" i="24"/>
  <c r="B237" i="24"/>
  <c r="N236" i="24"/>
  <c r="L236" i="24"/>
  <c r="J236" i="24"/>
  <c r="I236" i="24"/>
  <c r="M236" i="24" s="1"/>
  <c r="H236" i="24"/>
  <c r="G236" i="24"/>
  <c r="F236" i="24"/>
  <c r="B236" i="24"/>
  <c r="N235" i="24"/>
  <c r="K235" i="24"/>
  <c r="J235" i="24"/>
  <c r="I235" i="24"/>
  <c r="L235" i="24" s="1"/>
  <c r="H235" i="24"/>
  <c r="G235" i="24"/>
  <c r="F235" i="24"/>
  <c r="B235" i="24"/>
  <c r="N234" i="24"/>
  <c r="L234" i="24"/>
  <c r="K234" i="24"/>
  <c r="I234" i="24"/>
  <c r="H234" i="24"/>
  <c r="G234" i="24"/>
  <c r="F234" i="24"/>
  <c r="B234" i="24"/>
  <c r="N233" i="24"/>
  <c r="M233" i="24"/>
  <c r="K233" i="24"/>
  <c r="I233" i="24"/>
  <c r="L233" i="24" s="1"/>
  <c r="H233" i="24"/>
  <c r="G233" i="24"/>
  <c r="F233" i="24"/>
  <c r="B233" i="24"/>
  <c r="N232" i="24"/>
  <c r="J232" i="24"/>
  <c r="I232" i="24"/>
  <c r="H232" i="24"/>
  <c r="G232" i="24"/>
  <c r="F232" i="24"/>
  <c r="B232" i="24"/>
  <c r="N231" i="24"/>
  <c r="M231" i="24"/>
  <c r="I231" i="24"/>
  <c r="H231" i="24"/>
  <c r="G231" i="24"/>
  <c r="F231" i="24"/>
  <c r="B231" i="24"/>
  <c r="N230" i="24"/>
  <c r="M230" i="24"/>
  <c r="L230" i="24"/>
  <c r="K230" i="24"/>
  <c r="J230" i="24"/>
  <c r="I230" i="24"/>
  <c r="H230" i="24"/>
  <c r="G230" i="24"/>
  <c r="F230" i="24"/>
  <c r="B230" i="24"/>
  <c r="N229" i="24"/>
  <c r="I229" i="24"/>
  <c r="H229" i="24"/>
  <c r="G229" i="24"/>
  <c r="F229" i="24"/>
  <c r="B229" i="24"/>
  <c r="N228" i="24"/>
  <c r="L228" i="24"/>
  <c r="K228" i="24"/>
  <c r="J228" i="24"/>
  <c r="I228" i="24"/>
  <c r="M228" i="24" s="1"/>
  <c r="H228" i="24"/>
  <c r="G228" i="24"/>
  <c r="F228" i="24"/>
  <c r="B228" i="24"/>
  <c r="N227" i="24"/>
  <c r="M227" i="24"/>
  <c r="K227" i="24"/>
  <c r="I227" i="24"/>
  <c r="H227" i="24"/>
  <c r="G227" i="24"/>
  <c r="F227" i="24"/>
  <c r="B227" i="24"/>
  <c r="N226" i="24"/>
  <c r="I226" i="24"/>
  <c r="H226" i="24"/>
  <c r="G226" i="24"/>
  <c r="F226" i="24"/>
  <c r="B226" i="24"/>
  <c r="N225" i="24"/>
  <c r="M225" i="24"/>
  <c r="L225" i="24"/>
  <c r="K225" i="24"/>
  <c r="J225" i="24"/>
  <c r="I225" i="24"/>
  <c r="H225" i="24"/>
  <c r="G225" i="24"/>
  <c r="F225" i="24"/>
  <c r="B225" i="24"/>
  <c r="N224" i="24"/>
  <c r="M224" i="24"/>
  <c r="L224" i="24"/>
  <c r="J224" i="24"/>
  <c r="I224" i="24"/>
  <c r="K224" i="24" s="1"/>
  <c r="H224" i="24"/>
  <c r="G224" i="24"/>
  <c r="F224" i="24"/>
  <c r="B224" i="24"/>
  <c r="N223" i="24"/>
  <c r="K223" i="24"/>
  <c r="J223" i="24"/>
  <c r="I223" i="24"/>
  <c r="M223" i="24" s="1"/>
  <c r="H223" i="24"/>
  <c r="G223" i="24"/>
  <c r="F223" i="24"/>
  <c r="B223" i="24"/>
  <c r="N222" i="24"/>
  <c r="L222" i="24"/>
  <c r="J222" i="24"/>
  <c r="I222" i="24"/>
  <c r="H222" i="24"/>
  <c r="G222" i="24"/>
  <c r="F222" i="24"/>
  <c r="B222" i="24"/>
  <c r="N221" i="24"/>
  <c r="M221" i="24"/>
  <c r="K221" i="24"/>
  <c r="J221" i="24"/>
  <c r="I221" i="24"/>
  <c r="L221" i="24" s="1"/>
  <c r="H221" i="24"/>
  <c r="G221" i="24"/>
  <c r="F221" i="24"/>
  <c r="B221" i="24"/>
  <c r="N220" i="24"/>
  <c r="I220" i="24"/>
  <c r="H220" i="24"/>
  <c r="G220" i="24"/>
  <c r="F220" i="24"/>
  <c r="B220" i="24"/>
  <c r="N219" i="24"/>
  <c r="I219" i="24"/>
  <c r="H219" i="24"/>
  <c r="G219" i="24"/>
  <c r="F219" i="24"/>
  <c r="B219" i="24"/>
  <c r="N218" i="24"/>
  <c r="M218" i="24"/>
  <c r="L218" i="24"/>
  <c r="K218" i="24"/>
  <c r="J218" i="24"/>
  <c r="I218" i="24"/>
  <c r="H218" i="24"/>
  <c r="G218" i="24"/>
  <c r="F218" i="24"/>
  <c r="B218" i="24"/>
  <c r="N217" i="24"/>
  <c r="M217" i="24"/>
  <c r="L217" i="24"/>
  <c r="K217" i="24"/>
  <c r="J217" i="24"/>
  <c r="I217" i="24"/>
  <c r="H217" i="24"/>
  <c r="G217" i="24"/>
  <c r="F217" i="24"/>
  <c r="B217" i="24"/>
  <c r="N216" i="24"/>
  <c r="M216" i="24"/>
  <c r="L216" i="24"/>
  <c r="K216" i="24"/>
  <c r="J216" i="24"/>
  <c r="I216" i="24"/>
  <c r="H216" i="24"/>
  <c r="G216" i="24"/>
  <c r="F216" i="24"/>
  <c r="B216" i="24"/>
  <c r="N215" i="24"/>
  <c r="I215" i="24"/>
  <c r="H215" i="24"/>
  <c r="G215" i="24"/>
  <c r="F215" i="24"/>
  <c r="B215" i="24"/>
  <c r="N214" i="24"/>
  <c r="K214" i="24"/>
  <c r="J214" i="24"/>
  <c r="I214" i="24"/>
  <c r="H214" i="24"/>
  <c r="G214" i="24"/>
  <c r="F214" i="24"/>
  <c r="B214" i="24"/>
  <c r="N213" i="24"/>
  <c r="M213" i="24"/>
  <c r="L213" i="24"/>
  <c r="K213" i="24"/>
  <c r="I213" i="24"/>
  <c r="J213" i="24" s="1"/>
  <c r="H213" i="24"/>
  <c r="G213" i="24"/>
  <c r="F213" i="24"/>
  <c r="B213" i="24"/>
  <c r="N212" i="24"/>
  <c r="M212" i="24"/>
  <c r="L212" i="24"/>
  <c r="K212" i="24"/>
  <c r="J212" i="24"/>
  <c r="I212" i="24"/>
  <c r="H212" i="24"/>
  <c r="G212" i="24"/>
  <c r="F212" i="24"/>
  <c r="B212" i="24"/>
  <c r="N211" i="24"/>
  <c r="M211" i="24"/>
  <c r="J211" i="24"/>
  <c r="I211" i="24"/>
  <c r="L211" i="24" s="1"/>
  <c r="H211" i="24"/>
  <c r="G211" i="24"/>
  <c r="F211" i="24"/>
  <c r="B211" i="24"/>
  <c r="N210" i="24"/>
  <c r="K210" i="24"/>
  <c r="J210" i="24"/>
  <c r="I210" i="24"/>
  <c r="H210" i="24"/>
  <c r="G210" i="24"/>
  <c r="F210" i="24"/>
  <c r="B210" i="24"/>
  <c r="N209" i="24"/>
  <c r="M209" i="24"/>
  <c r="K209" i="24"/>
  <c r="I209" i="24"/>
  <c r="H209" i="24"/>
  <c r="G209" i="24"/>
  <c r="F209" i="24"/>
  <c r="B209" i="24"/>
  <c r="N208" i="24"/>
  <c r="M208" i="24"/>
  <c r="J208" i="24"/>
  <c r="I208" i="24"/>
  <c r="H208" i="24"/>
  <c r="G208" i="24"/>
  <c r="F208" i="24"/>
  <c r="B208" i="24"/>
  <c r="N207" i="24"/>
  <c r="L207" i="24"/>
  <c r="I207" i="24"/>
  <c r="H207" i="24"/>
  <c r="G207" i="24"/>
  <c r="F207" i="24"/>
  <c r="B207" i="24"/>
  <c r="N206" i="24"/>
  <c r="M206" i="24"/>
  <c r="L206" i="24"/>
  <c r="K206" i="24"/>
  <c r="J206" i="24"/>
  <c r="I206" i="24"/>
  <c r="H206" i="24"/>
  <c r="G206" i="24"/>
  <c r="F206" i="24"/>
  <c r="B206" i="24"/>
  <c r="N205" i="24"/>
  <c r="M205" i="24"/>
  <c r="L205" i="24"/>
  <c r="K205" i="24"/>
  <c r="I205" i="24"/>
  <c r="J205" i="24" s="1"/>
  <c r="H205" i="24"/>
  <c r="G205" i="24"/>
  <c r="F205" i="24"/>
  <c r="B205" i="24"/>
  <c r="N204" i="24"/>
  <c r="M204" i="24"/>
  <c r="L204" i="24"/>
  <c r="K204" i="24"/>
  <c r="J204" i="24"/>
  <c r="I204" i="24"/>
  <c r="H204" i="24"/>
  <c r="G204" i="24"/>
  <c r="F204" i="24"/>
  <c r="B204" i="24"/>
  <c r="N203" i="24"/>
  <c r="M203" i="24"/>
  <c r="L203" i="24"/>
  <c r="K203" i="24"/>
  <c r="I203" i="24"/>
  <c r="J203" i="24" s="1"/>
  <c r="H203" i="24"/>
  <c r="G203" i="24"/>
  <c r="F203" i="24"/>
  <c r="B203" i="24"/>
  <c r="N202" i="24"/>
  <c r="I202" i="24"/>
  <c r="H202" i="24"/>
  <c r="G202" i="24"/>
  <c r="F202" i="24"/>
  <c r="B202" i="24"/>
  <c r="N201" i="24"/>
  <c r="M201" i="24"/>
  <c r="L201" i="24"/>
  <c r="J201" i="24"/>
  <c r="I201" i="24"/>
  <c r="K201" i="24" s="1"/>
  <c r="H201" i="24"/>
  <c r="G201" i="24"/>
  <c r="F201" i="24"/>
  <c r="B201" i="24"/>
  <c r="N200" i="24"/>
  <c r="I200" i="24"/>
  <c r="H200" i="24"/>
  <c r="G200" i="24"/>
  <c r="F200" i="24"/>
  <c r="B200" i="24"/>
  <c r="N199" i="24"/>
  <c r="M199" i="24"/>
  <c r="L199" i="24"/>
  <c r="K199" i="24"/>
  <c r="J199" i="24"/>
  <c r="I199" i="24"/>
  <c r="H199" i="24"/>
  <c r="G199" i="24"/>
  <c r="F199" i="24"/>
  <c r="B199" i="24"/>
  <c r="N198" i="24"/>
  <c r="L198" i="24"/>
  <c r="J198" i="24"/>
  <c r="I198" i="24"/>
  <c r="H198" i="24"/>
  <c r="G198" i="24"/>
  <c r="F198" i="24"/>
  <c r="B198" i="24"/>
  <c r="N197" i="24"/>
  <c r="M197" i="24"/>
  <c r="K197" i="24"/>
  <c r="J197" i="24"/>
  <c r="I197" i="24"/>
  <c r="L197" i="24" s="1"/>
  <c r="H197" i="24"/>
  <c r="G197" i="24"/>
  <c r="F197" i="24"/>
  <c r="B197" i="24"/>
  <c r="N196" i="24"/>
  <c r="L196" i="24"/>
  <c r="I196" i="24"/>
  <c r="H196" i="24"/>
  <c r="G196" i="24"/>
  <c r="F196" i="24"/>
  <c r="B196" i="24"/>
  <c r="N195" i="24"/>
  <c r="L195" i="24"/>
  <c r="I195" i="24"/>
  <c r="H195" i="24"/>
  <c r="G195" i="24"/>
  <c r="F195" i="24"/>
  <c r="B195" i="24"/>
  <c r="N194" i="24"/>
  <c r="M194" i="24"/>
  <c r="L194" i="24"/>
  <c r="K194" i="24"/>
  <c r="J194" i="24"/>
  <c r="I194" i="24"/>
  <c r="H194" i="24"/>
  <c r="G194" i="24"/>
  <c r="F194" i="24"/>
  <c r="B194" i="24"/>
  <c r="N193" i="24"/>
  <c r="M193" i="24"/>
  <c r="L193" i="24"/>
  <c r="I193" i="24"/>
  <c r="K193" i="24" s="1"/>
  <c r="H193" i="24"/>
  <c r="G193" i="24"/>
  <c r="F193" i="24"/>
  <c r="B193" i="24"/>
  <c r="N192" i="24"/>
  <c r="K192" i="24"/>
  <c r="I192" i="24"/>
  <c r="H192" i="24"/>
  <c r="G192" i="24"/>
  <c r="F192" i="24"/>
  <c r="B192" i="24"/>
  <c r="N191" i="24"/>
  <c r="M191" i="24"/>
  <c r="L191" i="24"/>
  <c r="K191" i="24"/>
  <c r="J191" i="24"/>
  <c r="I191" i="24"/>
  <c r="H191" i="24"/>
  <c r="G191" i="24"/>
  <c r="F191" i="24"/>
  <c r="B191" i="24"/>
  <c r="N190" i="24"/>
  <c r="M190" i="24"/>
  <c r="L190" i="24"/>
  <c r="K190" i="24"/>
  <c r="J190" i="24"/>
  <c r="I190" i="24"/>
  <c r="H190" i="24"/>
  <c r="G190" i="24"/>
  <c r="F190" i="24"/>
  <c r="B190" i="24"/>
  <c r="N189" i="24"/>
  <c r="L189" i="24"/>
  <c r="J189" i="24"/>
  <c r="I189" i="24"/>
  <c r="H189" i="24"/>
  <c r="G189" i="24"/>
  <c r="F189" i="24"/>
  <c r="B189" i="24"/>
  <c r="N188" i="24"/>
  <c r="K188" i="24"/>
  <c r="I188" i="24"/>
  <c r="H188" i="24"/>
  <c r="G188" i="24"/>
  <c r="F188" i="24"/>
  <c r="B188" i="24"/>
  <c r="N187" i="24"/>
  <c r="I187" i="24"/>
  <c r="H187" i="24"/>
  <c r="G187" i="24"/>
  <c r="F187" i="24"/>
  <c r="B187" i="24"/>
  <c r="N186" i="24"/>
  <c r="L186" i="24"/>
  <c r="I186" i="24"/>
  <c r="H186" i="24"/>
  <c r="G186" i="24"/>
  <c r="F186" i="24"/>
  <c r="B186" i="24"/>
  <c r="N185" i="24"/>
  <c r="I185" i="24"/>
  <c r="H185" i="24"/>
  <c r="G185" i="24"/>
  <c r="F185" i="24"/>
  <c r="B185" i="24"/>
  <c r="N184" i="24"/>
  <c r="I184" i="24"/>
  <c r="H184" i="24"/>
  <c r="G184" i="24"/>
  <c r="F184" i="24"/>
  <c r="B184" i="24"/>
  <c r="N183" i="24"/>
  <c r="I183" i="24"/>
  <c r="H183" i="24"/>
  <c r="G183" i="24"/>
  <c r="F183" i="24"/>
  <c r="B183" i="24"/>
  <c r="N182" i="24"/>
  <c r="M182" i="24"/>
  <c r="L182" i="24"/>
  <c r="K182" i="24"/>
  <c r="J182" i="24"/>
  <c r="I182" i="24"/>
  <c r="H182" i="24"/>
  <c r="G182" i="24"/>
  <c r="F182" i="24"/>
  <c r="B182" i="24"/>
  <c r="N181" i="24"/>
  <c r="K181" i="24"/>
  <c r="I181" i="24"/>
  <c r="H181" i="24"/>
  <c r="G181" i="24"/>
  <c r="F181" i="24"/>
  <c r="B181" i="24"/>
  <c r="N180" i="24"/>
  <c r="M180" i="24"/>
  <c r="K180" i="24"/>
  <c r="J180" i="24"/>
  <c r="I180" i="24"/>
  <c r="L180" i="24" s="1"/>
  <c r="H180" i="24"/>
  <c r="G180" i="24"/>
  <c r="F180" i="24"/>
  <c r="B180" i="24"/>
  <c r="N179" i="24"/>
  <c r="L179" i="24"/>
  <c r="K179" i="24"/>
  <c r="I179" i="24"/>
  <c r="M179" i="24" s="1"/>
  <c r="H179" i="24"/>
  <c r="G179" i="24"/>
  <c r="F179" i="24"/>
  <c r="B179" i="24"/>
  <c r="N178" i="24"/>
  <c r="M178" i="24"/>
  <c r="L178" i="24"/>
  <c r="K178" i="24"/>
  <c r="J178" i="24"/>
  <c r="I178" i="24"/>
  <c r="H178" i="24"/>
  <c r="G178" i="24"/>
  <c r="F178" i="24"/>
  <c r="B178" i="24"/>
  <c r="N177" i="24"/>
  <c r="L177" i="24"/>
  <c r="K177" i="24"/>
  <c r="J177" i="24"/>
  <c r="I177" i="24"/>
  <c r="M177" i="24" s="1"/>
  <c r="H177" i="24"/>
  <c r="G177" i="24"/>
  <c r="F177" i="24"/>
  <c r="B177" i="24"/>
  <c r="N176" i="24"/>
  <c r="M176" i="24"/>
  <c r="I176" i="24"/>
  <c r="H176" i="24"/>
  <c r="G176" i="24"/>
  <c r="F176" i="24"/>
  <c r="B176" i="24"/>
  <c r="N175" i="24"/>
  <c r="K175" i="24"/>
  <c r="I175" i="24"/>
  <c r="H175" i="24"/>
  <c r="G175" i="24"/>
  <c r="F175" i="24"/>
  <c r="B175" i="24"/>
  <c r="N174" i="24"/>
  <c r="M174" i="24"/>
  <c r="L174" i="24"/>
  <c r="K174" i="24"/>
  <c r="J174" i="24"/>
  <c r="I174" i="24"/>
  <c r="H174" i="24"/>
  <c r="G174" i="24"/>
  <c r="F174" i="24"/>
  <c r="B174" i="24"/>
  <c r="N173" i="24"/>
  <c r="K173" i="24"/>
  <c r="I173" i="24"/>
  <c r="H173" i="24"/>
  <c r="G173" i="24"/>
  <c r="F173" i="24"/>
  <c r="B173" i="24"/>
  <c r="N172" i="24"/>
  <c r="M172" i="24"/>
  <c r="K172" i="24"/>
  <c r="J172" i="24"/>
  <c r="I172" i="24"/>
  <c r="L172" i="24" s="1"/>
  <c r="H172" i="24"/>
  <c r="G172" i="24"/>
  <c r="F172" i="24"/>
  <c r="B172" i="24"/>
  <c r="N171" i="24"/>
  <c r="I171" i="24"/>
  <c r="H171" i="24"/>
  <c r="G171" i="24"/>
  <c r="F171" i="24"/>
  <c r="B171" i="24"/>
  <c r="N170" i="24"/>
  <c r="L170" i="24"/>
  <c r="K170" i="24"/>
  <c r="I170" i="24"/>
  <c r="M170" i="24" s="1"/>
  <c r="H170" i="24"/>
  <c r="G170" i="24"/>
  <c r="F170" i="24"/>
  <c r="B170" i="24"/>
  <c r="N169" i="24"/>
  <c r="M169" i="24"/>
  <c r="L169" i="24"/>
  <c r="K169" i="24"/>
  <c r="J169" i="24"/>
  <c r="I169" i="24"/>
  <c r="H169" i="24"/>
  <c r="G169" i="24"/>
  <c r="F169" i="24"/>
  <c r="B169" i="24"/>
  <c r="N168" i="24"/>
  <c r="M168" i="24"/>
  <c r="J168" i="24"/>
  <c r="I168" i="24"/>
  <c r="K168" i="24" s="1"/>
  <c r="H168" i="24"/>
  <c r="G168" i="24"/>
  <c r="F168" i="24"/>
  <c r="B168" i="24"/>
  <c r="N167" i="24"/>
  <c r="M167" i="24"/>
  <c r="L167" i="24"/>
  <c r="I167" i="24"/>
  <c r="J167" i="24" s="1"/>
  <c r="H167" i="24"/>
  <c r="G167" i="24"/>
  <c r="F167" i="24"/>
  <c r="B167" i="24"/>
  <c r="N166" i="24"/>
  <c r="M166" i="24"/>
  <c r="L166" i="24"/>
  <c r="K166" i="24"/>
  <c r="J166" i="24"/>
  <c r="I166" i="24"/>
  <c r="H166" i="24"/>
  <c r="G166" i="24"/>
  <c r="F166" i="24"/>
  <c r="B166" i="24"/>
  <c r="N165" i="24"/>
  <c r="I165" i="24"/>
  <c r="H165" i="24"/>
  <c r="G165" i="24"/>
  <c r="F165" i="24"/>
  <c r="B165" i="24"/>
  <c r="N164" i="24"/>
  <c r="I164" i="24"/>
  <c r="H164" i="24"/>
  <c r="G164" i="24"/>
  <c r="F164" i="24"/>
  <c r="B164" i="24"/>
  <c r="N163" i="24"/>
  <c r="M163" i="24"/>
  <c r="K163" i="24"/>
  <c r="I163" i="24"/>
  <c r="H163" i="24"/>
  <c r="G163" i="24"/>
  <c r="F163" i="24"/>
  <c r="B163" i="24"/>
  <c r="N162" i="24"/>
  <c r="M162" i="24"/>
  <c r="L162" i="24"/>
  <c r="K162" i="24"/>
  <c r="J162" i="24"/>
  <c r="I162" i="24"/>
  <c r="H162" i="24"/>
  <c r="G162" i="24"/>
  <c r="F162" i="24"/>
  <c r="B162" i="24"/>
  <c r="N161" i="24"/>
  <c r="I161" i="24"/>
  <c r="H161" i="24"/>
  <c r="G161" i="24"/>
  <c r="F161" i="24"/>
  <c r="B161" i="24"/>
  <c r="N160" i="24"/>
  <c r="M160" i="24"/>
  <c r="K160" i="24"/>
  <c r="J160" i="24"/>
  <c r="I160" i="24"/>
  <c r="L160" i="24" s="1"/>
  <c r="H160" i="24"/>
  <c r="G160" i="24"/>
  <c r="F160" i="24"/>
  <c r="B160" i="24"/>
  <c r="N159" i="24"/>
  <c r="I159" i="24"/>
  <c r="H159" i="24"/>
  <c r="G159" i="24"/>
  <c r="F159" i="24"/>
  <c r="B159" i="24"/>
  <c r="N158" i="24"/>
  <c r="L158" i="24"/>
  <c r="K158" i="24"/>
  <c r="I158" i="24"/>
  <c r="M158" i="24" s="1"/>
  <c r="H158" i="24"/>
  <c r="G158" i="24"/>
  <c r="F158" i="24"/>
  <c r="B158" i="24"/>
  <c r="N157" i="24"/>
  <c r="M157" i="24"/>
  <c r="L157" i="24"/>
  <c r="K157" i="24"/>
  <c r="J157" i="24"/>
  <c r="I157" i="24"/>
  <c r="H157" i="24"/>
  <c r="G157" i="24"/>
  <c r="F157" i="24"/>
  <c r="B157" i="24"/>
  <c r="N156" i="24"/>
  <c r="M156" i="24"/>
  <c r="I156" i="24"/>
  <c r="K156" i="24" s="1"/>
  <c r="H156" i="24"/>
  <c r="G156" i="24"/>
  <c r="F156" i="24"/>
  <c r="B156" i="24"/>
  <c r="N155" i="24"/>
  <c r="I155" i="24"/>
  <c r="H155" i="24"/>
  <c r="G155" i="24"/>
  <c r="F155" i="24"/>
  <c r="B155" i="24"/>
  <c r="N154" i="24"/>
  <c r="M154" i="24"/>
  <c r="L154" i="24"/>
  <c r="K154" i="24"/>
  <c r="J154" i="24"/>
  <c r="I154" i="24"/>
  <c r="H154" i="24"/>
  <c r="G154" i="24"/>
  <c r="F154" i="24"/>
  <c r="B154" i="24"/>
  <c r="N153" i="24"/>
  <c r="M153" i="24"/>
  <c r="K153" i="24"/>
  <c r="I153" i="24"/>
  <c r="L153" i="24" s="1"/>
  <c r="H153" i="24"/>
  <c r="G153" i="24"/>
  <c r="F153" i="24"/>
  <c r="B153" i="24"/>
  <c r="N152" i="24"/>
  <c r="I152" i="24"/>
  <c r="H152" i="24"/>
  <c r="G152" i="24"/>
  <c r="F152" i="24"/>
  <c r="B152" i="24"/>
  <c r="N151" i="24"/>
  <c r="K151" i="24"/>
  <c r="I151" i="24"/>
  <c r="H151" i="24"/>
  <c r="G151" i="24"/>
  <c r="F151" i="24"/>
  <c r="B151" i="24"/>
  <c r="N150" i="24"/>
  <c r="M150" i="24"/>
  <c r="L150" i="24"/>
  <c r="K150" i="24"/>
  <c r="J150" i="24"/>
  <c r="I150" i="24"/>
  <c r="H150" i="24"/>
  <c r="G150" i="24"/>
  <c r="F150" i="24"/>
  <c r="B150" i="24"/>
  <c r="N149" i="24"/>
  <c r="L149" i="24"/>
  <c r="I149" i="24"/>
  <c r="H149" i="24"/>
  <c r="G149" i="24"/>
  <c r="F149" i="24"/>
  <c r="B149" i="24"/>
  <c r="N148" i="24"/>
  <c r="M148" i="24"/>
  <c r="K148" i="24"/>
  <c r="J148" i="24"/>
  <c r="I148" i="24"/>
  <c r="L148" i="24" s="1"/>
  <c r="H148" i="24"/>
  <c r="G148" i="24"/>
  <c r="F148" i="24"/>
  <c r="B148" i="24"/>
  <c r="N147" i="24"/>
  <c r="I147" i="24"/>
  <c r="H147" i="24"/>
  <c r="G147" i="24"/>
  <c r="F147" i="24"/>
  <c r="B147" i="24"/>
  <c r="N146" i="24"/>
  <c r="K146" i="24"/>
  <c r="I146" i="24"/>
  <c r="H146" i="24"/>
  <c r="G146" i="24"/>
  <c r="F146" i="24"/>
  <c r="B146" i="24"/>
  <c r="N145" i="24"/>
  <c r="M145" i="24"/>
  <c r="L145" i="24"/>
  <c r="K145" i="24"/>
  <c r="J145" i="24"/>
  <c r="I145" i="24"/>
  <c r="H145" i="24"/>
  <c r="G145" i="24"/>
  <c r="F145" i="24"/>
  <c r="B145" i="24"/>
  <c r="N144" i="24"/>
  <c r="M144" i="24"/>
  <c r="L144" i="24"/>
  <c r="J144" i="24"/>
  <c r="I144" i="24"/>
  <c r="K144" i="24" s="1"/>
  <c r="H144" i="24"/>
  <c r="G144" i="24"/>
  <c r="F144" i="24"/>
  <c r="B144" i="24"/>
  <c r="N143" i="24"/>
  <c r="L143" i="24"/>
  <c r="K143" i="24"/>
  <c r="I143" i="24"/>
  <c r="H143" i="24"/>
  <c r="G143" i="24"/>
  <c r="F143" i="24"/>
  <c r="B143" i="24"/>
  <c r="N142" i="24"/>
  <c r="M142" i="24"/>
  <c r="L142" i="24"/>
  <c r="K142" i="24"/>
  <c r="J142" i="24"/>
  <c r="I142" i="24"/>
  <c r="H142" i="24"/>
  <c r="G142" i="24"/>
  <c r="F142" i="24"/>
  <c r="B142" i="24"/>
  <c r="N141" i="24"/>
  <c r="M141" i="24"/>
  <c r="I141" i="24"/>
  <c r="L141" i="24" s="1"/>
  <c r="H141" i="24"/>
  <c r="G141" i="24"/>
  <c r="F141" i="24"/>
  <c r="B141" i="24"/>
  <c r="N140" i="24"/>
  <c r="J140" i="24"/>
  <c r="I140" i="24"/>
  <c r="H140" i="24"/>
  <c r="G140" i="24"/>
  <c r="F140" i="24"/>
  <c r="B140" i="24"/>
  <c r="N139" i="24"/>
  <c r="M139" i="24"/>
  <c r="I139" i="24"/>
  <c r="H139" i="24"/>
  <c r="G139" i="24"/>
  <c r="F139" i="24"/>
  <c r="B139" i="24"/>
  <c r="N138" i="24"/>
  <c r="M138" i="24"/>
  <c r="L138" i="24"/>
  <c r="K138" i="24"/>
  <c r="J138" i="24"/>
  <c r="I138" i="24"/>
  <c r="H138" i="24"/>
  <c r="G138" i="24"/>
  <c r="F138" i="24"/>
  <c r="B138" i="24"/>
  <c r="N137" i="24"/>
  <c r="I137" i="24"/>
  <c r="H137" i="24"/>
  <c r="G137" i="24"/>
  <c r="F137" i="24"/>
  <c r="B137" i="24"/>
  <c r="N136" i="24"/>
  <c r="M136" i="24"/>
  <c r="K136" i="24"/>
  <c r="J136" i="24"/>
  <c r="I136" i="24"/>
  <c r="L136" i="24" s="1"/>
  <c r="H136" i="24"/>
  <c r="G136" i="24"/>
  <c r="F136" i="24"/>
  <c r="B136" i="24"/>
  <c r="N135" i="24"/>
  <c r="M135" i="24"/>
  <c r="J135" i="24"/>
  <c r="I135" i="24"/>
  <c r="K135" i="24" s="1"/>
  <c r="H135" i="24"/>
  <c r="G135" i="24"/>
  <c r="F135" i="24"/>
  <c r="B135" i="24"/>
  <c r="N134" i="24"/>
  <c r="L134" i="24"/>
  <c r="I134" i="24"/>
  <c r="H134" i="24"/>
  <c r="G134" i="24"/>
  <c r="F134" i="24"/>
  <c r="B134" i="24"/>
  <c r="N133" i="24"/>
  <c r="M133" i="24"/>
  <c r="L133" i="24"/>
  <c r="K133" i="24"/>
  <c r="J133" i="24"/>
  <c r="I133" i="24"/>
  <c r="H133" i="24"/>
  <c r="G133" i="24"/>
  <c r="F133" i="24"/>
  <c r="B133" i="24"/>
  <c r="N132" i="24"/>
  <c r="I132" i="24"/>
  <c r="H132" i="24"/>
  <c r="G132" i="24"/>
  <c r="F132" i="24"/>
  <c r="B132" i="24"/>
  <c r="N131" i="24"/>
  <c r="M131" i="24"/>
  <c r="K131" i="24"/>
  <c r="I131" i="24"/>
  <c r="J131" i="24" s="1"/>
  <c r="H131" i="24"/>
  <c r="G131" i="24"/>
  <c r="F131" i="24"/>
  <c r="B131" i="24"/>
  <c r="N130" i="24"/>
  <c r="M130" i="24"/>
  <c r="L130" i="24"/>
  <c r="K130" i="24"/>
  <c r="J130" i="24"/>
  <c r="I130" i="24"/>
  <c r="H130" i="24"/>
  <c r="G130" i="24"/>
  <c r="F130" i="24"/>
  <c r="B130" i="24"/>
  <c r="N129" i="24"/>
  <c r="I129" i="24"/>
  <c r="L129" i="24" s="1"/>
  <c r="H129" i="24"/>
  <c r="G129" i="24"/>
  <c r="F129" i="24"/>
  <c r="B129" i="24"/>
  <c r="N128" i="24"/>
  <c r="L128" i="24"/>
  <c r="I128" i="24"/>
  <c r="H128" i="24"/>
  <c r="G128" i="24"/>
  <c r="F128" i="24"/>
  <c r="B128" i="24"/>
  <c r="N127" i="24"/>
  <c r="I127" i="24"/>
  <c r="H127" i="24"/>
  <c r="G127" i="24"/>
  <c r="F127" i="24"/>
  <c r="B127" i="24"/>
  <c r="N126" i="24"/>
  <c r="M126" i="24"/>
  <c r="L126" i="24"/>
  <c r="K126" i="24"/>
  <c r="J126" i="24"/>
  <c r="I126" i="24"/>
  <c r="H126" i="24"/>
  <c r="G126" i="24"/>
  <c r="F126" i="24"/>
  <c r="B126" i="24"/>
  <c r="N125" i="24"/>
  <c r="I125" i="24"/>
  <c r="H125" i="24"/>
  <c r="G125" i="24"/>
  <c r="F125" i="24"/>
  <c r="B125" i="24"/>
  <c r="N124" i="24"/>
  <c r="I124" i="24"/>
  <c r="L124" i="24" s="1"/>
  <c r="H124" i="24"/>
  <c r="G124" i="24"/>
  <c r="F124" i="24"/>
  <c r="B124" i="24"/>
  <c r="N123" i="24"/>
  <c r="M123" i="24"/>
  <c r="L123" i="24"/>
  <c r="I123" i="24"/>
  <c r="K123" i="24" s="1"/>
  <c r="H123" i="24"/>
  <c r="G123" i="24"/>
  <c r="F123" i="24"/>
  <c r="B123" i="24"/>
  <c r="N122" i="24"/>
  <c r="K122" i="24"/>
  <c r="I122" i="24"/>
  <c r="H122" i="24"/>
  <c r="G122" i="24"/>
  <c r="F122" i="24"/>
  <c r="B122" i="24"/>
  <c r="N121" i="24"/>
  <c r="M121" i="24"/>
  <c r="L121" i="24"/>
  <c r="K121" i="24"/>
  <c r="J121" i="24"/>
  <c r="I121" i="24"/>
  <c r="H121" i="24"/>
  <c r="G121" i="24"/>
  <c r="F121" i="24"/>
  <c r="B121" i="24"/>
  <c r="N120" i="24"/>
  <c r="M120" i="24"/>
  <c r="J120" i="24"/>
  <c r="I120" i="24"/>
  <c r="K120" i="24" s="1"/>
  <c r="H120" i="24"/>
  <c r="G120" i="24"/>
  <c r="F120" i="24"/>
  <c r="B120" i="24"/>
  <c r="N119" i="24"/>
  <c r="M119" i="24"/>
  <c r="K119" i="24"/>
  <c r="I119" i="24"/>
  <c r="J119" i="24" s="1"/>
  <c r="H119" i="24"/>
  <c r="G119" i="24"/>
  <c r="F119" i="24"/>
  <c r="B119" i="24"/>
  <c r="N118" i="24"/>
  <c r="M118" i="24"/>
  <c r="L118" i="24"/>
  <c r="K118" i="24"/>
  <c r="J118" i="24"/>
  <c r="I118" i="24"/>
  <c r="H118" i="24"/>
  <c r="G118" i="24"/>
  <c r="F118" i="24"/>
  <c r="B118" i="24"/>
  <c r="N117" i="24"/>
  <c r="M117" i="24"/>
  <c r="K117" i="24"/>
  <c r="I117" i="24"/>
  <c r="L117" i="24" s="1"/>
  <c r="H117" i="24"/>
  <c r="G117" i="24"/>
  <c r="F117" i="24"/>
  <c r="B117" i="24"/>
  <c r="N116" i="24"/>
  <c r="I116" i="24"/>
  <c r="H116" i="24"/>
  <c r="G116" i="24"/>
  <c r="F116" i="24"/>
  <c r="B116" i="24"/>
  <c r="N115" i="24"/>
  <c r="M115" i="24"/>
  <c r="I115" i="24"/>
  <c r="J115" i="24" s="1"/>
  <c r="H115" i="24"/>
  <c r="G115" i="24"/>
  <c r="F115" i="24"/>
  <c r="B115" i="24"/>
  <c r="N114" i="24"/>
  <c r="M114" i="24"/>
  <c r="L114" i="24"/>
  <c r="K114" i="24"/>
  <c r="J114" i="24"/>
  <c r="I114" i="24"/>
  <c r="H114" i="24"/>
  <c r="G114" i="24"/>
  <c r="F114" i="24"/>
  <c r="B114" i="24"/>
  <c r="N113" i="24"/>
  <c r="L113" i="24"/>
  <c r="J113" i="24"/>
  <c r="I113" i="24"/>
  <c r="M113" i="24" s="1"/>
  <c r="H113" i="24"/>
  <c r="G113" i="24"/>
  <c r="F113" i="24"/>
  <c r="B113" i="24"/>
  <c r="N112" i="24"/>
  <c r="M112" i="24"/>
  <c r="K112" i="24"/>
  <c r="J112" i="24"/>
  <c r="I112" i="24"/>
  <c r="L112" i="24" s="1"/>
  <c r="H112" i="24"/>
  <c r="G112" i="24"/>
  <c r="F112" i="24"/>
  <c r="B112" i="24"/>
  <c r="N111" i="24"/>
  <c r="M111" i="24"/>
  <c r="L111" i="24"/>
  <c r="J111" i="24"/>
  <c r="I111" i="24"/>
  <c r="K111" i="24" s="1"/>
  <c r="H111" i="24"/>
  <c r="G111" i="24"/>
  <c r="F111" i="24"/>
  <c r="B111" i="24"/>
  <c r="N110" i="24"/>
  <c r="I110" i="24"/>
  <c r="H110" i="24"/>
  <c r="G110" i="24"/>
  <c r="F110" i="24"/>
  <c r="B110" i="24"/>
  <c r="N109" i="24"/>
  <c r="M109" i="24"/>
  <c r="L109" i="24"/>
  <c r="K109" i="24"/>
  <c r="J109" i="24"/>
  <c r="I109" i="24"/>
  <c r="H109" i="24"/>
  <c r="G109" i="24"/>
  <c r="F109" i="24"/>
  <c r="B109" i="24"/>
  <c r="N108" i="24"/>
  <c r="I108" i="24"/>
  <c r="H108" i="24"/>
  <c r="G108" i="24"/>
  <c r="F108" i="24"/>
  <c r="B108" i="24"/>
  <c r="N107" i="24"/>
  <c r="I107" i="24"/>
  <c r="J107" i="24" s="1"/>
  <c r="H107" i="24"/>
  <c r="G107" i="24"/>
  <c r="F107" i="24"/>
  <c r="B107" i="24"/>
  <c r="N106" i="24"/>
  <c r="M106" i="24"/>
  <c r="L106" i="24"/>
  <c r="K106" i="24"/>
  <c r="J106" i="24"/>
  <c r="I106" i="24"/>
  <c r="H106" i="24"/>
  <c r="G106" i="24"/>
  <c r="F106" i="24"/>
  <c r="B106" i="24"/>
  <c r="N105" i="24"/>
  <c r="M105" i="24"/>
  <c r="K105" i="24"/>
  <c r="J105" i="24"/>
  <c r="I105" i="24"/>
  <c r="L105" i="24" s="1"/>
  <c r="H105" i="24"/>
  <c r="G105" i="24"/>
  <c r="F105" i="24"/>
  <c r="B105" i="24"/>
  <c r="N104" i="24"/>
  <c r="I104" i="24"/>
  <c r="H104" i="24"/>
  <c r="G104" i="24"/>
  <c r="F104" i="24"/>
  <c r="B104" i="24"/>
  <c r="N103" i="24"/>
  <c r="L103" i="24"/>
  <c r="I103" i="24"/>
  <c r="J103" i="24" s="1"/>
  <c r="H103" i="24"/>
  <c r="G103" i="24"/>
  <c r="F103" i="24"/>
  <c r="B103" i="24"/>
  <c r="N102" i="24"/>
  <c r="M102" i="24"/>
  <c r="L102" i="24"/>
  <c r="K102" i="24"/>
  <c r="J102" i="24"/>
  <c r="I102" i="24"/>
  <c r="H102" i="24"/>
  <c r="G102" i="24"/>
  <c r="F102" i="24"/>
  <c r="B102" i="24"/>
  <c r="N101" i="24"/>
  <c r="K101" i="24"/>
  <c r="I101" i="24"/>
  <c r="H101" i="24"/>
  <c r="G101" i="24"/>
  <c r="F101" i="24"/>
  <c r="B101" i="24"/>
  <c r="N100" i="24"/>
  <c r="K100" i="24"/>
  <c r="I100" i="24"/>
  <c r="H100" i="24"/>
  <c r="G100" i="24"/>
  <c r="F100" i="24"/>
  <c r="B100" i="24"/>
  <c r="N99" i="24"/>
  <c r="M99" i="24"/>
  <c r="L99" i="24"/>
  <c r="I99" i="24"/>
  <c r="K99" i="24" s="1"/>
  <c r="H99" i="24"/>
  <c r="G99" i="24"/>
  <c r="F99" i="24"/>
  <c r="B99" i="24"/>
  <c r="N98" i="24"/>
  <c r="I98" i="24"/>
  <c r="H98" i="24"/>
  <c r="G98" i="24"/>
  <c r="F98" i="24"/>
  <c r="B98" i="24"/>
  <c r="N97" i="24"/>
  <c r="M97" i="24"/>
  <c r="L97" i="24"/>
  <c r="K97" i="24"/>
  <c r="J97" i="24"/>
  <c r="I97" i="24"/>
  <c r="H97" i="24"/>
  <c r="G97" i="24"/>
  <c r="F97" i="24"/>
  <c r="B97" i="24"/>
  <c r="N96" i="24"/>
  <c r="M96" i="24"/>
  <c r="J96" i="24"/>
  <c r="I96" i="24"/>
  <c r="K96" i="24" s="1"/>
  <c r="H96" i="24"/>
  <c r="G96" i="24"/>
  <c r="F96" i="24"/>
  <c r="B96" i="24"/>
  <c r="N95" i="24"/>
  <c r="M95" i="24"/>
  <c r="L95" i="24"/>
  <c r="K95" i="24"/>
  <c r="I95" i="24"/>
  <c r="J95" i="24" s="1"/>
  <c r="H95" i="24"/>
  <c r="G95" i="24"/>
  <c r="F95" i="24"/>
  <c r="B95" i="24"/>
  <c r="N94" i="24"/>
  <c r="M94" i="24"/>
  <c r="L94" i="24"/>
  <c r="K94" i="24"/>
  <c r="J94" i="24"/>
  <c r="I94" i="24"/>
  <c r="H94" i="24"/>
  <c r="G94" i="24"/>
  <c r="F94" i="24"/>
  <c r="B94" i="24"/>
  <c r="N93" i="24"/>
  <c r="M93" i="24"/>
  <c r="L93" i="24"/>
  <c r="K93" i="24"/>
  <c r="J93" i="24"/>
  <c r="I93" i="24"/>
  <c r="H93" i="24"/>
  <c r="G93" i="24"/>
  <c r="F93" i="24"/>
  <c r="B93" i="24"/>
  <c r="N92" i="24"/>
  <c r="I92" i="24"/>
  <c r="H92" i="24"/>
  <c r="G92" i="24"/>
  <c r="F92" i="24"/>
  <c r="B92" i="24"/>
  <c r="N91" i="24"/>
  <c r="I91" i="24"/>
  <c r="H91" i="24"/>
  <c r="G91" i="24"/>
  <c r="F91" i="24"/>
  <c r="B91" i="24"/>
  <c r="N90" i="24"/>
  <c r="L90" i="24"/>
  <c r="I90" i="24"/>
  <c r="H90" i="24"/>
  <c r="G90" i="24"/>
  <c r="F90" i="24"/>
  <c r="B90" i="24"/>
  <c r="N89" i="24"/>
  <c r="K89" i="24"/>
  <c r="I89" i="24"/>
  <c r="H89" i="24"/>
  <c r="G89" i="24"/>
  <c r="F89" i="24"/>
  <c r="B89" i="24"/>
  <c r="N88" i="24"/>
  <c r="I88" i="24"/>
  <c r="H88" i="24"/>
  <c r="G88" i="24"/>
  <c r="F88" i="24"/>
  <c r="B88" i="24"/>
  <c r="N87" i="24"/>
  <c r="I87" i="24"/>
  <c r="H87" i="24"/>
  <c r="G87" i="24"/>
  <c r="F87" i="24"/>
  <c r="B87" i="24"/>
  <c r="N86" i="24"/>
  <c r="I86" i="24"/>
  <c r="H86" i="24"/>
  <c r="G86" i="24"/>
  <c r="F86" i="24"/>
  <c r="B86" i="24"/>
  <c r="N85" i="24"/>
  <c r="M85" i="24"/>
  <c r="L85" i="24"/>
  <c r="K85" i="24"/>
  <c r="J85" i="24"/>
  <c r="I85" i="24"/>
  <c r="H85" i="24"/>
  <c r="G85" i="24"/>
  <c r="F85" i="24"/>
  <c r="B85" i="24"/>
  <c r="N84" i="24"/>
  <c r="L84" i="24"/>
  <c r="I84" i="24"/>
  <c r="K84" i="24" s="1"/>
  <c r="H84" i="24"/>
  <c r="G84" i="24"/>
  <c r="F84" i="24"/>
  <c r="B84" i="24"/>
  <c r="N83" i="24"/>
  <c r="I83" i="24"/>
  <c r="H83" i="24"/>
  <c r="G83" i="24"/>
  <c r="F83" i="24"/>
  <c r="B83" i="24"/>
  <c r="N82" i="24"/>
  <c r="M82" i="24"/>
  <c r="L82" i="24"/>
  <c r="K82" i="24"/>
  <c r="J82" i="24"/>
  <c r="I82" i="24"/>
  <c r="H82" i="24"/>
  <c r="G82" i="24"/>
  <c r="F82" i="24"/>
  <c r="B82" i="24"/>
  <c r="N81" i="24"/>
  <c r="I81" i="24"/>
  <c r="H81" i="24"/>
  <c r="G81" i="24"/>
  <c r="F81" i="24"/>
  <c r="B81" i="24"/>
  <c r="N80" i="24"/>
  <c r="M80" i="24"/>
  <c r="L80" i="24"/>
  <c r="I80" i="24"/>
  <c r="J80" i="24" s="1"/>
  <c r="H80" i="24"/>
  <c r="G80" i="24"/>
  <c r="F80" i="24"/>
  <c r="B80" i="24"/>
  <c r="N79" i="24"/>
  <c r="M79" i="24"/>
  <c r="L79" i="24"/>
  <c r="K79" i="24"/>
  <c r="J79" i="24"/>
  <c r="I79" i="24"/>
  <c r="H79" i="24"/>
  <c r="G79" i="24"/>
  <c r="F79" i="24"/>
  <c r="B79" i="24"/>
  <c r="N78" i="24"/>
  <c r="I78" i="24"/>
  <c r="H78" i="24"/>
  <c r="G78" i="24"/>
  <c r="F78" i="24"/>
  <c r="B78" i="24"/>
  <c r="N77" i="24"/>
  <c r="I77" i="24"/>
  <c r="H77" i="24"/>
  <c r="G77" i="24"/>
  <c r="F77" i="24"/>
  <c r="B77" i="24"/>
  <c r="N76" i="24"/>
  <c r="M76" i="24"/>
  <c r="K76" i="24"/>
  <c r="J76" i="24"/>
  <c r="I76" i="24"/>
  <c r="L76" i="24" s="1"/>
  <c r="H76" i="24"/>
  <c r="G76" i="24"/>
  <c r="F76" i="24"/>
  <c r="B76" i="24"/>
  <c r="N75" i="24"/>
  <c r="M75" i="24"/>
  <c r="J75" i="24"/>
  <c r="I75" i="24"/>
  <c r="K75" i="24" s="1"/>
  <c r="H75" i="24"/>
  <c r="G75" i="24"/>
  <c r="F75" i="24"/>
  <c r="B75" i="24"/>
  <c r="N74" i="24"/>
  <c r="M74" i="24"/>
  <c r="L74" i="24"/>
  <c r="K74" i="24"/>
  <c r="I74" i="24"/>
  <c r="J74" i="24" s="1"/>
  <c r="H74" i="24"/>
  <c r="G74" i="24"/>
  <c r="F74" i="24"/>
  <c r="B74" i="24"/>
  <c r="N73" i="24"/>
  <c r="M73" i="24"/>
  <c r="L73" i="24"/>
  <c r="K73" i="24"/>
  <c r="J73" i="24"/>
  <c r="I73" i="24"/>
  <c r="H73" i="24"/>
  <c r="G73" i="24"/>
  <c r="F73" i="24"/>
  <c r="B73" i="24"/>
  <c r="N72" i="24"/>
  <c r="M72" i="24"/>
  <c r="L72" i="24"/>
  <c r="K72" i="24"/>
  <c r="J72" i="24"/>
  <c r="I72" i="24"/>
  <c r="H72" i="24"/>
  <c r="G72" i="24"/>
  <c r="F72" i="24"/>
  <c r="B72" i="24"/>
  <c r="N71" i="24"/>
  <c r="L71" i="24"/>
  <c r="I71" i="24"/>
  <c r="M71" i="24" s="1"/>
  <c r="H71" i="24"/>
  <c r="G71" i="24"/>
  <c r="F71" i="24"/>
  <c r="B71" i="24"/>
  <c r="N70" i="24"/>
  <c r="K70" i="24"/>
  <c r="J70" i="24"/>
  <c r="I70" i="24"/>
  <c r="H70" i="24"/>
  <c r="G70" i="24"/>
  <c r="F70" i="24"/>
  <c r="B70" i="24"/>
  <c r="N69" i="24"/>
  <c r="M69" i="24"/>
  <c r="J69" i="24"/>
  <c r="I69" i="24"/>
  <c r="H69" i="24"/>
  <c r="G69" i="24"/>
  <c r="F69" i="24"/>
  <c r="B69" i="24"/>
  <c r="N68" i="24"/>
  <c r="M68" i="24"/>
  <c r="K68" i="24"/>
  <c r="I68" i="24"/>
  <c r="L68" i="24" s="1"/>
  <c r="H68" i="24"/>
  <c r="G68" i="24"/>
  <c r="F68" i="24"/>
  <c r="B68" i="24"/>
  <c r="N67" i="24"/>
  <c r="L67" i="24"/>
  <c r="K67" i="24"/>
  <c r="J67" i="24"/>
  <c r="I67" i="24"/>
  <c r="M67" i="24" s="1"/>
  <c r="H67" i="24"/>
  <c r="G67" i="24"/>
  <c r="F67" i="24"/>
  <c r="B67" i="24"/>
  <c r="N66" i="24"/>
  <c r="M66" i="24"/>
  <c r="K66" i="24"/>
  <c r="I66" i="24"/>
  <c r="H66" i="24"/>
  <c r="G66" i="24"/>
  <c r="F66" i="24"/>
  <c r="B66" i="24"/>
  <c r="N65" i="24"/>
  <c r="I65" i="24"/>
  <c r="H65" i="24"/>
  <c r="G65" i="24"/>
  <c r="F65" i="24"/>
  <c r="B65" i="24"/>
  <c r="N64" i="24"/>
  <c r="I64" i="24"/>
  <c r="H64" i="24"/>
  <c r="G64" i="24"/>
  <c r="F64" i="24"/>
  <c r="B64" i="24"/>
  <c r="N63" i="24"/>
  <c r="M63" i="24"/>
  <c r="L63" i="24"/>
  <c r="J63" i="24"/>
  <c r="I63" i="24"/>
  <c r="K63" i="24" s="1"/>
  <c r="H63" i="24"/>
  <c r="G63" i="24"/>
  <c r="F63" i="24"/>
  <c r="B63" i="24"/>
  <c r="N62" i="24"/>
  <c r="I62" i="24"/>
  <c r="H62" i="24"/>
  <c r="G62" i="24"/>
  <c r="F62" i="24"/>
  <c r="B62" i="24"/>
  <c r="N61" i="24"/>
  <c r="M61" i="24"/>
  <c r="L61" i="24"/>
  <c r="K61" i="24"/>
  <c r="J61" i="24"/>
  <c r="I61" i="24"/>
  <c r="H61" i="24"/>
  <c r="G61" i="24"/>
  <c r="F61" i="24"/>
  <c r="B61" i="24"/>
  <c r="N60" i="24"/>
  <c r="M60" i="24"/>
  <c r="K60" i="24"/>
  <c r="I60" i="24"/>
  <c r="L60" i="24" s="1"/>
  <c r="H60" i="24"/>
  <c r="G60" i="24"/>
  <c r="F60" i="24"/>
  <c r="B60" i="24"/>
  <c r="N59" i="24"/>
  <c r="L59" i="24"/>
  <c r="K59" i="24"/>
  <c r="J59" i="24"/>
  <c r="I59" i="24"/>
  <c r="M59" i="24" s="1"/>
  <c r="H59" i="24"/>
  <c r="G59" i="24"/>
  <c r="F59" i="24"/>
  <c r="B59" i="24"/>
  <c r="N58" i="24"/>
  <c r="M58" i="24"/>
  <c r="K58" i="24"/>
  <c r="I58" i="24"/>
  <c r="H58" i="24"/>
  <c r="G58" i="24"/>
  <c r="F58" i="24"/>
  <c r="B58" i="24"/>
  <c r="N57" i="24"/>
  <c r="L57" i="24"/>
  <c r="J57" i="24"/>
  <c r="I57" i="24"/>
  <c r="M57" i="24" s="1"/>
  <c r="H57" i="24"/>
  <c r="G57" i="24"/>
  <c r="F57" i="24"/>
  <c r="B57" i="24"/>
  <c r="N56" i="24"/>
  <c r="M56" i="24"/>
  <c r="L56" i="24"/>
  <c r="K56" i="24"/>
  <c r="J56" i="24"/>
  <c r="I56" i="24"/>
  <c r="H56" i="24"/>
  <c r="G56" i="24"/>
  <c r="F56" i="24"/>
  <c r="B56" i="24"/>
  <c r="N55" i="24"/>
  <c r="M55" i="24"/>
  <c r="I55" i="24"/>
  <c r="J55" i="24" s="1"/>
  <c r="H55" i="24"/>
  <c r="G55" i="24"/>
  <c r="F55" i="24"/>
  <c r="B55" i="24"/>
  <c r="N54" i="24"/>
  <c r="M54" i="24"/>
  <c r="L54" i="24"/>
  <c r="K54" i="24"/>
  <c r="J54" i="24"/>
  <c r="I54" i="24"/>
  <c r="H54" i="24"/>
  <c r="G54" i="24"/>
  <c r="F54" i="24"/>
  <c r="B54" i="24"/>
  <c r="N53" i="24"/>
  <c r="I53" i="24"/>
  <c r="H53" i="24"/>
  <c r="G53" i="24"/>
  <c r="F53" i="24"/>
  <c r="B53" i="24"/>
  <c r="N52" i="24"/>
  <c r="I52" i="24"/>
  <c r="H52" i="24"/>
  <c r="G52" i="24"/>
  <c r="F52" i="24"/>
  <c r="B52" i="24"/>
  <c r="N51" i="24"/>
  <c r="M51" i="24"/>
  <c r="L51" i="24"/>
  <c r="J51" i="24"/>
  <c r="I51" i="24"/>
  <c r="K51" i="24" s="1"/>
  <c r="H51" i="24"/>
  <c r="G51" i="24"/>
  <c r="F51" i="24"/>
  <c r="B51" i="24"/>
  <c r="N50" i="24"/>
  <c r="M50" i="24"/>
  <c r="K50" i="24"/>
  <c r="I50" i="24"/>
  <c r="J50" i="24" s="1"/>
  <c r="H50" i="24"/>
  <c r="G50" i="24"/>
  <c r="F50" i="24"/>
  <c r="B50" i="24"/>
  <c r="N49" i="24"/>
  <c r="M49" i="24"/>
  <c r="L49" i="24"/>
  <c r="K49" i="24"/>
  <c r="J49" i="24"/>
  <c r="I49" i="24"/>
  <c r="H49" i="24"/>
  <c r="G49" i="24"/>
  <c r="F49" i="24"/>
  <c r="B49" i="24"/>
  <c r="N48" i="24"/>
  <c r="M48" i="24"/>
  <c r="L48" i="24"/>
  <c r="K48" i="24"/>
  <c r="J48" i="24"/>
  <c r="I48" i="24"/>
  <c r="H48" i="24"/>
  <c r="G48" i="24"/>
  <c r="F48" i="24"/>
  <c r="B48" i="24"/>
  <c r="N47" i="24"/>
  <c r="I47" i="24"/>
  <c r="J47" i="24" s="1"/>
  <c r="H47" i="24"/>
  <c r="G47" i="24"/>
  <c r="F47" i="24"/>
  <c r="B47" i="24"/>
  <c r="N46" i="24"/>
  <c r="M46" i="24"/>
  <c r="L46" i="24"/>
  <c r="K46" i="24"/>
  <c r="J46" i="24"/>
  <c r="I46" i="24"/>
  <c r="H46" i="24"/>
  <c r="G46" i="24"/>
  <c r="F46" i="24"/>
  <c r="B46" i="24"/>
  <c r="N45" i="24"/>
  <c r="L45" i="24"/>
  <c r="K45" i="24"/>
  <c r="J45" i="24"/>
  <c r="I45" i="24"/>
  <c r="M45" i="24" s="1"/>
  <c r="H45" i="24"/>
  <c r="G45" i="24"/>
  <c r="F45" i="24"/>
  <c r="B45" i="24"/>
  <c r="N44" i="24"/>
  <c r="I44" i="24"/>
  <c r="H44" i="24"/>
  <c r="G44" i="24"/>
  <c r="F44" i="24"/>
  <c r="B44" i="24"/>
  <c r="N43" i="24"/>
  <c r="I43" i="24"/>
  <c r="H43" i="24"/>
  <c r="G43" i="24"/>
  <c r="F43" i="24"/>
  <c r="B43" i="24"/>
  <c r="N42" i="24"/>
  <c r="M42" i="24"/>
  <c r="K42" i="24"/>
  <c r="I42" i="24"/>
  <c r="L42" i="24" s="1"/>
  <c r="H42" i="24"/>
  <c r="G42" i="24"/>
  <c r="F42" i="24"/>
  <c r="C42" i="24"/>
  <c r="B42" i="24"/>
  <c r="N41" i="24"/>
  <c r="I41" i="24"/>
  <c r="H41" i="24"/>
  <c r="G41" i="24"/>
  <c r="F41" i="24"/>
  <c r="C41" i="24"/>
  <c r="B41" i="24"/>
  <c r="N40" i="24"/>
  <c r="C28" i="25" s="1"/>
  <c r="I40" i="24"/>
  <c r="H40" i="24"/>
  <c r="F15" i="25" s="1"/>
  <c r="G40" i="24"/>
  <c r="C15" i="25" s="1"/>
  <c r="B40" i="24"/>
  <c r="N39" i="24"/>
  <c r="M39" i="24"/>
  <c r="L39" i="24"/>
  <c r="I39" i="24"/>
  <c r="H39" i="24"/>
  <c r="G39" i="24"/>
  <c r="C39" i="24"/>
  <c r="B39" i="24"/>
  <c r="N38" i="24"/>
  <c r="I38" i="24"/>
  <c r="J38" i="24" s="1"/>
  <c r="H38" i="24"/>
  <c r="G38" i="24"/>
  <c r="C38" i="24"/>
  <c r="B38" i="24"/>
  <c r="N37" i="24"/>
  <c r="M37" i="24"/>
  <c r="L37" i="24"/>
  <c r="K37" i="24"/>
  <c r="J37" i="24"/>
  <c r="I37" i="24"/>
  <c r="H37" i="24"/>
  <c r="G37" i="24"/>
  <c r="B37" i="24"/>
  <c r="C37" i="24" s="1"/>
  <c r="N36" i="24"/>
  <c r="I36" i="24"/>
  <c r="H36" i="24"/>
  <c r="G36" i="24"/>
  <c r="C36" i="24"/>
  <c r="B36" i="24"/>
  <c r="N35" i="24"/>
  <c r="I35" i="24"/>
  <c r="H35" i="24"/>
  <c r="G35" i="24"/>
  <c r="B35" i="24"/>
  <c r="C35" i="24" s="1"/>
  <c r="N34" i="24"/>
  <c r="M34" i="24"/>
  <c r="K34" i="24"/>
  <c r="I34" i="24"/>
  <c r="L34" i="24" s="1"/>
  <c r="H34" i="24"/>
  <c r="G34" i="24"/>
  <c r="B34" i="24"/>
  <c r="C34" i="24" s="1"/>
  <c r="N33" i="24"/>
  <c r="M33" i="24"/>
  <c r="K33" i="24"/>
  <c r="I33" i="24"/>
  <c r="H33" i="24"/>
  <c r="G33" i="24"/>
  <c r="B33" i="24"/>
  <c r="C33" i="24" s="1"/>
  <c r="N32" i="24"/>
  <c r="I32" i="24"/>
  <c r="H32" i="24"/>
  <c r="G32" i="24"/>
  <c r="C32" i="24"/>
  <c r="B32" i="24"/>
  <c r="N31" i="24"/>
  <c r="M31" i="24"/>
  <c r="L31" i="24"/>
  <c r="K31" i="24"/>
  <c r="J31" i="24"/>
  <c r="I31" i="24"/>
  <c r="H31" i="24"/>
  <c r="G31" i="24"/>
  <c r="B31" i="24"/>
  <c r="C31" i="24" s="1"/>
  <c r="N30" i="24"/>
  <c r="I30" i="24"/>
  <c r="J30" i="24" s="1"/>
  <c r="H30" i="24"/>
  <c r="G30" i="24"/>
  <c r="C30" i="24"/>
  <c r="B30" i="24"/>
  <c r="N29" i="24"/>
  <c r="L29" i="24"/>
  <c r="K29" i="24"/>
  <c r="J29" i="24"/>
  <c r="I29" i="24"/>
  <c r="M29" i="24" s="1"/>
  <c r="H29" i="24"/>
  <c r="G29" i="24"/>
  <c r="C29" i="24"/>
  <c r="B29" i="24"/>
  <c r="N28" i="24"/>
  <c r="I28" i="24"/>
  <c r="H28" i="24"/>
  <c r="G28" i="24"/>
  <c r="C28" i="24"/>
  <c r="B28" i="24"/>
  <c r="N27" i="24"/>
  <c r="L27" i="24"/>
  <c r="I27" i="24"/>
  <c r="K27" i="24" s="1"/>
  <c r="H27" i="24"/>
  <c r="G27" i="24"/>
  <c r="C27" i="24"/>
  <c r="B27" i="24"/>
  <c r="N26" i="24"/>
  <c r="I26" i="24"/>
  <c r="H26" i="24"/>
  <c r="G26" i="24"/>
  <c r="B26" i="24"/>
  <c r="C26" i="24" s="1"/>
  <c r="N25" i="24"/>
  <c r="M25" i="24"/>
  <c r="L25" i="24"/>
  <c r="K25" i="24"/>
  <c r="J25" i="24"/>
  <c r="I25" i="24"/>
  <c r="H25" i="24"/>
  <c r="G25" i="24"/>
  <c r="B25" i="24"/>
  <c r="C25" i="24" s="1"/>
  <c r="N24" i="24"/>
  <c r="I24" i="24"/>
  <c r="H24" i="24"/>
  <c r="G24" i="24"/>
  <c r="B24" i="24"/>
  <c r="C24" i="24" s="1"/>
  <c r="N23" i="24"/>
  <c r="M23" i="24"/>
  <c r="L23" i="24"/>
  <c r="K23" i="24"/>
  <c r="J23" i="24"/>
  <c r="I23" i="24"/>
  <c r="H23" i="24"/>
  <c r="G23" i="24"/>
  <c r="B23" i="24"/>
  <c r="C23" i="24" s="1"/>
  <c r="N22" i="24"/>
  <c r="M22" i="24"/>
  <c r="L22" i="24"/>
  <c r="K22" i="24"/>
  <c r="I22" i="24"/>
  <c r="J22" i="24" s="1"/>
  <c r="H22" i="24"/>
  <c r="G22" i="24"/>
  <c r="B22" i="24"/>
  <c r="C22" i="24" s="1"/>
  <c r="N21" i="24"/>
  <c r="I21" i="24"/>
  <c r="M21" i="24" s="1"/>
  <c r="H21" i="24"/>
  <c r="G21" i="24"/>
  <c r="B21" i="24"/>
  <c r="C21" i="24" s="1"/>
  <c r="N20" i="24"/>
  <c r="J20" i="24"/>
  <c r="I20" i="24"/>
  <c r="H20" i="24"/>
  <c r="G20" i="24"/>
  <c r="C20" i="24"/>
  <c r="B20" i="24"/>
  <c r="N19" i="24"/>
  <c r="L19" i="24"/>
  <c r="I19" i="24"/>
  <c r="H19" i="24"/>
  <c r="G19" i="24"/>
  <c r="B19" i="24"/>
  <c r="C19" i="24" s="1"/>
  <c r="N18" i="24"/>
  <c r="M18" i="24"/>
  <c r="K18" i="24"/>
  <c r="I18" i="24"/>
  <c r="L18" i="24" s="1"/>
  <c r="H18" i="24"/>
  <c r="G18" i="24"/>
  <c r="C18" i="24"/>
  <c r="B18" i="24"/>
  <c r="N17" i="24"/>
  <c r="I17" i="24"/>
  <c r="H17" i="24"/>
  <c r="G17" i="24"/>
  <c r="C17" i="24"/>
  <c r="B17" i="24"/>
  <c r="N16" i="24"/>
  <c r="K16" i="24"/>
  <c r="I16" i="24"/>
  <c r="H16" i="24"/>
  <c r="G16" i="24"/>
  <c r="B16" i="24"/>
  <c r="C16" i="24" s="1"/>
  <c r="N15" i="24"/>
  <c r="L15" i="24"/>
  <c r="I15" i="24"/>
  <c r="H15" i="24"/>
  <c r="G15" i="24"/>
  <c r="C15" i="24"/>
  <c r="B15" i="24"/>
  <c r="N14" i="24"/>
  <c r="M14" i="24"/>
  <c r="I14" i="24"/>
  <c r="J14" i="24" s="1"/>
  <c r="H14" i="24"/>
  <c r="G14" i="24"/>
  <c r="C14" i="24"/>
  <c r="B14" i="24"/>
  <c r="N13" i="24"/>
  <c r="M13" i="24"/>
  <c r="L13" i="24"/>
  <c r="K13" i="24"/>
  <c r="J13" i="24"/>
  <c r="I13" i="24"/>
  <c r="H13" i="24"/>
  <c r="G13" i="24"/>
  <c r="B13" i="24"/>
  <c r="C13" i="24" s="1"/>
  <c r="N12" i="24"/>
  <c r="I12" i="24"/>
  <c r="H12" i="24"/>
  <c r="G12" i="24"/>
  <c r="C12" i="24"/>
  <c r="B12" i="24"/>
  <c r="N11" i="24"/>
  <c r="L11" i="24"/>
  <c r="I11" i="24"/>
  <c r="H11" i="24"/>
  <c r="G11" i="24"/>
  <c r="B11" i="24"/>
  <c r="C11" i="24" s="1"/>
  <c r="N10" i="24"/>
  <c r="M10" i="24"/>
  <c r="K10" i="24"/>
  <c r="I10" i="24"/>
  <c r="L10" i="24" s="1"/>
  <c r="H10" i="24"/>
  <c r="G10" i="24"/>
  <c r="C10" i="24"/>
  <c r="B10" i="24"/>
  <c r="N9" i="24"/>
  <c r="M9" i="24"/>
  <c r="K9" i="24"/>
  <c r="I9" i="24"/>
  <c r="H9" i="24"/>
  <c r="G9" i="24"/>
  <c r="B9" i="24"/>
  <c r="C9" i="24" s="1"/>
  <c r="N8" i="24"/>
  <c r="M8" i="24"/>
  <c r="K8" i="24"/>
  <c r="I8" i="24"/>
  <c r="H8" i="24"/>
  <c r="G8" i="24"/>
  <c r="C8" i="24"/>
  <c r="B8" i="24"/>
  <c r="N7" i="24"/>
  <c r="M7" i="24"/>
  <c r="L7" i="24"/>
  <c r="K7" i="24"/>
  <c r="J7" i="24"/>
  <c r="I7" i="24"/>
  <c r="H7" i="24"/>
  <c r="G7" i="24"/>
  <c r="B7" i="24"/>
  <c r="C7" i="24" s="1"/>
  <c r="N6" i="24"/>
  <c r="L6" i="24"/>
  <c r="K6" i="24"/>
  <c r="I6" i="24"/>
  <c r="J6" i="24" s="1"/>
  <c r="H6" i="24"/>
  <c r="G6" i="24"/>
  <c r="C6" i="24"/>
  <c r="B6" i="24"/>
  <c r="N5" i="24"/>
  <c r="L5" i="24"/>
  <c r="K5" i="24"/>
  <c r="J5" i="24"/>
  <c r="I5" i="24"/>
  <c r="M5" i="24" s="1"/>
  <c r="H5" i="24"/>
  <c r="G5" i="24"/>
  <c r="C5" i="24"/>
  <c r="B5" i="24"/>
  <c r="N4" i="24"/>
  <c r="K4" i="24"/>
  <c r="J4" i="24"/>
  <c r="I4" i="24"/>
  <c r="H4" i="24"/>
  <c r="G4" i="24"/>
  <c r="C4" i="24"/>
  <c r="B4" i="24"/>
  <c r="N3" i="24"/>
  <c r="L3" i="24"/>
  <c r="I3" i="24"/>
  <c r="H3" i="24"/>
  <c r="G3" i="24"/>
  <c r="C3" i="24"/>
  <c r="B3" i="24"/>
  <c r="N2" i="24"/>
  <c r="I2" i="24"/>
  <c r="H2" i="24"/>
  <c r="G2" i="24"/>
  <c r="F2" i="24"/>
  <c r="B2" i="24"/>
  <c r="C2" i="24" s="1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5" i="23"/>
  <c r="A4" i="23"/>
  <c r="A3" i="23"/>
  <c r="A2" i="23"/>
  <c r="B36" i="22"/>
  <c r="B35" i="22"/>
  <c r="F31" i="22"/>
  <c r="B31" i="22"/>
  <c r="F30" i="22"/>
  <c r="B30" i="22"/>
  <c r="B20" i="22"/>
  <c r="I17" i="22"/>
  <c r="H17" i="22"/>
  <c r="G17" i="22"/>
  <c r="H7" i="22"/>
  <c r="C7" i="22"/>
  <c r="B23" i="22" s="1"/>
  <c r="H6" i="22"/>
  <c r="F25" i="22" s="1"/>
  <c r="C6" i="22"/>
  <c r="F22" i="22" s="1"/>
  <c r="B576" i="21"/>
  <c r="B575" i="21"/>
  <c r="B574" i="21"/>
  <c r="B573" i="21"/>
  <c r="B572" i="21"/>
  <c r="B571" i="21"/>
  <c r="B570" i="21"/>
  <c r="B569" i="21"/>
  <c r="B568" i="21"/>
  <c r="B567" i="21"/>
  <c r="B566" i="21"/>
  <c r="B565" i="21"/>
  <c r="B564" i="21"/>
  <c r="B563" i="21"/>
  <c r="B562" i="21"/>
  <c r="B561" i="21"/>
  <c r="B560" i="21"/>
  <c r="B559" i="21"/>
  <c r="B558" i="21"/>
  <c r="B557" i="21"/>
  <c r="B556" i="21"/>
  <c r="B555" i="21"/>
  <c r="B554" i="21"/>
  <c r="B553" i="21"/>
  <c r="B552" i="21"/>
  <c r="B551" i="21"/>
  <c r="B550" i="21"/>
  <c r="B549" i="21"/>
  <c r="B548" i="21"/>
  <c r="B547" i="21"/>
  <c r="B546" i="21"/>
  <c r="B545" i="21"/>
  <c r="B544" i="21"/>
  <c r="B543" i="21"/>
  <c r="B542" i="21"/>
  <c r="B541" i="21"/>
  <c r="B540" i="21"/>
  <c r="B539" i="21"/>
  <c r="B538" i="21"/>
  <c r="B537" i="21"/>
  <c r="B536" i="21"/>
  <c r="B535" i="21"/>
  <c r="B534" i="21"/>
  <c r="B533" i="21"/>
  <c r="B532" i="21"/>
  <c r="B531" i="21"/>
  <c r="B530" i="21"/>
  <c r="F530" i="21" s="1"/>
  <c r="B529" i="21"/>
  <c r="B528" i="21"/>
  <c r="B527" i="21"/>
  <c r="B526" i="21"/>
  <c r="B525" i="21"/>
  <c r="B524" i="21"/>
  <c r="B523" i="21"/>
  <c r="B522" i="21"/>
  <c r="B521" i="21"/>
  <c r="B520" i="21"/>
  <c r="B519" i="21"/>
  <c r="B518" i="21"/>
  <c r="B517" i="21"/>
  <c r="B516" i="21"/>
  <c r="B515" i="21"/>
  <c r="B514" i="21"/>
  <c r="B513" i="21"/>
  <c r="B512" i="21"/>
  <c r="B511" i="21"/>
  <c r="B510" i="21"/>
  <c r="B509" i="21"/>
  <c r="B508" i="21"/>
  <c r="B507" i="21"/>
  <c r="B506" i="21"/>
  <c r="B505" i="21"/>
  <c r="B504" i="21"/>
  <c r="B503" i="21"/>
  <c r="B502" i="21"/>
  <c r="B501" i="21"/>
  <c r="B500" i="21"/>
  <c r="B499" i="21"/>
  <c r="B498" i="21"/>
  <c r="B497" i="21"/>
  <c r="B496" i="21"/>
  <c r="B495" i="21"/>
  <c r="B494" i="21"/>
  <c r="B493" i="21"/>
  <c r="B492" i="21"/>
  <c r="B491" i="21"/>
  <c r="B490" i="21"/>
  <c r="B489" i="21"/>
  <c r="B488" i="21"/>
  <c r="B487" i="21"/>
  <c r="B486" i="21"/>
  <c r="B485" i="21"/>
  <c r="B484" i="21"/>
  <c r="B483" i="21"/>
  <c r="B482" i="21"/>
  <c r="B481" i="21"/>
  <c r="B480" i="21"/>
  <c r="B479" i="21"/>
  <c r="B478" i="21"/>
  <c r="B477" i="21"/>
  <c r="B476" i="21"/>
  <c r="B475" i="21"/>
  <c r="B474" i="21"/>
  <c r="B473" i="21"/>
  <c r="B472" i="21"/>
  <c r="B471" i="21"/>
  <c r="B470" i="21"/>
  <c r="B469" i="21"/>
  <c r="B468" i="21"/>
  <c r="B467" i="21"/>
  <c r="B466" i="21"/>
  <c r="B465" i="21"/>
  <c r="B464" i="21"/>
  <c r="B463" i="21"/>
  <c r="B462" i="21"/>
  <c r="B461" i="21"/>
  <c r="B460" i="21"/>
  <c r="B459" i="21"/>
  <c r="B458" i="21"/>
  <c r="B457" i="21"/>
  <c r="B456" i="21"/>
  <c r="B455" i="21"/>
  <c r="B454" i="21"/>
  <c r="B453" i="21"/>
  <c r="B452" i="21"/>
  <c r="B451" i="21"/>
  <c r="B450" i="21"/>
  <c r="B449" i="21"/>
  <c r="B448" i="21"/>
  <c r="B447" i="21"/>
  <c r="B446" i="21"/>
  <c r="B445" i="21"/>
  <c r="B444" i="21"/>
  <c r="B443" i="21"/>
  <c r="C442" i="21"/>
  <c r="B442" i="21"/>
  <c r="B441" i="21"/>
  <c r="B440" i="21"/>
  <c r="B439" i="21"/>
  <c r="B438" i="21"/>
  <c r="B437" i="21"/>
  <c r="B436" i="21"/>
  <c r="B435" i="21"/>
  <c r="B434" i="21"/>
  <c r="B433" i="21"/>
  <c r="E432" i="21"/>
  <c r="B432" i="21"/>
  <c r="B431" i="21"/>
  <c r="B430" i="21"/>
  <c r="B429" i="21"/>
  <c r="B428" i="21"/>
  <c r="B427" i="21"/>
  <c r="B426" i="21"/>
  <c r="B425" i="21"/>
  <c r="B424" i="21"/>
  <c r="B423" i="21"/>
  <c r="F423" i="21" s="1"/>
  <c r="B422" i="21"/>
  <c r="B421" i="21"/>
  <c r="B420" i="21"/>
  <c r="B419" i="21"/>
  <c r="B418" i="21"/>
  <c r="B417" i="21"/>
  <c r="B416" i="21"/>
  <c r="B415" i="21"/>
  <c r="B414" i="21"/>
  <c r="B413" i="21"/>
  <c r="B412" i="21"/>
  <c r="B411" i="21"/>
  <c r="B410" i="21"/>
  <c r="B409" i="21"/>
  <c r="B408" i="21"/>
  <c r="B407" i="21"/>
  <c r="B406" i="21"/>
  <c r="B405" i="21"/>
  <c r="B404" i="21"/>
  <c r="B403" i="21"/>
  <c r="B402" i="21"/>
  <c r="B401" i="21"/>
  <c r="B400" i="21"/>
  <c r="B399" i="21"/>
  <c r="E398" i="21"/>
  <c r="B398" i="21"/>
  <c r="B397" i="21"/>
  <c r="B396" i="21"/>
  <c r="B395" i="21"/>
  <c r="B394" i="21"/>
  <c r="B393" i="21"/>
  <c r="B392" i="21"/>
  <c r="B391" i="21"/>
  <c r="B390" i="21"/>
  <c r="B389" i="21"/>
  <c r="B388" i="21"/>
  <c r="B387" i="21"/>
  <c r="B386" i="21"/>
  <c r="B385" i="21"/>
  <c r="B384" i="21"/>
  <c r="B383" i="21"/>
  <c r="B382" i="21"/>
  <c r="B381" i="21"/>
  <c r="B380" i="21"/>
  <c r="B379" i="21"/>
  <c r="B378" i="21"/>
  <c r="B377" i="21"/>
  <c r="B376" i="21"/>
  <c r="E375" i="21"/>
  <c r="B375" i="21"/>
  <c r="B374" i="21"/>
  <c r="B373" i="21"/>
  <c r="B372" i="21"/>
  <c r="B371" i="21"/>
  <c r="B370" i="21"/>
  <c r="B369" i="21"/>
  <c r="B368" i="21"/>
  <c r="B367" i="21"/>
  <c r="B366" i="21"/>
  <c r="B365" i="21"/>
  <c r="B364" i="21"/>
  <c r="B363" i="21"/>
  <c r="E362" i="21"/>
  <c r="B362" i="21"/>
  <c r="B361" i="21"/>
  <c r="B360" i="21"/>
  <c r="B359" i="21"/>
  <c r="B358" i="21"/>
  <c r="B357" i="21"/>
  <c r="F357" i="21" s="1"/>
  <c r="B356" i="21"/>
  <c r="B355" i="21"/>
  <c r="B354" i="21"/>
  <c r="B353" i="21"/>
  <c r="B352" i="21"/>
  <c r="B351" i="21"/>
  <c r="B350" i="21"/>
  <c r="E350" i="21" s="1"/>
  <c r="B349" i="21"/>
  <c r="B348" i="21"/>
  <c r="B347" i="21"/>
  <c r="B346" i="21"/>
  <c r="B345" i="21"/>
  <c r="B344" i="21"/>
  <c r="F344" i="21" s="1"/>
  <c r="B343" i="21"/>
  <c r="B342" i="21"/>
  <c r="B341" i="21"/>
  <c r="B340" i="21"/>
  <c r="B339" i="21"/>
  <c r="B338" i="21"/>
  <c r="F337" i="21"/>
  <c r="B337" i="21"/>
  <c r="B336" i="21"/>
  <c r="B335" i="21"/>
  <c r="B334" i="21"/>
  <c r="B333" i="21"/>
  <c r="B332" i="21"/>
  <c r="B331" i="21"/>
  <c r="C331" i="21" s="1"/>
  <c r="B330" i="21"/>
  <c r="B329" i="21"/>
  <c r="B328" i="21"/>
  <c r="B327" i="21"/>
  <c r="B326" i="21"/>
  <c r="B325" i="21"/>
  <c r="F324" i="21"/>
  <c r="B324" i="21"/>
  <c r="B323" i="21"/>
  <c r="B322" i="21"/>
  <c r="B321" i="21"/>
  <c r="B320" i="21"/>
  <c r="B319" i="21"/>
  <c r="C318" i="21"/>
  <c r="B318" i="21"/>
  <c r="B317" i="21"/>
  <c r="B316" i="21"/>
  <c r="B315" i="21"/>
  <c r="B314" i="21"/>
  <c r="B313" i="21"/>
  <c r="B312" i="21"/>
  <c r="F311" i="21"/>
  <c r="B311" i="21"/>
  <c r="B310" i="21"/>
  <c r="B309" i="21"/>
  <c r="B308" i="21"/>
  <c r="B307" i="21"/>
  <c r="B306" i="21"/>
  <c r="B305" i="21"/>
  <c r="B304" i="21"/>
  <c r="B303" i="21"/>
  <c r="B302" i="21"/>
  <c r="B301" i="21"/>
  <c r="B300" i="21"/>
  <c r="B299" i="21"/>
  <c r="B298" i="21"/>
  <c r="B297" i="21"/>
  <c r="B296" i="21"/>
  <c r="B295" i="21"/>
  <c r="B294" i="21"/>
  <c r="B293" i="21"/>
  <c r="B292" i="21"/>
  <c r="B291" i="21"/>
  <c r="B290" i="21"/>
  <c r="B289" i="21"/>
  <c r="B288" i="21"/>
  <c r="B287" i="21"/>
  <c r="C287" i="21" s="1"/>
  <c r="B286" i="21"/>
  <c r="B285" i="21"/>
  <c r="B284" i="21"/>
  <c r="B283" i="21"/>
  <c r="B282" i="21"/>
  <c r="B281" i="21"/>
  <c r="C280" i="21"/>
  <c r="B280" i="21"/>
  <c r="B279" i="21"/>
  <c r="B278" i="21"/>
  <c r="B277" i="21"/>
  <c r="B276" i="21"/>
  <c r="B275" i="21"/>
  <c r="C275" i="21" s="1"/>
  <c r="B274" i="21"/>
  <c r="B273" i="21"/>
  <c r="B272" i="21"/>
  <c r="B271" i="21"/>
  <c r="C270" i="21"/>
  <c r="B270" i="21"/>
  <c r="B269" i="21"/>
  <c r="B268" i="21"/>
  <c r="B267" i="21"/>
  <c r="B266" i="21"/>
  <c r="B265" i="21"/>
  <c r="F265" i="21" s="1"/>
  <c r="B264" i="21"/>
  <c r="B263" i="21"/>
  <c r="B262" i="21"/>
  <c r="B261" i="21"/>
  <c r="E260" i="21"/>
  <c r="B260" i="21"/>
  <c r="F260" i="21" s="1"/>
  <c r="B259" i="21"/>
  <c r="B258" i="21"/>
  <c r="E257" i="21"/>
  <c r="B257" i="21"/>
  <c r="B256" i="21"/>
  <c r="F255" i="21"/>
  <c r="B255" i="21"/>
  <c r="B254" i="21"/>
  <c r="B253" i="21"/>
  <c r="B252" i="21"/>
  <c r="B251" i="21"/>
  <c r="C251" i="21" s="1"/>
  <c r="B250" i="21"/>
  <c r="B249" i="21"/>
  <c r="B248" i="21"/>
  <c r="B247" i="21"/>
  <c r="C246" i="21"/>
  <c r="B246" i="21"/>
  <c r="F246" i="21" s="1"/>
  <c r="B245" i="21"/>
  <c r="B244" i="21"/>
  <c r="B243" i="21"/>
  <c r="C243" i="21" s="1"/>
  <c r="B242" i="21"/>
  <c r="B241" i="21"/>
  <c r="C240" i="21"/>
  <c r="B240" i="21"/>
  <c r="B239" i="21"/>
  <c r="B238" i="21"/>
  <c r="B237" i="21"/>
  <c r="F237" i="21" s="1"/>
  <c r="B236" i="21"/>
  <c r="B235" i="21"/>
  <c r="C234" i="21"/>
  <c r="B234" i="21"/>
  <c r="B233" i="21"/>
  <c r="B232" i="21"/>
  <c r="B231" i="21"/>
  <c r="C231" i="21" s="1"/>
  <c r="B230" i="21"/>
  <c r="B229" i="21"/>
  <c r="C228" i="21"/>
  <c r="B228" i="21"/>
  <c r="B227" i="21"/>
  <c r="B226" i="21"/>
  <c r="B225" i="21"/>
  <c r="F225" i="21" s="1"/>
  <c r="B224" i="21"/>
  <c r="B223" i="21"/>
  <c r="C222" i="21"/>
  <c r="B222" i="21"/>
  <c r="B221" i="21"/>
  <c r="B220" i="21"/>
  <c r="B219" i="21"/>
  <c r="C219" i="21" s="1"/>
  <c r="B218" i="21"/>
  <c r="B217" i="21"/>
  <c r="C216" i="21"/>
  <c r="B216" i="21"/>
  <c r="B215" i="21"/>
  <c r="B214" i="21"/>
  <c r="B213" i="21"/>
  <c r="F213" i="21" s="1"/>
  <c r="B212" i="21"/>
  <c r="B211" i="21"/>
  <c r="C210" i="21"/>
  <c r="B210" i="21"/>
  <c r="B209" i="21"/>
  <c r="B208" i="21"/>
  <c r="B207" i="21"/>
  <c r="C207" i="21" s="1"/>
  <c r="B206" i="21"/>
  <c r="B205" i="21"/>
  <c r="C204" i="21"/>
  <c r="B204" i="21"/>
  <c r="B203" i="21"/>
  <c r="B202" i="21"/>
  <c r="B201" i="21"/>
  <c r="F201" i="21" s="1"/>
  <c r="B200" i="21"/>
  <c r="B199" i="21"/>
  <c r="C198" i="21"/>
  <c r="B198" i="21"/>
  <c r="B197" i="21"/>
  <c r="B196" i="21"/>
  <c r="B195" i="21"/>
  <c r="C195" i="21" s="1"/>
  <c r="B194" i="21"/>
  <c r="B193" i="21"/>
  <c r="C192" i="21"/>
  <c r="B192" i="21"/>
  <c r="B191" i="21"/>
  <c r="C190" i="21"/>
  <c r="B190" i="21"/>
  <c r="B189" i="21"/>
  <c r="F189" i="21" s="1"/>
  <c r="B188" i="21"/>
  <c r="B187" i="21"/>
  <c r="C186" i="21"/>
  <c r="B186" i="21"/>
  <c r="B185" i="21"/>
  <c r="C184" i="21"/>
  <c r="B184" i="21"/>
  <c r="B183" i="21"/>
  <c r="C183" i="21" s="1"/>
  <c r="B182" i="21"/>
  <c r="F182" i="21" s="1"/>
  <c r="B181" i="21"/>
  <c r="B180" i="21"/>
  <c r="B179" i="21"/>
  <c r="B178" i="21"/>
  <c r="B177" i="21"/>
  <c r="B176" i="21"/>
  <c r="F175" i="21"/>
  <c r="B175" i="21"/>
  <c r="B174" i="21"/>
  <c r="B173" i="21"/>
  <c r="B172" i="21"/>
  <c r="F171" i="21"/>
  <c r="B171" i="21"/>
  <c r="B170" i="21"/>
  <c r="B169" i="21"/>
  <c r="F169" i="21" s="1"/>
  <c r="F168" i="21"/>
  <c r="B168" i="21"/>
  <c r="B167" i="21"/>
  <c r="B166" i="21"/>
  <c r="B165" i="21"/>
  <c r="B164" i="21"/>
  <c r="B163" i="21"/>
  <c r="B162" i="21"/>
  <c r="F162" i="21" s="1"/>
  <c r="B161" i="21"/>
  <c r="B160" i="21"/>
  <c r="B159" i="21"/>
  <c r="F159" i="21" s="1"/>
  <c r="F158" i="21"/>
  <c r="B158" i="21"/>
  <c r="B157" i="21"/>
  <c r="B156" i="21"/>
  <c r="F155" i="21"/>
  <c r="B155" i="21"/>
  <c r="B154" i="21"/>
  <c r="B153" i="21"/>
  <c r="F152" i="21"/>
  <c r="B152" i="21"/>
  <c r="B151" i="21"/>
  <c r="F150" i="21"/>
  <c r="B150" i="21"/>
  <c r="B149" i="21"/>
  <c r="F149" i="21" s="1"/>
  <c r="B148" i="21"/>
  <c r="B147" i="21"/>
  <c r="B146" i="21"/>
  <c r="F146" i="21" s="1"/>
  <c r="F145" i="21"/>
  <c r="B145" i="21"/>
  <c r="B144" i="21"/>
  <c r="B143" i="21"/>
  <c r="F143" i="21" s="1"/>
  <c r="B142" i="21"/>
  <c r="F142" i="21" s="1"/>
  <c r="B141" i="21"/>
  <c r="B140" i="21"/>
  <c r="B139" i="21"/>
  <c r="F139" i="21" s="1"/>
  <c r="B138" i="21"/>
  <c r="F137" i="21"/>
  <c r="B137" i="21"/>
  <c r="B136" i="21"/>
  <c r="B135" i="21"/>
  <c r="F134" i="21"/>
  <c r="B134" i="21"/>
  <c r="B133" i="21"/>
  <c r="B132" i="21"/>
  <c r="F132" i="21" s="1"/>
  <c r="B131" i="21"/>
  <c r="B130" i="21"/>
  <c r="B129" i="21"/>
  <c r="F129" i="21" s="1"/>
  <c r="B128" i="21"/>
  <c r="B127" i="21"/>
  <c r="F126" i="21"/>
  <c r="B126" i="21"/>
  <c r="B125" i="21"/>
  <c r="B124" i="21"/>
  <c r="F124" i="21" s="1"/>
  <c r="B123" i="21"/>
  <c r="F123" i="21" s="1"/>
  <c r="B122" i="21"/>
  <c r="F121" i="21"/>
  <c r="B121" i="21"/>
  <c r="B120" i="21"/>
  <c r="B119" i="21"/>
  <c r="F119" i="21" s="1"/>
  <c r="B118" i="21"/>
  <c r="F117" i="21"/>
  <c r="B117" i="21"/>
  <c r="B116" i="21"/>
  <c r="F116" i="21" s="1"/>
  <c r="B115" i="21"/>
  <c r="B114" i="21"/>
  <c r="B113" i="21"/>
  <c r="C113" i="21" s="1"/>
  <c r="B112" i="21"/>
  <c r="F111" i="21"/>
  <c r="C111" i="21"/>
  <c r="B111" i="21"/>
  <c r="B110" i="21"/>
  <c r="F109" i="21"/>
  <c r="B109" i="21"/>
  <c r="B108" i="21"/>
  <c r="C108" i="21" s="1"/>
  <c r="E107" i="21"/>
  <c r="B107" i="21"/>
  <c r="F106" i="21"/>
  <c r="B106" i="21"/>
  <c r="B105" i="21"/>
  <c r="C105" i="21" s="1"/>
  <c r="E104" i="21"/>
  <c r="B104" i="21"/>
  <c r="F103" i="21"/>
  <c r="B103" i="21"/>
  <c r="B102" i="21"/>
  <c r="C102" i="21" s="1"/>
  <c r="E101" i="21"/>
  <c r="C101" i="21"/>
  <c r="B101" i="21"/>
  <c r="F100" i="21"/>
  <c r="B100" i="21"/>
  <c r="B99" i="21"/>
  <c r="C99" i="21" s="1"/>
  <c r="E98" i="21"/>
  <c r="B98" i="21"/>
  <c r="F97" i="21"/>
  <c r="B97" i="21"/>
  <c r="B96" i="21"/>
  <c r="C96" i="21" s="1"/>
  <c r="E95" i="21"/>
  <c r="B95" i="21"/>
  <c r="F94" i="21"/>
  <c r="E94" i="21"/>
  <c r="B94" i="21"/>
  <c r="E93" i="21"/>
  <c r="B93" i="21"/>
  <c r="C93" i="21" s="1"/>
  <c r="E92" i="21"/>
  <c r="B92" i="21"/>
  <c r="F92" i="21" s="1"/>
  <c r="F91" i="21"/>
  <c r="E91" i="21"/>
  <c r="B91" i="21"/>
  <c r="F90" i="21"/>
  <c r="E90" i="21"/>
  <c r="B90" i="21"/>
  <c r="C89" i="21"/>
  <c r="B89" i="21"/>
  <c r="F89" i="21" s="1"/>
  <c r="F88" i="21"/>
  <c r="B88" i="21"/>
  <c r="F87" i="21"/>
  <c r="E87" i="21"/>
  <c r="B87" i="21"/>
  <c r="E86" i="21"/>
  <c r="C86" i="21"/>
  <c r="B86" i="21"/>
  <c r="E85" i="21"/>
  <c r="B85" i="21"/>
  <c r="B84" i="21"/>
  <c r="C84" i="21" s="1"/>
  <c r="E83" i="21"/>
  <c r="C83" i="21"/>
  <c r="B83" i="21"/>
  <c r="F82" i="21"/>
  <c r="E82" i="21"/>
  <c r="B82" i="21"/>
  <c r="E81" i="21"/>
  <c r="B81" i="21"/>
  <c r="C81" i="21" s="1"/>
  <c r="E80" i="21"/>
  <c r="B80" i="21"/>
  <c r="F80" i="21" s="1"/>
  <c r="F79" i="21"/>
  <c r="E79" i="21"/>
  <c r="B79" i="21"/>
  <c r="F78" i="21"/>
  <c r="E78" i="21"/>
  <c r="B78" i="21"/>
  <c r="C77" i="21"/>
  <c r="B77" i="21"/>
  <c r="F77" i="21" s="1"/>
  <c r="F76" i="21"/>
  <c r="B76" i="21"/>
  <c r="F75" i="21"/>
  <c r="E75" i="21"/>
  <c r="B75" i="21"/>
  <c r="E74" i="21"/>
  <c r="C74" i="21"/>
  <c r="B74" i="21"/>
  <c r="E73" i="21"/>
  <c r="B73" i="21"/>
  <c r="B72" i="21"/>
  <c r="C72" i="21" s="1"/>
  <c r="C71" i="21"/>
  <c r="B71" i="21"/>
  <c r="F71" i="21" s="1"/>
  <c r="B70" i="21"/>
  <c r="F70" i="21" s="1"/>
  <c r="B69" i="21"/>
  <c r="C68" i="21"/>
  <c r="B68" i="21"/>
  <c r="F67" i="21"/>
  <c r="B67" i="21"/>
  <c r="C67" i="21" s="1"/>
  <c r="B66" i="21"/>
  <c r="C66" i="21" s="1"/>
  <c r="F65" i="21"/>
  <c r="B65" i="21"/>
  <c r="B64" i="21"/>
  <c r="F64" i="21" s="1"/>
  <c r="B63" i="21"/>
  <c r="F62" i="21"/>
  <c r="C62" i="21"/>
  <c r="B62" i="21"/>
  <c r="B61" i="21"/>
  <c r="C61" i="21" s="1"/>
  <c r="C60" i="21"/>
  <c r="B60" i="21"/>
  <c r="F60" i="21" s="1"/>
  <c r="B59" i="21"/>
  <c r="C59" i="21" s="1"/>
  <c r="C58" i="21"/>
  <c r="B58" i="21"/>
  <c r="F58" i="21" s="1"/>
  <c r="B57" i="21"/>
  <c r="F56" i="21"/>
  <c r="B56" i="21"/>
  <c r="E56" i="21" s="1"/>
  <c r="C55" i="21"/>
  <c r="B55" i="21"/>
  <c r="F54" i="21"/>
  <c r="B54" i="21"/>
  <c r="F53" i="21"/>
  <c r="B53" i="21"/>
  <c r="C53" i="21" s="1"/>
  <c r="F52" i="21"/>
  <c r="B52" i="21"/>
  <c r="C52" i="21" s="1"/>
  <c r="B51" i="21"/>
  <c r="E50" i="21"/>
  <c r="C50" i="21"/>
  <c r="B50" i="21"/>
  <c r="F49" i="21"/>
  <c r="E49" i="21"/>
  <c r="C49" i="21"/>
  <c r="B49" i="21"/>
  <c r="F48" i="21"/>
  <c r="B48" i="21"/>
  <c r="B47" i="21"/>
  <c r="E46" i="21"/>
  <c r="B46" i="21"/>
  <c r="B45" i="21"/>
  <c r="B44" i="21"/>
  <c r="C44" i="21" s="1"/>
  <c r="B43" i="21"/>
  <c r="B42" i="21"/>
  <c r="F42" i="21" s="1"/>
  <c r="E41" i="21"/>
  <c r="C41" i="21"/>
  <c r="B41" i="21"/>
  <c r="F41" i="21" s="1"/>
  <c r="F40" i="21"/>
  <c r="B40" i="21"/>
  <c r="C40" i="21" s="1"/>
  <c r="F39" i="21"/>
  <c r="E39" i="21"/>
  <c r="B39" i="21"/>
  <c r="C39" i="21" s="1"/>
  <c r="B38" i="21"/>
  <c r="C38" i="21" s="1"/>
  <c r="F37" i="21"/>
  <c r="B37" i="21"/>
  <c r="C37" i="21" s="1"/>
  <c r="B36" i="21"/>
  <c r="C36" i="21" s="1"/>
  <c r="F35" i="21"/>
  <c r="B35" i="21"/>
  <c r="C35" i="21" s="1"/>
  <c r="B34" i="21"/>
  <c r="F34" i="21" s="1"/>
  <c r="B33" i="21"/>
  <c r="F33" i="21" s="1"/>
  <c r="F32" i="21"/>
  <c r="B32" i="21"/>
  <c r="B31" i="21"/>
  <c r="F31" i="21" s="1"/>
  <c r="B30" i="21"/>
  <c r="F30" i="21" s="1"/>
  <c r="B29" i="21"/>
  <c r="F29" i="21" s="1"/>
  <c r="F28" i="21"/>
  <c r="B28" i="21"/>
  <c r="F27" i="21"/>
  <c r="F17" i="22" s="1"/>
  <c r="B27" i="21"/>
  <c r="B26" i="21"/>
  <c r="F26" i="21" s="1"/>
  <c r="B25" i="21"/>
  <c r="F25" i="21" s="1"/>
  <c r="B24" i="21"/>
  <c r="F23" i="21"/>
  <c r="C23" i="21"/>
  <c r="B23" i="21"/>
  <c r="B22" i="21"/>
  <c r="C22" i="21" s="1"/>
  <c r="F21" i="21"/>
  <c r="B21" i="21"/>
  <c r="C21" i="21" s="1"/>
  <c r="F20" i="21"/>
  <c r="B20" i="21"/>
  <c r="C20" i="21" s="1"/>
  <c r="F19" i="21"/>
  <c r="C19" i="21"/>
  <c r="B19" i="21"/>
  <c r="F18" i="21"/>
  <c r="C18" i="21"/>
  <c r="B18" i="21"/>
  <c r="B17" i="21"/>
  <c r="C17" i="21" s="1"/>
  <c r="B16" i="21"/>
  <c r="F15" i="21"/>
  <c r="B15" i="21"/>
  <c r="C15" i="21" s="1"/>
  <c r="E14" i="21"/>
  <c r="C14" i="21"/>
  <c r="B14" i="21"/>
  <c r="F14" i="21" s="1"/>
  <c r="E13" i="21"/>
  <c r="C13" i="21"/>
  <c r="B13" i="21"/>
  <c r="F13" i="21" s="1"/>
  <c r="F12" i="21"/>
  <c r="E12" i="21"/>
  <c r="C12" i="21"/>
  <c r="B12" i="21"/>
  <c r="F11" i="21"/>
  <c r="C11" i="21"/>
  <c r="B11" i="21"/>
  <c r="E11" i="21" s="1"/>
  <c r="B10" i="21"/>
  <c r="F9" i="21"/>
  <c r="B9" i="21"/>
  <c r="C9" i="21" s="1"/>
  <c r="F8" i="21"/>
  <c r="C8" i="21"/>
  <c r="B8" i="21"/>
  <c r="F7" i="21"/>
  <c r="B7" i="21"/>
  <c r="C7" i="21" s="1"/>
  <c r="C6" i="21"/>
  <c r="B6" i="21"/>
  <c r="F6" i="21" s="1"/>
  <c r="F5" i="21"/>
  <c r="C5" i="21"/>
  <c r="B5" i="21"/>
  <c r="F4" i="21"/>
  <c r="C4" i="21"/>
  <c r="B4" i="21"/>
  <c r="F3" i="21"/>
  <c r="C3" i="21"/>
  <c r="B3" i="21"/>
  <c r="B2" i="21"/>
  <c r="F2" i="21" s="1"/>
  <c r="M50" i="20"/>
  <c r="M51" i="20" s="1"/>
  <c r="N43" i="20"/>
  <c r="M33" i="20"/>
  <c r="F33" i="20"/>
  <c r="M32" i="20"/>
  <c r="F32" i="20"/>
  <c r="M31" i="20"/>
  <c r="M30" i="20"/>
  <c r="F30" i="20"/>
  <c r="M24" i="20"/>
  <c r="A24" i="20"/>
  <c r="M23" i="20"/>
  <c r="M27" i="20" s="1"/>
  <c r="A23" i="20"/>
  <c r="M17" i="20"/>
  <c r="M21" i="20" s="1"/>
  <c r="A17" i="20"/>
  <c r="K14" i="20"/>
  <c r="K12" i="20"/>
  <c r="O11" i="20"/>
  <c r="K11" i="20"/>
  <c r="O9" i="20"/>
  <c r="K9" i="20"/>
  <c r="A8" i="20"/>
  <c r="K5" i="20"/>
  <c r="B5" i="20"/>
  <c r="M51" i="19"/>
  <c r="M50" i="19"/>
  <c r="N43" i="19"/>
  <c r="M33" i="19"/>
  <c r="F32" i="19"/>
  <c r="M31" i="19"/>
  <c r="F30" i="19"/>
  <c r="M24" i="19"/>
  <c r="A24" i="19"/>
  <c r="M23" i="19"/>
  <c r="A23" i="19"/>
  <c r="M17" i="19"/>
  <c r="M21" i="19" s="1"/>
  <c r="K14" i="19"/>
  <c r="K12" i="19"/>
  <c r="O11" i="19"/>
  <c r="K11" i="19"/>
  <c r="O9" i="19"/>
  <c r="K9" i="19"/>
  <c r="A8" i="19"/>
  <c r="K5" i="19"/>
  <c r="B5" i="19"/>
  <c r="U700" i="18"/>
  <c r="C700" i="18"/>
  <c r="U699" i="18"/>
  <c r="C699" i="18"/>
  <c r="U698" i="18"/>
  <c r="C698" i="18"/>
  <c r="U697" i="18"/>
  <c r="C697" i="18"/>
  <c r="U696" i="18"/>
  <c r="C696" i="18"/>
  <c r="U695" i="18"/>
  <c r="C695" i="18"/>
  <c r="U694" i="18"/>
  <c r="C694" i="18"/>
  <c r="U693" i="18"/>
  <c r="C693" i="18"/>
  <c r="U692" i="18"/>
  <c r="C692" i="18"/>
  <c r="U691" i="18"/>
  <c r="C691" i="18"/>
  <c r="U690" i="18"/>
  <c r="C690" i="18"/>
  <c r="U689" i="18"/>
  <c r="C689" i="18"/>
  <c r="U688" i="18"/>
  <c r="C688" i="18"/>
  <c r="U687" i="18"/>
  <c r="C687" i="18"/>
  <c r="U686" i="18"/>
  <c r="C686" i="18"/>
  <c r="U685" i="18"/>
  <c r="C685" i="18"/>
  <c r="U684" i="18"/>
  <c r="C684" i="18"/>
  <c r="U683" i="18"/>
  <c r="C683" i="18"/>
  <c r="U682" i="18"/>
  <c r="C682" i="18"/>
  <c r="U681" i="18"/>
  <c r="C681" i="18"/>
  <c r="U680" i="18"/>
  <c r="C680" i="18"/>
  <c r="U679" i="18"/>
  <c r="C679" i="18"/>
  <c r="U678" i="18"/>
  <c r="C678" i="18"/>
  <c r="U677" i="18"/>
  <c r="C677" i="18"/>
  <c r="U676" i="18"/>
  <c r="C676" i="18"/>
  <c r="U675" i="18"/>
  <c r="C675" i="18"/>
  <c r="U674" i="18"/>
  <c r="C674" i="18"/>
  <c r="U673" i="18"/>
  <c r="C673" i="18"/>
  <c r="U672" i="18"/>
  <c r="C672" i="18"/>
  <c r="U671" i="18"/>
  <c r="C671" i="18"/>
  <c r="U670" i="18"/>
  <c r="C670" i="18"/>
  <c r="U669" i="18"/>
  <c r="C669" i="18"/>
  <c r="U668" i="18"/>
  <c r="C668" i="18"/>
  <c r="U667" i="18"/>
  <c r="C667" i="18"/>
  <c r="U666" i="18"/>
  <c r="C666" i="18"/>
  <c r="U665" i="18"/>
  <c r="C665" i="18"/>
  <c r="U664" i="18"/>
  <c r="C664" i="18"/>
  <c r="U663" i="18"/>
  <c r="C663" i="18"/>
  <c r="U662" i="18"/>
  <c r="C662" i="18"/>
  <c r="U661" i="18"/>
  <c r="C661" i="18"/>
  <c r="U660" i="18"/>
  <c r="C660" i="18"/>
  <c r="U659" i="18"/>
  <c r="C659" i="18"/>
  <c r="U658" i="18"/>
  <c r="C658" i="18"/>
  <c r="U657" i="18"/>
  <c r="C657" i="18"/>
  <c r="U656" i="18"/>
  <c r="C656" i="18"/>
  <c r="U655" i="18"/>
  <c r="C655" i="18"/>
  <c r="U654" i="18"/>
  <c r="C654" i="18"/>
  <c r="U653" i="18"/>
  <c r="C653" i="18"/>
  <c r="U652" i="18"/>
  <c r="C652" i="18"/>
  <c r="U651" i="18"/>
  <c r="C651" i="18"/>
  <c r="U650" i="18"/>
  <c r="C650" i="18"/>
  <c r="U649" i="18"/>
  <c r="C649" i="18"/>
  <c r="U648" i="18"/>
  <c r="C648" i="18"/>
  <c r="U647" i="18"/>
  <c r="C647" i="18"/>
  <c r="U646" i="18"/>
  <c r="C646" i="18"/>
  <c r="U645" i="18"/>
  <c r="C645" i="18"/>
  <c r="U644" i="18"/>
  <c r="C644" i="18"/>
  <c r="U643" i="18"/>
  <c r="C643" i="18"/>
  <c r="U642" i="18"/>
  <c r="C642" i="18"/>
  <c r="U641" i="18"/>
  <c r="C641" i="18"/>
  <c r="U640" i="18"/>
  <c r="C640" i="18"/>
  <c r="U639" i="18"/>
  <c r="C639" i="18"/>
  <c r="U638" i="18"/>
  <c r="C638" i="18"/>
  <c r="U637" i="18"/>
  <c r="C637" i="18"/>
  <c r="U636" i="18"/>
  <c r="C636" i="18"/>
  <c r="U635" i="18"/>
  <c r="C635" i="18"/>
  <c r="U634" i="18"/>
  <c r="C634" i="18"/>
  <c r="U633" i="18"/>
  <c r="C633" i="18"/>
  <c r="U632" i="18"/>
  <c r="C632" i="18"/>
  <c r="U631" i="18"/>
  <c r="C631" i="18"/>
  <c r="U630" i="18"/>
  <c r="C630" i="18"/>
  <c r="U629" i="18"/>
  <c r="C629" i="18"/>
  <c r="U628" i="18"/>
  <c r="C628" i="18"/>
  <c r="U627" i="18"/>
  <c r="C627" i="18"/>
  <c r="U626" i="18"/>
  <c r="C626" i="18"/>
  <c r="U625" i="18"/>
  <c r="C625" i="18"/>
  <c r="U624" i="18"/>
  <c r="C624" i="18"/>
  <c r="U623" i="18"/>
  <c r="C623" i="18"/>
  <c r="U622" i="18"/>
  <c r="C622" i="18"/>
  <c r="U621" i="18"/>
  <c r="C621" i="18"/>
  <c r="U620" i="18"/>
  <c r="C620" i="18"/>
  <c r="U619" i="18"/>
  <c r="C619" i="18"/>
  <c r="U618" i="18"/>
  <c r="C618" i="18"/>
  <c r="U617" i="18"/>
  <c r="C617" i="18"/>
  <c r="U616" i="18"/>
  <c r="C616" i="18"/>
  <c r="U615" i="18"/>
  <c r="C615" i="18"/>
  <c r="U614" i="18"/>
  <c r="C614" i="18"/>
  <c r="U613" i="18"/>
  <c r="C613" i="18"/>
  <c r="U612" i="18"/>
  <c r="C612" i="18"/>
  <c r="U611" i="18"/>
  <c r="C611" i="18"/>
  <c r="U610" i="18"/>
  <c r="C610" i="18"/>
  <c r="U609" i="18"/>
  <c r="C609" i="18"/>
  <c r="U608" i="18"/>
  <c r="C608" i="18"/>
  <c r="U607" i="18"/>
  <c r="C607" i="18"/>
  <c r="U606" i="18"/>
  <c r="C606" i="18"/>
  <c r="U605" i="18"/>
  <c r="C605" i="18"/>
  <c r="U604" i="18"/>
  <c r="C604" i="18"/>
  <c r="U603" i="18"/>
  <c r="C603" i="18"/>
  <c r="C604" i="28" s="1"/>
  <c r="U602" i="18"/>
  <c r="C602" i="18"/>
  <c r="C603" i="28" s="1"/>
  <c r="U601" i="18"/>
  <c r="C601" i="18"/>
  <c r="C602" i="28" s="1"/>
  <c r="U600" i="18"/>
  <c r="C600" i="18"/>
  <c r="C601" i="28" s="1"/>
  <c r="U599" i="18"/>
  <c r="C599" i="18"/>
  <c r="C600" i="28" s="1"/>
  <c r="U598" i="18"/>
  <c r="C598" i="18"/>
  <c r="C599" i="28" s="1"/>
  <c r="U597" i="18"/>
  <c r="C597" i="18"/>
  <c r="C598" i="28" s="1"/>
  <c r="U596" i="18"/>
  <c r="C596" i="18"/>
  <c r="C597" i="28" s="1"/>
  <c r="U595" i="18"/>
  <c r="C595" i="18"/>
  <c r="C596" i="28" s="1"/>
  <c r="U594" i="18"/>
  <c r="C594" i="18"/>
  <c r="C595" i="28" s="1"/>
  <c r="U593" i="18"/>
  <c r="C593" i="18"/>
  <c r="C594" i="28" s="1"/>
  <c r="U592" i="18"/>
  <c r="C592" i="18"/>
  <c r="C593" i="28" s="1"/>
  <c r="U591" i="18"/>
  <c r="C591" i="18"/>
  <c r="C592" i="28" s="1"/>
  <c r="U590" i="18"/>
  <c r="C590" i="18"/>
  <c r="C591" i="28" s="1"/>
  <c r="U589" i="18"/>
  <c r="C589" i="18"/>
  <c r="C590" i="28" s="1"/>
  <c r="U588" i="18"/>
  <c r="C588" i="18"/>
  <c r="C589" i="28" s="1"/>
  <c r="U587" i="18"/>
  <c r="C587" i="18"/>
  <c r="C588" i="28" s="1"/>
  <c r="U586" i="18"/>
  <c r="C586" i="18"/>
  <c r="C587" i="28" s="1"/>
  <c r="U585" i="18"/>
  <c r="C585" i="18"/>
  <c r="C586" i="28" s="1"/>
  <c r="U584" i="18"/>
  <c r="C584" i="18"/>
  <c r="C585" i="28" s="1"/>
  <c r="U583" i="18"/>
  <c r="C583" i="18"/>
  <c r="C584" i="28" s="1"/>
  <c r="U582" i="18"/>
  <c r="C582" i="18"/>
  <c r="C583" i="28" s="1"/>
  <c r="U581" i="18"/>
  <c r="C581" i="18"/>
  <c r="C582" i="28" s="1"/>
  <c r="U580" i="18"/>
  <c r="C580" i="18"/>
  <c r="C581" i="28" s="1"/>
  <c r="U579" i="18"/>
  <c r="C579" i="18"/>
  <c r="C580" i="28" s="1"/>
  <c r="U578" i="18"/>
  <c r="C578" i="18"/>
  <c r="C579" i="28" s="1"/>
  <c r="U577" i="18"/>
  <c r="C577" i="18"/>
  <c r="C578" i="28" s="1"/>
  <c r="U576" i="18"/>
  <c r="C576" i="18"/>
  <c r="C577" i="28" s="1"/>
  <c r="U575" i="18"/>
  <c r="C575" i="18"/>
  <c r="C576" i="28" s="1"/>
  <c r="U574" i="18"/>
  <c r="C574" i="18"/>
  <c r="C575" i="28" s="1"/>
  <c r="U573" i="18"/>
  <c r="C573" i="18"/>
  <c r="C89" i="24" s="1"/>
  <c r="U514" i="18"/>
  <c r="U513" i="18"/>
  <c r="U512" i="18"/>
  <c r="U511" i="18"/>
  <c r="U510" i="18"/>
  <c r="U509" i="18"/>
  <c r="U508" i="18"/>
  <c r="U507" i="18"/>
  <c r="U506" i="18"/>
  <c r="U505" i="18"/>
  <c r="U504" i="18"/>
  <c r="U503" i="18"/>
  <c r="U502" i="18"/>
  <c r="U501" i="18"/>
  <c r="U500" i="18"/>
  <c r="U499" i="18"/>
  <c r="U498" i="18"/>
  <c r="U497" i="18"/>
  <c r="U496" i="18"/>
  <c r="U495" i="18"/>
  <c r="U494" i="18"/>
  <c r="U493" i="18"/>
  <c r="U492" i="18"/>
  <c r="U491" i="18"/>
  <c r="U490" i="18"/>
  <c r="U489" i="18"/>
  <c r="U488" i="18"/>
  <c r="U487" i="18"/>
  <c r="U486" i="18"/>
  <c r="U485" i="18"/>
  <c r="U484" i="18"/>
  <c r="U483" i="18"/>
  <c r="U482" i="18"/>
  <c r="U481" i="18"/>
  <c r="U480" i="18"/>
  <c r="U479" i="18"/>
  <c r="U478" i="18"/>
  <c r="U477" i="18"/>
  <c r="U476" i="18"/>
  <c r="U475" i="18"/>
  <c r="U474" i="18"/>
  <c r="U473" i="18"/>
  <c r="U472" i="18"/>
  <c r="U471" i="18"/>
  <c r="U470" i="18"/>
  <c r="U469" i="18"/>
  <c r="U468" i="18"/>
  <c r="U467" i="18"/>
  <c r="U466" i="18"/>
  <c r="U465" i="18"/>
  <c r="U464" i="18"/>
  <c r="U463" i="18"/>
  <c r="U462" i="18"/>
  <c r="U461" i="18"/>
  <c r="U460" i="18"/>
  <c r="U459" i="18"/>
  <c r="U458" i="18"/>
  <c r="U457" i="18"/>
  <c r="U456" i="18"/>
  <c r="U455" i="18"/>
  <c r="U454" i="18"/>
  <c r="U453" i="18"/>
  <c r="U452" i="18"/>
  <c r="U451" i="18"/>
  <c r="U450" i="18"/>
  <c r="U449" i="18"/>
  <c r="U448" i="18"/>
  <c r="U447" i="18"/>
  <c r="U446" i="18"/>
  <c r="U445" i="18"/>
  <c r="U444" i="18"/>
  <c r="U443" i="18"/>
  <c r="U442" i="18"/>
  <c r="U441" i="18"/>
  <c r="U440" i="18"/>
  <c r="U439" i="18"/>
  <c r="U438" i="18"/>
  <c r="U437" i="18"/>
  <c r="U436" i="18"/>
  <c r="U435" i="18"/>
  <c r="U434" i="18"/>
  <c r="U433" i="18"/>
  <c r="U432" i="18"/>
  <c r="U431" i="18"/>
  <c r="U430" i="18"/>
  <c r="U429" i="18"/>
  <c r="U428" i="18"/>
  <c r="U427" i="18"/>
  <c r="U426" i="18"/>
  <c r="U425" i="18"/>
  <c r="U424" i="18"/>
  <c r="U423" i="18"/>
  <c r="U422" i="18"/>
  <c r="U421" i="18"/>
  <c r="U420" i="18"/>
  <c r="U419" i="18"/>
  <c r="U418" i="18"/>
  <c r="U417" i="18"/>
  <c r="U416" i="18"/>
  <c r="U415" i="18"/>
  <c r="U414" i="18"/>
  <c r="U413" i="18"/>
  <c r="U412" i="18"/>
  <c r="U411" i="18"/>
  <c r="U410" i="18"/>
  <c r="U409" i="18"/>
  <c r="U408" i="18"/>
  <c r="U407" i="18"/>
  <c r="U406" i="18"/>
  <c r="U405" i="18"/>
  <c r="U404" i="18"/>
  <c r="U403" i="18"/>
  <c r="U402" i="18"/>
  <c r="U401" i="18"/>
  <c r="U400" i="18"/>
  <c r="U399" i="18"/>
  <c r="U398" i="18"/>
  <c r="U397" i="18"/>
  <c r="U396" i="18"/>
  <c r="U395" i="18"/>
  <c r="U394" i="18"/>
  <c r="U393" i="18"/>
  <c r="U392" i="18"/>
  <c r="U391" i="18"/>
  <c r="U390" i="18"/>
  <c r="U389" i="18"/>
  <c r="U388" i="18"/>
  <c r="U387" i="18"/>
  <c r="U386" i="18"/>
  <c r="U385" i="18"/>
  <c r="U384" i="18"/>
  <c r="U383" i="18"/>
  <c r="U382" i="18"/>
  <c r="U381" i="18"/>
  <c r="U380" i="18"/>
  <c r="U379" i="18"/>
  <c r="U378" i="18"/>
  <c r="U377" i="18"/>
  <c r="U376" i="18"/>
  <c r="U375" i="18"/>
  <c r="U374" i="18"/>
  <c r="U373" i="18"/>
  <c r="U372" i="18"/>
  <c r="U371" i="18"/>
  <c r="U370" i="18"/>
  <c r="U369" i="18"/>
  <c r="U368" i="18"/>
  <c r="U367" i="18"/>
  <c r="U366" i="18"/>
  <c r="U365" i="18"/>
  <c r="U364" i="18"/>
  <c r="U363" i="18"/>
  <c r="U362" i="18"/>
  <c r="U361" i="18"/>
  <c r="U360" i="18"/>
  <c r="U359" i="18"/>
  <c r="U358" i="18"/>
  <c r="U357" i="18"/>
  <c r="U356" i="18"/>
  <c r="U355" i="18"/>
  <c r="U354" i="18"/>
  <c r="U353" i="18"/>
  <c r="U352" i="18"/>
  <c r="U351" i="18"/>
  <c r="U350" i="18"/>
  <c r="U349" i="18"/>
  <c r="U348" i="18"/>
  <c r="U347" i="18"/>
  <c r="U346" i="18"/>
  <c r="U345" i="18"/>
  <c r="U344" i="18"/>
  <c r="U343" i="18"/>
  <c r="U342" i="18"/>
  <c r="U341" i="18"/>
  <c r="U340" i="18"/>
  <c r="U339" i="18"/>
  <c r="U338" i="18"/>
  <c r="U337" i="18"/>
  <c r="U336" i="18"/>
  <c r="U335" i="18"/>
  <c r="U334" i="18"/>
  <c r="U333" i="18"/>
  <c r="U332" i="18"/>
  <c r="U331" i="18"/>
  <c r="U330" i="18"/>
  <c r="U329" i="18"/>
  <c r="U328" i="18"/>
  <c r="U327" i="18"/>
  <c r="U326" i="18"/>
  <c r="U325" i="18"/>
  <c r="U324" i="18"/>
  <c r="U323" i="18"/>
  <c r="U322" i="18"/>
  <c r="U321" i="18"/>
  <c r="U320" i="18"/>
  <c r="U319" i="18"/>
  <c r="U318" i="18"/>
  <c r="U317" i="18"/>
  <c r="U316" i="18"/>
  <c r="U315" i="18"/>
  <c r="U314" i="18"/>
  <c r="U313" i="18"/>
  <c r="U312" i="18"/>
  <c r="U311" i="18"/>
  <c r="U310" i="18"/>
  <c r="U309" i="18"/>
  <c r="U308" i="18"/>
  <c r="U307" i="18"/>
  <c r="U306" i="18"/>
  <c r="U305" i="18"/>
  <c r="U304" i="18"/>
  <c r="U303" i="18"/>
  <c r="U302" i="18"/>
  <c r="U301" i="18"/>
  <c r="U300" i="18"/>
  <c r="U299" i="18"/>
  <c r="U298" i="18"/>
  <c r="U297" i="18"/>
  <c r="U296" i="18"/>
  <c r="U295" i="18"/>
  <c r="U294" i="18"/>
  <c r="U293" i="18"/>
  <c r="U292" i="18"/>
  <c r="U291" i="18"/>
  <c r="U290" i="18"/>
  <c r="U289" i="18"/>
  <c r="U288" i="18"/>
  <c r="U287" i="18"/>
  <c r="U286" i="18"/>
  <c r="U285" i="18"/>
  <c r="U284" i="18"/>
  <c r="U283" i="18"/>
  <c r="U282" i="18"/>
  <c r="U281" i="18"/>
  <c r="U280" i="18"/>
  <c r="U279" i="18"/>
  <c r="U278" i="18"/>
  <c r="U277" i="18"/>
  <c r="U276" i="18"/>
  <c r="U275" i="18"/>
  <c r="U274" i="18"/>
  <c r="U273" i="18"/>
  <c r="U272" i="18"/>
  <c r="U271" i="18"/>
  <c r="U270" i="18"/>
  <c r="U269" i="18"/>
  <c r="U268" i="18"/>
  <c r="U267" i="18"/>
  <c r="U266" i="18"/>
  <c r="U265" i="18"/>
  <c r="U264" i="18"/>
  <c r="U263" i="18"/>
  <c r="U262" i="18"/>
  <c r="U261" i="18"/>
  <c r="U260" i="18"/>
  <c r="U259" i="18"/>
  <c r="U258" i="18"/>
  <c r="U257" i="18"/>
  <c r="U256" i="18"/>
  <c r="U255" i="18"/>
  <c r="U254" i="18"/>
  <c r="U253" i="18"/>
  <c r="U252" i="18"/>
  <c r="U251" i="18"/>
  <c r="U250" i="18"/>
  <c r="U249" i="18"/>
  <c r="U248" i="18"/>
  <c r="U247" i="18"/>
  <c r="U246" i="18"/>
  <c r="U245" i="18"/>
  <c r="U244" i="18"/>
  <c r="U243" i="18"/>
  <c r="U242" i="18"/>
  <c r="U241" i="18"/>
  <c r="U240" i="18"/>
  <c r="U239" i="18"/>
  <c r="U238" i="18"/>
  <c r="U237" i="18"/>
  <c r="U236" i="18"/>
  <c r="U235" i="18"/>
  <c r="U234" i="18"/>
  <c r="U233" i="18"/>
  <c r="U232" i="18"/>
  <c r="U231" i="18"/>
  <c r="U230" i="18"/>
  <c r="U229" i="18"/>
  <c r="U228" i="18"/>
  <c r="U227" i="18"/>
  <c r="U226" i="18"/>
  <c r="U225" i="18"/>
  <c r="U224" i="18"/>
  <c r="U223" i="18"/>
  <c r="U222" i="18"/>
  <c r="U221" i="18"/>
  <c r="U220" i="18"/>
  <c r="U219" i="18"/>
  <c r="U218" i="18"/>
  <c r="U217" i="18"/>
  <c r="U216" i="18"/>
  <c r="U215" i="18"/>
  <c r="U214" i="18"/>
  <c r="U213" i="18"/>
  <c r="U212" i="18"/>
  <c r="U211" i="18"/>
  <c r="U210" i="18"/>
  <c r="U209" i="18"/>
  <c r="U208" i="18"/>
  <c r="U207" i="18"/>
  <c r="U206" i="18"/>
  <c r="U205" i="18"/>
  <c r="U204" i="18"/>
  <c r="U203" i="18"/>
  <c r="U202" i="18"/>
  <c r="U201" i="18"/>
  <c r="U200" i="18"/>
  <c r="U199" i="18"/>
  <c r="U198" i="18"/>
  <c r="U197" i="18"/>
  <c r="U196" i="18"/>
  <c r="U195" i="18"/>
  <c r="U194" i="18"/>
  <c r="U193" i="18"/>
  <c r="U192" i="18"/>
  <c r="U191" i="18"/>
  <c r="U190" i="18"/>
  <c r="U189" i="18"/>
  <c r="U188" i="18"/>
  <c r="U187" i="18"/>
  <c r="U186" i="18"/>
  <c r="U185" i="18"/>
  <c r="U184" i="18"/>
  <c r="U183" i="18"/>
  <c r="U182" i="18"/>
  <c r="U181" i="18"/>
  <c r="U180" i="18"/>
  <c r="U179" i="18"/>
  <c r="U178" i="18"/>
  <c r="U177" i="18"/>
  <c r="U176" i="18"/>
  <c r="U175" i="18"/>
  <c r="U174" i="18"/>
  <c r="U173" i="18"/>
  <c r="U172" i="18"/>
  <c r="U171" i="18"/>
  <c r="U170" i="18"/>
  <c r="U169" i="18"/>
  <c r="U168" i="18"/>
  <c r="U167" i="18"/>
  <c r="U166" i="18"/>
  <c r="U165" i="18"/>
  <c r="U164" i="18"/>
  <c r="U163" i="18"/>
  <c r="U162" i="18"/>
  <c r="U161" i="18"/>
  <c r="U160" i="18"/>
  <c r="U159" i="18"/>
  <c r="U158" i="18"/>
  <c r="U157" i="18"/>
  <c r="U156" i="18"/>
  <c r="U155" i="18"/>
  <c r="U154" i="18"/>
  <c r="U153" i="18"/>
  <c r="U152" i="18"/>
  <c r="U151" i="18"/>
  <c r="U150" i="18"/>
  <c r="U149" i="18"/>
  <c r="U148" i="18"/>
  <c r="U147" i="18"/>
  <c r="U146" i="18"/>
  <c r="U145" i="18"/>
  <c r="U144" i="18"/>
  <c r="U143" i="18"/>
  <c r="U142" i="18"/>
  <c r="U141" i="18"/>
  <c r="U140" i="18"/>
  <c r="U139" i="18"/>
  <c r="U138" i="18"/>
  <c r="U137" i="18"/>
  <c r="U136" i="18"/>
  <c r="U135" i="18"/>
  <c r="U134" i="18"/>
  <c r="U133" i="18"/>
  <c r="U132" i="18"/>
  <c r="U131" i="18"/>
  <c r="U130" i="18"/>
  <c r="U129" i="18"/>
  <c r="U128" i="18"/>
  <c r="U127" i="18"/>
  <c r="U126" i="18"/>
  <c r="U125" i="18"/>
  <c r="U124" i="18"/>
  <c r="U123" i="18"/>
  <c r="U122" i="18"/>
  <c r="U121" i="18"/>
  <c r="U120" i="18"/>
  <c r="U119" i="18"/>
  <c r="U118" i="18"/>
  <c r="U117" i="18"/>
  <c r="U116" i="18"/>
  <c r="U115" i="18"/>
  <c r="U114" i="18"/>
  <c r="U113" i="18"/>
  <c r="U112" i="18"/>
  <c r="U111" i="18"/>
  <c r="U110" i="18"/>
  <c r="U109" i="18"/>
  <c r="U108" i="18"/>
  <c r="U107" i="18"/>
  <c r="U106" i="18"/>
  <c r="U105" i="18"/>
  <c r="U104" i="18"/>
  <c r="U103" i="18"/>
  <c r="U102" i="18"/>
  <c r="U101" i="18"/>
  <c r="U100" i="18"/>
  <c r="U99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U80" i="18"/>
  <c r="U79" i="18"/>
  <c r="U78" i="18"/>
  <c r="U77" i="18"/>
  <c r="U76" i="18"/>
  <c r="U75" i="18"/>
  <c r="U74" i="18"/>
  <c r="U73" i="18"/>
  <c r="U72" i="18"/>
  <c r="U71" i="18"/>
  <c r="U70" i="18"/>
  <c r="U69" i="18"/>
  <c r="U68" i="18"/>
  <c r="U67" i="18"/>
  <c r="U66" i="18"/>
  <c r="U65" i="18"/>
  <c r="U64" i="18"/>
  <c r="U63" i="18"/>
  <c r="U62" i="18"/>
  <c r="U61" i="18"/>
  <c r="U60" i="18"/>
  <c r="U58" i="18"/>
  <c r="U57" i="18"/>
  <c r="U56" i="18"/>
  <c r="U55" i="18"/>
  <c r="U54" i="18"/>
  <c r="U53" i="18"/>
  <c r="U52" i="18"/>
  <c r="U51" i="18"/>
  <c r="U50" i="18"/>
  <c r="U49" i="18"/>
  <c r="U48" i="18"/>
  <c r="U47" i="18"/>
  <c r="U46" i="18"/>
  <c r="U45" i="18"/>
  <c r="U44" i="18"/>
  <c r="U43" i="18"/>
  <c r="U42" i="18"/>
  <c r="U41" i="18"/>
  <c r="K40" i="18"/>
  <c r="U40" i="18" s="1"/>
  <c r="F40" i="24" s="1"/>
  <c r="D10" i="25" s="1"/>
  <c r="K39" i="18"/>
  <c r="U39" i="18" s="1"/>
  <c r="F39" i="24" s="1"/>
  <c r="K38" i="18"/>
  <c r="U38" i="18" s="1"/>
  <c r="F38" i="24" s="1"/>
  <c r="U37" i="18"/>
  <c r="F37" i="24" s="1"/>
  <c r="K37" i="18"/>
  <c r="K36" i="18"/>
  <c r="U36" i="18" s="1"/>
  <c r="F36" i="24" s="1"/>
  <c r="K35" i="18"/>
  <c r="U35" i="18" s="1"/>
  <c r="F35" i="24" s="1"/>
  <c r="U34" i="18"/>
  <c r="F34" i="24" s="1"/>
  <c r="K34" i="18"/>
  <c r="K33" i="18"/>
  <c r="U33" i="18" s="1"/>
  <c r="F33" i="24" s="1"/>
  <c r="K32" i="18"/>
  <c r="U32" i="18" s="1"/>
  <c r="F32" i="24" s="1"/>
  <c r="U31" i="18"/>
  <c r="F31" i="24" s="1"/>
  <c r="K31" i="18"/>
  <c r="K30" i="18"/>
  <c r="U30" i="18" s="1"/>
  <c r="F30" i="24" s="1"/>
  <c r="K29" i="18"/>
  <c r="U29" i="18" s="1"/>
  <c r="F29" i="24" s="1"/>
  <c r="K28" i="18"/>
  <c r="U28" i="18" s="1"/>
  <c r="F28" i="24" s="1"/>
  <c r="K27" i="18"/>
  <c r="U27" i="18" s="1"/>
  <c r="F27" i="24" s="1"/>
  <c r="K26" i="18"/>
  <c r="U26" i="18" s="1"/>
  <c r="F26" i="24" s="1"/>
  <c r="U25" i="18"/>
  <c r="F25" i="24" s="1"/>
  <c r="K25" i="18"/>
  <c r="K24" i="18"/>
  <c r="U24" i="18" s="1"/>
  <c r="F24" i="24" s="1"/>
  <c r="K23" i="18"/>
  <c r="U23" i="18" s="1"/>
  <c r="F23" i="24" s="1"/>
  <c r="K22" i="18"/>
  <c r="U22" i="18" s="1"/>
  <c r="F22" i="24" s="1"/>
  <c r="K21" i="18"/>
  <c r="U21" i="18" s="1"/>
  <c r="F21" i="24" s="1"/>
  <c r="K20" i="18"/>
  <c r="U20" i="18" s="1"/>
  <c r="F20" i="24" s="1"/>
  <c r="U19" i="18"/>
  <c r="F19" i="24" s="1"/>
  <c r="K19" i="18"/>
  <c r="U18" i="18"/>
  <c r="F18" i="24" s="1"/>
  <c r="K18" i="18"/>
  <c r="K17" i="18"/>
  <c r="K16" i="18"/>
  <c r="U16" i="18" s="1"/>
  <c r="F16" i="24" s="1"/>
  <c r="K15" i="18"/>
  <c r="U15" i="18" s="1"/>
  <c r="F15" i="24" s="1"/>
  <c r="K14" i="18"/>
  <c r="U14" i="18" s="1"/>
  <c r="F14" i="24" s="1"/>
  <c r="U13" i="18"/>
  <c r="F13" i="24" s="1"/>
  <c r="K13" i="18"/>
  <c r="K12" i="18"/>
  <c r="U12" i="18" s="1"/>
  <c r="F12" i="24" s="1"/>
  <c r="K11" i="18"/>
  <c r="U11" i="18" s="1"/>
  <c r="F11" i="24" s="1"/>
  <c r="U10" i="18"/>
  <c r="F10" i="24" s="1"/>
  <c r="K10" i="18"/>
  <c r="K9" i="18"/>
  <c r="U9" i="18" s="1"/>
  <c r="F9" i="24" s="1"/>
  <c r="K8" i="18"/>
  <c r="U8" i="18" s="1"/>
  <c r="F8" i="24" s="1"/>
  <c r="U7" i="18"/>
  <c r="F7" i="24" s="1"/>
  <c r="K7" i="18"/>
  <c r="K6" i="18"/>
  <c r="U6" i="18" s="1"/>
  <c r="F6" i="24" s="1"/>
  <c r="K5" i="18"/>
  <c r="U5" i="18" s="1"/>
  <c r="F5" i="24" s="1"/>
  <c r="K4" i="18"/>
  <c r="U4" i="18" s="1"/>
  <c r="F4" i="24" s="1"/>
  <c r="K3" i="18"/>
  <c r="U3" i="18" s="1"/>
  <c r="F3" i="24" s="1"/>
  <c r="K2" i="18"/>
  <c r="U2" i="18" s="1"/>
  <c r="J35" i="17"/>
  <c r="J34" i="17"/>
  <c r="J27" i="17"/>
  <c r="H23" i="17"/>
  <c r="H22" i="17"/>
  <c r="H21" i="17"/>
  <c r="H20" i="17"/>
  <c r="H19" i="17"/>
  <c r="H15" i="17"/>
  <c r="H14" i="17"/>
  <c r="H10" i="17"/>
  <c r="H11" i="17" s="1"/>
  <c r="H9" i="17"/>
  <c r="H8" i="17"/>
  <c r="P26" i="16"/>
  <c r="O26" i="16"/>
  <c r="N26" i="16"/>
  <c r="K26" i="16"/>
  <c r="P25" i="16" a="1"/>
  <c r="P25" i="16" s="1"/>
  <c r="M25" i="16"/>
  <c r="I25" i="16"/>
  <c r="H25" i="16"/>
  <c r="L25" i="16" s="1"/>
  <c r="P24" i="16" a="1"/>
  <c r="P24" i="16" s="1"/>
  <c r="M24" i="16"/>
  <c r="I24" i="16"/>
  <c r="H24" i="16"/>
  <c r="L24" i="16" s="1"/>
  <c r="P23" i="16" a="1"/>
  <c r="P23" i="16" s="1"/>
  <c r="I23" i="16"/>
  <c r="L23" i="16" s="1"/>
  <c r="H23" i="16"/>
  <c r="P22" i="16" a="1"/>
  <c r="P22" i="16" s="1"/>
  <c r="M22" i="16"/>
  <c r="L22" i="16"/>
  <c r="I22" i="16"/>
  <c r="H22" i="16"/>
  <c r="O21" i="16"/>
  <c r="M21" i="16"/>
  <c r="I21" i="16"/>
  <c r="H21" i="16"/>
  <c r="L21" i="16" s="1"/>
  <c r="P20" i="16" a="1"/>
  <c r="P20" i="16" s="1"/>
  <c r="O20" i="16"/>
  <c r="L20" i="16"/>
  <c r="I20" i="16"/>
  <c r="H20" i="16"/>
  <c r="P19" i="16" a="1"/>
  <c r="P19" i="16" s="1"/>
  <c r="O19" i="16"/>
  <c r="L19" i="16"/>
  <c r="I19" i="16"/>
  <c r="H19" i="16"/>
  <c r="O18" i="16"/>
  <c r="M18" i="16"/>
  <c r="I18" i="16"/>
  <c r="H18" i="16"/>
  <c r="O17" i="16"/>
  <c r="I17" i="16"/>
  <c r="L17" i="16" s="1"/>
  <c r="H17" i="16"/>
  <c r="P16" i="16" a="1"/>
  <c r="P16" i="16" s="1"/>
  <c r="M16" i="16"/>
  <c r="L16" i="16"/>
  <c r="I16" i="16"/>
  <c r="H16" i="16"/>
  <c r="O15" i="16"/>
  <c r="M15" i="16"/>
  <c r="I15" i="16"/>
  <c r="H15" i="16"/>
  <c r="L15" i="16" s="1"/>
  <c r="P14" i="16" a="1"/>
  <c r="P14" i="16" s="1"/>
  <c r="M14" i="16"/>
  <c r="I14" i="16"/>
  <c r="L14" i="16" s="1"/>
  <c r="H14" i="16"/>
  <c r="P13" i="16" a="1"/>
  <c r="P13" i="16" s="1"/>
  <c r="M13" i="16"/>
  <c r="I13" i="16"/>
  <c r="H13" i="16"/>
  <c r="L13" i="16" s="1"/>
  <c r="P12" i="16"/>
  <c r="P12" i="16" a="1"/>
  <c r="I12" i="16"/>
  <c r="H12" i="16"/>
  <c r="L12" i="16" s="1"/>
  <c r="P11" i="16" a="1"/>
  <c r="P11" i="16" s="1"/>
  <c r="O11" i="16"/>
  <c r="L11" i="16"/>
  <c r="H11" i="16"/>
  <c r="H26" i="16" s="1"/>
  <c r="G11" i="16"/>
  <c r="G26" i="16" s="1"/>
  <c r="O8" i="16"/>
  <c r="K8" i="16"/>
  <c r="G8" i="16"/>
  <c r="O7" i="16"/>
  <c r="K7" i="16"/>
  <c r="G7" i="16"/>
  <c r="F24" i="15"/>
  <c r="Q21" i="15"/>
  <c r="H21" i="15"/>
  <c r="T19" i="15" a="1"/>
  <c r="T19" i="15" s="1"/>
  <c r="T21" i="15" s="1"/>
  <c r="N19" i="15"/>
  <c r="H19" i="15"/>
  <c r="E19" i="15"/>
  <c r="G15" i="15"/>
  <c r="G14" i="15"/>
  <c r="G13" i="15"/>
  <c r="G11" i="15"/>
  <c r="AA10" i="15"/>
  <c r="Y10" i="15"/>
  <c r="U10" i="15"/>
  <c r="U9" i="15"/>
  <c r="G9" i="15"/>
  <c r="G8" i="15"/>
  <c r="Q19" i="15" s="1"/>
  <c r="R7" i="15"/>
  <c r="M7" i="15"/>
  <c r="J7" i="15"/>
  <c r="G7" i="15"/>
  <c r="AA6" i="15"/>
  <c r="X6" i="15"/>
  <c r="U6" i="15"/>
  <c r="AA5" i="15"/>
  <c r="X5" i="15"/>
  <c r="U5" i="15"/>
  <c r="R21" i="14"/>
  <c r="J14" i="14"/>
  <c r="L14" i="13"/>
  <c r="I14" i="13"/>
  <c r="F14" i="13"/>
  <c r="L9" i="13"/>
  <c r="I9" i="13"/>
  <c r="F9" i="13"/>
  <c r="I4" i="13"/>
  <c r="F4" i="13"/>
  <c r="Q7" i="27" l="1"/>
  <c r="R7" i="27" s="1"/>
  <c r="M30" i="27"/>
  <c r="Q43" i="27"/>
  <c r="R43" i="27" s="1"/>
  <c r="M60" i="27"/>
  <c r="Q82" i="27"/>
  <c r="R82" i="27" s="1"/>
  <c r="Q49" i="27"/>
  <c r="R49" i="27" s="1"/>
  <c r="M66" i="27"/>
  <c r="M72" i="27"/>
  <c r="M99" i="27"/>
  <c r="Q16" i="27"/>
  <c r="R16" i="27" s="1"/>
  <c r="Q55" i="27"/>
  <c r="R55" i="27" s="1"/>
  <c r="M78" i="27"/>
  <c r="Q88" i="27"/>
  <c r="R88" i="27" s="1"/>
  <c r="M105" i="27"/>
  <c r="M111" i="27"/>
  <c r="M51" i="27"/>
  <c r="Q61" i="27"/>
  <c r="R61" i="27" s="1"/>
  <c r="Q67" i="27"/>
  <c r="R67" i="27" s="1"/>
  <c r="Q73" i="27"/>
  <c r="R73" i="27" s="1"/>
  <c r="Q4" i="27"/>
  <c r="R4" i="27" s="1"/>
  <c r="Q10" i="27"/>
  <c r="R10" i="27" s="1"/>
  <c r="M27" i="27"/>
  <c r="Q46" i="27"/>
  <c r="R46" i="27" s="1"/>
  <c r="Q79" i="27"/>
  <c r="R79" i="27" s="1"/>
  <c r="M96" i="27"/>
  <c r="Q112" i="27"/>
  <c r="R112" i="27" s="1"/>
  <c r="M63" i="27"/>
  <c r="M69" i="27"/>
  <c r="M75" i="27"/>
  <c r="Q85" i="27"/>
  <c r="R85" i="27" s="1"/>
  <c r="M102" i="27"/>
  <c r="Q19" i="27"/>
  <c r="R19" i="27" s="1"/>
  <c r="M36" i="27"/>
  <c r="M42" i="27"/>
  <c r="Q52" i="27"/>
  <c r="R52" i="27" s="1"/>
  <c r="Q91" i="27"/>
  <c r="R91" i="27" s="1"/>
  <c r="M108" i="27"/>
  <c r="Q6" i="27"/>
  <c r="R6" i="27" s="1"/>
  <c r="M12" i="27"/>
  <c r="Q28" i="27"/>
  <c r="R28" i="27" s="1"/>
  <c r="M28" i="20"/>
  <c r="J7" i="20"/>
  <c r="F156" i="21"/>
  <c r="F164" i="21"/>
  <c r="F172" i="21"/>
  <c r="F180" i="21"/>
  <c r="C187" i="21"/>
  <c r="F193" i="21"/>
  <c r="C199" i="21"/>
  <c r="F205" i="21"/>
  <c r="C211" i="21"/>
  <c r="F217" i="21"/>
  <c r="C223" i="21"/>
  <c r="F229" i="21"/>
  <c r="C235" i="21"/>
  <c r="F241" i="21"/>
  <c r="E256" i="21"/>
  <c r="C256" i="21"/>
  <c r="E270" i="21"/>
  <c r="E275" i="21"/>
  <c r="F280" i="21"/>
  <c r="E293" i="21"/>
  <c r="F300" i="21"/>
  <c r="E300" i="21"/>
  <c r="E306" i="21"/>
  <c r="F338" i="21"/>
  <c r="E338" i="21"/>
  <c r="C338" i="21"/>
  <c r="C344" i="21"/>
  <c r="F350" i="21"/>
  <c r="C357" i="21"/>
  <c r="E363" i="21"/>
  <c r="C383" i="21"/>
  <c r="E399" i="21"/>
  <c r="E408" i="21"/>
  <c r="F454" i="21"/>
  <c r="C486" i="21"/>
  <c r="C498" i="21"/>
  <c r="C520" i="21"/>
  <c r="F520" i="21"/>
  <c r="F541" i="21"/>
  <c r="F553" i="21"/>
  <c r="C59" i="24"/>
  <c r="F10" i="21"/>
  <c r="C10" i="21"/>
  <c r="E47" i="21"/>
  <c r="C51" i="21"/>
  <c r="F51" i="21"/>
  <c r="L4" i="13"/>
  <c r="M27" i="19"/>
  <c r="M28" i="19" s="1"/>
  <c r="C24" i="21"/>
  <c r="F24" i="21"/>
  <c r="F38" i="21"/>
  <c r="E43" i="21"/>
  <c r="C47" i="21"/>
  <c r="E51" i="21"/>
  <c r="F55" i="21"/>
  <c r="F61" i="21"/>
  <c r="F66" i="21"/>
  <c r="E72" i="21"/>
  <c r="E76" i="21"/>
  <c r="C80" i="21"/>
  <c r="E84" i="21"/>
  <c r="E88" i="21"/>
  <c r="C92" i="21"/>
  <c r="E96" i="21"/>
  <c r="F101" i="21"/>
  <c r="E105" i="21"/>
  <c r="F110" i="21"/>
  <c r="F133" i="21"/>
  <c r="F157" i="21"/>
  <c r="F187" i="21"/>
  <c r="C193" i="21"/>
  <c r="F199" i="21"/>
  <c r="C205" i="21"/>
  <c r="F211" i="21"/>
  <c r="C217" i="21"/>
  <c r="F223" i="21"/>
  <c r="C229" i="21"/>
  <c r="F235" i="21"/>
  <c r="C241" i="21"/>
  <c r="C252" i="21"/>
  <c r="F256" i="21"/>
  <c r="E261" i="21"/>
  <c r="C261" i="21"/>
  <c r="F266" i="21"/>
  <c r="C266" i="21"/>
  <c r="F270" i="21"/>
  <c r="F275" i="21"/>
  <c r="C288" i="21"/>
  <c r="F293" i="21"/>
  <c r="C300" i="21"/>
  <c r="F306" i="21"/>
  <c r="E313" i="21"/>
  <c r="F313" i="21"/>
  <c r="F319" i="21"/>
  <c r="F326" i="21"/>
  <c r="E332" i="21"/>
  <c r="F339" i="21"/>
  <c r="E344" i="21"/>
  <c r="F351" i="21"/>
  <c r="E351" i="21"/>
  <c r="C351" i="21"/>
  <c r="E357" i="21"/>
  <c r="F363" i="21"/>
  <c r="C370" i="21"/>
  <c r="F377" i="21"/>
  <c r="E377" i="21"/>
  <c r="E383" i="21"/>
  <c r="F399" i="21"/>
  <c r="C408" i="21"/>
  <c r="C416" i="21"/>
  <c r="F424" i="21"/>
  <c r="F444" i="21"/>
  <c r="F465" i="21"/>
  <c r="F477" i="21"/>
  <c r="C477" i="21"/>
  <c r="C108" i="24"/>
  <c r="F287" i="21"/>
  <c r="E287" i="21"/>
  <c r="F369" i="21"/>
  <c r="E369" i="21"/>
  <c r="C369" i="21"/>
  <c r="N13" i="15"/>
  <c r="G12" i="15"/>
  <c r="C43" i="21"/>
  <c r="F47" i="21"/>
  <c r="F72" i="21"/>
  <c r="F84" i="21"/>
  <c r="F96" i="21"/>
  <c r="F105" i="21"/>
  <c r="F125" i="21"/>
  <c r="F141" i="21"/>
  <c r="F165" i="21"/>
  <c r="F174" i="21"/>
  <c r="F181" i="21"/>
  <c r="F194" i="21"/>
  <c r="F206" i="21"/>
  <c r="F218" i="21"/>
  <c r="F230" i="21"/>
  <c r="F242" i="21"/>
  <c r="C247" i="21"/>
  <c r="E252" i="21"/>
  <c r="F261" i="21"/>
  <c r="E266" i="21"/>
  <c r="F282" i="21"/>
  <c r="E282" i="21"/>
  <c r="E288" i="21"/>
  <c r="C313" i="21"/>
  <c r="F320" i="21"/>
  <c r="E320" i="21"/>
  <c r="C320" i="21"/>
  <c r="C326" i="21"/>
  <c r="F332" i="21"/>
  <c r="C339" i="21"/>
  <c r="E345" i="21"/>
  <c r="E364" i="21"/>
  <c r="F364" i="21"/>
  <c r="C364" i="21"/>
  <c r="F370" i="21"/>
  <c r="C377" i="21"/>
  <c r="F393" i="21"/>
  <c r="F417" i="21"/>
  <c r="E435" i="21"/>
  <c r="F478" i="21"/>
  <c r="C510" i="21"/>
  <c r="C522" i="21"/>
  <c r="C566" i="21"/>
  <c r="F566" i="21"/>
  <c r="C67" i="24"/>
  <c r="M78" i="24"/>
  <c r="L78" i="24"/>
  <c r="K78" i="24"/>
  <c r="J78" i="24"/>
  <c r="C83" i="24"/>
  <c r="C120" i="24"/>
  <c r="C196" i="24"/>
  <c r="C240" i="24"/>
  <c r="E331" i="21"/>
  <c r="F331" i="21"/>
  <c r="M11" i="15"/>
  <c r="L18" i="16"/>
  <c r="L26" i="16" s="1"/>
  <c r="J7" i="19"/>
  <c r="E15" i="21"/>
  <c r="C25" i="21"/>
  <c r="F43" i="21"/>
  <c r="C48" i="21"/>
  <c r="E48" i="21"/>
  <c r="E52" i="21"/>
  <c r="C56" i="21"/>
  <c r="C188" i="21"/>
  <c r="C194" i="21"/>
  <c r="C200" i="21"/>
  <c r="C206" i="21"/>
  <c r="C212" i="21"/>
  <c r="C218" i="21"/>
  <c r="C224" i="21"/>
  <c r="C230" i="21"/>
  <c r="C236" i="21"/>
  <c r="C242" i="21"/>
  <c r="F247" i="21"/>
  <c r="F252" i="21"/>
  <c r="C257" i="21"/>
  <c r="F267" i="21"/>
  <c r="F271" i="21"/>
  <c r="F276" i="21"/>
  <c r="C282" i="21"/>
  <c r="F288" i="21"/>
  <c r="E295" i="21"/>
  <c r="F295" i="21"/>
  <c r="F301" i="21"/>
  <c r="F308" i="21"/>
  <c r="E314" i="21"/>
  <c r="F321" i="21"/>
  <c r="E326" i="21"/>
  <c r="F333" i="21"/>
  <c r="E333" i="21"/>
  <c r="C333" i="21"/>
  <c r="E339" i="21"/>
  <c r="F345" i="21"/>
  <c r="C352" i="21"/>
  <c r="F359" i="21"/>
  <c r="E359" i="21"/>
  <c r="C393" i="21"/>
  <c r="F409" i="21"/>
  <c r="E418" i="21"/>
  <c r="F418" i="21"/>
  <c r="C418" i="21"/>
  <c r="F426" i="21"/>
  <c r="E426" i="21"/>
  <c r="C426" i="21"/>
  <c r="F435" i="21"/>
  <c r="F445" i="21"/>
  <c r="C457" i="21"/>
  <c r="F467" i="21"/>
  <c r="C467" i="21"/>
  <c r="F489" i="21"/>
  <c r="F501" i="21"/>
  <c r="C501" i="21"/>
  <c r="C555" i="21"/>
  <c r="L32" i="24"/>
  <c r="J32" i="24"/>
  <c r="M32" i="24"/>
  <c r="K32" i="24"/>
  <c r="M53" i="24"/>
  <c r="L53" i="24"/>
  <c r="K53" i="24"/>
  <c r="J53" i="24"/>
  <c r="C96" i="24"/>
  <c r="F390" i="21"/>
  <c r="E390" i="21"/>
  <c r="C390" i="21"/>
  <c r="U17" i="18"/>
  <c r="F17" i="24" s="1"/>
  <c r="A17" i="19"/>
  <c r="E248" i="21"/>
  <c r="C248" i="21"/>
  <c r="C262" i="21"/>
  <c r="C267" i="21"/>
  <c r="F272" i="21"/>
  <c r="E277" i="21"/>
  <c r="F277" i="21"/>
  <c r="C295" i="21"/>
  <c r="F302" i="21"/>
  <c r="E302" i="21"/>
  <c r="C302" i="21"/>
  <c r="C308" i="21"/>
  <c r="F314" i="21"/>
  <c r="C321" i="21"/>
  <c r="E327" i="21"/>
  <c r="E346" i="21"/>
  <c r="F346" i="21"/>
  <c r="C346" i="21"/>
  <c r="F352" i="21"/>
  <c r="C359" i="21"/>
  <c r="E365" i="21"/>
  <c r="F372" i="21"/>
  <c r="E372" i="21"/>
  <c r="E378" i="21"/>
  <c r="C385" i="21"/>
  <c r="F401" i="21"/>
  <c r="F457" i="21"/>
  <c r="F502" i="21"/>
  <c r="C534" i="21"/>
  <c r="F545" i="21"/>
  <c r="C545" i="21"/>
  <c r="C160" i="24"/>
  <c r="C322" i="24"/>
  <c r="F251" i="21"/>
  <c r="E251" i="21"/>
  <c r="F33" i="19"/>
  <c r="M30" i="19"/>
  <c r="M32" i="19"/>
  <c r="C2" i="21"/>
  <c r="F16" i="21"/>
  <c r="C16" i="21"/>
  <c r="E44" i="21"/>
  <c r="C57" i="21"/>
  <c r="F57" i="21"/>
  <c r="F73" i="21"/>
  <c r="E77" i="21"/>
  <c r="F81" i="21"/>
  <c r="F85" i="21"/>
  <c r="E89" i="21"/>
  <c r="F93" i="21"/>
  <c r="F98" i="21"/>
  <c r="E102" i="21"/>
  <c r="F107" i="21"/>
  <c r="F135" i="21"/>
  <c r="F144" i="21"/>
  <c r="F151" i="21"/>
  <c r="F167" i="21"/>
  <c r="F183" i="21"/>
  <c r="C189" i="21"/>
  <c r="F195" i="21"/>
  <c r="C201" i="21"/>
  <c r="F207" i="21"/>
  <c r="C213" i="21"/>
  <c r="F219" i="21"/>
  <c r="C225" i="21"/>
  <c r="F231" i="21"/>
  <c r="C237" i="21"/>
  <c r="F243" i="21"/>
  <c r="F248" i="21"/>
  <c r="C253" i="21"/>
  <c r="F257" i="21"/>
  <c r="F262" i="21"/>
  <c r="E267" i="21"/>
  <c r="C272" i="21"/>
  <c r="C277" i="21"/>
  <c r="F283" i="21"/>
  <c r="F290" i="21"/>
  <c r="E296" i="21"/>
  <c r="F303" i="21"/>
  <c r="E308" i="21"/>
  <c r="F315" i="21"/>
  <c r="E315" i="21"/>
  <c r="C315" i="21"/>
  <c r="E321" i="21"/>
  <c r="F327" i="21"/>
  <c r="C334" i="21"/>
  <c r="F341" i="21"/>
  <c r="E341" i="21"/>
  <c r="C347" i="21"/>
  <c r="C360" i="21"/>
  <c r="F365" i="21"/>
  <c r="C372" i="21"/>
  <c r="F378" i="21"/>
  <c r="E386" i="21"/>
  <c r="F411" i="21"/>
  <c r="E419" i="21"/>
  <c r="F447" i="21"/>
  <c r="F458" i="21"/>
  <c r="C481" i="21"/>
  <c r="F491" i="21"/>
  <c r="C491" i="21"/>
  <c r="F513" i="21"/>
  <c r="F525" i="21"/>
  <c r="C525" i="21"/>
  <c r="F557" i="21"/>
  <c r="F569" i="21"/>
  <c r="K108" i="24"/>
  <c r="M108" i="24"/>
  <c r="L108" i="24"/>
  <c r="J108" i="24"/>
  <c r="F25" i="15"/>
  <c r="F26" i="15" s="1"/>
  <c r="E16" i="21"/>
  <c r="E40" i="21"/>
  <c r="F44" i="21"/>
  <c r="E53" i="21"/>
  <c r="C63" i="21"/>
  <c r="F68" i="21"/>
  <c r="F74" i="21"/>
  <c r="C78" i="21"/>
  <c r="F86" i="21"/>
  <c r="C90" i="21"/>
  <c r="C98" i="21"/>
  <c r="F102" i="21"/>
  <c r="C107" i="21"/>
  <c r="C112" i="21"/>
  <c r="F120" i="21"/>
  <c r="F128" i="21"/>
  <c r="F136" i="21"/>
  <c r="F161" i="21"/>
  <c r="F176" i="21"/>
  <c r="F190" i="21"/>
  <c r="F202" i="21"/>
  <c r="F214" i="21"/>
  <c r="F226" i="21"/>
  <c r="F238" i="21"/>
  <c r="F249" i="21"/>
  <c r="F254" i="21"/>
  <c r="E272" i="21"/>
  <c r="E278" i="21"/>
  <c r="F284" i="21"/>
  <c r="E284" i="21"/>
  <c r="C284" i="21"/>
  <c r="C290" i="21"/>
  <c r="F296" i="21"/>
  <c r="C303" i="21"/>
  <c r="E309" i="21"/>
  <c r="E328" i="21"/>
  <c r="F328" i="21"/>
  <c r="C328" i="21"/>
  <c r="F334" i="21"/>
  <c r="C341" i="21"/>
  <c r="E347" i="21"/>
  <c r="F354" i="21"/>
  <c r="E354" i="21"/>
  <c r="E360" i="21"/>
  <c r="F386" i="21"/>
  <c r="C395" i="21"/>
  <c r="E403" i="21"/>
  <c r="F403" i="21"/>
  <c r="C403" i="21"/>
  <c r="E411" i="21"/>
  <c r="F429" i="21"/>
  <c r="F470" i="21"/>
  <c r="F481" i="21"/>
  <c r="F526" i="21"/>
  <c r="C72" i="24"/>
  <c r="L261" i="24"/>
  <c r="M261" i="24"/>
  <c r="K261" i="24"/>
  <c r="J261" i="24"/>
  <c r="E265" i="21"/>
  <c r="C265" i="21"/>
  <c r="C69" i="21"/>
  <c r="F69" i="21"/>
  <c r="C196" i="21"/>
  <c r="C202" i="21"/>
  <c r="C208" i="21"/>
  <c r="C214" i="21"/>
  <c r="C220" i="21"/>
  <c r="C226" i="21"/>
  <c r="C232" i="21"/>
  <c r="C238" i="21"/>
  <c r="C244" i="21"/>
  <c r="C249" i="21"/>
  <c r="C254" i="21"/>
  <c r="E258" i="21"/>
  <c r="C263" i="21"/>
  <c r="C268" i="21"/>
  <c r="C273" i="21"/>
  <c r="C278" i="21"/>
  <c r="F285" i="21"/>
  <c r="E290" i="21"/>
  <c r="F297" i="21"/>
  <c r="E297" i="21"/>
  <c r="C297" i="21"/>
  <c r="E303" i="21"/>
  <c r="F309" i="21"/>
  <c r="C316" i="21"/>
  <c r="F323" i="21"/>
  <c r="E323" i="21"/>
  <c r="F347" i="21"/>
  <c r="C354" i="21"/>
  <c r="F360" i="21"/>
  <c r="E367" i="21"/>
  <c r="F367" i="21"/>
  <c r="F373" i="21"/>
  <c r="F380" i="21"/>
  <c r="F387" i="21"/>
  <c r="C396" i="21"/>
  <c r="C429" i="21"/>
  <c r="E439" i="21"/>
  <c r="F439" i="21"/>
  <c r="C439" i="21"/>
  <c r="F482" i="21"/>
  <c r="C505" i="21"/>
  <c r="F515" i="21"/>
  <c r="C515" i="21"/>
  <c r="F537" i="21"/>
  <c r="C76" i="24"/>
  <c r="C139" i="24"/>
  <c r="F113" i="21"/>
  <c r="F177" i="21"/>
  <c r="F185" i="21"/>
  <c r="C191" i="21"/>
  <c r="F197" i="21"/>
  <c r="C203" i="21"/>
  <c r="F209" i="21"/>
  <c r="C215" i="21"/>
  <c r="F221" i="21"/>
  <c r="C227" i="21"/>
  <c r="F233" i="21"/>
  <c r="C239" i="21"/>
  <c r="F245" i="21"/>
  <c r="E249" i="21"/>
  <c r="E254" i="21"/>
  <c r="E259" i="21"/>
  <c r="F259" i="21"/>
  <c r="F263" i="21"/>
  <c r="F269" i="21"/>
  <c r="E269" i="21"/>
  <c r="E273" i="21"/>
  <c r="F278" i="21"/>
  <c r="C285" i="21"/>
  <c r="E291" i="21"/>
  <c r="E310" i="21"/>
  <c r="F310" i="21"/>
  <c r="C310" i="21"/>
  <c r="F316" i="21"/>
  <c r="C323" i="21"/>
  <c r="E329" i="21"/>
  <c r="F336" i="21"/>
  <c r="E336" i="21"/>
  <c r="E342" i="21"/>
  <c r="C367" i="21"/>
  <c r="F374" i="21"/>
  <c r="E374" i="21"/>
  <c r="C374" i="21"/>
  <c r="C380" i="21"/>
  <c r="E396" i="21"/>
  <c r="F405" i="21"/>
  <c r="E405" i="21"/>
  <c r="C405" i="21"/>
  <c r="C421" i="21"/>
  <c r="C472" i="21"/>
  <c r="F472" i="21"/>
  <c r="F494" i="21"/>
  <c r="F505" i="21"/>
  <c r="C571" i="21"/>
  <c r="C51" i="24"/>
  <c r="C42" i="21"/>
  <c r="E42" i="21"/>
  <c r="I26" i="16"/>
  <c r="E17" i="21"/>
  <c r="E45" i="21"/>
  <c r="C64" i="21"/>
  <c r="O25" i="16"/>
  <c r="M20" i="16"/>
  <c r="P18" i="16" a="1"/>
  <c r="P18" i="16" s="1"/>
  <c r="O13" i="16"/>
  <c r="M23" i="16"/>
  <c r="P21" i="16" a="1"/>
  <c r="P21" i="16" s="1"/>
  <c r="O16" i="16"/>
  <c r="M11" i="16"/>
  <c r="O24" i="16"/>
  <c r="M19" i="16"/>
  <c r="P17" i="16" a="1"/>
  <c r="P17" i="16" s="1"/>
  <c r="O12" i="16"/>
  <c r="O22" i="16"/>
  <c r="M17" i="16"/>
  <c r="P15" i="16" a="1"/>
  <c r="P15" i="16" s="1"/>
  <c r="M12" i="16"/>
  <c r="O14" i="16"/>
  <c r="O23" i="16"/>
  <c r="C574" i="28"/>
  <c r="C679" i="24"/>
  <c r="C636" i="24"/>
  <c r="C595" i="24"/>
  <c r="C674" i="24"/>
  <c r="C643" i="24"/>
  <c r="C630" i="24"/>
  <c r="C623" i="24"/>
  <c r="C696" i="24"/>
  <c r="C691" i="24"/>
  <c r="C663" i="24"/>
  <c r="C650" i="24"/>
  <c r="C624" i="24"/>
  <c r="C617" i="24"/>
  <c r="C610" i="24"/>
  <c r="C604" i="24"/>
  <c r="C586" i="24"/>
  <c r="C574" i="24"/>
  <c r="C631" i="24"/>
  <c r="C669" i="24"/>
  <c r="C664" i="24"/>
  <c r="C657" i="24"/>
  <c r="C687" i="24"/>
  <c r="C676" i="24"/>
  <c r="C670" i="24"/>
  <c r="C600" i="24"/>
  <c r="C672" i="24"/>
  <c r="C700" i="24"/>
  <c r="C694" i="24"/>
  <c r="C690" i="24"/>
  <c r="C684" i="24"/>
  <c r="C655" i="24"/>
  <c r="C642" i="24"/>
  <c r="C635" i="24"/>
  <c r="C651" i="24"/>
  <c r="C641" i="24"/>
  <c r="C634" i="24"/>
  <c r="C605" i="24"/>
  <c r="C564" i="24"/>
  <c r="C558" i="24"/>
  <c r="C553" i="24"/>
  <c r="C638" i="24"/>
  <c r="C606" i="24"/>
  <c r="C594" i="24"/>
  <c r="C546" i="24"/>
  <c r="C667" i="24"/>
  <c r="C648" i="24"/>
  <c r="C614" i="24"/>
  <c r="C585" i="24"/>
  <c r="C576" i="24"/>
  <c r="C559" i="24"/>
  <c r="C540" i="24"/>
  <c r="C533" i="24"/>
  <c r="C524" i="24"/>
  <c r="C516" i="24"/>
  <c r="C599" i="24"/>
  <c r="C571" i="24"/>
  <c r="C547" i="24"/>
  <c r="C677" i="24"/>
  <c r="C660" i="24"/>
  <c r="C607" i="24"/>
  <c r="C646" i="24"/>
  <c r="C653" i="24"/>
  <c r="C592" i="24"/>
  <c r="C556" i="24"/>
  <c r="C627" i="24"/>
  <c r="C612" i="24"/>
  <c r="C580" i="24"/>
  <c r="C689" i="24"/>
  <c r="C682" i="24"/>
  <c r="C562" i="24"/>
  <c r="C552" i="24"/>
  <c r="C534" i="24"/>
  <c r="C449" i="24"/>
  <c r="C381" i="24"/>
  <c r="C589" i="24"/>
  <c r="C583" i="24"/>
  <c r="C566" i="24"/>
  <c r="C538" i="24"/>
  <c r="C461" i="24"/>
  <c r="C633" i="24"/>
  <c r="C573" i="24"/>
  <c r="C550" i="24"/>
  <c r="C522" i="24"/>
  <c r="C499" i="24"/>
  <c r="C494" i="24"/>
  <c r="C526" i="24"/>
  <c r="C518" i="24"/>
  <c r="C514" i="24"/>
  <c r="C273" i="24"/>
  <c r="C619" i="24"/>
  <c r="C535" i="24"/>
  <c r="C532" i="24"/>
  <c r="C505" i="24"/>
  <c r="C496" i="24"/>
  <c r="C480" i="24"/>
  <c r="C445" i="24"/>
  <c r="C439" i="24"/>
  <c r="C428" i="24"/>
  <c r="C422" i="24"/>
  <c r="C417" i="24"/>
  <c r="C410" i="24"/>
  <c r="C500" i="24"/>
  <c r="C490" i="24"/>
  <c r="C429" i="24"/>
  <c r="C423" i="24"/>
  <c r="C393" i="24"/>
  <c r="C640" i="24"/>
  <c r="C568" i="24"/>
  <c r="C544" i="24"/>
  <c r="C523" i="24"/>
  <c r="C469" i="24"/>
  <c r="C463" i="24"/>
  <c r="C452" i="24"/>
  <c r="C446" i="24"/>
  <c r="C441" i="24"/>
  <c r="C435" i="24"/>
  <c r="C402" i="24"/>
  <c r="C386" i="24"/>
  <c r="C377" i="24"/>
  <c r="C368" i="24"/>
  <c r="C360" i="24"/>
  <c r="C352" i="24"/>
  <c r="C453" i="24"/>
  <c r="C447" i="24"/>
  <c r="C369" i="24"/>
  <c r="C529" i="24"/>
  <c r="C511" i="24"/>
  <c r="C476" i="24"/>
  <c r="C470" i="24"/>
  <c r="C465" i="24"/>
  <c r="C521" i="24"/>
  <c r="C492" i="24"/>
  <c r="C477" i="24"/>
  <c r="C471" i="24"/>
  <c r="C413" i="24"/>
  <c r="C345" i="24"/>
  <c r="C201" i="24"/>
  <c r="C579" i="24"/>
  <c r="C459" i="24"/>
  <c r="C367" i="24"/>
  <c r="C336" i="24"/>
  <c r="C328" i="24"/>
  <c r="C285" i="24"/>
  <c r="C251" i="24"/>
  <c r="C213" i="24"/>
  <c r="C507" i="24"/>
  <c r="C401" i="24"/>
  <c r="C301" i="24"/>
  <c r="C275" i="24"/>
  <c r="C261" i="24"/>
  <c r="C508" i="24"/>
  <c r="C456" i="24"/>
  <c r="C425" i="24"/>
  <c r="C408" i="24"/>
  <c r="C398" i="24"/>
  <c r="C379" i="24"/>
  <c r="C376" i="24"/>
  <c r="C372" i="24"/>
  <c r="C351" i="24"/>
  <c r="C315" i="24"/>
  <c r="C306" i="24"/>
  <c r="C296" i="24"/>
  <c r="C281" i="24"/>
  <c r="C271" i="24"/>
  <c r="C266" i="24"/>
  <c r="C359" i="24"/>
  <c r="C272" i="24"/>
  <c r="C473" i="24"/>
  <c r="C443" i="24"/>
  <c r="C419" i="24"/>
  <c r="C415" i="24"/>
  <c r="C405" i="24"/>
  <c r="C395" i="24"/>
  <c r="C364" i="24"/>
  <c r="C303" i="24"/>
  <c r="C297" i="24"/>
  <c r="C277" i="24"/>
  <c r="C209" i="24"/>
  <c r="C545" i="24"/>
  <c r="C502" i="24"/>
  <c r="C380" i="24"/>
  <c r="C333" i="24"/>
  <c r="C320" i="24"/>
  <c r="C287" i="24"/>
  <c r="C258" i="24"/>
  <c r="C666" i="24"/>
  <c r="C356" i="24"/>
  <c r="C339" i="24"/>
  <c r="C321" i="24"/>
  <c r="C304" i="24"/>
  <c r="C288" i="24"/>
  <c r="C264" i="24"/>
  <c r="C254" i="24"/>
  <c r="C420" i="24"/>
  <c r="C392" i="24"/>
  <c r="C384" i="24"/>
  <c r="C357" i="24"/>
  <c r="C344" i="24"/>
  <c r="C259" i="24"/>
  <c r="C249" i="24"/>
  <c r="C179" i="24"/>
  <c r="C455" i="24"/>
  <c r="C353" i="24"/>
  <c r="C280" i="24"/>
  <c r="C161" i="24"/>
  <c r="C137" i="24"/>
  <c r="C121" i="24"/>
  <c r="C313" i="24"/>
  <c r="C290" i="24"/>
  <c r="C234" i="24"/>
  <c r="C230" i="24"/>
  <c r="C218" i="24"/>
  <c r="C152" i="24"/>
  <c r="C147" i="24"/>
  <c r="C127" i="24"/>
  <c r="C104" i="24"/>
  <c r="C256" i="24"/>
  <c r="C231" i="24"/>
  <c r="C205" i="24"/>
  <c r="C157" i="24"/>
  <c r="C116" i="24"/>
  <c r="C92" i="24"/>
  <c r="C389" i="24"/>
  <c r="C283" i="24"/>
  <c r="C189" i="24"/>
  <c r="C186" i="24"/>
  <c r="C171" i="24"/>
  <c r="C148" i="24"/>
  <c r="C143" i="24"/>
  <c r="C133" i="24"/>
  <c r="C128" i="24"/>
  <c r="C253" i="24"/>
  <c r="C242" i="24"/>
  <c r="C227" i="24"/>
  <c r="C498" i="24"/>
  <c r="C483" i="24"/>
  <c r="C421" i="24"/>
  <c r="C400" i="24"/>
  <c r="C331" i="24"/>
  <c r="C300" i="24"/>
  <c r="C223" i="24"/>
  <c r="C397" i="24"/>
  <c r="C232" i="24"/>
  <c r="C207" i="24"/>
  <c r="C195" i="24"/>
  <c r="C56" i="24"/>
  <c r="C349" i="24"/>
  <c r="C309" i="24"/>
  <c r="C228" i="24"/>
  <c r="C220" i="24"/>
  <c r="C215" i="24"/>
  <c r="C187" i="24"/>
  <c r="C101" i="24"/>
  <c r="C437" i="24"/>
  <c r="C403" i="24"/>
  <c r="C375" i="24"/>
  <c r="C191" i="24"/>
  <c r="C181" i="24"/>
  <c r="C173" i="24"/>
  <c r="C145" i="24"/>
  <c r="C140" i="24"/>
  <c r="C113" i="24"/>
  <c r="C323" i="24"/>
  <c r="C216" i="24"/>
  <c r="C164" i="24"/>
  <c r="C155" i="24"/>
  <c r="C97" i="24"/>
  <c r="C73" i="24"/>
  <c r="F565" i="21"/>
  <c r="F549" i="21"/>
  <c r="F514" i="21"/>
  <c r="F490" i="21"/>
  <c r="F466" i="21"/>
  <c r="F438" i="21"/>
  <c r="F425" i="21"/>
  <c r="E422" i="21"/>
  <c r="C419" i="21"/>
  <c r="F402" i="21"/>
  <c r="F389" i="21"/>
  <c r="F366" i="21"/>
  <c r="F353" i="21"/>
  <c r="F330" i="21"/>
  <c r="F317" i="21"/>
  <c r="F294" i="21"/>
  <c r="F281" i="21"/>
  <c r="F258" i="21"/>
  <c r="C291" i="21"/>
  <c r="C327" i="24"/>
  <c r="C233" i="24"/>
  <c r="C167" i="24"/>
  <c r="C136" i="24"/>
  <c r="C82" i="24"/>
  <c r="F570" i="21"/>
  <c r="C565" i="21"/>
  <c r="F554" i="21"/>
  <c r="C549" i="21"/>
  <c r="F538" i="21"/>
  <c r="F533" i="21"/>
  <c r="C514" i="21"/>
  <c r="F509" i="21"/>
  <c r="C490" i="21"/>
  <c r="F485" i="21"/>
  <c r="C466" i="21"/>
  <c r="F461" i="21"/>
  <c r="C448" i="21"/>
  <c r="E438" i="21"/>
  <c r="C435" i="21"/>
  <c r="F428" i="21"/>
  <c r="E425" i="21"/>
  <c r="C422" i="21"/>
  <c r="F415" i="21"/>
  <c r="C412" i="21"/>
  <c r="E402" i="21"/>
  <c r="C399" i="21"/>
  <c r="F392" i="21"/>
  <c r="E389" i="21"/>
  <c r="C386" i="21"/>
  <c r="F379" i="21"/>
  <c r="C376" i="21"/>
  <c r="E366" i="21"/>
  <c r="C363" i="21"/>
  <c r="E353" i="21"/>
  <c r="C350" i="21"/>
  <c r="F343" i="21"/>
  <c r="C340" i="21"/>
  <c r="E330" i="21"/>
  <c r="C327" i="21"/>
  <c r="E317" i="21"/>
  <c r="C314" i="21"/>
  <c r="F307" i="21"/>
  <c r="C304" i="21"/>
  <c r="E294" i="21"/>
  <c r="E281" i="21"/>
  <c r="C149" i="24"/>
  <c r="C62" i="24"/>
  <c r="C44" i="24"/>
  <c r="C575" i="21"/>
  <c r="C559" i="21"/>
  <c r="C543" i="21"/>
  <c r="C533" i="21"/>
  <c r="F528" i="21"/>
  <c r="C523" i="21"/>
  <c r="C509" i="21"/>
  <c r="F504" i="21"/>
  <c r="C499" i="21"/>
  <c r="C485" i="21"/>
  <c r="F480" i="21"/>
  <c r="C475" i="21"/>
  <c r="C461" i="21"/>
  <c r="F456" i="21"/>
  <c r="C451" i="21"/>
  <c r="C438" i="21"/>
  <c r="F431" i="21"/>
  <c r="E428" i="21"/>
  <c r="C425" i="21"/>
  <c r="C415" i="21"/>
  <c r="F408" i="21"/>
  <c r="C402" i="21"/>
  <c r="F395" i="21"/>
  <c r="E392" i="21"/>
  <c r="C389" i="21"/>
  <c r="C379" i="21"/>
  <c r="C366" i="21"/>
  <c r="C353" i="21"/>
  <c r="C343" i="21"/>
  <c r="C330" i="21"/>
  <c r="C317" i="21"/>
  <c r="C307" i="21"/>
  <c r="C294" i="21"/>
  <c r="C281" i="21"/>
  <c r="C271" i="21"/>
  <c r="C258" i="21"/>
  <c r="F173" i="21"/>
  <c r="F153" i="21"/>
  <c r="F140" i="21"/>
  <c r="F127" i="21"/>
  <c r="C110" i="21"/>
  <c r="E106" i="21"/>
  <c r="E103" i="21"/>
  <c r="E100" i="21"/>
  <c r="E97" i="21"/>
  <c r="C210" i="24"/>
  <c r="C87" i="24"/>
  <c r="F434" i="21"/>
  <c r="E431" i="21"/>
  <c r="C428" i="21"/>
  <c r="F398" i="21"/>
  <c r="E395" i="21"/>
  <c r="C392" i="21"/>
  <c r="F244" i="21"/>
  <c r="F240" i="21"/>
  <c r="F236" i="21"/>
  <c r="F232" i="21"/>
  <c r="F228" i="21"/>
  <c r="F224" i="21"/>
  <c r="F220" i="21"/>
  <c r="F216" i="21"/>
  <c r="F212" i="21"/>
  <c r="F208" i="21"/>
  <c r="F204" i="21"/>
  <c r="F200" i="21"/>
  <c r="F196" i="21"/>
  <c r="F192" i="21"/>
  <c r="F188" i="21"/>
  <c r="F184" i="21"/>
  <c r="C106" i="21"/>
  <c r="C103" i="21"/>
  <c r="C100" i="21"/>
  <c r="C97" i="21"/>
  <c r="C94" i="21"/>
  <c r="C91" i="21"/>
  <c r="C88" i="21"/>
  <c r="C85" i="21"/>
  <c r="C82" i="21"/>
  <c r="C79" i="21"/>
  <c r="C76" i="21"/>
  <c r="C73" i="21"/>
  <c r="C444" i="21"/>
  <c r="E434" i="21"/>
  <c r="C340" i="24"/>
  <c r="C237" i="24"/>
  <c r="C200" i="24"/>
  <c r="C130" i="24"/>
  <c r="C75" i="24"/>
  <c r="C66" i="24"/>
  <c r="C58" i="24"/>
  <c r="C50" i="24"/>
  <c r="F574" i="21"/>
  <c r="C569" i="21"/>
  <c r="F558" i="21"/>
  <c r="C553" i="21"/>
  <c r="F542" i="21"/>
  <c r="C537" i="21"/>
  <c r="F532" i="21"/>
  <c r="C527" i="21"/>
  <c r="F522" i="21"/>
  <c r="C513" i="21"/>
  <c r="F508" i="21"/>
  <c r="C503" i="21"/>
  <c r="F498" i="21"/>
  <c r="C489" i="21"/>
  <c r="F484" i="21"/>
  <c r="C479" i="21"/>
  <c r="F474" i="21"/>
  <c r="C465" i="21"/>
  <c r="F460" i="21"/>
  <c r="C455" i="21"/>
  <c r="F450" i="21"/>
  <c r="E447" i="21"/>
  <c r="F437" i="21"/>
  <c r="C431" i="21"/>
  <c r="C131" i="24"/>
  <c r="C125" i="24"/>
  <c r="C94" i="24"/>
  <c r="C563" i="21"/>
  <c r="C547" i="21"/>
  <c r="F517" i="21"/>
  <c r="F493" i="21"/>
  <c r="F469" i="21"/>
  <c r="E450" i="21"/>
  <c r="F440" i="21"/>
  <c r="E437" i="21"/>
  <c r="C434" i="21"/>
  <c r="F427" i="21"/>
  <c r="E414" i="21"/>
  <c r="F404" i="21"/>
  <c r="E401" i="21"/>
  <c r="C398" i="21"/>
  <c r="F391" i="21"/>
  <c r="C388" i="21"/>
  <c r="F381" i="21"/>
  <c r="C225" i="24"/>
  <c r="C203" i="24"/>
  <c r="C84" i="24"/>
  <c r="C63" i="24"/>
  <c r="F568" i="21"/>
  <c r="F552" i="21"/>
  <c r="F536" i="21"/>
  <c r="C531" i="21"/>
  <c r="C517" i="21"/>
  <c r="F512" i="21"/>
  <c r="C507" i="21"/>
  <c r="C493" i="21"/>
  <c r="F488" i="21"/>
  <c r="C483" i="21"/>
  <c r="C469" i="21"/>
  <c r="F464" i="21"/>
  <c r="C459" i="21"/>
  <c r="C450" i="21"/>
  <c r="F443" i="21"/>
  <c r="E440" i="21"/>
  <c r="C437" i="21"/>
  <c r="C427" i="21"/>
  <c r="F420" i="21"/>
  <c r="C414" i="21"/>
  <c r="F407" i="21"/>
  <c r="E404" i="21"/>
  <c r="C401" i="21"/>
  <c r="C391" i="21"/>
  <c r="F384" i="21"/>
  <c r="C378" i="21"/>
  <c r="F371" i="21"/>
  <c r="C365" i="21"/>
  <c r="C355" i="21"/>
  <c r="F348" i="21"/>
  <c r="C342" i="21"/>
  <c r="F335" i="21"/>
  <c r="C329" i="21"/>
  <c r="C319" i="21"/>
  <c r="F312" i="21"/>
  <c r="C306" i="21"/>
  <c r="F299" i="21"/>
  <c r="C293" i="21"/>
  <c r="C283" i="21"/>
  <c r="C103" i="24"/>
  <c r="C99" i="24"/>
  <c r="C80" i="24"/>
  <c r="F521" i="21"/>
  <c r="F497" i="21"/>
  <c r="F473" i="21"/>
  <c r="F446" i="21"/>
  <c r="E443" i="21"/>
  <c r="C440" i="21"/>
  <c r="F433" i="21"/>
  <c r="E420" i="21"/>
  <c r="F410" i="21"/>
  <c r="E407" i="21"/>
  <c r="C404" i="21"/>
  <c r="F397" i="21"/>
  <c r="E384" i="21"/>
  <c r="E371" i="21"/>
  <c r="F361" i="21"/>
  <c r="E348" i="21"/>
  <c r="E335" i="21"/>
  <c r="F325" i="21"/>
  <c r="E312" i="21"/>
  <c r="E299" i="21"/>
  <c r="F289" i="21"/>
  <c r="E276" i="21"/>
  <c r="E263" i="21"/>
  <c r="F253" i="21"/>
  <c r="F112" i="21"/>
  <c r="F63" i="21"/>
  <c r="E55" i="21"/>
  <c r="F45" i="21"/>
  <c r="C325" i="21"/>
  <c r="C312" i="21"/>
  <c r="C289" i="21"/>
  <c r="C276" i="21"/>
  <c r="C362" i="24"/>
  <c r="C229" i="24"/>
  <c r="C208" i="24"/>
  <c r="C176" i="24"/>
  <c r="C169" i="24"/>
  <c r="C151" i="24"/>
  <c r="C123" i="24"/>
  <c r="C109" i="24"/>
  <c r="C91" i="24"/>
  <c r="C71" i="24"/>
  <c r="C64" i="24"/>
  <c r="C55" i="24"/>
  <c r="C567" i="21"/>
  <c r="C551" i="21"/>
  <c r="C535" i="21"/>
  <c r="C521" i="21"/>
  <c r="F516" i="21"/>
  <c r="C511" i="21"/>
  <c r="C497" i="21"/>
  <c r="F492" i="21"/>
  <c r="C487" i="21"/>
  <c r="C473" i="21"/>
  <c r="F468" i="21"/>
  <c r="C463" i="21"/>
  <c r="F449" i="21"/>
  <c r="E446" i="21"/>
  <c r="C443" i="21"/>
  <c r="C433" i="21"/>
  <c r="C420" i="21"/>
  <c r="F413" i="21"/>
  <c r="E410" i="21"/>
  <c r="C407" i="21"/>
  <c r="C397" i="21"/>
  <c r="C384" i="21"/>
  <c r="C371" i="21"/>
  <c r="C361" i="21"/>
  <c r="C348" i="21"/>
  <c r="C335" i="21"/>
  <c r="C299" i="21"/>
  <c r="C194" i="24"/>
  <c r="C100" i="24"/>
  <c r="C68" i="24"/>
  <c r="C60" i="24"/>
  <c r="E449" i="21"/>
  <c r="C446" i="21"/>
  <c r="F416" i="21"/>
  <c r="E413" i="21"/>
  <c r="C410" i="21"/>
  <c r="C378" i="24"/>
  <c r="C212" i="24"/>
  <c r="C85" i="24"/>
  <c r="C47" i="24"/>
  <c r="F534" i="21"/>
  <c r="F510" i="21"/>
  <c r="F486" i="21"/>
  <c r="F462" i="21"/>
  <c r="C449" i="21"/>
  <c r="F442" i="21"/>
  <c r="F432" i="21"/>
  <c r="E429" i="21"/>
  <c r="F419" i="21"/>
  <c r="E416" i="21"/>
  <c r="C413" i="21"/>
  <c r="F406" i="21"/>
  <c r="F396" i="21"/>
  <c r="E393" i="21"/>
  <c r="F383" i="21"/>
  <c r="F17" i="21"/>
  <c r="F22" i="21"/>
  <c r="F36" i="21"/>
  <c r="F46" i="21"/>
  <c r="F50" i="21"/>
  <c r="E54" i="21"/>
  <c r="F59" i="21"/>
  <c r="C70" i="21"/>
  <c r="C75" i="21"/>
  <c r="F83" i="21"/>
  <c r="C87" i="21"/>
  <c r="F95" i="21"/>
  <c r="E99" i="21"/>
  <c r="F104" i="21"/>
  <c r="F108" i="21"/>
  <c r="F114" i="21"/>
  <c r="C114" i="21"/>
  <c r="F154" i="21"/>
  <c r="F170" i="21"/>
  <c r="F178" i="21"/>
  <c r="C185" i="21"/>
  <c r="F191" i="21"/>
  <c r="C197" i="21"/>
  <c r="F203" i="21"/>
  <c r="C209" i="21"/>
  <c r="F215" i="21"/>
  <c r="C221" i="21"/>
  <c r="F227" i="21"/>
  <c r="C233" i="21"/>
  <c r="F239" i="21"/>
  <c r="C245" i="21"/>
  <c r="E250" i="21"/>
  <c r="C250" i="21"/>
  <c r="E255" i="21"/>
  <c r="C259" i="21"/>
  <c r="F264" i="21"/>
  <c r="E264" i="21"/>
  <c r="C269" i="21"/>
  <c r="F273" i="21"/>
  <c r="F279" i="21"/>
  <c r="E279" i="21"/>
  <c r="C279" i="21"/>
  <c r="E285" i="21"/>
  <c r="F291" i="21"/>
  <c r="C298" i="21"/>
  <c r="F305" i="21"/>
  <c r="E305" i="21"/>
  <c r="C311" i="21"/>
  <c r="C324" i="21"/>
  <c r="F329" i="21"/>
  <c r="C336" i="21"/>
  <c r="F342" i="21"/>
  <c r="E349" i="21"/>
  <c r="F349" i="21"/>
  <c r="F355" i="21"/>
  <c r="F362" i="21"/>
  <c r="E368" i="21"/>
  <c r="F375" i="21"/>
  <c r="E380" i="21"/>
  <c r="F388" i="21"/>
  <c r="F441" i="21"/>
  <c r="F506" i="21"/>
  <c r="C529" i="21"/>
  <c r="C550" i="21"/>
  <c r="F550" i="21"/>
  <c r="F561" i="21"/>
  <c r="C561" i="21"/>
  <c r="E382" i="21"/>
  <c r="F382" i="21"/>
  <c r="C382" i="21"/>
  <c r="F453" i="21"/>
  <c r="C453" i="21"/>
  <c r="K87" i="24"/>
  <c r="J87" i="24"/>
  <c r="M87" i="24"/>
  <c r="L87" i="24"/>
  <c r="N21" i="15"/>
  <c r="X19" i="15"/>
  <c r="X21" i="15" s="1"/>
  <c r="C46" i="21"/>
  <c r="C95" i="21"/>
  <c r="F99" i="21"/>
  <c r="C104" i="21"/>
  <c r="C109" i="21"/>
  <c r="F115" i="21"/>
  <c r="F122" i="21"/>
  <c r="F131" i="21"/>
  <c r="F138" i="21"/>
  <c r="F147" i="21"/>
  <c r="F163" i="21"/>
  <c r="F179" i="21"/>
  <c r="F186" i="21"/>
  <c r="F198" i="21"/>
  <c r="F210" i="21"/>
  <c r="F222" i="21"/>
  <c r="F234" i="21"/>
  <c r="E246" i="21"/>
  <c r="F250" i="21"/>
  <c r="C255" i="21"/>
  <c r="C260" i="21"/>
  <c r="C264" i="21"/>
  <c r="E274" i="21"/>
  <c r="F274" i="21"/>
  <c r="C274" i="21"/>
  <c r="E292" i="21"/>
  <c r="F292" i="21"/>
  <c r="C292" i="21"/>
  <c r="F298" i="21"/>
  <c r="C305" i="21"/>
  <c r="E311" i="21"/>
  <c r="F318" i="21"/>
  <c r="E318" i="21"/>
  <c r="E324" i="21"/>
  <c r="C349" i="21"/>
  <c r="F356" i="21"/>
  <c r="E356" i="21"/>
  <c r="C356" i="21"/>
  <c r="C362" i="21"/>
  <c r="F368" i="21"/>
  <c r="C375" i="21"/>
  <c r="E381" i="21"/>
  <c r="C406" i="21"/>
  <c r="F414" i="21"/>
  <c r="F422" i="21"/>
  <c r="C432" i="21"/>
  <c r="C462" i="21"/>
  <c r="C474" i="21"/>
  <c r="C496" i="21"/>
  <c r="F496" i="21"/>
  <c r="F518" i="21"/>
  <c r="F529" i="21"/>
  <c r="C539" i="21"/>
  <c r="F573" i="21"/>
  <c r="M35" i="24"/>
  <c r="K35" i="24"/>
  <c r="J35" i="24"/>
  <c r="L35" i="24"/>
  <c r="E400" i="21"/>
  <c r="E436" i="21"/>
  <c r="C540" i="21"/>
  <c r="C556" i="21"/>
  <c r="C572" i="21"/>
  <c r="L12" i="24"/>
  <c r="K12" i="24"/>
  <c r="L28" i="24"/>
  <c r="M28" i="24"/>
  <c r="K28" i="24"/>
  <c r="M41" i="24"/>
  <c r="L41" i="24"/>
  <c r="J41" i="24"/>
  <c r="C43" i="24"/>
  <c r="L44" i="24"/>
  <c r="K44" i="24"/>
  <c r="C52" i="24"/>
  <c r="J62" i="24"/>
  <c r="M62" i="24"/>
  <c r="L62" i="24"/>
  <c r="C77" i="24"/>
  <c r="J83" i="24"/>
  <c r="M83" i="24"/>
  <c r="K83" i="24"/>
  <c r="M98" i="24"/>
  <c r="J98" i="24"/>
  <c r="L98" i="24"/>
  <c r="K98" i="24"/>
  <c r="C107" i="24"/>
  <c r="C135" i="24"/>
  <c r="K171" i="24"/>
  <c r="J171" i="24"/>
  <c r="C260" i="24"/>
  <c r="C312" i="24"/>
  <c r="C366" i="24"/>
  <c r="C45" i="21"/>
  <c r="F130" i="21"/>
  <c r="E253" i="21"/>
  <c r="E289" i="21"/>
  <c r="E325" i="21"/>
  <c r="E361" i="21"/>
  <c r="C387" i="21"/>
  <c r="E397" i="21"/>
  <c r="C400" i="21"/>
  <c r="C423" i="21"/>
  <c r="E433" i="21"/>
  <c r="C436" i="21"/>
  <c r="C458" i="21"/>
  <c r="F463" i="21"/>
  <c r="C468" i="21"/>
  <c r="C482" i="21"/>
  <c r="F487" i="21"/>
  <c r="C492" i="21"/>
  <c r="C506" i="21"/>
  <c r="F511" i="21"/>
  <c r="C516" i="21"/>
  <c r="C530" i="21"/>
  <c r="F535" i="21"/>
  <c r="F540" i="21"/>
  <c r="F551" i="21"/>
  <c r="F556" i="21"/>
  <c r="F567" i="21"/>
  <c r="F572" i="21"/>
  <c r="M6" i="24"/>
  <c r="L9" i="24"/>
  <c r="J9" i="24"/>
  <c r="J12" i="24"/>
  <c r="J21" i="24"/>
  <c r="J28" i="24"/>
  <c r="K38" i="24"/>
  <c r="C6" i="25"/>
  <c r="C40" i="24"/>
  <c r="C7" i="25" s="1"/>
  <c r="K41" i="24"/>
  <c r="J44" i="24"/>
  <c r="C46" i="24"/>
  <c r="K62" i="24"/>
  <c r="L69" i="24"/>
  <c r="K69" i="24"/>
  <c r="L83" i="24"/>
  <c r="M101" i="24"/>
  <c r="L101" i="24"/>
  <c r="J101" i="24"/>
  <c r="J127" i="24"/>
  <c r="M127" i="24"/>
  <c r="L127" i="24"/>
  <c r="K127" i="24"/>
  <c r="M152" i="24"/>
  <c r="K152" i="24"/>
  <c r="L152" i="24"/>
  <c r="J152" i="24"/>
  <c r="C163" i="24"/>
  <c r="L171" i="24"/>
  <c r="M186" i="24"/>
  <c r="K186" i="24"/>
  <c r="J186" i="24"/>
  <c r="C235" i="24"/>
  <c r="C255" i="24"/>
  <c r="C299" i="24"/>
  <c r="C688" i="24"/>
  <c r="E286" i="21"/>
  <c r="E322" i="21"/>
  <c r="E358" i="21"/>
  <c r="E387" i="21"/>
  <c r="E394" i="21"/>
  <c r="F400" i="21"/>
  <c r="E423" i="21"/>
  <c r="E430" i="21"/>
  <c r="F436" i="21"/>
  <c r="C546" i="21"/>
  <c r="C562" i="21"/>
  <c r="J2" i="24"/>
  <c r="M2" i="24"/>
  <c r="K2" i="24"/>
  <c r="M12" i="24"/>
  <c r="K21" i="24"/>
  <c r="L24" i="24"/>
  <c r="J24" i="24"/>
  <c r="L38" i="24"/>
  <c r="M44" i="24"/>
  <c r="M65" i="24"/>
  <c r="L65" i="24"/>
  <c r="J65" i="24"/>
  <c r="M86" i="24"/>
  <c r="J86" i="24"/>
  <c r="M92" i="24"/>
  <c r="L92" i="24"/>
  <c r="K104" i="24"/>
  <c r="M104" i="24"/>
  <c r="L104" i="24"/>
  <c r="C106" i="24"/>
  <c r="J155" i="24"/>
  <c r="M155" i="24"/>
  <c r="L155" i="24"/>
  <c r="K155" i="24"/>
  <c r="M164" i="24"/>
  <c r="K164" i="24"/>
  <c r="L164" i="24"/>
  <c r="J164" i="24"/>
  <c r="M171" i="24"/>
  <c r="C183" i="24"/>
  <c r="C245" i="24"/>
  <c r="C371" i="24"/>
  <c r="F118" i="21"/>
  <c r="E247" i="21"/>
  <c r="E283" i="21"/>
  <c r="C286" i="21"/>
  <c r="C296" i="21"/>
  <c r="C309" i="21"/>
  <c r="E319" i="21"/>
  <c r="C322" i="21"/>
  <c r="C332" i="21"/>
  <c r="C345" i="21"/>
  <c r="E355" i="21"/>
  <c r="C358" i="21"/>
  <c r="C368" i="21"/>
  <c r="C381" i="21"/>
  <c r="E391" i="21"/>
  <c r="C394" i="21"/>
  <c r="C417" i="21"/>
  <c r="E427" i="21"/>
  <c r="C430" i="21"/>
  <c r="C454" i="21"/>
  <c r="F459" i="21"/>
  <c r="C464" i="21"/>
  <c r="C478" i="21"/>
  <c r="F483" i="21"/>
  <c r="C488" i="21"/>
  <c r="C502" i="21"/>
  <c r="F507" i="21"/>
  <c r="C512" i="21"/>
  <c r="C526" i="21"/>
  <c r="F531" i="21"/>
  <c r="C536" i="21"/>
  <c r="C541" i="21"/>
  <c r="F546" i="21"/>
  <c r="C552" i="21"/>
  <c r="C557" i="21"/>
  <c r="F562" i="21"/>
  <c r="C568" i="21"/>
  <c r="C573" i="21"/>
  <c r="L2" i="24"/>
  <c r="K15" i="24"/>
  <c r="J15" i="24"/>
  <c r="L21" i="24"/>
  <c r="K24" i="24"/>
  <c r="M38" i="24"/>
  <c r="C54" i="24"/>
  <c r="K65" i="24"/>
  <c r="K86" i="24"/>
  <c r="C88" i="24"/>
  <c r="M89" i="24"/>
  <c r="L89" i="24"/>
  <c r="J89" i="24"/>
  <c r="J92" i="24"/>
  <c r="C95" i="24"/>
  <c r="J104" i="24"/>
  <c r="C119" i="24"/>
  <c r="C150" i="24"/>
  <c r="C153" i="24"/>
  <c r="C162" i="24"/>
  <c r="C185" i="24"/>
  <c r="C211" i="24"/>
  <c r="C448" i="24"/>
  <c r="C454" i="24"/>
  <c r="E280" i="21"/>
  <c r="F286" i="21"/>
  <c r="E316" i="21"/>
  <c r="F322" i="21"/>
  <c r="E352" i="21"/>
  <c r="F358" i="21"/>
  <c r="E388" i="21"/>
  <c r="F394" i="21"/>
  <c r="E417" i="21"/>
  <c r="E424" i="21"/>
  <c r="F430" i="21"/>
  <c r="F547" i="21"/>
  <c r="F563" i="21"/>
  <c r="M24" i="24"/>
  <c r="C21" i="25"/>
  <c r="L40" i="24"/>
  <c r="C25" i="25" s="1"/>
  <c r="C27" i="25" s="1"/>
  <c r="M40" i="24"/>
  <c r="C26" i="25" s="1"/>
  <c r="J40" i="24"/>
  <c r="C22" i="25" s="1"/>
  <c r="M43" i="24"/>
  <c r="K43" i="24"/>
  <c r="J43" i="24"/>
  <c r="C45" i="24"/>
  <c r="L52" i="24"/>
  <c r="K52" i="24"/>
  <c r="J52" i="24"/>
  <c r="M77" i="24"/>
  <c r="K77" i="24"/>
  <c r="J77" i="24"/>
  <c r="C79" i="24"/>
  <c r="L81" i="24"/>
  <c r="J81" i="24"/>
  <c r="L86" i="24"/>
  <c r="K92" i="24"/>
  <c r="C102" i="24"/>
  <c r="M110" i="24"/>
  <c r="J110" i="24"/>
  <c r="L110" i="24"/>
  <c r="C112" i="24"/>
  <c r="C172" i="24"/>
  <c r="C248" i="24"/>
  <c r="C289" i="24"/>
  <c r="J359" i="24"/>
  <c r="M359" i="24"/>
  <c r="L359" i="24"/>
  <c r="K359" i="24"/>
  <c r="C444" i="24"/>
  <c r="E385" i="21"/>
  <c r="C411" i="21"/>
  <c r="E421" i="21"/>
  <c r="C424" i="21"/>
  <c r="C447" i="21"/>
  <c r="F455" i="21"/>
  <c r="C460" i="21"/>
  <c r="F479" i="21"/>
  <c r="C484" i="21"/>
  <c r="F503" i="21"/>
  <c r="C508" i="21"/>
  <c r="F527" i="21"/>
  <c r="C532" i="21"/>
  <c r="C542" i="21"/>
  <c r="C558" i="21"/>
  <c r="C574" i="21"/>
  <c r="L4" i="24"/>
  <c r="M4" i="24"/>
  <c r="L8" i="24"/>
  <c r="J8" i="24"/>
  <c r="M11" i="24"/>
  <c r="K11" i="24"/>
  <c r="J11" i="24"/>
  <c r="M15" i="24"/>
  <c r="L20" i="24"/>
  <c r="K20" i="24"/>
  <c r="K30" i="24"/>
  <c r="K40" i="24"/>
  <c r="C24" i="25" s="1"/>
  <c r="L43" i="24"/>
  <c r="K47" i="24"/>
  <c r="M52" i="24"/>
  <c r="C70" i="24"/>
  <c r="L77" i="24"/>
  <c r="K81" i="24"/>
  <c r="L100" i="24"/>
  <c r="J100" i="24"/>
  <c r="K110" i="24"/>
  <c r="C118" i="24"/>
  <c r="K132" i="24"/>
  <c r="M132" i="24"/>
  <c r="L132" i="24"/>
  <c r="J132" i="24"/>
  <c r="C134" i="24"/>
  <c r="C159" i="24"/>
  <c r="C221" i="24"/>
  <c r="K252" i="24"/>
  <c r="M252" i="24"/>
  <c r="L252" i="24"/>
  <c r="J252" i="24"/>
  <c r="C295" i="24"/>
  <c r="C548" i="21"/>
  <c r="C564" i="21"/>
  <c r="M17" i="24"/>
  <c r="L17" i="24"/>
  <c r="J17" i="24"/>
  <c r="L30" i="24"/>
  <c r="L36" i="24"/>
  <c r="K36" i="24"/>
  <c r="L47" i="24"/>
  <c r="L64" i="24"/>
  <c r="J64" i="24"/>
  <c r="M81" i="24"/>
  <c r="L91" i="24"/>
  <c r="K91" i="24"/>
  <c r="K116" i="24"/>
  <c r="M116" i="24"/>
  <c r="L116" i="24"/>
  <c r="C175" i="24"/>
  <c r="J183" i="24"/>
  <c r="M183" i="24"/>
  <c r="K183" i="24"/>
  <c r="C224" i="24"/>
  <c r="K226" i="24"/>
  <c r="M226" i="24"/>
  <c r="L226" i="24"/>
  <c r="J226" i="24"/>
  <c r="C244" i="24"/>
  <c r="L286" i="24"/>
  <c r="M286" i="24"/>
  <c r="C65" i="21"/>
  <c r="F166" i="21"/>
  <c r="E271" i="21"/>
  <c r="E307" i="21"/>
  <c r="E343" i="21"/>
  <c r="E379" i="21"/>
  <c r="F385" i="21"/>
  <c r="E415" i="21"/>
  <c r="F421" i="21"/>
  <c r="C441" i="21"/>
  <c r="E444" i="21"/>
  <c r="F451" i="21"/>
  <c r="C456" i="21"/>
  <c r="C470" i="21"/>
  <c r="F475" i="21"/>
  <c r="C480" i="21"/>
  <c r="C494" i="21"/>
  <c r="F499" i="21"/>
  <c r="C504" i="21"/>
  <c r="C518" i="21"/>
  <c r="F523" i="21"/>
  <c r="C528" i="21"/>
  <c r="F543" i="21"/>
  <c r="F548" i="21"/>
  <c r="F559" i="21"/>
  <c r="F564" i="21"/>
  <c r="F575" i="21"/>
  <c r="K14" i="24"/>
  <c r="K17" i="24"/>
  <c r="M20" i="24"/>
  <c r="M30" i="24"/>
  <c r="L33" i="24"/>
  <c r="J33" i="24"/>
  <c r="J36" i="24"/>
  <c r="M47" i="24"/>
  <c r="C49" i="24"/>
  <c r="C53" i="24"/>
  <c r="K55" i="24"/>
  <c r="K64" i="24"/>
  <c r="J71" i="24"/>
  <c r="C78" i="24"/>
  <c r="L88" i="24"/>
  <c r="M88" i="24"/>
  <c r="J88" i="24"/>
  <c r="J91" i="24"/>
  <c r="M100" i="24"/>
  <c r="C111" i="24"/>
  <c r="C115" i="24"/>
  <c r="J116" i="24"/>
  <c r="M128" i="24"/>
  <c r="K128" i="24"/>
  <c r="L183" i="24"/>
  <c r="C199" i="24"/>
  <c r="J286" i="24"/>
  <c r="J435" i="24"/>
  <c r="L435" i="24"/>
  <c r="K435" i="24"/>
  <c r="M435" i="24"/>
  <c r="F160" i="21"/>
  <c r="E268" i="21"/>
  <c r="E304" i="21"/>
  <c r="E340" i="21"/>
  <c r="E376" i="21"/>
  <c r="E412" i="21"/>
  <c r="E441" i="21"/>
  <c r="E448" i="21"/>
  <c r="C538" i="21"/>
  <c r="C554" i="21"/>
  <c r="C570" i="21"/>
  <c r="L14" i="24"/>
  <c r="M36" i="24"/>
  <c r="L55" i="24"/>
  <c r="M64" i="24"/>
  <c r="K71" i="24"/>
  <c r="C74" i="24"/>
  <c r="K80" i="24"/>
  <c r="K88" i="24"/>
  <c r="M91" i="24"/>
  <c r="J99" i="24"/>
  <c r="J128" i="24"/>
  <c r="C142" i="24"/>
  <c r="K147" i="24"/>
  <c r="M147" i="24"/>
  <c r="L147" i="24"/>
  <c r="J147" i="24"/>
  <c r="L165" i="24"/>
  <c r="M165" i="24"/>
  <c r="K165" i="24"/>
  <c r="J165" i="24"/>
  <c r="C206" i="24"/>
  <c r="J219" i="24"/>
  <c r="L219" i="24"/>
  <c r="K219" i="24"/>
  <c r="C282" i="24"/>
  <c r="C284" i="24"/>
  <c r="K286" i="24"/>
  <c r="C335" i="24"/>
  <c r="E301" i="21"/>
  <c r="E337" i="21"/>
  <c r="E373" i="21"/>
  <c r="E409" i="21"/>
  <c r="E445" i="21"/>
  <c r="C452" i="21"/>
  <c r="F471" i="21"/>
  <c r="C476" i="21"/>
  <c r="F495" i="21"/>
  <c r="C500" i="21"/>
  <c r="F519" i="21"/>
  <c r="C524" i="21"/>
  <c r="C544" i="21"/>
  <c r="C560" i="21"/>
  <c r="C576" i="21"/>
  <c r="J26" i="24"/>
  <c r="M26" i="24"/>
  <c r="K26" i="24"/>
  <c r="K39" i="24"/>
  <c r="J39" i="24"/>
  <c r="C48" i="24"/>
  <c r="C57" i="24"/>
  <c r="C61" i="24"/>
  <c r="C69" i="24"/>
  <c r="M70" i="24"/>
  <c r="L70" i="24"/>
  <c r="C114" i="24"/>
  <c r="C117" i="24"/>
  <c r="M125" i="24"/>
  <c r="L125" i="24"/>
  <c r="K125" i="24"/>
  <c r="J125" i="24"/>
  <c r="C146" i="24"/>
  <c r="C177" i="24"/>
  <c r="M189" i="24"/>
  <c r="K189" i="24"/>
  <c r="C192" i="24"/>
  <c r="M219" i="24"/>
  <c r="M324" i="24"/>
  <c r="K324" i="24"/>
  <c r="C54" i="21"/>
  <c r="F148" i="21"/>
  <c r="E262" i="21"/>
  <c r="F268" i="21"/>
  <c r="E298" i="21"/>
  <c r="C301" i="21"/>
  <c r="F304" i="21"/>
  <c r="E334" i="21"/>
  <c r="C337" i="21"/>
  <c r="F340" i="21"/>
  <c r="E370" i="21"/>
  <c r="C373" i="21"/>
  <c r="F376" i="21"/>
  <c r="E406" i="21"/>
  <c r="C409" i="21"/>
  <c r="F412" i="21"/>
  <c r="E442" i="21"/>
  <c r="C445" i="21"/>
  <c r="F448" i="21"/>
  <c r="F452" i="21"/>
  <c r="C471" i="21"/>
  <c r="F476" i="21"/>
  <c r="C495" i="21"/>
  <c r="F500" i="21"/>
  <c r="C519" i="21"/>
  <c r="F524" i="21"/>
  <c r="F539" i="21"/>
  <c r="F544" i="21"/>
  <c r="F555" i="21"/>
  <c r="F560" i="21"/>
  <c r="F571" i="21"/>
  <c r="F576" i="21"/>
  <c r="K3" i="24"/>
  <c r="M3" i="24"/>
  <c r="J3" i="24"/>
  <c r="L16" i="24"/>
  <c r="M16" i="24"/>
  <c r="J16" i="24"/>
  <c r="M19" i="24"/>
  <c r="K19" i="24"/>
  <c r="J19" i="24"/>
  <c r="L26" i="24"/>
  <c r="L58" i="24"/>
  <c r="J58" i="24"/>
  <c r="C65" i="24"/>
  <c r="L66" i="24"/>
  <c r="J66" i="24"/>
  <c r="C86" i="24"/>
  <c r="M90" i="24"/>
  <c r="K90" i="24"/>
  <c r="J90" i="24"/>
  <c r="M122" i="24"/>
  <c r="J122" i="24"/>
  <c r="L122" i="24"/>
  <c r="C124" i="24"/>
  <c r="J143" i="24"/>
  <c r="M143" i="24"/>
  <c r="L175" i="24"/>
  <c r="J175" i="24"/>
  <c r="M175" i="24"/>
  <c r="J231" i="24"/>
  <c r="K231" i="24"/>
  <c r="L231" i="24"/>
  <c r="C263" i="24"/>
  <c r="C326" i="24"/>
  <c r="C329" i="24"/>
  <c r="M137" i="24"/>
  <c r="J137" i="24"/>
  <c r="C154" i="24"/>
  <c r="M161" i="24"/>
  <c r="L161" i="24"/>
  <c r="J161" i="24"/>
  <c r="C168" i="24"/>
  <c r="L188" i="24"/>
  <c r="J188" i="24"/>
  <c r="C236" i="24"/>
  <c r="C257" i="24"/>
  <c r="J267" i="24"/>
  <c r="M267" i="24"/>
  <c r="C279" i="24"/>
  <c r="C292" i="24"/>
  <c r="J296" i="24"/>
  <c r="M296" i="24"/>
  <c r="L296" i="24"/>
  <c r="M310" i="24"/>
  <c r="J310" i="24"/>
  <c r="L310" i="24"/>
  <c r="C361" i="24"/>
  <c r="C365" i="24"/>
  <c r="M514" i="24"/>
  <c r="K514" i="24"/>
  <c r="L514" i="24"/>
  <c r="C81" i="24"/>
  <c r="K115" i="24"/>
  <c r="C129" i="24"/>
  <c r="K137" i="24"/>
  <c r="J141" i="24"/>
  <c r="J156" i="24"/>
  <c r="K161" i="24"/>
  <c r="C184" i="24"/>
  <c r="L185" i="24"/>
  <c r="M185" i="24"/>
  <c r="K185" i="24"/>
  <c r="J200" i="24"/>
  <c r="L200" i="24"/>
  <c r="K200" i="24"/>
  <c r="M237" i="24"/>
  <c r="K237" i="24"/>
  <c r="C269" i="24"/>
  <c r="C325" i="24"/>
  <c r="C338" i="24"/>
  <c r="C342" i="24"/>
  <c r="J363" i="24"/>
  <c r="L363" i="24"/>
  <c r="M363" i="24"/>
  <c r="K363" i="24"/>
  <c r="C374" i="24"/>
  <c r="C431" i="24"/>
  <c r="M432" i="24"/>
  <c r="K432" i="24"/>
  <c r="L432" i="24"/>
  <c r="J432" i="24"/>
  <c r="C543" i="24"/>
  <c r="C561" i="24"/>
  <c r="C565" i="24"/>
  <c r="J10" i="24"/>
  <c r="J18" i="24"/>
  <c r="J27" i="24"/>
  <c r="J34" i="24"/>
  <c r="J42" i="24"/>
  <c r="J60" i="24"/>
  <c r="J68" i="24"/>
  <c r="J84" i="24"/>
  <c r="K103" i="24"/>
  <c r="L115" i="24"/>
  <c r="L137" i="24"/>
  <c r="K141" i="24"/>
  <c r="C144" i="24"/>
  <c r="M146" i="24"/>
  <c r="J146" i="24"/>
  <c r="L151" i="24"/>
  <c r="J151" i="24"/>
  <c r="L156" i="24"/>
  <c r="C180" i="24"/>
  <c r="J185" i="24"/>
  <c r="M188" i="24"/>
  <c r="J192" i="24"/>
  <c r="L192" i="24"/>
  <c r="K196" i="24"/>
  <c r="M196" i="24"/>
  <c r="J196" i="24"/>
  <c r="C198" i="24"/>
  <c r="M200" i="24"/>
  <c r="K208" i="24"/>
  <c r="L208" i="24"/>
  <c r="J237" i="24"/>
  <c r="C239" i="24"/>
  <c r="L267" i="24"/>
  <c r="M301" i="24"/>
  <c r="L301" i="24"/>
  <c r="K301" i="24"/>
  <c r="J301" i="24"/>
  <c r="K319" i="24"/>
  <c r="M319" i="24"/>
  <c r="L329" i="24"/>
  <c r="M329" i="24"/>
  <c r="C348" i="24"/>
  <c r="C354" i="24"/>
  <c r="C427" i="24"/>
  <c r="C513" i="24"/>
  <c r="M229" i="24"/>
  <c r="K229" i="24"/>
  <c r="J229" i="24"/>
  <c r="C265" i="24"/>
  <c r="M332" i="24"/>
  <c r="K332" i="24"/>
  <c r="L332" i="24"/>
  <c r="C424" i="24"/>
  <c r="C479" i="24"/>
  <c r="C506" i="24"/>
  <c r="M27" i="24"/>
  <c r="M84" i="24"/>
  <c r="C93" i="24"/>
  <c r="M103" i="24"/>
  <c r="C105" i="24"/>
  <c r="L120" i="24"/>
  <c r="L131" i="24"/>
  <c r="C138" i="24"/>
  <c r="M140" i="24"/>
  <c r="K140" i="24"/>
  <c r="L146" i="24"/>
  <c r="M151" i="24"/>
  <c r="C158" i="24"/>
  <c r="C166" i="24"/>
  <c r="M173" i="24"/>
  <c r="L173" i="24"/>
  <c r="J173" i="24"/>
  <c r="M181" i="24"/>
  <c r="L181" i="24"/>
  <c r="J181" i="24"/>
  <c r="M192" i="24"/>
  <c r="L229" i="24"/>
  <c r="L257" i="24"/>
  <c r="M257" i="24"/>
  <c r="K292" i="24"/>
  <c r="M292" i="24"/>
  <c r="L319" i="24"/>
  <c r="K329" i="24"/>
  <c r="J332" i="24"/>
  <c r="C396" i="24"/>
  <c r="C482" i="24"/>
  <c r="K159" i="24"/>
  <c r="J159" i="24"/>
  <c r="K184" i="24"/>
  <c r="J184" i="24"/>
  <c r="M187" i="24"/>
  <c r="L187" i="24"/>
  <c r="J187" i="24"/>
  <c r="M202" i="24"/>
  <c r="L202" i="24"/>
  <c r="M215" i="24"/>
  <c r="J215" i="24"/>
  <c r="C219" i="24"/>
  <c r="K220" i="24"/>
  <c r="L220" i="24"/>
  <c r="C246" i="24"/>
  <c r="M275" i="24"/>
  <c r="L275" i="24"/>
  <c r="K275" i="24"/>
  <c r="J275" i="24"/>
  <c r="C294" i="24"/>
  <c r="M306" i="24"/>
  <c r="L306" i="24"/>
  <c r="J306" i="24"/>
  <c r="C308" i="24"/>
  <c r="M342" i="24"/>
  <c r="J342" i="24"/>
  <c r="C385" i="24"/>
  <c r="L50" i="24"/>
  <c r="K57" i="24"/>
  <c r="L75" i="24"/>
  <c r="L96" i="24"/>
  <c r="K107" i="24"/>
  <c r="K113" i="24"/>
  <c r="L119" i="24"/>
  <c r="C122" i="24"/>
  <c r="J124" i="24"/>
  <c r="J129" i="24"/>
  <c r="L135" i="24"/>
  <c r="L140" i="24"/>
  <c r="L159" i="24"/>
  <c r="L163" i="24"/>
  <c r="J163" i="24"/>
  <c r="L168" i="24"/>
  <c r="L184" i="24"/>
  <c r="K187" i="24"/>
  <c r="C193" i="24"/>
  <c r="J195" i="24"/>
  <c r="M195" i="24"/>
  <c r="K195" i="24"/>
  <c r="M198" i="24"/>
  <c r="K198" i="24"/>
  <c r="J202" i="24"/>
  <c r="J207" i="24"/>
  <c r="M207" i="24"/>
  <c r="K207" i="24"/>
  <c r="K215" i="24"/>
  <c r="J220" i="24"/>
  <c r="C222" i="24"/>
  <c r="K232" i="24"/>
  <c r="M232" i="24"/>
  <c r="L232" i="24"/>
  <c r="M247" i="24"/>
  <c r="K247" i="24"/>
  <c r="K257" i="24"/>
  <c r="L272" i="24"/>
  <c r="J272" i="24"/>
  <c r="C274" i="24"/>
  <c r="L292" i="24"/>
  <c r="C305" i="24"/>
  <c r="K306" i="24"/>
  <c r="C317" i="24"/>
  <c r="K342" i="24"/>
  <c r="L107" i="24"/>
  <c r="C110" i="24"/>
  <c r="K124" i="24"/>
  <c r="K129" i="24"/>
  <c r="C132" i="24"/>
  <c r="M134" i="24"/>
  <c r="J134" i="24"/>
  <c r="L139" i="24"/>
  <c r="J139" i="24"/>
  <c r="M149" i="24"/>
  <c r="J149" i="24"/>
  <c r="M159" i="24"/>
  <c r="C165" i="24"/>
  <c r="C174" i="24"/>
  <c r="L176" i="24"/>
  <c r="K176" i="24"/>
  <c r="C182" i="24"/>
  <c r="M184" i="24"/>
  <c r="K202" i="24"/>
  <c r="C204" i="24"/>
  <c r="L215" i="24"/>
  <c r="M220" i="24"/>
  <c r="C241" i="24"/>
  <c r="C270" i="24"/>
  <c r="L281" i="24"/>
  <c r="M281" i="24"/>
  <c r="J281" i="24"/>
  <c r="L342" i="24"/>
  <c r="M408" i="24"/>
  <c r="L408" i="24"/>
  <c r="J408" i="24"/>
  <c r="C416" i="24"/>
  <c r="C458" i="24"/>
  <c r="K463" i="24"/>
  <c r="J463" i="24"/>
  <c r="M463" i="24"/>
  <c r="L469" i="24"/>
  <c r="K469" i="24"/>
  <c r="J469" i="24"/>
  <c r="M469" i="24"/>
  <c r="C90" i="24"/>
  <c r="C98" i="24"/>
  <c r="M107" i="24"/>
  <c r="J117" i="24"/>
  <c r="J123" i="24"/>
  <c r="M124" i="24"/>
  <c r="C126" i="24"/>
  <c r="M129" i="24"/>
  <c r="K134" i="24"/>
  <c r="K139" i="24"/>
  <c r="C141" i="24"/>
  <c r="K149" i="24"/>
  <c r="J153" i="24"/>
  <c r="C156" i="24"/>
  <c r="K167" i="24"/>
  <c r="C170" i="24"/>
  <c r="J176" i="24"/>
  <c r="C178" i="24"/>
  <c r="C188" i="24"/>
  <c r="L214" i="24"/>
  <c r="M214" i="24"/>
  <c r="C217" i="24"/>
  <c r="L227" i="24"/>
  <c r="J227" i="24"/>
  <c r="C267" i="24"/>
  <c r="K281" i="24"/>
  <c r="C307" i="24"/>
  <c r="K408" i="24"/>
  <c r="L449" i="24"/>
  <c r="M449" i="24"/>
  <c r="K449" i="24"/>
  <c r="J449" i="24"/>
  <c r="M456" i="24"/>
  <c r="K456" i="24"/>
  <c r="J456" i="24"/>
  <c r="L463" i="24"/>
  <c r="J291" i="24"/>
  <c r="L291" i="24"/>
  <c r="K328" i="24"/>
  <c r="J328" i="24"/>
  <c r="C334" i="24"/>
  <c r="M336" i="24"/>
  <c r="J336" i="24"/>
  <c r="L341" i="24"/>
  <c r="K341" i="24"/>
  <c r="J367" i="24"/>
  <c r="M367" i="24"/>
  <c r="M382" i="24"/>
  <c r="L382" i="24"/>
  <c r="J382" i="24"/>
  <c r="C388" i="24"/>
  <c r="C430" i="24"/>
  <c r="C433" i="24"/>
  <c r="M438" i="24"/>
  <c r="L438" i="24"/>
  <c r="J438" i="24"/>
  <c r="C440" i="24"/>
  <c r="C468" i="24"/>
  <c r="L489" i="24"/>
  <c r="M489" i="24"/>
  <c r="K489" i="24"/>
  <c r="L522" i="24"/>
  <c r="M522" i="24"/>
  <c r="J522" i="24"/>
  <c r="K522" i="24"/>
  <c r="C549" i="24"/>
  <c r="K256" i="24"/>
  <c r="M256" i="24"/>
  <c r="J256" i="24"/>
  <c r="M265" i="24"/>
  <c r="K265" i="24"/>
  <c r="C278" i="24"/>
  <c r="K280" i="24"/>
  <c r="J280" i="24"/>
  <c r="L305" i="24"/>
  <c r="J305" i="24"/>
  <c r="L323" i="24"/>
  <c r="J323" i="24"/>
  <c r="C330" i="24"/>
  <c r="C343" i="24"/>
  <c r="C409" i="24"/>
  <c r="M414" i="24"/>
  <c r="L414" i="24"/>
  <c r="K414" i="24"/>
  <c r="J414" i="24"/>
  <c r="L421" i="24"/>
  <c r="M421" i="24"/>
  <c r="J421" i="24"/>
  <c r="C457" i="24"/>
  <c r="C481" i="24"/>
  <c r="C497" i="24"/>
  <c r="C512" i="24"/>
  <c r="J553" i="24"/>
  <c r="M553" i="24"/>
  <c r="L553" i="24"/>
  <c r="K553" i="24"/>
  <c r="C659" i="24"/>
  <c r="C681" i="24"/>
  <c r="K236" i="24"/>
  <c r="K241" i="24"/>
  <c r="L251" i="24"/>
  <c r="L256" i="24"/>
  <c r="J260" i="24"/>
  <c r="J265" i="24"/>
  <c r="C268" i="24"/>
  <c r="J274" i="24"/>
  <c r="L280" i="24"/>
  <c r="L285" i="24"/>
  <c r="M291" i="24"/>
  <c r="C293" i="24"/>
  <c r="J300" i="24"/>
  <c r="K305" i="24"/>
  <c r="J309" i="24"/>
  <c r="C311" i="24"/>
  <c r="K323" i="24"/>
  <c r="M328" i="24"/>
  <c r="L331" i="24"/>
  <c r="J331" i="24"/>
  <c r="L336" i="24"/>
  <c r="M341" i="24"/>
  <c r="L345" i="24"/>
  <c r="C347" i="24"/>
  <c r="L367" i="24"/>
  <c r="J375" i="24"/>
  <c r="M375" i="24"/>
  <c r="K375" i="24"/>
  <c r="M378" i="24"/>
  <c r="L378" i="24"/>
  <c r="J378" i="24"/>
  <c r="K421" i="24"/>
  <c r="M427" i="24"/>
  <c r="K427" i="24"/>
  <c r="J441" i="24"/>
  <c r="L441" i="24"/>
  <c r="K441" i="24"/>
  <c r="C464" i="24"/>
  <c r="C488" i="24"/>
  <c r="M550" i="24"/>
  <c r="L550" i="24"/>
  <c r="K550" i="24"/>
  <c r="J550" i="24"/>
  <c r="J673" i="24"/>
  <c r="M673" i="24"/>
  <c r="L673" i="24"/>
  <c r="K673" i="24"/>
  <c r="M679" i="24"/>
  <c r="K679" i="24"/>
  <c r="L679" i="24"/>
  <c r="J679" i="24"/>
  <c r="L269" i="24"/>
  <c r="K269" i="24"/>
  <c r="M294" i="24"/>
  <c r="K294" i="24"/>
  <c r="C316" i="24"/>
  <c r="J327" i="24"/>
  <c r="L327" i="24"/>
  <c r="L349" i="24"/>
  <c r="J349" i="24"/>
  <c r="L353" i="24"/>
  <c r="J353" i="24"/>
  <c r="M366" i="24"/>
  <c r="K366" i="24"/>
  <c r="M370" i="24"/>
  <c r="K370" i="24"/>
  <c r="C383" i="24"/>
  <c r="C387" i="24"/>
  <c r="C391" i="24"/>
  <c r="K400" i="24"/>
  <c r="M400" i="24"/>
  <c r="J400" i="24"/>
  <c r="M403" i="24"/>
  <c r="L403" i="24"/>
  <c r="J403" i="24"/>
  <c r="C412" i="24"/>
  <c r="J427" i="24"/>
  <c r="M441" i="24"/>
  <c r="M450" i="24"/>
  <c r="K450" i="24"/>
  <c r="C190" i="24"/>
  <c r="C197" i="24"/>
  <c r="K211" i="24"/>
  <c r="C238" i="24"/>
  <c r="C243" i="24"/>
  <c r="J255" i="24"/>
  <c r="K255" i="24"/>
  <c r="M260" i="24"/>
  <c r="C262" i="24"/>
  <c r="J269" i="24"/>
  <c r="L274" i="24"/>
  <c r="J279" i="24"/>
  <c r="M279" i="24"/>
  <c r="J283" i="24"/>
  <c r="J294" i="24"/>
  <c r="J299" i="24"/>
  <c r="L300" i="24"/>
  <c r="J308" i="24"/>
  <c r="M308" i="24"/>
  <c r="M309" i="24"/>
  <c r="L317" i="24"/>
  <c r="J317" i="24"/>
  <c r="K327" i="24"/>
  <c r="C337" i="24"/>
  <c r="M344" i="24"/>
  <c r="J344" i="24"/>
  <c r="K349" i="24"/>
  <c r="K353" i="24"/>
  <c r="C355" i="24"/>
  <c r="M357" i="24"/>
  <c r="L357" i="24"/>
  <c r="J357" i="24"/>
  <c r="J366" i="24"/>
  <c r="J370" i="24"/>
  <c r="C373" i="24"/>
  <c r="C399" i="24"/>
  <c r="L400" i="24"/>
  <c r="K403" i="24"/>
  <c r="L406" i="24"/>
  <c r="K406" i="24"/>
  <c r="J406" i="24"/>
  <c r="L433" i="24"/>
  <c r="K433" i="24"/>
  <c r="C460" i="24"/>
  <c r="M468" i="24"/>
  <c r="K468" i="24"/>
  <c r="L468" i="24"/>
  <c r="L518" i="24"/>
  <c r="M518" i="24"/>
  <c r="K518" i="24"/>
  <c r="L526" i="24"/>
  <c r="M526" i="24"/>
  <c r="K526" i="24"/>
  <c r="C620" i="24"/>
  <c r="J158" i="24"/>
  <c r="J170" i="24"/>
  <c r="J179" i="24"/>
  <c r="J193" i="24"/>
  <c r="C202" i="24"/>
  <c r="M210" i="24"/>
  <c r="L210" i="24"/>
  <c r="C214" i="24"/>
  <c r="M222" i="24"/>
  <c r="K222" i="24"/>
  <c r="L223" i="24"/>
  <c r="M234" i="24"/>
  <c r="J234" i="24"/>
  <c r="M235" i="24"/>
  <c r="M239" i="24"/>
  <c r="K239" i="24"/>
  <c r="M240" i="24"/>
  <c r="K244" i="24"/>
  <c r="L244" i="24"/>
  <c r="C247" i="24"/>
  <c r="J249" i="24"/>
  <c r="C252" i="24"/>
  <c r="L255" i="24"/>
  <c r="K259" i="24"/>
  <c r="L264" i="24"/>
  <c r="J264" i="24"/>
  <c r="M269" i="24"/>
  <c r="M273" i="24"/>
  <c r="K273" i="24"/>
  <c r="C276" i="24"/>
  <c r="K279" i="24"/>
  <c r="K283" i="24"/>
  <c r="C286" i="24"/>
  <c r="L294" i="24"/>
  <c r="K299" i="24"/>
  <c r="C302" i="24"/>
  <c r="K304" i="24"/>
  <c r="M304" i="24"/>
  <c r="K308" i="24"/>
  <c r="J312" i="24"/>
  <c r="K317" i="24"/>
  <c r="C319" i="24"/>
  <c r="C324" i="24"/>
  <c r="M327" i="24"/>
  <c r="M330" i="24"/>
  <c r="J330" i="24"/>
  <c r="J334" i="24"/>
  <c r="K344" i="24"/>
  <c r="C346" i="24"/>
  <c r="M349" i="24"/>
  <c r="M353" i="24"/>
  <c r="K357" i="24"/>
  <c r="L366" i="24"/>
  <c r="L370" i="24"/>
  <c r="L381" i="24"/>
  <c r="K381" i="24"/>
  <c r="J381" i="24"/>
  <c r="M406" i="24"/>
  <c r="M409" i="24"/>
  <c r="K409" i="24"/>
  <c r="J433" i="24"/>
  <c r="C487" i="24"/>
  <c r="M494" i="24"/>
  <c r="L494" i="24"/>
  <c r="K494" i="24"/>
  <c r="J494" i="24"/>
  <c r="C520" i="24"/>
  <c r="C528" i="24"/>
  <c r="M610" i="24"/>
  <c r="J610" i="24"/>
  <c r="L610" i="24"/>
  <c r="K610" i="24"/>
  <c r="M282" i="24"/>
  <c r="L282" i="24"/>
  <c r="L283" i="24"/>
  <c r="M298" i="24"/>
  <c r="K298" i="24"/>
  <c r="M299" i="24"/>
  <c r="C310" i="24"/>
  <c r="C332" i="24"/>
  <c r="K352" i="24"/>
  <c r="L352" i="24"/>
  <c r="L377" i="24"/>
  <c r="K377" i="24"/>
  <c r="J377" i="24"/>
  <c r="C390" i="24"/>
  <c r="C404" i="24"/>
  <c r="C432" i="24"/>
  <c r="M433" i="24"/>
  <c r="C467" i="24"/>
  <c r="C475" i="24"/>
  <c r="C591" i="24"/>
  <c r="J248" i="24"/>
  <c r="J258" i="24"/>
  <c r="J282" i="24"/>
  <c r="J298" i="24"/>
  <c r="J311" i="24"/>
  <c r="C314" i="24"/>
  <c r="K316" i="24"/>
  <c r="L316" i="24"/>
  <c r="K347" i="24"/>
  <c r="C350" i="24"/>
  <c r="J352" i="24"/>
  <c r="C358" i="24"/>
  <c r="C363" i="24"/>
  <c r="M377" i="24"/>
  <c r="M383" i="24"/>
  <c r="K383" i="24"/>
  <c r="M391" i="24"/>
  <c r="K391" i="24"/>
  <c r="M402" i="24"/>
  <c r="K402" i="24"/>
  <c r="J402" i="24"/>
  <c r="C407" i="24"/>
  <c r="C411" i="24"/>
  <c r="C451" i="24"/>
  <c r="C495" i="24"/>
  <c r="K509" i="24"/>
  <c r="L509" i="24"/>
  <c r="M509" i="24"/>
  <c r="J509" i="24"/>
  <c r="C541" i="24"/>
  <c r="L209" i="24"/>
  <c r="J209" i="24"/>
  <c r="J233" i="24"/>
  <c r="K248" i="24"/>
  <c r="J253" i="24"/>
  <c r="K258" i="24"/>
  <c r="K282" i="24"/>
  <c r="C291" i="24"/>
  <c r="L298" i="24"/>
  <c r="J303" i="24"/>
  <c r="K303" i="24"/>
  <c r="L311" i="24"/>
  <c r="J316" i="24"/>
  <c r="C318" i="24"/>
  <c r="J320" i="24"/>
  <c r="C341" i="24"/>
  <c r="L347" i="24"/>
  <c r="M352" i="24"/>
  <c r="K355" i="24"/>
  <c r="J355" i="24"/>
  <c r="L373" i="24"/>
  <c r="K373" i="24"/>
  <c r="J373" i="24"/>
  <c r="C382" i="24"/>
  <c r="J383" i="24"/>
  <c r="J391" i="24"/>
  <c r="M395" i="24"/>
  <c r="L395" i="24"/>
  <c r="J395" i="24"/>
  <c r="J399" i="24"/>
  <c r="M399" i="24"/>
  <c r="L399" i="24"/>
  <c r="K399" i="24"/>
  <c r="L402" i="24"/>
  <c r="M415" i="24"/>
  <c r="L415" i="24"/>
  <c r="J415" i="24"/>
  <c r="C434" i="24"/>
  <c r="C438" i="24"/>
  <c r="C466" i="24"/>
  <c r="L473" i="24"/>
  <c r="M473" i="24"/>
  <c r="K473" i="24"/>
  <c r="J473" i="24"/>
  <c r="C486" i="24"/>
  <c r="C489" i="24"/>
  <c r="M499" i="24"/>
  <c r="J499" i="24"/>
  <c r="L499" i="24"/>
  <c r="K499" i="24"/>
  <c r="C569" i="24"/>
  <c r="J577" i="24"/>
  <c r="M577" i="24"/>
  <c r="L577" i="24"/>
  <c r="K577" i="24"/>
  <c r="C582" i="24"/>
  <c r="C226" i="24"/>
  <c r="M351" i="24"/>
  <c r="C370" i="24"/>
  <c r="M376" i="24"/>
  <c r="M385" i="24"/>
  <c r="M393" i="24"/>
  <c r="M401" i="24"/>
  <c r="M417" i="24"/>
  <c r="C436" i="24"/>
  <c r="C442" i="24"/>
  <c r="M444" i="24"/>
  <c r="K444" i="24"/>
  <c r="M445" i="24"/>
  <c r="M451" i="24"/>
  <c r="L462" i="24"/>
  <c r="L479" i="24"/>
  <c r="J479" i="24"/>
  <c r="J484" i="24"/>
  <c r="L484" i="24"/>
  <c r="C537" i="24"/>
  <c r="M538" i="24"/>
  <c r="K538" i="24"/>
  <c r="M583" i="24"/>
  <c r="J583" i="24"/>
  <c r="L583" i="24"/>
  <c r="K583" i="24"/>
  <c r="J589" i="24"/>
  <c r="M589" i="24"/>
  <c r="L589" i="24"/>
  <c r="K589" i="24"/>
  <c r="L663" i="24"/>
  <c r="J663" i="24"/>
  <c r="M663" i="24"/>
  <c r="K663" i="24"/>
  <c r="L467" i="24"/>
  <c r="J467" i="24"/>
  <c r="M488" i="24"/>
  <c r="K488" i="24"/>
  <c r="C501" i="24"/>
  <c r="L513" i="24"/>
  <c r="J513" i="24"/>
  <c r="L534" i="24"/>
  <c r="M534" i="24"/>
  <c r="K534" i="24"/>
  <c r="C578" i="24"/>
  <c r="C609" i="24"/>
  <c r="C611" i="24"/>
  <c r="C622" i="24"/>
  <c r="C628" i="24"/>
  <c r="Q24" i="27"/>
  <c r="R24" i="27" s="1"/>
  <c r="M24" i="27"/>
  <c r="C250" i="24"/>
  <c r="C394" i="24"/>
  <c r="C418" i="24"/>
  <c r="M420" i="24"/>
  <c r="K420" i="24"/>
  <c r="L455" i="24"/>
  <c r="J455" i="24"/>
  <c r="K467" i="24"/>
  <c r="J472" i="24"/>
  <c r="J488" i="24"/>
  <c r="J493" i="24"/>
  <c r="L498" i="24"/>
  <c r="M498" i="24"/>
  <c r="K503" i="24"/>
  <c r="K513" i="24"/>
  <c r="C515" i="24"/>
  <c r="J534" i="24"/>
  <c r="K545" i="24"/>
  <c r="L545" i="24"/>
  <c r="J545" i="24"/>
  <c r="C554" i="24"/>
  <c r="L558" i="24"/>
  <c r="M558" i="24"/>
  <c r="K558" i="24"/>
  <c r="K569" i="24"/>
  <c r="L569" i="24"/>
  <c r="J569" i="24"/>
  <c r="K597" i="24"/>
  <c r="M597" i="24"/>
  <c r="L597" i="24"/>
  <c r="C602" i="24"/>
  <c r="M635" i="24"/>
  <c r="K635" i="24"/>
  <c r="J635" i="24"/>
  <c r="L635" i="24"/>
  <c r="L443" i="24"/>
  <c r="J443" i="24"/>
  <c r="M467" i="24"/>
  <c r="L472" i="24"/>
  <c r="L488" i="24"/>
  <c r="K493" i="24"/>
  <c r="L503" i="24"/>
  <c r="C510" i="24"/>
  <c r="M513" i="24"/>
  <c r="C519" i="24"/>
  <c r="C527" i="24"/>
  <c r="J541" i="24"/>
  <c r="L541" i="24"/>
  <c r="K541" i="24"/>
  <c r="C587" i="24"/>
  <c r="C593" i="24"/>
  <c r="J597" i="24"/>
  <c r="L620" i="24"/>
  <c r="K620" i="24"/>
  <c r="J620" i="24"/>
  <c r="M620" i="24"/>
  <c r="Q89" i="27"/>
  <c r="R89" i="27" s="1"/>
  <c r="M89" i="27"/>
  <c r="J379" i="24"/>
  <c r="J397" i="24"/>
  <c r="J405" i="24"/>
  <c r="J425" i="24"/>
  <c r="L431" i="24"/>
  <c r="J431" i="24"/>
  <c r="K443" i="24"/>
  <c r="J448" i="24"/>
  <c r="M472" i="24"/>
  <c r="C474" i="24"/>
  <c r="K483" i="24"/>
  <c r="C485" i="24"/>
  <c r="L493" i="24"/>
  <c r="K498" i="24"/>
  <c r="J502" i="24"/>
  <c r="M503" i="24"/>
  <c r="K516" i="24"/>
  <c r="K521" i="24"/>
  <c r="M521" i="24"/>
  <c r="L521" i="24"/>
  <c r="J521" i="24"/>
  <c r="K524" i="24"/>
  <c r="M537" i="24"/>
  <c r="L537" i="24"/>
  <c r="J537" i="24"/>
  <c r="M541" i="24"/>
  <c r="C567" i="24"/>
  <c r="L419" i="24"/>
  <c r="J419" i="24"/>
  <c r="C462" i="24"/>
  <c r="K502" i="24"/>
  <c r="L516" i="24"/>
  <c r="L529" i="24"/>
  <c r="K529" i="24"/>
  <c r="J529" i="24"/>
  <c r="C570" i="24"/>
  <c r="C598" i="24"/>
  <c r="C608" i="24"/>
  <c r="M609" i="24"/>
  <c r="K609" i="24"/>
  <c r="L609" i="24"/>
  <c r="J609" i="24"/>
  <c r="C621" i="24"/>
  <c r="C298" i="24"/>
  <c r="L354" i="24"/>
  <c r="L388" i="24"/>
  <c r="K419" i="24"/>
  <c r="J424" i="24"/>
  <c r="M425" i="24"/>
  <c r="M448" i="24"/>
  <c r="C450" i="24"/>
  <c r="K459" i="24"/>
  <c r="K465" i="24"/>
  <c r="M483" i="24"/>
  <c r="K497" i="24"/>
  <c r="M497" i="24"/>
  <c r="J497" i="24"/>
  <c r="J501" i="24"/>
  <c r="C504" i="24"/>
  <c r="M506" i="24"/>
  <c r="K506" i="24"/>
  <c r="M516" i="24"/>
  <c r="M524" i="24"/>
  <c r="M529" i="24"/>
  <c r="C531" i="24"/>
  <c r="C542" i="24"/>
  <c r="M547" i="24"/>
  <c r="K547" i="24"/>
  <c r="J547" i="24"/>
  <c r="K554" i="24"/>
  <c r="L554" i="24"/>
  <c r="J554" i="24"/>
  <c r="M571" i="24"/>
  <c r="K571" i="24"/>
  <c r="J571" i="24"/>
  <c r="K575" i="24"/>
  <c r="M575" i="24"/>
  <c r="L575" i="24"/>
  <c r="K584" i="24"/>
  <c r="M584" i="24"/>
  <c r="L584" i="24"/>
  <c r="C509" i="24"/>
  <c r="M523" i="24"/>
  <c r="L523" i="24"/>
  <c r="M544" i="24"/>
  <c r="J544" i="24"/>
  <c r="L544" i="24"/>
  <c r="K544" i="24"/>
  <c r="C577" i="24"/>
  <c r="J599" i="24"/>
  <c r="M599" i="24"/>
  <c r="L599" i="24"/>
  <c r="K599" i="24"/>
  <c r="C615" i="24"/>
  <c r="K631" i="24"/>
  <c r="L631" i="24"/>
  <c r="M631" i="24"/>
  <c r="L690" i="24"/>
  <c r="J690" i="24"/>
  <c r="M690" i="24"/>
  <c r="K690" i="24"/>
  <c r="M424" i="24"/>
  <c r="C426" i="24"/>
  <c r="C484" i="24"/>
  <c r="J510" i="24"/>
  <c r="C517" i="24"/>
  <c r="J523" i="24"/>
  <c r="C525" i="24"/>
  <c r="C530" i="24"/>
  <c r="C647" i="24"/>
  <c r="C654" i="24"/>
  <c r="C406" i="24"/>
  <c r="K411" i="24"/>
  <c r="C414" i="24"/>
  <c r="K423" i="24"/>
  <c r="K429" i="24"/>
  <c r="J457" i="24"/>
  <c r="C472" i="24"/>
  <c r="J474" i="24"/>
  <c r="C478" i="24"/>
  <c r="M480" i="24"/>
  <c r="K480" i="24"/>
  <c r="J485" i="24"/>
  <c r="C493" i="24"/>
  <c r="J496" i="24"/>
  <c r="K496" i="24"/>
  <c r="J500" i="24"/>
  <c r="C503" i="24"/>
  <c r="L505" i="24"/>
  <c r="J505" i="24"/>
  <c r="K510" i="24"/>
  <c r="K523" i="24"/>
  <c r="M532" i="24"/>
  <c r="J532" i="24"/>
  <c r="L532" i="24"/>
  <c r="C555" i="24"/>
  <c r="C588" i="24"/>
  <c r="C644" i="24"/>
  <c r="C551" i="24"/>
  <c r="C557" i="24"/>
  <c r="C563" i="24"/>
  <c r="L581" i="24"/>
  <c r="K581" i="24"/>
  <c r="K614" i="24"/>
  <c r="L614" i="24"/>
  <c r="J614" i="24"/>
  <c r="C616" i="24"/>
  <c r="J642" i="24"/>
  <c r="L642" i="24"/>
  <c r="K642" i="24"/>
  <c r="C662" i="24"/>
  <c r="C665" i="24"/>
  <c r="Q17" i="27"/>
  <c r="R17" i="27" s="1"/>
  <c r="M17" i="27"/>
  <c r="Q44" i="27"/>
  <c r="R44" i="27" s="1"/>
  <c r="M44" i="27"/>
  <c r="J533" i="24"/>
  <c r="C536" i="24"/>
  <c r="J559" i="24"/>
  <c r="J565" i="24"/>
  <c r="M565" i="24"/>
  <c r="M566" i="24"/>
  <c r="J581" i="24"/>
  <c r="M594" i="24"/>
  <c r="J594" i="24"/>
  <c r="C601" i="24"/>
  <c r="J606" i="24"/>
  <c r="K606" i="24"/>
  <c r="M614" i="24"/>
  <c r="M642" i="24"/>
  <c r="K655" i="24"/>
  <c r="L655" i="24"/>
  <c r="J655" i="24"/>
  <c r="C675" i="24"/>
  <c r="C698" i="24"/>
  <c r="Q33" i="27"/>
  <c r="R33" i="27" s="1"/>
  <c r="C548" i="24"/>
  <c r="C572" i="24"/>
  <c r="M616" i="24"/>
  <c r="K616" i="24"/>
  <c r="C626" i="24"/>
  <c r="C629" i="24"/>
  <c r="J637" i="24"/>
  <c r="K637" i="24"/>
  <c r="C661" i="24"/>
  <c r="K662" i="24"/>
  <c r="M662" i="24"/>
  <c r="L662" i="24"/>
  <c r="C678" i="24"/>
  <c r="Q95" i="27"/>
  <c r="R95" i="27" s="1"/>
  <c r="M95" i="27"/>
  <c r="J551" i="24"/>
  <c r="J557" i="24"/>
  <c r="C560" i="24"/>
  <c r="J563" i="24"/>
  <c r="M580" i="24"/>
  <c r="K580" i="24"/>
  <c r="J580" i="24"/>
  <c r="J601" i="24"/>
  <c r="L601" i="24"/>
  <c r="K601" i="24"/>
  <c r="C603" i="24"/>
  <c r="M604" i="24"/>
  <c r="J604" i="24"/>
  <c r="J616" i="24"/>
  <c r="L627" i="24"/>
  <c r="M627" i="24"/>
  <c r="K627" i="24"/>
  <c r="J627" i="24"/>
  <c r="L637" i="24"/>
  <c r="K650" i="24"/>
  <c r="J650" i="24"/>
  <c r="J662" i="24"/>
  <c r="M596" i="24"/>
  <c r="J596" i="24"/>
  <c r="C618" i="24"/>
  <c r="C639" i="24"/>
  <c r="C671" i="24"/>
  <c r="C683" i="24"/>
  <c r="M694" i="24"/>
  <c r="L694" i="24"/>
  <c r="K694" i="24"/>
  <c r="J694" i="24"/>
  <c r="C491" i="24"/>
  <c r="L551" i="24"/>
  <c r="M557" i="24"/>
  <c r="M563" i="24"/>
  <c r="M568" i="24"/>
  <c r="J568" i="24"/>
  <c r="J587" i="24"/>
  <c r="C590" i="24"/>
  <c r="K596" i="24"/>
  <c r="K619" i="24"/>
  <c r="J619" i="24"/>
  <c r="C625" i="24"/>
  <c r="M633" i="24"/>
  <c r="L633" i="24"/>
  <c r="K633" i="24"/>
  <c r="J633" i="24"/>
  <c r="M640" i="24"/>
  <c r="L640" i="24"/>
  <c r="K640" i="24"/>
  <c r="J640" i="24"/>
  <c r="C652" i="24"/>
  <c r="M13" i="27"/>
  <c r="Q13" i="27"/>
  <c r="R13" i="27" s="1"/>
  <c r="Q80" i="27"/>
  <c r="R80" i="27" s="1"/>
  <c r="M80" i="27"/>
  <c r="M556" i="24"/>
  <c r="J556" i="24"/>
  <c r="C581" i="24"/>
  <c r="L587" i="24"/>
  <c r="M592" i="24"/>
  <c r="K592" i="24"/>
  <c r="J592" i="24"/>
  <c r="L596" i="24"/>
  <c r="J611" i="24"/>
  <c r="L619" i="24"/>
  <c r="J622" i="24"/>
  <c r="C645" i="24"/>
  <c r="L656" i="24"/>
  <c r="J656" i="24"/>
  <c r="L668" i="24"/>
  <c r="J668" i="24"/>
  <c r="M691" i="24"/>
  <c r="K691" i="24"/>
  <c r="J691" i="24"/>
  <c r="C699" i="24"/>
  <c r="Q53" i="27"/>
  <c r="R53" i="27" s="1"/>
  <c r="M53" i="27"/>
  <c r="C539" i="24"/>
  <c r="L568" i="24"/>
  <c r="M587" i="24"/>
  <c r="L592" i="24"/>
  <c r="L603" i="24"/>
  <c r="K603" i="24"/>
  <c r="L611" i="24"/>
  <c r="M619" i="24"/>
  <c r="L622" i="24"/>
  <c r="M646" i="24"/>
  <c r="L646" i="24"/>
  <c r="K646" i="24"/>
  <c r="J646" i="24"/>
  <c r="K656" i="24"/>
  <c r="C658" i="24"/>
  <c r="K668" i="24"/>
  <c r="C686" i="24"/>
  <c r="L691" i="24"/>
  <c r="M700" i="24"/>
  <c r="L700" i="24"/>
  <c r="J700" i="24"/>
  <c r="K700" i="24"/>
  <c r="Q8" i="27"/>
  <c r="R8" i="27" s="1"/>
  <c r="M8" i="27"/>
  <c r="M22" i="27"/>
  <c r="Q22" i="27"/>
  <c r="R22" i="27" s="1"/>
  <c r="Q59" i="27"/>
  <c r="R59" i="27" s="1"/>
  <c r="M59" i="27"/>
  <c r="C575" i="24"/>
  <c r="C584" i="24"/>
  <c r="M586" i="24"/>
  <c r="J586" i="24"/>
  <c r="C597" i="24"/>
  <c r="M611" i="24"/>
  <c r="J618" i="24"/>
  <c r="L618" i="24"/>
  <c r="M622" i="24"/>
  <c r="J649" i="24"/>
  <c r="M649" i="24"/>
  <c r="L649" i="24"/>
  <c r="M656" i="24"/>
  <c r="Q23" i="27"/>
  <c r="R23" i="27" s="1"/>
  <c r="M23" i="27"/>
  <c r="C673" i="24"/>
  <c r="Q2" i="27"/>
  <c r="R2" i="27" s="1"/>
  <c r="M2" i="27"/>
  <c r="Q32" i="27"/>
  <c r="R32" i="27" s="1"/>
  <c r="M32" i="27"/>
  <c r="Q68" i="27"/>
  <c r="R68" i="27" s="1"/>
  <c r="M68" i="27"/>
  <c r="Q104" i="27"/>
  <c r="R104" i="27" s="1"/>
  <c r="M104" i="27"/>
  <c r="L686" i="24"/>
  <c r="C693" i="24"/>
  <c r="Q38" i="27"/>
  <c r="R38" i="27" s="1"/>
  <c r="M38" i="27"/>
  <c r="Q74" i="27"/>
  <c r="R74" i="27" s="1"/>
  <c r="M74" i="27"/>
  <c r="Q110" i="27"/>
  <c r="R110" i="27" s="1"/>
  <c r="M110" i="27"/>
  <c r="C613" i="24"/>
  <c r="M630" i="24"/>
  <c r="C632" i="24"/>
  <c r="M643" i="24"/>
  <c r="M667" i="24"/>
  <c r="K667" i="24"/>
  <c r="C692" i="24"/>
  <c r="Q29" i="27"/>
  <c r="R29" i="27" s="1"/>
  <c r="M29" i="27"/>
  <c r="Q65" i="27"/>
  <c r="R65" i="27" s="1"/>
  <c r="M65" i="27"/>
  <c r="Q101" i="27"/>
  <c r="R101" i="27" s="1"/>
  <c r="M101" i="27"/>
  <c r="L678" i="24"/>
  <c r="J678" i="24"/>
  <c r="Q14" i="27"/>
  <c r="R14" i="27" s="1"/>
  <c r="M14" i="27"/>
  <c r="Q50" i="27"/>
  <c r="R50" i="27" s="1"/>
  <c r="M50" i="27"/>
  <c r="Q86" i="27"/>
  <c r="R86" i="27" s="1"/>
  <c r="M86" i="27"/>
  <c r="C680" i="24"/>
  <c r="C697" i="24"/>
  <c r="Q35" i="27"/>
  <c r="R35" i="27" s="1"/>
  <c r="M35" i="27"/>
  <c r="Q71" i="27"/>
  <c r="R71" i="27" s="1"/>
  <c r="M71" i="27"/>
  <c r="Q107" i="27"/>
  <c r="R107" i="27" s="1"/>
  <c r="M107" i="27"/>
  <c r="L582" i="24"/>
  <c r="L593" i="24"/>
  <c r="M602" i="24"/>
  <c r="M608" i="24"/>
  <c r="M615" i="24"/>
  <c r="L621" i="24"/>
  <c r="L628" i="24"/>
  <c r="K647" i="24"/>
  <c r="L654" i="24"/>
  <c r="M661" i="24"/>
  <c r="L666" i="24"/>
  <c r="J666" i="24"/>
  <c r="J671" i="24"/>
  <c r="M678" i="24"/>
  <c r="J682" i="24"/>
  <c r="L683" i="24"/>
  <c r="M688" i="24"/>
  <c r="J688" i="24"/>
  <c r="K693" i="24"/>
  <c r="Q5" i="27"/>
  <c r="R5" i="27" s="1"/>
  <c r="M5" i="27"/>
  <c r="M15" i="27"/>
  <c r="Q20" i="27"/>
  <c r="R20" i="27" s="1"/>
  <c r="M20" i="27"/>
  <c r="Q40" i="27"/>
  <c r="R40" i="27" s="1"/>
  <c r="Q56" i="27"/>
  <c r="R56" i="27" s="1"/>
  <c r="M56" i="27"/>
  <c r="Q92" i="27"/>
  <c r="R92" i="27" s="1"/>
  <c r="M92" i="27"/>
  <c r="C596" i="24"/>
  <c r="C637" i="24"/>
  <c r="M654" i="24"/>
  <c r="C656" i="24"/>
  <c r="C668" i="24"/>
  <c r="K671" i="24"/>
  <c r="K682" i="24"/>
  <c r="L693" i="24"/>
  <c r="K698" i="24"/>
  <c r="J698" i="24"/>
  <c r="Q25" i="27"/>
  <c r="R25" i="27" s="1"/>
  <c r="Q41" i="27"/>
  <c r="R41" i="27" s="1"/>
  <c r="M41" i="27"/>
  <c r="Q77" i="27"/>
  <c r="R77" i="27" s="1"/>
  <c r="M77" i="27"/>
  <c r="L671" i="24"/>
  <c r="M676" i="24"/>
  <c r="J676" i="24"/>
  <c r="L682" i="24"/>
  <c r="C685" i="24"/>
  <c r="C695" i="24"/>
  <c r="Q26" i="27"/>
  <c r="R26" i="27" s="1"/>
  <c r="M26" i="27"/>
  <c r="Q62" i="27"/>
  <c r="R62" i="27" s="1"/>
  <c r="M62" i="27"/>
  <c r="Q98" i="27"/>
  <c r="R98" i="27" s="1"/>
  <c r="M98" i="27"/>
  <c r="L613" i="24"/>
  <c r="L626" i="24"/>
  <c r="K632" i="24"/>
  <c r="K639" i="24"/>
  <c r="K645" i="24"/>
  <c r="C649" i="24"/>
  <c r="K652" i="24"/>
  <c r="K676" i="24"/>
  <c r="K681" i="24"/>
  <c r="K692" i="24"/>
  <c r="M698" i="24"/>
  <c r="Q11" i="27"/>
  <c r="R11" i="27" s="1"/>
  <c r="M11" i="27"/>
  <c r="Q31" i="27"/>
  <c r="R31" i="27" s="1"/>
  <c r="Q47" i="27"/>
  <c r="R47" i="27" s="1"/>
  <c r="M47" i="27"/>
  <c r="Q83" i="27"/>
  <c r="R83" i="27" s="1"/>
  <c r="M83" i="27"/>
  <c r="F605" i="28"/>
  <c r="L605" i="28"/>
  <c r="O139" i="28"/>
  <c r="M19" i="15" l="1"/>
  <c r="M26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L348" authorId="0" shapeId="0" xr:uid="{89E265A7-DBB2-4BEC-9225-EBFDA877A79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ini ditambahkan karena 4.560.000 dengan 90.000 jadi total 4.650.000
</t>
        </r>
      </text>
    </comment>
    <comment ref="L356" authorId="0" shapeId="0" xr:uid="{E806EF1B-AB69-4DF0-8E72-534D48B702C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ini ditambahkan 90.000 agar nilai sesuai dengan dokumen sebesar 4.650.000
</t>
        </r>
      </text>
    </comment>
  </commentList>
</comments>
</file>

<file path=xl/sharedStrings.xml><?xml version="1.0" encoding="utf-8"?>
<sst xmlns="http://schemas.openxmlformats.org/spreadsheetml/2006/main" count="3152" uniqueCount="1390">
  <si>
    <t>PT. INTERCIPTA JASA INDONESIA</t>
  </si>
  <si>
    <t>Termin</t>
  </si>
  <si>
    <t>-</t>
  </si>
  <si>
    <t>PPK</t>
  </si>
  <si>
    <t>NPWP</t>
  </si>
  <si>
    <t>Realisasi</t>
  </si>
  <si>
    <t>COA</t>
  </si>
  <si>
    <t>Keterangan</t>
  </si>
  <si>
    <t>No</t>
  </si>
  <si>
    <t>Tanggal_SPM</t>
  </si>
  <si>
    <t>Nomor_SPM</t>
  </si>
  <si>
    <t>Jenis_Tagihan</t>
  </si>
  <si>
    <t>Cara_Bayar</t>
  </si>
  <si>
    <t>Supplier</t>
  </si>
  <si>
    <t>Uraian</t>
  </si>
  <si>
    <t>Kontrak</t>
  </si>
  <si>
    <t>Tanggal_Kontrak</t>
  </si>
  <si>
    <t>Jumlah_Pembayaran</t>
  </si>
  <si>
    <t>Akun_Potongan1</t>
  </si>
  <si>
    <t>Jumlah_Potongan1</t>
  </si>
  <si>
    <t>Akun_Potongan2</t>
  </si>
  <si>
    <t>Jumlah_Potongan2</t>
  </si>
  <si>
    <t>Akun_Potongan3</t>
  </si>
  <si>
    <t>Jumlah_Potongan3</t>
  </si>
  <si>
    <t>Nomor_BAST</t>
  </si>
  <si>
    <t>Tanggal_BAST</t>
  </si>
  <si>
    <t>Jenis_Belanja</t>
  </si>
  <si>
    <t>Status
SP3B</t>
  </si>
  <si>
    <t>SPM-BLU/APTP-2026/0001</t>
  </si>
  <si>
    <t>NON REMUNERASI</t>
  </si>
  <si>
    <t>SP2D BLU - TRF</t>
  </si>
  <si>
    <t xml:space="preserve">CV. GARUDA KARYA BERSAMA </t>
  </si>
  <si>
    <t>Pembayaran Belanja Barang Pekerjaan Pemotongan Rumput Sisi Udara Tahap I : 1 (Satu) Paket</t>
  </si>
  <si>
    <t>PL.107/0007/PPK.BB/APTP/2026</t>
  </si>
  <si>
    <t>PL.108/0024/PPK.BB/APTP/2026</t>
  </si>
  <si>
    <t>GUNAWAN</t>
  </si>
  <si>
    <t>SPM-BLU/APTP-2026/0002</t>
  </si>
  <si>
    <t>CV. GUNA AKHLAK SUKSES</t>
  </si>
  <si>
    <t>Pembayaran Belanja Barang Pengadaan Obat Air</t>
  </si>
  <si>
    <t>PL.107/0011/PPK.BB/APTP/2026</t>
  </si>
  <si>
    <t>PL.108/0017/PPK.BB/APTP/2026</t>
  </si>
  <si>
    <t>SPM-BLU/APTP-2026/0003</t>
  </si>
  <si>
    <t>PT. ANGKASA JAYA SERVIS</t>
  </si>
  <si>
    <t>Pembayaran Belanja Barang Pemeliharaan Fasilitas Sisi udara</t>
  </si>
  <si>
    <t>PL.108/0027/PPK.BB/APTP/2026</t>
  </si>
  <si>
    <t>SPM-BLU/APTP-2026/0004</t>
  </si>
  <si>
    <t>Pembayaran Belanja Barang Pemeliharaan Sistem Tata Udara</t>
  </si>
  <si>
    <t>PL.108/0033/PPK.BB/APTP/2026</t>
  </si>
  <si>
    <t>Nomor</t>
  </si>
  <si>
    <t>Nomor_NPI</t>
  </si>
  <si>
    <t>Tanggal_NPI</t>
  </si>
  <si>
    <t>Jumlah_Uang</t>
  </si>
  <si>
    <t>NPI-BLU/APTP-2026/0001</t>
  </si>
  <si>
    <t>NPI-BLU/APTP-2026/0002</t>
  </si>
  <si>
    <t>NPI-BLU/APTP-2026/0003</t>
  </si>
  <si>
    <t>NPI-BLU/APTP-2026/0004</t>
  </si>
  <si>
    <t>NPI-BLU/APTP-2026/0005</t>
  </si>
  <si>
    <t>NPI-BLU/APTP-2026/0006</t>
  </si>
  <si>
    <t>Id</t>
  </si>
  <si>
    <t>Nama_Supplier</t>
  </si>
  <si>
    <t>Tipe_Supplier</t>
  </si>
  <si>
    <t>Alamat</t>
  </si>
  <si>
    <t>Bank/Pos</t>
  </si>
  <si>
    <t>No_Rekening</t>
  </si>
  <si>
    <t>Nama_Rekening</t>
  </si>
  <si>
    <t>No_Telepon</t>
  </si>
  <si>
    <t>KANTOR UPBU AJI PANGERAN TUMENGGUNG PRANOTO</t>
  </si>
  <si>
    <t>01 Satker</t>
  </si>
  <si>
    <t>Jl. Poros Samarinda - Bontang, Kel. Sungai Siring, Samarinda-Kalimantan Timur</t>
  </si>
  <si>
    <t>00.168.190.7-722.000</t>
  </si>
  <si>
    <t>Bank Tabungan Negara</t>
  </si>
  <si>
    <t>2001302885742</t>
  </si>
  <si>
    <t>RPL 046 BLU APT PRANOTO UTK OPS Pengeluaran</t>
  </si>
  <si>
    <t>PARA PEGAWAI KANTOR UPBU AJI PANGERAN TUMENGGUNG PRANOTO</t>
  </si>
  <si>
    <t>03 Pegawai</t>
  </si>
  <si>
    <t>Jl. Poros Samarinda - Bontang, Kel. Sunga Siring, Samarinda-Kalimantan Timur</t>
  </si>
  <si>
    <t>Terlampir</t>
  </si>
  <si>
    <t>PARA PPNPN KANTOR UPBU AJI PANGERAN TUMENGGUNG PRANOTO</t>
  </si>
  <si>
    <t>06 Penerusan Pinjaman</t>
  </si>
  <si>
    <t>PT. GARUDA TAWAKAL ABADI</t>
  </si>
  <si>
    <t>02 Penyedia Barang Jasa</t>
  </si>
  <si>
    <t>Jl. Griyo Mapan Sentosa EA1 No.2B RT.042 RW.005</t>
  </si>
  <si>
    <t>03.008.751.4-617.000</t>
  </si>
  <si>
    <t>0006201880003220</t>
  </si>
  <si>
    <t>PT.GARUDA TAWAKAL ABADI</t>
  </si>
  <si>
    <t>CV. MAHAKAM RAYA HARMONI</t>
  </si>
  <si>
    <t xml:space="preserve">Jl. Gunung Lingai, Kec. Sungai Pinang, Kota Samarinda, Provinsi Kalimantan Timur, Kode Pos 75119 </t>
  </si>
  <si>
    <t>00.807.8608.0-722.000</t>
  </si>
  <si>
    <t>2001300006889</t>
  </si>
  <si>
    <t>Jl. Harun Nafsi, RT. 15 Kel. Rapak Dalam, Kec. Loa Jalan Ilir Kota Samarinda, Kalimantan Timur 75131</t>
  </si>
  <si>
    <t>53.129.349.6-741.000</t>
  </si>
  <si>
    <t>2001300006805</t>
  </si>
  <si>
    <t xml:space="preserve">PT. JAYA KENCANA </t>
  </si>
  <si>
    <t>Jl. Rungkut Industri No.9 Surabaya</t>
  </si>
  <si>
    <t>01.307.296.2-073.000</t>
  </si>
  <si>
    <t>Bank Central Asia</t>
  </si>
  <si>
    <t>0103171358</t>
  </si>
  <si>
    <t xml:space="preserve">CV. ANUGERAH ZIKIR KELUARGA UTAMA </t>
  </si>
  <si>
    <t>Perum. Sambutan Permai BJ No. 013 RT. 022 RW. 000 Kel. Sambutan, Kec. Sambutan Kota Samarinda.</t>
  </si>
  <si>
    <t>92.621.414.9-722.000</t>
  </si>
  <si>
    <t>Bank Mandiri</t>
  </si>
  <si>
    <t>1480017380281</t>
  </si>
  <si>
    <t xml:space="preserve">CV. LAMTAMA GEMILANG </t>
  </si>
  <si>
    <t>Ruko Duren Sawit Center No. 8-S JL. Duren Sawit Raya Duren Sawit Jakarta Timur</t>
  </si>
  <si>
    <t>02.723.245.3-005.000</t>
  </si>
  <si>
    <t xml:space="preserve">Bank DKI </t>
  </si>
  <si>
    <t>10808150798</t>
  </si>
  <si>
    <t xml:space="preserve">CV. TROJOYO </t>
  </si>
  <si>
    <t>Taman Tiara Regency New Age Cluster D.2, Desa Pagerwojo, Kecamatan Buduran - Kabupaten Sidoarjo, Provinsi Jakarta Timur</t>
  </si>
  <si>
    <t>21.233.719.0-643.000</t>
  </si>
  <si>
    <t>1410025567868</t>
  </si>
  <si>
    <t>Jl. Trisari, Kel. Sidodadi, Kec. Samarinda Ulu Kota Samarinda, Kalimantan Timur 75131</t>
  </si>
  <si>
    <t>0607734639741000</t>
  </si>
  <si>
    <t>0002001880002240</t>
  </si>
  <si>
    <t>PT. EDIFLY SOLUSI INDONESIA</t>
  </si>
  <si>
    <t>JL. Raya Pasar Kecapi No. 16 Jatirahayu, Bekasi 17414</t>
  </si>
  <si>
    <t>083.136.905.3-447.000</t>
  </si>
  <si>
    <t>1270007989898</t>
  </si>
  <si>
    <t>Jl. Tampak Siring Blok KJF No. 28-32, Kalideres, Jakarta Barat</t>
  </si>
  <si>
    <t>03.171.643.4-085.000</t>
  </si>
  <si>
    <t xml:space="preserve">Bank Ina Perdana </t>
  </si>
  <si>
    <t>1001661023</t>
  </si>
  <si>
    <t xml:space="preserve">PARA ANGGOTA TNI POLRI </t>
  </si>
  <si>
    <t>0539247528722000</t>
  </si>
  <si>
    <t>2001880001341</t>
  </si>
  <si>
    <t>KAP ZAIDAN JAUHARI</t>
  </si>
  <si>
    <t>Jl. Wahid Hasyim 2, Ruko Green City Residence No.8, Kel. Sempaja Sel., Kec.Samarinda Utara, Kota Samarinda, Kaltim 75119</t>
  </si>
  <si>
    <t>62.314.855.8-722.000</t>
  </si>
  <si>
    <t>1480054029999</t>
  </si>
  <si>
    <t>Kantor Akuntan Publik Zaidan Jauhari</t>
  </si>
  <si>
    <t xml:space="preserve">PT. ABADI LAJU SEJAHTERA </t>
  </si>
  <si>
    <t xml:space="preserve">Perkantoran Grand Aries Niaga Jl. Taman Aries Blok G1 No.1F Kembangan, Jakarta Barat </t>
  </si>
  <si>
    <t>02.963.832.7-086.000</t>
  </si>
  <si>
    <t xml:space="preserve">Bank Danamon </t>
  </si>
  <si>
    <t>006600719337</t>
  </si>
  <si>
    <t>PT ABADI LAJU SEJAHTERA</t>
  </si>
  <si>
    <t>PT. BERKARYA SINERGI MANDIRI</t>
  </si>
  <si>
    <t>Vivo bussines park blok 1 No. 17 Jalan pembangunan 3, Neglasari, Kota Tangerang, Provinsi Banten</t>
  </si>
  <si>
    <t>83.703.524.5-085.000</t>
  </si>
  <si>
    <t>Bank BCA</t>
  </si>
  <si>
    <t>6370698889</t>
  </si>
  <si>
    <t>PT. SINAR BORNEO METALINDO</t>
  </si>
  <si>
    <t>Jln. Urip Sumoharjo, No. 49-B RT.009 RW.000, Kelurahan Pelita, Kecamatan Samarinda Ilir,Samarinda,Kalimantan Timur.</t>
  </si>
  <si>
    <t xml:space="preserve">93.902.578.9-722.000   </t>
  </si>
  <si>
    <t>0276000700</t>
  </si>
  <si>
    <t>PT. ANUGERAH PUTRAJAYA</t>
  </si>
  <si>
    <t>Jl. Poros Samarinda - Bontang, Sungai Siring, Kec. Samarinda Utara, Kota Samarinda, Kalimantan Timur, Bandar Udara Aji Pangeran Tumenggung Pranoto Samarinda</t>
  </si>
  <si>
    <t>0025192774403000</t>
  </si>
  <si>
    <t>Bank CIMB Niaga</t>
  </si>
  <si>
    <t>800148355300</t>
  </si>
  <si>
    <t>PT. PRIMA PUTRA KALTIM</t>
  </si>
  <si>
    <t>Jl. HM.RIFADDIN 000 No.000, RT 024, RW 000, HARAPAN BARU, LOA JANAN ILIR, KOTA SAMARINDA</t>
  </si>
  <si>
    <t>03.014.246.7.725.000</t>
  </si>
  <si>
    <t>0310007177788</t>
  </si>
  <si>
    <t>PT. PIRAMID MAS PERDANA</t>
  </si>
  <si>
    <t>Jl. P. Jayakarta 46 Blok E/1 Jakarta 10730</t>
  </si>
  <si>
    <t>013921051026000</t>
  </si>
  <si>
    <t>1410004128740</t>
  </si>
  <si>
    <t>PT. SEJAHTERA BUANA RAYA</t>
  </si>
  <si>
    <t>Jl. Siaga Dalam No. 110 RT.-17, Damai, Balikpapan Selatan, Balikpapan, Kalimantan Timur, 76114</t>
  </si>
  <si>
    <t>0030131478721000</t>
  </si>
  <si>
    <t>Bank Rakyat Indonesia</t>
  </si>
  <si>
    <t>012101001650307</t>
  </si>
  <si>
    <t>CV. KENCANA PRAMESWARI</t>
  </si>
  <si>
    <t>Jl. Adam Malik Citra Griya E 71</t>
  </si>
  <si>
    <t>0719982597722000</t>
  </si>
  <si>
    <t>Bank BRI</t>
  </si>
  <si>
    <t>008201005825306</t>
  </si>
  <si>
    <t>PT. MULTI KONSULINDO MANDIRI</t>
  </si>
  <si>
    <t>Komplek Perkantoran Selmis Blok C Nomor 52 E , Jl. Asam Baris Raya, Desa/Kelurahan Kebon Baru, Kec. Tebet, Kota Adm. Jakarta Selatan, Prov. DKI Jakarta.</t>
  </si>
  <si>
    <t>00328974233015000</t>
  </si>
  <si>
    <t>1240006556378</t>
  </si>
  <si>
    <t>CV. MUTIARA DESIGN KONSULTAN</t>
  </si>
  <si>
    <t>JALAN M. SAID GG.6 BLOK E, NO.08, Desa/Kelurahan Lok Bahu, Kec. Sungai Kunjang, Kota Samarinda, Provinsi Kalimantan Timur</t>
  </si>
  <si>
    <t>0029829058722000</t>
  </si>
  <si>
    <t>Bank Kaltimtara</t>
  </si>
  <si>
    <t>0011508596</t>
  </si>
  <si>
    <t>PT. KAWAN LAMA SOLUSI</t>
  </si>
  <si>
    <t>jl. Puti kencana No.1 Kembangan Sel, Kec. Kembangan, Kota Jakarta Barat-11610</t>
  </si>
  <si>
    <t>0634757603086000</t>
  </si>
  <si>
    <t>7090666775</t>
  </si>
  <si>
    <t>CV. RAZALINE BERSAUDARA</t>
  </si>
  <si>
    <t>Jalan Pelita 7 Perum Sambutan Indah Permai Blok E No. 135 RT.025 Kel. Sambutan, Kec. Sambutan, Samarinda-Kalimantan Timur</t>
  </si>
  <si>
    <t>95.770.573.4-722.00</t>
  </si>
  <si>
    <t>0011588662</t>
  </si>
  <si>
    <t>CV. ISTANA UTAMA</t>
  </si>
  <si>
    <t>Jl. DI Panjaitan Nomor 8 RT.018 RW.000, Sungai Pinang Dalam, Sungai Pinang, Kota Samarinda</t>
  </si>
  <si>
    <t>0704195783722000</t>
  </si>
  <si>
    <t>1480016218888</t>
  </si>
  <si>
    <t>PT. FISTLIGHT ALDYTO WAHANA</t>
  </si>
  <si>
    <t>029144540012000</t>
  </si>
  <si>
    <t>1240011548329</t>
  </si>
  <si>
    <t>CV. AL BAROKAH KONSULINDO</t>
  </si>
  <si>
    <t>Jalan Pemuda III Blok D No.038 RT.007 Kel.Temindung Permai Kota Samarinda, Kalimantan Timur.</t>
  </si>
  <si>
    <t>65.753.147.1-722.000</t>
  </si>
  <si>
    <t>Bank Kaltimtara Syariah</t>
  </si>
  <si>
    <t>5222555556</t>
  </si>
  <si>
    <t>POLITEKNIK PENERBANGAN PALEMBANG</t>
  </si>
  <si>
    <t>Politeknik Penerbangan Palembang</t>
  </si>
  <si>
    <t>1130011724238</t>
  </si>
  <si>
    <t>RPL 014 BLU PPP UTK OPS DK</t>
  </si>
  <si>
    <t>Nomor_SP2D</t>
  </si>
  <si>
    <t>Tanggal_SP2D</t>
  </si>
  <si>
    <t>Klasifikasi_Belanja</t>
  </si>
  <si>
    <t>Payment_Method</t>
  </si>
  <si>
    <t>Nominal</t>
  </si>
  <si>
    <t>Tujuan_Pembayaran</t>
  </si>
  <si>
    <t>Rekening_Tujuan</t>
  </si>
  <si>
    <t>SP2D-BLU/APTP-2026/0001</t>
  </si>
  <si>
    <t>SP2D-BLU/APTP-2026/0002</t>
  </si>
  <si>
    <t>SP2D-BLU/APTP-2026/0003</t>
  </si>
  <si>
    <t>SP2D-BLU/APTP-2026/0004</t>
  </si>
  <si>
    <t>SP2D-BLU/APTP-2026/0005</t>
  </si>
  <si>
    <t>SP2D-BLU/APTP-2026/0006</t>
  </si>
  <si>
    <t>SP2D-BLU/APTP-2026/0007</t>
  </si>
  <si>
    <t>SP2D-BLU/APTP-2026/0008</t>
  </si>
  <si>
    <t>SP2D-BLU/APTP-2026/0009</t>
  </si>
  <si>
    <t>SP2D-BLU/APTP-2026/0010</t>
  </si>
  <si>
    <t>kd_program</t>
  </si>
  <si>
    <t>kd_giat</t>
  </si>
  <si>
    <t>kd_output</t>
  </si>
  <si>
    <t>kd_suboutput</t>
  </si>
  <si>
    <t>kd_komponen</t>
  </si>
  <si>
    <t>kd_subkomponen</t>
  </si>
  <si>
    <t>kd_akun</t>
  </si>
  <si>
    <t>kd_item</t>
  </si>
  <si>
    <t>coa</t>
  </si>
  <si>
    <t>uraian</t>
  </si>
  <si>
    <t>Pagu</t>
  </si>
  <si>
    <t>Sisa</t>
  </si>
  <si>
    <t>GA</t>
  </si>
  <si>
    <t>4645</t>
  </si>
  <si>
    <t>CBE</t>
  </si>
  <si>
    <t>001</t>
  </si>
  <si>
    <t>054</t>
  </si>
  <si>
    <t>A</t>
  </si>
  <si>
    <t>537113</t>
  </si>
  <si>
    <t>00001</t>
  </si>
  <si>
    <t>GA.4645.CBE.001.054.A.537113.00001</t>
  </si>
  <si>
    <t>Lanjutan Pengembangan Gedung Terminal Penumpang (Internasional)</t>
  </si>
  <si>
    <t>per 171025</t>
  </si>
  <si>
    <t>00002</t>
  </si>
  <si>
    <t>GA.4645.CBE.001.054.A.537113.00002</t>
  </si>
  <si>
    <t>Pemenuhan Fasilitas dan Accessories Alur Keberangkatan dan Kedatangan</t>
  </si>
  <si>
    <t xml:space="preserve">real sakti </t>
  </si>
  <si>
    <t>00003</t>
  </si>
  <si>
    <t>GA.4645.CBE.001.054.A.537113.00003</t>
  </si>
  <si>
    <t>Lanjutan Pembuatan Alur Bagasi Kedatangan</t>
  </si>
  <si>
    <t>4646</t>
  </si>
  <si>
    <t>CAD</t>
  </si>
  <si>
    <t>051</t>
  </si>
  <si>
    <t>537112</t>
  </si>
  <si>
    <t>GA.4646.CAD.001.051.A.537112.00001</t>
  </si>
  <si>
    <t>Pengadaan dan Pemasangan CCTV Bandar Udara</t>
  </si>
  <si>
    <t>055</t>
  </si>
  <si>
    <t>GA.4646.CBE.001.055.A.537113.00001</t>
  </si>
  <si>
    <t>Perluasan Halaman Parkir Kendaraan PKP-PK</t>
  </si>
  <si>
    <t>002</t>
  </si>
  <si>
    <t>052</t>
  </si>
  <si>
    <t>525112</t>
  </si>
  <si>
    <t>GA.4646.CBE.002.052.A.525112.00001</t>
  </si>
  <si>
    <t>Penyelenggaraan Latihan PKD (Full Scale) PKP-PK</t>
  </si>
  <si>
    <t>C</t>
  </si>
  <si>
    <t>GA.4646.CBE.002.052.C.525112.00001</t>
  </si>
  <si>
    <t>Latihan Keadaan Darurat Keamanan Full Scale</t>
  </si>
  <si>
    <t>D</t>
  </si>
  <si>
    <t>GA.4646.CBE.002.052.D.525112.00001</t>
  </si>
  <si>
    <t>Rapat Komite Keamanan</t>
  </si>
  <si>
    <t>GA.4646.CBE.002.052.D.525112.00002</t>
  </si>
  <si>
    <t>Rapat Komite AEP</t>
  </si>
  <si>
    <t>CCD</t>
  </si>
  <si>
    <t>GA.4646.CCD.002.051.A.537112.00001</t>
  </si>
  <si>
    <t>Corrective Maintenance dan Pemenuhan Standar Warna Kendaraan PKP-PK</t>
  </si>
  <si>
    <t>4647</t>
  </si>
  <si>
    <t>525113</t>
  </si>
  <si>
    <t>GA.4647.CBE.001.054.A.525113.00001</t>
  </si>
  <si>
    <t>Jasa Konsultansi Pengusulan Program Kegiatan</t>
  </si>
  <si>
    <t>B</t>
  </si>
  <si>
    <t>GA.4647.CBE.001.054.B.525113.00001</t>
  </si>
  <si>
    <t>Penyusunan Dokumen Manajemen Resiko</t>
  </si>
  <si>
    <t>GA.4647.CBE.001.054.B.525113.00002</t>
  </si>
  <si>
    <t>Laporan RKP dan RPL</t>
  </si>
  <si>
    <t>GA.4647.CBE.001.054.C.525112.00001</t>
  </si>
  <si>
    <t>Amandemen Dokumen ASP, AEP, AIP</t>
  </si>
  <si>
    <t>CDE</t>
  </si>
  <si>
    <t>525114</t>
  </si>
  <si>
    <t>GA.4647.CDE.001.051.A.525114.00001</t>
  </si>
  <si>
    <t>Drainase Sisi Udara</t>
  </si>
  <si>
    <t>GA.4647.CDE.001.051.A.525114.00002</t>
  </si>
  <si>
    <t>Runway</t>
  </si>
  <si>
    <t>GA.4647.CDE.001.051.A.525114.00003</t>
  </si>
  <si>
    <t>Taxiway A</t>
  </si>
  <si>
    <t>NO</t>
  </si>
  <si>
    <t>TGL SPM</t>
  </si>
  <si>
    <t>NO SPM</t>
  </si>
  <si>
    <t>SUPPLIER</t>
  </si>
  <si>
    <t>NILAI TRX</t>
  </si>
  <si>
    <t>POT 1</t>
  </si>
  <si>
    <t>JUMLAH 1</t>
  </si>
  <si>
    <t>POT 2</t>
  </si>
  <si>
    <t>JUMLAH 2</t>
  </si>
  <si>
    <t>POT 3</t>
  </si>
  <si>
    <t>JUMLAH 3</t>
  </si>
  <si>
    <t>ID Trx</t>
  </si>
  <si>
    <t>Nomor Kontrak</t>
  </si>
  <si>
    <t>PL.107/0001/PPK.BB/APTP/2026</t>
  </si>
  <si>
    <t>Tgl. Kontrak</t>
  </si>
  <si>
    <t>Jumlah Termin</t>
  </si>
  <si>
    <t>Addendum Ke-</t>
  </si>
  <si>
    <t>Termin 1 UM</t>
  </si>
  <si>
    <t>Nomor Addendum</t>
  </si>
  <si>
    <t>Tgl. Addendum</t>
  </si>
  <si>
    <t>Termin 1</t>
  </si>
  <si>
    <t>Angsuran UM 1</t>
  </si>
  <si>
    <t>Uraian Kontrak</t>
  </si>
  <si>
    <t xml:space="preserve">Pengadaan Jasa Outsourching Cleaning Service Terminal dan Pemeliharaan Landscape Bandara 1 Paket </t>
  </si>
  <si>
    <t>Termin 2</t>
  </si>
  <si>
    <t>Angsuran UM 2</t>
  </si>
  <si>
    <t>Termin 3</t>
  </si>
  <si>
    <t>Angsuran UM 3</t>
  </si>
  <si>
    <t>Termin 4</t>
  </si>
  <si>
    <t>Angsuran UM 4</t>
  </si>
  <si>
    <t>Nama Supplier</t>
  </si>
  <si>
    <t>Termin 5</t>
  </si>
  <si>
    <t>Angsuran UM 5</t>
  </si>
  <si>
    <t>Nilai Kontrak</t>
  </si>
  <si>
    <t xml:space="preserve">Mata Uang </t>
  </si>
  <si>
    <t>IDR</t>
  </si>
  <si>
    <t>Termin 6</t>
  </si>
  <si>
    <t>Angsuran UM 6</t>
  </si>
  <si>
    <t>Cara Bayar</t>
  </si>
  <si>
    <t>Termin 7</t>
  </si>
  <si>
    <t>Angsuran UM 7</t>
  </si>
  <si>
    <t>Sistem Bayar</t>
  </si>
  <si>
    <t>Termin 8</t>
  </si>
  <si>
    <t>Angsuran UM 8</t>
  </si>
  <si>
    <t>Termin 9</t>
  </si>
  <si>
    <t>Angsuran UM 9</t>
  </si>
  <si>
    <t>J.W. Pekerjaan</t>
  </si>
  <si>
    <t>Hari</t>
  </si>
  <si>
    <t>Tgl. Mulai</t>
  </si>
  <si>
    <t>Tgl. Selesai</t>
  </si>
  <si>
    <t>Termin 10</t>
  </si>
  <si>
    <t>Angsuran UM 10</t>
  </si>
  <si>
    <t>J.W. Pemeliharaan</t>
  </si>
  <si>
    <t>Termin 11</t>
  </si>
  <si>
    <t>Angsuran UM 11</t>
  </si>
  <si>
    <t>Ketentuan Sanksi</t>
  </si>
  <si>
    <t>Termin 12</t>
  </si>
  <si>
    <t>Angsuran UM 12</t>
  </si>
  <si>
    <t>Termin 13</t>
  </si>
  <si>
    <t>Angsuran UM 13</t>
  </si>
  <si>
    <t>Termin 14</t>
  </si>
  <si>
    <t>Angsuran UM 14</t>
  </si>
  <si>
    <t>Penjamin UM</t>
  </si>
  <si>
    <t>Termin 15</t>
  </si>
  <si>
    <t>No. Jaminan</t>
  </si>
  <si>
    <t>Tgl. Jaminan</t>
  </si>
  <si>
    <t>Masa Berlaku</t>
  </si>
  <si>
    <t>Koordinat Posisi</t>
  </si>
  <si>
    <t/>
  </si>
  <si>
    <t>gunawan</t>
  </si>
  <si>
    <t xml:space="preserve"> </t>
  </si>
  <si>
    <t>Pagu Belanja BLU</t>
  </si>
  <si>
    <t>Realisasi Belanja BLU</t>
  </si>
  <si>
    <t>Progress Realisasi</t>
  </si>
  <si>
    <t>Realisasi Belanja Barang</t>
  </si>
  <si>
    <t>Realisasi Belanja Modal</t>
  </si>
  <si>
    <t>Jumlah Potongan SPM</t>
  </si>
  <si>
    <t>Jumlah SPM Terbit</t>
  </si>
  <si>
    <t>Realisasi SPM Sudah Disahkan</t>
  </si>
  <si>
    <t>Nilai SPM Kontraktual</t>
  </si>
  <si>
    <t>v1 ©2023 viva</t>
  </si>
  <si>
    <t>ID</t>
  </si>
  <si>
    <t>003-0-PL.107/0002/PPK.BB/APTP/2026</t>
  </si>
  <si>
    <t>KARTU MONITORING KONTRAK</t>
  </si>
  <si>
    <t>Satker</t>
  </si>
  <si>
    <t>:</t>
  </si>
  <si>
    <t>288745 Kantor UPBU Aji Pangeran Tumenggung Pranoto</t>
  </si>
  <si>
    <t>Dokumen</t>
  </si>
  <si>
    <t>DIPA</t>
  </si>
  <si>
    <t>No. Dok</t>
  </si>
  <si>
    <t>DIPA-022.05.2.288745/2026</t>
  </si>
  <si>
    <t>Tgl. Dok</t>
  </si>
  <si>
    <t>J.W. Pelihara</t>
  </si>
  <si>
    <t>ID Kontrak</t>
  </si>
  <si>
    <t>Add ke-</t>
  </si>
  <si>
    <t>No. Add</t>
  </si>
  <si>
    <t>Tgl. Add</t>
  </si>
  <si>
    <t>Jaminan UM</t>
  </si>
  <si>
    <t>Bank/LK Penjamin</t>
  </si>
  <si>
    <t>No. Surat Jaminan</t>
  </si>
  <si>
    <t>Berlaku</t>
  </si>
  <si>
    <t>sd</t>
  </si>
  <si>
    <t>Nama Rekanan</t>
  </si>
  <si>
    <t>Jaminan Pemeliharaan</t>
  </si>
  <si>
    <t>Alamat Rekanan</t>
  </si>
  <si>
    <t>Nama Bank</t>
  </si>
  <si>
    <t>No. Rek  :</t>
  </si>
  <si>
    <t>Retensi</t>
  </si>
  <si>
    <t>Dari Nilai</t>
  </si>
  <si>
    <t>Keg/Output/Komponen/Sub/Akun</t>
  </si>
  <si>
    <t>S.d. Termin Ke</t>
  </si>
  <si>
    <t>Nilai Realisasi</t>
  </si>
  <si>
    <t>PPN</t>
  </si>
  <si>
    <t>PPH</t>
  </si>
  <si>
    <t>Jumlah Neto</t>
  </si>
  <si>
    <t>Nilai</t>
  </si>
  <si>
    <t>Pagu Kontrak</t>
  </si>
  <si>
    <t>BLU</t>
  </si>
  <si>
    <t>Sisa Kontrak</t>
  </si>
  <si>
    <t>004-0-PL.107/0001/PPK.BB/APTP/2026</t>
  </si>
  <si>
    <t>REGISTER DATA REALISASI KONTRAK</t>
  </si>
  <si>
    <t>Tahun Kontrak</t>
  </si>
  <si>
    <t>Satuan Kerja</t>
  </si>
  <si>
    <t>No. Kontrak</t>
  </si>
  <si>
    <t>Addendum Ke</t>
  </si>
  <si>
    <t>No. Addendum</t>
  </si>
  <si>
    <t>Uang Muka</t>
  </si>
  <si>
    <t>Prestasi Pekerjaan</t>
  </si>
  <si>
    <t>Angsuran UM</t>
  </si>
  <si>
    <t>Nilai Bruto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</si>
  <si>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</si>
  <si>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</si>
  <si>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</si>
  <si>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</si>
  <si>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</si>
  <si>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</si>
  <si>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</si>
  <si>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</si>
  <si>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</si>
  <si>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</si>
  <si>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</si>
  <si>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</si>
  <si>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</si>
  <si>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</si>
  <si>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</si>
  <si>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TOTAL</t>
  </si>
  <si>
    <t>RINGKASAN KONTRAK</t>
  </si>
  <si>
    <t>Untuk kegiatan dengan sumber dana Badan Layanan Umum</t>
  </si>
  <si>
    <t>1.</t>
  </si>
  <si>
    <t>Nomor dan Tanggal DIPA</t>
  </si>
  <si>
    <t>DIPA-022.05.2.288745/2025  02-12-2024</t>
  </si>
  <si>
    <t>2.</t>
  </si>
  <si>
    <t>MAK</t>
  </si>
  <si>
    <t>3.</t>
  </si>
  <si>
    <t>Nomor dan Tanggal SPK/Kontrak</t>
  </si>
  <si>
    <t>4.</t>
  </si>
  <si>
    <t>Nama Perusahaan</t>
  </si>
  <si>
    <t>5.</t>
  </si>
  <si>
    <t>Alamat Perusahaan</t>
  </si>
  <si>
    <t>6.</t>
  </si>
  <si>
    <t>7.</t>
  </si>
  <si>
    <t>Uraian dan Volume Pekerjaan</t>
  </si>
  <si>
    <t>8.</t>
  </si>
  <si>
    <t>Cara Pembayaran</t>
  </si>
  <si>
    <t>9.</t>
  </si>
  <si>
    <t>Jangka Waktu Pelaksanaan</t>
  </si>
  <si>
    <t>10.</t>
  </si>
  <si>
    <t>Tanggal Penyelesaian Pekerjaan</t>
  </si>
  <si>
    <t>11.</t>
  </si>
  <si>
    <t>Jangka Waktu Pemeliharaan</t>
  </si>
  <si>
    <t>12.</t>
  </si>
  <si>
    <t>Catatan :</t>
  </si>
  <si>
    <t>Apabila terjadi addendum kontrak, data kontrak agar disesuaikan dengan perubahannya</t>
  </si>
  <si>
    <t>a.n. Kuasa Pengguna Anggaran</t>
  </si>
  <si>
    <t>Pejabat Pembuat Komitmen</t>
  </si>
  <si>
    <t>SPM-BLU/APTP-2026/0005</t>
  </si>
  <si>
    <t>Pembayaran Belanja Barang Pemeliharaan Sistem Air Bersih</t>
  </si>
  <si>
    <t>PL.108/0036/PPK.BB/APTP/2026</t>
  </si>
  <si>
    <t>SPM-BLU/APTP-2026/0006</t>
  </si>
  <si>
    <t>Pembayaran Belanja Barang Pengelolaan Sistem Limbah</t>
  </si>
  <si>
    <t>PL.108/0030/PPK.BB/APTP/2026</t>
  </si>
  <si>
    <t>SPM-BLU/APTP-2026/0007</t>
  </si>
  <si>
    <t>Pembayaran Belanja Barang Perbaikan Sofa Disabilitas</t>
  </si>
  <si>
    <t>PL.108/0039/PPK.BB/APTP/2026</t>
  </si>
  <si>
    <t>SPM-BLU/APTP-2026/0008</t>
  </si>
  <si>
    <t xml:space="preserve">Pembayaran Belanja Barang Perbaikan Conveyor Checkin </t>
  </si>
  <si>
    <t>PL.108/0042/PPK.BB/APTP/2026</t>
  </si>
  <si>
    <t>SPM-BLU/APTP-2026/0009</t>
  </si>
  <si>
    <t>Pembayaran Belanja Pelatihan Basic PK Angkatan XLVI</t>
  </si>
  <si>
    <t>INV.004/D/I/2028</t>
  </si>
  <si>
    <t>SPM-BLU/APTP-2026/0010</t>
  </si>
  <si>
    <t>Pembayaran Belanja Barang Pengadaan Jasa Kebersihan Terminal dan Pemeliharaan Landscape Bandar udara Paket 1 Periode 01-31 Januari 2026</t>
  </si>
  <si>
    <t>PL.108/0055/PPK.BB/APTP/2026</t>
  </si>
  <si>
    <t>SPM-BLU/APTP-2026/0011</t>
  </si>
  <si>
    <t>Pembayaran Belanja Barang Pengadaan Jasa Outsourcing Pengamanan Bandar Udara (Personil Avsec) 1 Paket Periode Januari</t>
  </si>
  <si>
    <t>PL.107/0019/PPK.BB/APTP/2026</t>
  </si>
  <si>
    <t>PL.108/0051/PPK.BB/APTP/2026</t>
  </si>
  <si>
    <t>SPM-BLU/APTP-2026/0012</t>
  </si>
  <si>
    <t>Pembayaran Belanja Barang Jasa Pengangkutan Sampah Periode Januari</t>
  </si>
  <si>
    <t>PL.108/0046/PPK.BB/APTP/2026</t>
  </si>
  <si>
    <t>SPM-BLU/APTP-2026/0013</t>
  </si>
  <si>
    <t>Pembayaran Belanja Barang Pemeliharaan Ducting Return dan AHU Return</t>
  </si>
  <si>
    <t>PL.108/0049/PPK.BB/APTP/2026</t>
  </si>
  <si>
    <t>SPM-BLU/APTP-2026/0014</t>
  </si>
  <si>
    <t>Pembayaran Belanja Barang Suku Cadang Listrik Bandara</t>
  </si>
  <si>
    <t>PL.108/0065/PPK.BB/APTP/2026</t>
  </si>
  <si>
    <t>SPM-BLU/APTP-2026/0015</t>
  </si>
  <si>
    <t>Pembayaran Belanja Barang Suku Cadang Listrik Bandara Tahap II</t>
  </si>
  <si>
    <t>PL.108/0068/PPK.BB/APTP/2026</t>
  </si>
  <si>
    <t>SPM-BLU/APTP-2026/0016</t>
  </si>
  <si>
    <t xml:space="preserve">Pembayaran Belanja Barang Suku  Cadang Peralatan Elektronika </t>
  </si>
  <si>
    <t>PL.108/0086/PPK.BB/APTP/2026</t>
  </si>
  <si>
    <t>SPM-BLU/APTP-2026/0017</t>
  </si>
  <si>
    <t>Belanja Barang Perjalanan Dinas Pegawai - Tiket</t>
  </si>
  <si>
    <t>KU.201/0784/APTP/2026</t>
  </si>
  <si>
    <t>SPM-BLU/APTP-2026/0018</t>
  </si>
  <si>
    <t>Belanja Barang Perjalanan Dinas Pegawai - Taxi</t>
  </si>
  <si>
    <t>SPM-BLU/APTP-2026/0019</t>
  </si>
  <si>
    <t>Belanja Barang Perjalanan Dinas Pegawai - Hotel</t>
  </si>
  <si>
    <t>SPM-BLU/APTP-2026/0020</t>
  </si>
  <si>
    <t>Belanja Barang Perjalanan Dinas Pegawai - Uang Harian</t>
  </si>
  <si>
    <t>SPM-BLU/APTP-2026/0021</t>
  </si>
  <si>
    <t>Pembayaran Belanja Barang kegiatan honorarium pengamanan objek vital bandara Periode Januari 2026</t>
  </si>
  <si>
    <t>KU.201/1200/APTP/2026</t>
  </si>
  <si>
    <t>SPM-BLU/APTP-2026/0022</t>
  </si>
  <si>
    <t xml:space="preserve">Pembayaran Belanja Barang Pemeliharaan Instalasi Air Bekas di Gedung Terminal </t>
  </si>
  <si>
    <t>PL.108/0096/PPK.BB/APTP/2026</t>
  </si>
  <si>
    <t>SPM-BLU/APTP-2026/0023</t>
  </si>
  <si>
    <t xml:space="preserve">Pembayaran Belanja Barang Pengadaan Suku Cadang Listrik Tahap III </t>
  </si>
  <si>
    <t>PL.108/0099/PPK.BB/APTP/2026</t>
  </si>
  <si>
    <t>SPM-BLU/APTP-2026/0024</t>
  </si>
  <si>
    <t>Pembayaran Belanja Barang Pengadaan Suku Cadang Listrik Tahap IV</t>
  </si>
  <si>
    <t>PL.108/0102/PPK.BB/APTP/2026</t>
  </si>
  <si>
    <t>SPM-BLU/APTP-2026/0025</t>
  </si>
  <si>
    <t>Pembayaran Belanja Barang Kegiatan Kerohanian</t>
  </si>
  <si>
    <t>PL.108/0105/PPK.BB/APTP/2026</t>
  </si>
  <si>
    <t>SPM-BLU/APTP-2026/0026</t>
  </si>
  <si>
    <t>Pembayaran Belanja Barang (Perawatan berkala) Preventive Maintenance Elevator dan Escalator Periode Januari 2026</t>
  </si>
  <si>
    <t>PL.108/0108/PPK.BB/APTP/2026</t>
  </si>
  <si>
    <t>SPM-BLU/APTP-2026/0027</t>
  </si>
  <si>
    <t>Pembayaran Belanja Pengadaan Suku Cadang Peralatan Mekanikal</t>
  </si>
  <si>
    <t>PL.108/0115/PPK.BB/APTP/2026</t>
  </si>
  <si>
    <t>SPM-BLU/APTP-2026/0028</t>
  </si>
  <si>
    <t>PL.108/0126/PPK.BB/APTP/2026</t>
  </si>
  <si>
    <t>SPM-BLU/APTP-2026/0029</t>
  </si>
  <si>
    <t>KU.201/0928/APTP/2026</t>
  </si>
  <si>
    <t>SPM-BLU/APTP-2026/0030</t>
  </si>
  <si>
    <t>SPM-BLU/APTP-2026/0031</t>
  </si>
  <si>
    <t>SPM-BLU/APTP-2026/0032</t>
  </si>
  <si>
    <t>KU.201/1245/APTP/2026</t>
  </si>
  <si>
    <t>SPM-BLU/APTP-2026/0033</t>
  </si>
  <si>
    <t>SPM-BLU/APTP-2026/0034</t>
  </si>
  <si>
    <t>SPM-BLU/APTP-2026/0035</t>
  </si>
  <si>
    <t>SPM-BLU/APTP-2026/0036</t>
  </si>
  <si>
    <t>KU.201/1246/APTP/2026</t>
  </si>
  <si>
    <t>SPM-BLU/APTP-2026/0037</t>
  </si>
  <si>
    <t>SPM-BLU/APTP-2026/0038</t>
  </si>
  <si>
    <t>SPM-BLU/APTP-2026/0039</t>
  </si>
  <si>
    <t>SPM-BLU/APTP-2026/0040</t>
  </si>
  <si>
    <t>SPM-BLU/APTP-2026/0041</t>
  </si>
  <si>
    <t>KEMENTERIAN PERHUBUNGAN</t>
  </si>
  <si>
    <t>BADAN LAYANAN UMUM</t>
  </si>
  <si>
    <t>KANTOR UNIT PENYELENGGARA BANDAR UDARA AJI PANGERAN TUMENGGUNG PRANOTO</t>
  </si>
  <si>
    <t>SURAT PERINTAH MEMBAYAR BLU</t>
  </si>
  <si>
    <t>Nomor :</t>
  </si>
  <si>
    <t>Tanggal :</t>
  </si>
  <si>
    <t>Hal. 1 dari 1</t>
  </si>
  <si>
    <t>Bendahara Pengeluaran, Badan Layanan Umum Kantor UPBU Aji Pangeran Tumenggung Pranoto</t>
  </si>
  <si>
    <t>Agar melakukan pembayaran tagihan sejumlah</t>
  </si>
  <si>
    <t>Tahun Anggaran : 2026</t>
  </si>
  <si>
    <t>Jenis Tagihan</t>
  </si>
  <si>
    <t xml:space="preserve">Dasar Pembayaran </t>
  </si>
  <si>
    <t>Jatuh Tempo</t>
  </si>
  <si>
    <t>: Segera</t>
  </si>
  <si>
    <t>Nomor : DIPA-022.05.2.288745/2026</t>
  </si>
  <si>
    <t>No. BAST</t>
  </si>
  <si>
    <t>Tanggal : 01 Desember 2025</t>
  </si>
  <si>
    <t>UU NOMOR 17 TAHUN 2025 TENTANG
APBN TAHUN ANGGARAN 2026</t>
  </si>
  <si>
    <t>Tgl. BAST</t>
  </si>
  <si>
    <t>PENGELUARAN</t>
  </si>
  <si>
    <t>JUMLAH UANG</t>
  </si>
  <si>
    <t>Jumlah Pengeluaran</t>
  </si>
  <si>
    <t>POTONGAN</t>
  </si>
  <si>
    <t>Jumlah Potongan</t>
  </si>
  <si>
    <t>TOTAL PEMBAYARAN</t>
  </si>
  <si>
    <t>Rekening</t>
  </si>
  <si>
    <t>Nama</t>
  </si>
  <si>
    <t>Semua bukti-bukti pengeluaran yang disahkan Pejabat Pembuat Komitmen telah</t>
  </si>
  <si>
    <t>Samarinda,</t>
  </si>
  <si>
    <t xml:space="preserve">diuji dan dinyatakan memenuhi persyaratan untuk dilakukan pembayaran atas </t>
  </si>
  <si>
    <t>A.n. Kuasa Pengguna Anggaran</t>
  </si>
  <si>
    <t xml:space="preserve">beban BLU, selanjutnya bukti-bukti pengeluaran dimaksud disimpan dan </t>
  </si>
  <si>
    <t>Pejabat Penandatangan SPM</t>
  </si>
  <si>
    <t>ditatausahakan oleh Pejabat Penandatangan SPM</t>
  </si>
  <si>
    <t xml:space="preserve">Kebenaran perhitungan dan isi yang tertuang dalam SPM ini menjadi tanggung </t>
  </si>
  <si>
    <t>jawab Pejabat Penandatangan SPM.</t>
  </si>
  <si>
    <t>SURAT PERMINTAAN PEMBAYARAN BLU</t>
  </si>
  <si>
    <t>ditatausahakan oleh Pejabat Pembuat Komitmen</t>
  </si>
  <si>
    <t xml:space="preserve">Kebenaran perhitungan dan isi yang tertuang dalam SPP ini menjadi tanggung </t>
  </si>
  <si>
    <t>jawab Pejabat Pembuat Komitmen.</t>
  </si>
  <si>
    <t>NPI-BLU/APTP-2026/0007</t>
  </si>
  <si>
    <t>NPI-BLU/APTP-2026/0008</t>
  </si>
  <si>
    <t>NPI-BLU/APTP-2026/0009</t>
  </si>
  <si>
    <t>NPI-BLU/APTP-2026/0010</t>
  </si>
  <si>
    <t>NPI-BLU/APTP-2026/0011</t>
  </si>
  <si>
    <t>NPI-BLU/APTP-2026/0012</t>
  </si>
  <si>
    <t>NPI-BLU/APTP-2026/0013</t>
  </si>
  <si>
    <t>NPI-BLU/APTP-2026/0014</t>
  </si>
  <si>
    <t>NPI-BLU/APTP-2026/0015</t>
  </si>
  <si>
    <t>NPI-BLU/APTP-2026/0016</t>
  </si>
  <si>
    <t>NPI-BLU/APTP-2026/0017</t>
  </si>
  <si>
    <t>NPI-BLU/APTP-2026/0018</t>
  </si>
  <si>
    <t>NPI-BLU/APTP-2026/0019</t>
  </si>
  <si>
    <t>NPI-BLU/APTP-2026/0020</t>
  </si>
  <si>
    <t>NPI-BLU/APTP-2026/0021</t>
  </si>
  <si>
    <t>NPI-BLU/APTP-2026/0022</t>
  </si>
  <si>
    <t>NPI-BLU/APTP-2026/0023</t>
  </si>
  <si>
    <t>NPI-BLU/APTP-2026/0024</t>
  </si>
  <si>
    <t>NPI-BLU/APTP-2026/0025</t>
  </si>
  <si>
    <t>NPI-BLU/APTP-2026/0026</t>
  </si>
  <si>
    <t>NPI-BLU/APTP-2026/0027</t>
  </si>
  <si>
    <t>NPI-BLU/APTP-2026/0028</t>
  </si>
  <si>
    <t>NPI-BLU/APTP-2026/0029</t>
  </si>
  <si>
    <t>NPI-BLU/APTP-2026/0030</t>
  </si>
  <si>
    <t>NPI-BLU/APTP-2026/0031</t>
  </si>
  <si>
    <t>NPI-BLU/APTP-2026/0032</t>
  </si>
  <si>
    <t>NPI-BLU/APTP-2026/0033</t>
  </si>
  <si>
    <t>NPI-BLU/APTP-2026/0034</t>
  </si>
  <si>
    <t>NPI-BLU/APTP-2026/0035</t>
  </si>
  <si>
    <t>NPI-BLU/APTP-2026/0036</t>
  </si>
  <si>
    <t>NPI-BLU/APTP-2026/0037</t>
  </si>
  <si>
    <t>NPI-BLU/APTP-2026/0038</t>
  </si>
  <si>
    <t>NPI-BLU/APTP-2026/0039</t>
  </si>
  <si>
    <t>NPI-BLU/APTP-2026/0040</t>
  </si>
  <si>
    <t>NPI-BLU/APTP-2026/0041</t>
  </si>
  <si>
    <t>NPI-BLU/APTP-2026/0042</t>
  </si>
  <si>
    <t>NPI-BLU/APTP-2026/0043</t>
  </si>
  <si>
    <t>NPI-BLU/APTP-2026/0044</t>
  </si>
  <si>
    <t>NPI-BLU/APTP-2026/0045</t>
  </si>
  <si>
    <t>NPI-BLU/APTP-2026/0046</t>
  </si>
  <si>
    <t>NPI-BLU/APTP-2026/0047</t>
  </si>
  <si>
    <t>NPI-BLU/APTP-2026/0048</t>
  </si>
  <si>
    <t>NPI-BLU/APTP-2026/0049</t>
  </si>
  <si>
    <t>NPI-BLU/APTP-2026/0050</t>
  </si>
  <si>
    <t>NPI-BLU/APTP-2026/0051</t>
  </si>
  <si>
    <t>NPI-BLU/APTP-2026/0052</t>
  </si>
  <si>
    <t>NPI-BLU/APTP-2026/0053</t>
  </si>
  <si>
    <t>NPI-BLU/APTP-2026/0054</t>
  </si>
  <si>
    <t>NPI-BLU/APTP-2026/0055</t>
  </si>
  <si>
    <t>NPI-BLU/APTP-2026/0056</t>
  </si>
  <si>
    <t>NPI-BLU/APTP-2026/0057</t>
  </si>
  <si>
    <t>NPI-BLU/APTP-2026/0058</t>
  </si>
  <si>
    <t>NPI-BLU/APTP-2026/0059</t>
  </si>
  <si>
    <t>NPI-BLU/APTP-2026/0060</t>
  </si>
  <si>
    <t>NPI-BLU/APTP-2026/0061</t>
  </si>
  <si>
    <t>NPI-BLU/APTP-2026/0062</t>
  </si>
  <si>
    <t>NPI-BLU/APTP-2026/0063</t>
  </si>
  <si>
    <t>NPI-BLU/APTP-2026/0064</t>
  </si>
  <si>
    <t>NPI-BLU/APTP-2026/0065</t>
  </si>
  <si>
    <t>NPI-BLU/APTP-2026/0066</t>
  </si>
  <si>
    <t>NPI-BLU/APTP-2026/0067</t>
  </si>
  <si>
    <t>NPI-BLU/APTP-2026/0068</t>
  </si>
  <si>
    <t>NPI-BLU/APTP-2026/0069</t>
  </si>
  <si>
    <t>NPI-BLU/APTP-2026/0070</t>
  </si>
  <si>
    <t>NPI-BLU/APTP-2026/0071</t>
  </si>
  <si>
    <t>NPI-BLU/APTP-2026/0072</t>
  </si>
  <si>
    <t>NPI-BLU/APTP-2026/0073</t>
  </si>
  <si>
    <t>NPI-BLU/APTP-2026/0074</t>
  </si>
  <si>
    <t>NPI-BLU/APTP-2026/0075</t>
  </si>
  <si>
    <t>NPI-BLU/APTP-2026/0076</t>
  </si>
  <si>
    <t>NPI-BLU/APTP-2026/0077</t>
  </si>
  <si>
    <t>NPI-BLU/APTP-2026/0078</t>
  </si>
  <si>
    <t>NPI-BLU/APTP-2026/0079</t>
  </si>
  <si>
    <t>NPI-BLU/APTP-2026/0080</t>
  </si>
  <si>
    <t>NPI-BLU/APTP-2026/0081</t>
  </si>
  <si>
    <t>NPI-BLU/APTP-2026/0082</t>
  </si>
  <si>
    <t>NPI-BLU/APTP-2026/0083</t>
  </si>
  <si>
    <t>NPI-BLU/APTP-2026/0084</t>
  </si>
  <si>
    <t>NPI-BLU/APTP-2026/0085</t>
  </si>
  <si>
    <t>NPI-BLU/APTP-2026/0086</t>
  </si>
  <si>
    <t>NPI-BLU/APTP-2026/0087</t>
  </si>
  <si>
    <t>NPI-BLU/APTP-2026/0088</t>
  </si>
  <si>
    <t>NPI-BLU/APTP-2026/0089</t>
  </si>
  <si>
    <t>NPI-BLU/APTP-2026/0090</t>
  </si>
  <si>
    <t>NPI-BLU/APTP-2026/0091</t>
  </si>
  <si>
    <t>NPI-BLU/APTP-2026/0092</t>
  </si>
  <si>
    <t>NPI-BLU/APTP-2026/0093</t>
  </si>
  <si>
    <t>NPI-BLU/APTP-2026/0094</t>
  </si>
  <si>
    <t>NPI-BLU/APTP-2026/0095</t>
  </si>
  <si>
    <t>NPI-BLU/APTP-2026/0096</t>
  </si>
  <si>
    <t>NPI-BLU/APTP-2026/0097</t>
  </si>
  <si>
    <t>NPI-BLU/APTP-2026/0098</t>
  </si>
  <si>
    <t>NPI-BLU/APTP-2026/0099</t>
  </si>
  <si>
    <t>NPI-BLU/APTP-2026/0100</t>
  </si>
  <si>
    <t>NPI-BLU/APTP-2026/0101</t>
  </si>
  <si>
    <t>NPI-BLU/APTP-2026/0102</t>
  </si>
  <si>
    <t>NPI-BLU/APTP-2026/0103</t>
  </si>
  <si>
    <t>NPI-BLU/APTP-2026/0104</t>
  </si>
  <si>
    <t>NPI-BLU/APTP-2026/0105</t>
  </si>
  <si>
    <t>NPI-BLU/APTP-2026/0106</t>
  </si>
  <si>
    <t>NPI-BLU/APTP-2026/0107</t>
  </si>
  <si>
    <t>NPI-BLU/APTP-2026/0108</t>
  </si>
  <si>
    <t>NPI-BLU/APTP-2026/0109</t>
  </si>
  <si>
    <t>NPI-BLU/APTP-2026/0110</t>
  </si>
  <si>
    <t>NPI-BLU/APTP-2026/0111</t>
  </si>
  <si>
    <t>NPI-BLU/APTP-2026/0112</t>
  </si>
  <si>
    <t>NPI-BLU/APTP-2026/0113</t>
  </si>
  <si>
    <t>NPI-BLU/APTP-2026/0114</t>
  </si>
  <si>
    <t>NPI-BLU/APTP-2026/0115</t>
  </si>
  <si>
    <t>NPI-BLU/APTP-2026/0116</t>
  </si>
  <si>
    <t>NPI-BLU/APTP-2026/0117</t>
  </si>
  <si>
    <t>NPI-BLU/APTP-2026/0118</t>
  </si>
  <si>
    <t>NPI-BLU/APTP-2026/0119</t>
  </si>
  <si>
    <t>NPI-BLU/APTP-2026/0120</t>
  </si>
  <si>
    <t>NPI-BLU/APTP-2026/0121</t>
  </si>
  <si>
    <t>NPI-BLU/APTP-2026/0122</t>
  </si>
  <si>
    <t>NPI-BLU/APTP-2026/0123</t>
  </si>
  <si>
    <t>NPI-BLU/APTP-2026/0124</t>
  </si>
  <si>
    <t>NPI-BLU/APTP-2026/0125</t>
  </si>
  <si>
    <t>NPI-BLU/APTP-2026/0126</t>
  </si>
  <si>
    <t>NPI-BLU/APTP-2026/0127</t>
  </si>
  <si>
    <t>NPI-BLU/APTP-2026/0128</t>
  </si>
  <si>
    <t>NPI-BLU/APTP-2026/0129</t>
  </si>
  <si>
    <t>NPI-BLU/APTP-2026/0130</t>
  </si>
  <si>
    <t>NPI-BLU/APTP-2026/0131</t>
  </si>
  <si>
    <t>NPI-BLU/APTP-2026/0132</t>
  </si>
  <si>
    <t>NPI-BLU/APTP-2026/0133</t>
  </si>
  <si>
    <t>NPI-BLU/APTP-2026/0134</t>
  </si>
  <si>
    <t>NPI-BLU/APTP-2026/0135</t>
  </si>
  <si>
    <t>NPI-BLU/APTP-2026/0136</t>
  </si>
  <si>
    <t>NPI-BLU/APTP-2026/0137</t>
  </si>
  <si>
    <t>NPI-BLU/APTP-2026/0138</t>
  </si>
  <si>
    <t>NPI-BLU/APTP-2026/0139</t>
  </si>
  <si>
    <t>NPI-BLU/APTP-2026/0140</t>
  </si>
  <si>
    <t>NPI-BLU/APTP-2026/0141</t>
  </si>
  <si>
    <t>NPI-BLU/APTP-2026/0142</t>
  </si>
  <si>
    <t>NPI-BLU/APTP-2026/0143</t>
  </si>
  <si>
    <t>NPI-BLU/APTP-2026/0144</t>
  </si>
  <si>
    <t>NPI-BLU/APTP-2026/0145</t>
  </si>
  <si>
    <t>NPI-BLU/APTP-2026/0146</t>
  </si>
  <si>
    <t>NPI-BLU/APTP-2026/0147</t>
  </si>
  <si>
    <t>NPI-BLU/APTP-2026/0148</t>
  </si>
  <si>
    <t>NPI-BLU/APTP-2026/0149</t>
  </si>
  <si>
    <t>NPI-BLU/APTP-2026/0150</t>
  </si>
  <si>
    <t>NPI-BLU/APTP-2026/0151</t>
  </si>
  <si>
    <t>NPI-BLU/APTP-2026/0152</t>
  </si>
  <si>
    <t>NPI-BLU/APTP-2026/0153</t>
  </si>
  <si>
    <t>NPI-BLU/APTP-2026/0154</t>
  </si>
  <si>
    <t>NPI-BLU/APTP-2026/0155</t>
  </si>
  <si>
    <t>NPI-BLU/APTP-2026/0156</t>
  </si>
  <si>
    <t>NPI-BLU/APTP-2026/0157</t>
  </si>
  <si>
    <t>NPI-BLU/APTP-2026/0158</t>
  </si>
  <si>
    <t>NPI-BLU/APTP-2026/0159</t>
  </si>
  <si>
    <t>NPI-BLU/APTP-2026/0160</t>
  </si>
  <si>
    <t>NPI-BLU/APTP-2026/0161</t>
  </si>
  <si>
    <t>NPI-BLU/APTP-2026/0162</t>
  </si>
  <si>
    <t>NPI-BLU/APTP-2026/0163</t>
  </si>
  <si>
    <t>NPI-BLU/APTP-2026/0164</t>
  </si>
  <si>
    <t>NPI-BLU/APTP-2026/0165</t>
  </si>
  <si>
    <t>NPI-BLU/APTP-2026/0166</t>
  </si>
  <si>
    <t>NPI-BLU/APTP-2026/0167</t>
  </si>
  <si>
    <t>NPI-BLU/APTP-2026/0168</t>
  </si>
  <si>
    <t>NPI-BLU/APTP-2026/0169</t>
  </si>
  <si>
    <t>NPI-BLU/APTP-2026/0170</t>
  </si>
  <si>
    <t>NPI-BLU/APTP-2026/0171</t>
  </si>
  <si>
    <t>NPI-BLU/APTP-2026/0172</t>
  </si>
  <si>
    <t>NPI-BLU/APTP-2026/0173</t>
  </si>
  <si>
    <t>NPI-BLU/APTP-2026/0174</t>
  </si>
  <si>
    <t>NPI-BLU/APTP-2026/0175</t>
  </si>
  <si>
    <t>NPI-BLU/APTP-2026/0176</t>
  </si>
  <si>
    <t>NPI-BLU/APTP-2026/0177</t>
  </si>
  <si>
    <t>NPI-BLU/APTP-2026/0178</t>
  </si>
  <si>
    <t>NPI-BLU/APTP-2026/0179</t>
  </si>
  <si>
    <t>NPI-BLU/APTP-2026/0180</t>
  </si>
  <si>
    <t>NPI-BLU/APTP-2026/0181</t>
  </si>
  <si>
    <t>NPI-BLU/APTP-2026/0182</t>
  </si>
  <si>
    <t>NPI-BLU/APTP-2026/0183</t>
  </si>
  <si>
    <t>NPI-BLU/APTP-2026/0184</t>
  </si>
  <si>
    <t>NPI-BLU/APTP-2026/0185</t>
  </si>
  <si>
    <t>NPI-BLU/APTP-2026/0186</t>
  </si>
  <si>
    <t>NPI-BLU/APTP-2026/0187</t>
  </si>
  <si>
    <t>NPI-BLU/APTP-2026/0188</t>
  </si>
  <si>
    <t>NPI-BLU/APTP-2026/0189</t>
  </si>
  <si>
    <t>NPI-BLU/APTP-2026/0190</t>
  </si>
  <si>
    <t>NPI-BLU/APTP-2026/0191</t>
  </si>
  <si>
    <t>NPI-BLU/APTP-2026/0192</t>
  </si>
  <si>
    <t>NPI-BLU/APTP-2026/0193</t>
  </si>
  <si>
    <t>NPI-BLU/APTP-2026/0194</t>
  </si>
  <si>
    <t>NPI-BLU/APTP-2026/0195</t>
  </si>
  <si>
    <t>NPI-BLU/APTP-2026/0196</t>
  </si>
  <si>
    <t>NPI-BLU/APTP-2026/0197</t>
  </si>
  <si>
    <t>NPI-BLU/APTP-2026/0198</t>
  </si>
  <si>
    <t>NPI-BLU/APTP-2026/0199</t>
  </si>
  <si>
    <t>NPI-BLU/APTP-2026/0200</t>
  </si>
  <si>
    <t>NPI-BLU/APTP-2026/0201</t>
  </si>
  <si>
    <t>NPI-BLU/APTP-2026/0202</t>
  </si>
  <si>
    <t>NPI-BLU/APTP-2026/0203</t>
  </si>
  <si>
    <t>NPI-BLU/APTP-2026/0204</t>
  </si>
  <si>
    <t>NPI-BLU/APTP-2026/0205</t>
  </si>
  <si>
    <t>NPI-BLU/APTP-2026/0206</t>
  </si>
  <si>
    <t>NPI-BLU/APTP-2026/0207</t>
  </si>
  <si>
    <t>NPI-BLU/APTP-2026/0208</t>
  </si>
  <si>
    <t>NPI-BLU/APTP-2026/0209</t>
  </si>
  <si>
    <t>NPI-BLU/APTP-2026/0210</t>
  </si>
  <si>
    <t>NPI-BLU/APTP-2026/0211</t>
  </si>
  <si>
    <t>NPI-BLU/APTP-2026/0212</t>
  </si>
  <si>
    <t>NPI-BLU/APTP-2026/0213</t>
  </si>
  <si>
    <t>NPI-BLU/APTP-2026/0214</t>
  </si>
  <si>
    <t>NPI-BLU/APTP-2026/0215</t>
  </si>
  <si>
    <t>NPI-BLU/APTP-2026/0216</t>
  </si>
  <si>
    <t>NPI-BLU/APTP-2026/0217</t>
  </si>
  <si>
    <t>NPI-BLU/APTP-2026/0218</t>
  </si>
  <si>
    <t>NPI-BLU/APTP-2026/0219</t>
  </si>
  <si>
    <t>NPI-BLU/APTP-2026/0220</t>
  </si>
  <si>
    <t>NPI-BLU/APTP-2026/0221</t>
  </si>
  <si>
    <t>NPI-BLU/APTP-2026/0222</t>
  </si>
  <si>
    <t>NPI-BLU/APTP-2026/0223</t>
  </si>
  <si>
    <t>NPI-BLU/APTP-2026/0224</t>
  </si>
  <si>
    <t>NPI-BLU/APTP-2026/0225</t>
  </si>
  <si>
    <t>NPI-BLU/APTP-2026/0226</t>
  </si>
  <si>
    <t>NPI-BLU/APTP-2026/0227</t>
  </si>
  <si>
    <t>NPI-BLU/APTP-2026/0228</t>
  </si>
  <si>
    <t>NPI-BLU/APTP-2026/0229</t>
  </si>
  <si>
    <t>NPI-BLU/APTP-2026/0230</t>
  </si>
  <si>
    <t>NPI-BLU/APTP-2026/0231</t>
  </si>
  <si>
    <t>NPI-BLU/APTP-2026/0232</t>
  </si>
  <si>
    <t>NPI-BLU/APTP-2026/0233</t>
  </si>
  <si>
    <t>NPI-BLU/APTP-2026/0234</t>
  </si>
  <si>
    <t>NPI-BLU/APTP-2026/0235</t>
  </si>
  <si>
    <t>NPI-BLU/APTP-2026/0236</t>
  </si>
  <si>
    <t>NPI-BLU/APTP-2026/0237</t>
  </si>
  <si>
    <t>NPI-BLU/APTP-2026/0238</t>
  </si>
  <si>
    <t>NPI-BLU/APTP-2026/0239</t>
  </si>
  <si>
    <t>NPI-BLU/APTP-2026/0240</t>
  </si>
  <si>
    <t>NPI-BLU/APTP-2026/0241</t>
  </si>
  <si>
    <t>NPI-BLU/APTP-2026/0242</t>
  </si>
  <si>
    <t>NPI-BLU/APTP-2026/0243</t>
  </si>
  <si>
    <t>NPI-BLU/APTP-2026/0244</t>
  </si>
  <si>
    <t>NPI-BLU/APTP-2026/0245</t>
  </si>
  <si>
    <t>NPI-BLU/APTP-2026/0246</t>
  </si>
  <si>
    <t>NPI-BLU/APTP-2026/0247</t>
  </si>
  <si>
    <t>NPI-BLU/APTP-2026/0248</t>
  </si>
  <si>
    <t>NPI-BLU/APTP-2026/0249</t>
  </si>
  <si>
    <t>NPI-BLU/APTP-2026/0250</t>
  </si>
  <si>
    <t>NPI-BLU/APTP-2026/0251</t>
  </si>
  <si>
    <t>NPI-BLU/APTP-2026/0252</t>
  </si>
  <si>
    <t>NPI-BLU/APTP-2026/0253</t>
  </si>
  <si>
    <t>NPI-BLU/APTP-2026/0254</t>
  </si>
  <si>
    <t>NPI-BLU/APTP-2026/0255</t>
  </si>
  <si>
    <t>NPI-BLU/APTP-2026/0256</t>
  </si>
  <si>
    <t>NPI-BLU/APTP-2026/0257</t>
  </si>
  <si>
    <t>NPI-BLU/APTP-2026/0258</t>
  </si>
  <si>
    <t>NPI-BLU/APTP-2026/0259</t>
  </si>
  <si>
    <t>NPI-BLU/APTP-2026/0260</t>
  </si>
  <si>
    <t>NPI-BLU/APTP-2026/0261</t>
  </si>
  <si>
    <t>NPI-BLU/APTP-2026/0262</t>
  </si>
  <si>
    <t>NPI-BLU/APTP-2026/0263</t>
  </si>
  <si>
    <t>NPI-BLU/APTP-2026/0264</t>
  </si>
  <si>
    <t>NPI-BLU/APTP-2026/0265</t>
  </si>
  <si>
    <t>NPI-BLU/APTP-2026/0266</t>
  </si>
  <si>
    <t>NPI-BLU/APTP-2026/0267</t>
  </si>
  <si>
    <t>NPI-BLU/APTP-2026/0268</t>
  </si>
  <si>
    <t>NPI-BLU/APTP-2026/0269</t>
  </si>
  <si>
    <t>NPI-BLU/APTP-2026/0270</t>
  </si>
  <si>
    <t>NPI-BLU/APTP-2026/0271</t>
  </si>
  <si>
    <t>NPI-BLU/APTP-2026/0272</t>
  </si>
  <si>
    <t>NPI-BLU/APTP-2026/0273</t>
  </si>
  <si>
    <t>NPI-BLU/APTP-2026/0274</t>
  </si>
  <si>
    <t>NPI-BLU/APTP-2026/0275</t>
  </si>
  <si>
    <t>NPI-BLU/APTP-2026/0276</t>
  </si>
  <si>
    <t>NPI-BLU/APTP-2026/0277</t>
  </si>
  <si>
    <t>NPI-BLU/APTP-2026/0278</t>
  </si>
  <si>
    <t>NPI-BLU/APTP-2026/0279</t>
  </si>
  <si>
    <t>NPI-BLU/APTP-2026/0280</t>
  </si>
  <si>
    <t>NPI-BLU/APTP-2026/0281</t>
  </si>
  <si>
    <t>NPI-BLU/APTP-2026/0282</t>
  </si>
  <si>
    <t>NPI-BLU/APTP-2026/0283</t>
  </si>
  <si>
    <t>NPI-BLU/APTP-2026/0284</t>
  </si>
  <si>
    <t>NPI-BLU/APTP-2026/0285</t>
  </si>
  <si>
    <t>NPI-BLU/APTP-2026/0286</t>
  </si>
  <si>
    <t>NPI-BLU/APTP-2026/0287</t>
  </si>
  <si>
    <t>NPI-BLU/APTP-2026/0288</t>
  </si>
  <si>
    <t>NPI-BLU/APTP-2026/0289</t>
  </si>
  <si>
    <t>NPI-BLU/APTP-2026/0290</t>
  </si>
  <si>
    <t>NPI-BLU/APTP-2026/0291</t>
  </si>
  <si>
    <t>NPI-BLU/APTP-2026/0292</t>
  </si>
  <si>
    <t>NPI-BLU/APTP-2026/0293</t>
  </si>
  <si>
    <t>NPI-BLU/APTP-2026/0294</t>
  </si>
  <si>
    <t>NPI-BLU/APTP-2026/0295</t>
  </si>
  <si>
    <t>NPI-BLU/APTP-2026/0296</t>
  </si>
  <si>
    <t>NPI-BLU/APTP-2026/0297</t>
  </si>
  <si>
    <t>NPI-BLU/APTP-2026/0298</t>
  </si>
  <si>
    <t>NPI-BLU/APTP-2026/0299</t>
  </si>
  <si>
    <t>NPI-BLU/APTP-2026/0300</t>
  </si>
  <si>
    <t>NPI-BLU/APTP-2026/0301</t>
  </si>
  <si>
    <t>NPI-BLU/APTP-2026/0302</t>
  </si>
  <si>
    <t>NPI-BLU/APTP-2026/0303</t>
  </si>
  <si>
    <t>NPI-BLU/APTP-2026/0304</t>
  </si>
  <si>
    <t>NPI-BLU/APTP-2026/0305</t>
  </si>
  <si>
    <t>NPI-BLU/APTP-2026/0306</t>
  </si>
  <si>
    <t>NPI-BLU/APTP-2026/0307</t>
  </si>
  <si>
    <t>NPI-BLU/APTP-2026/0308</t>
  </si>
  <si>
    <t>NPI-BLU/APTP-2026/0309</t>
  </si>
  <si>
    <t>NPI-BLU/APTP-2026/0310</t>
  </si>
  <si>
    <t>NPI-BLU/APTP-2026/0311</t>
  </si>
  <si>
    <t>NPI-BLU/APTP-2026/0312</t>
  </si>
  <si>
    <t>NPI-BLU/APTP-2026/0313</t>
  </si>
  <si>
    <t>NPI-BLU/APTP-2026/0314</t>
  </si>
  <si>
    <t>NPI-BLU/APTP-2026/0315</t>
  </si>
  <si>
    <t>NPI-BLU/APTP-2026/0316</t>
  </si>
  <si>
    <t>NPI-BLU/APTP-2026/0317</t>
  </si>
  <si>
    <t>NPI-BLU/APTP-2026/0318</t>
  </si>
  <si>
    <t>NPI-BLU/APTP-2026/0319</t>
  </si>
  <si>
    <t>NPI-BLU/APTP-2026/0320</t>
  </si>
  <si>
    <t>NPI-BLU/APTP-2026/0321</t>
  </si>
  <si>
    <t>NPI-BLU/APTP-2026/0322</t>
  </si>
  <si>
    <t>NPI-BLU/APTP-2026/0323</t>
  </si>
  <si>
    <t>NPI-BLU/APTP-2026/0324</t>
  </si>
  <si>
    <t>NPI-BLU/APTP-2026/0325</t>
  </si>
  <si>
    <t>NPI-BLU/APTP-2026/0326</t>
  </si>
  <si>
    <t>NPI-BLU/APTP-2026/0327</t>
  </si>
  <si>
    <t>NPI-BLU/APTP-2026/0328</t>
  </si>
  <si>
    <t>NPI-BLU/APTP-2026/0329</t>
  </si>
  <si>
    <t>NPI-BLU/APTP-2026/0330</t>
  </si>
  <si>
    <t>NPI-BLU/APTP-2026/0331</t>
  </si>
  <si>
    <t>NPI-BLU/APTP-2026/0332</t>
  </si>
  <si>
    <t>NPI-BLU/APTP-2026/0333</t>
  </si>
  <si>
    <t>NPI-BLU/APTP-2026/0334</t>
  </si>
  <si>
    <t>NPI-BLU/APTP-2026/0335</t>
  </si>
  <si>
    <t>NPI-BLU/APTP-2026/0336</t>
  </si>
  <si>
    <t>NPI-BLU/APTP-2026/0337</t>
  </si>
  <si>
    <t>NPI-BLU/APTP-2026/0338</t>
  </si>
  <si>
    <t>NPI-BLU/APTP-2026/0339</t>
  </si>
  <si>
    <t>NPI-BLU/APTP-2026/0340</t>
  </si>
  <si>
    <t>NPI-BLU/APTP-2026/0341</t>
  </si>
  <si>
    <t>NPI-BLU/APTP-2026/0342</t>
  </si>
  <si>
    <t>NPI-BLU/APTP-2026/0343</t>
  </si>
  <si>
    <t>NPI-BLU/APTP-2026/0344</t>
  </si>
  <si>
    <t>NPI-BLU/APTP-2026/0345</t>
  </si>
  <si>
    <t>NPI-BLU/APTP-2026/0346</t>
  </si>
  <si>
    <t>NPI-BLU/APTP-2026/0347</t>
  </si>
  <si>
    <t>NPI-BLU/APTP-2026/0348</t>
  </si>
  <si>
    <t>NPI-BLU/APTP-2026/0349</t>
  </si>
  <si>
    <t>NPI-BLU/APTP-2026/0350</t>
  </si>
  <si>
    <t>NPI-BLU/APTP-2026/0351</t>
  </si>
  <si>
    <t>NPI-BLU/APTP-2026/0352</t>
  </si>
  <si>
    <t>NPI-BLU/APTP-2026/0353</t>
  </si>
  <si>
    <t>NPI-BLU/APTP-2026/0354</t>
  </si>
  <si>
    <t>NPI-BLU/APTP-2026/0355</t>
  </si>
  <si>
    <t>NPI-BLU/APTP-2026/0356</t>
  </si>
  <si>
    <t>NPI-BLU/APTP-2026/0357</t>
  </si>
  <si>
    <t>NPI-BLU/APTP-2026/0358</t>
  </si>
  <si>
    <t>NPI-BLU/APTP-2026/0359</t>
  </si>
  <si>
    <t>NPI-BLU/APTP-2026/0360</t>
  </si>
  <si>
    <t>NPI-BLU/APTP-2026/0361</t>
  </si>
  <si>
    <t>NPI-BLU/APTP-2026/0362</t>
  </si>
  <si>
    <t>NPI-BLU/APTP-2026/0363</t>
  </si>
  <si>
    <t>NPI-BLU/APTP-2026/0364</t>
  </si>
  <si>
    <t>NPI-BLU/APTP-2026/0365</t>
  </si>
  <si>
    <t>NPI-BLU/APTP-2026/0366</t>
  </si>
  <si>
    <t>NPI-BLU/APTP-2026/0367</t>
  </si>
  <si>
    <t>NPI-BLU/APTP-2026/0368</t>
  </si>
  <si>
    <t>NPI-BLU/APTP-2026/0369</t>
  </si>
  <si>
    <t>NPI-BLU/APTP-2026/0370</t>
  </si>
  <si>
    <t>NPI-BLU/APTP-2026/0371</t>
  </si>
  <si>
    <t>NPI-BLU/APTP-2026/0372</t>
  </si>
  <si>
    <t>NPI-BLU/APTP-2026/0373</t>
  </si>
  <si>
    <t>NPI-BLU/APTP-2026/0374</t>
  </si>
  <si>
    <t>NPI-BLU/APTP-2026/0375</t>
  </si>
  <si>
    <t>NPI-BLU/APTP-2026/0376</t>
  </si>
  <si>
    <t>NPI-BLU/APTP-2026/0377</t>
  </si>
  <si>
    <t>NPI-BLU/APTP-2026/0378</t>
  </si>
  <si>
    <t>NPI-BLU/APTP-2026/0379</t>
  </si>
  <si>
    <t>NPI-BLU/APTP-2026/0380</t>
  </si>
  <si>
    <t>NPI-BLU/APTP-2026/0381</t>
  </si>
  <si>
    <t>NPI-BLU/APTP-2026/0382</t>
  </si>
  <si>
    <t>NPI-BLU/APTP-2026/0383</t>
  </si>
  <si>
    <t>NPI-BLU/APTP-2026/0384</t>
  </si>
  <si>
    <t>NPI-BLU/APTP-2026/0385</t>
  </si>
  <si>
    <t>NPI-BLU/APTP-2026/0386</t>
  </si>
  <si>
    <t>NPI-BLU/APTP-2026/0387</t>
  </si>
  <si>
    <t>NPI-BLU/APTP-2026/0388</t>
  </si>
  <si>
    <t>NPI-BLU/APTP-2026/0389</t>
  </si>
  <si>
    <t>NPI-BLU/APTP-2026/0390</t>
  </si>
  <si>
    <t>NPI-BLU/APTP-2026/0391</t>
  </si>
  <si>
    <t>NPI-BLU/APTP-2026/0392</t>
  </si>
  <si>
    <t>NPI-BLU/APTP-2026/0393</t>
  </si>
  <si>
    <t>NPI-BLU/APTP-2026/0394</t>
  </si>
  <si>
    <t>NPI-BLU/APTP-2026/0395</t>
  </si>
  <si>
    <t>NPI-BLU/APTP-2026/0396</t>
  </si>
  <si>
    <t>NPI-BLU/APTP-2026/0397</t>
  </si>
  <si>
    <t>NPI-BLU/APTP-2026/0398</t>
  </si>
  <si>
    <t>NPI-BLU/APTP-2026/0399</t>
  </si>
  <si>
    <t>NPI-BLU/APTP-2026/0400</t>
  </si>
  <si>
    <t>NPI-BLU/APTP-2026/0401</t>
  </si>
  <si>
    <t>NPI-BLU/APTP-2026/0402</t>
  </si>
  <si>
    <t>NPI-BLU/APTP-2026/0403</t>
  </si>
  <si>
    <t>NPI-BLU/APTP-2026/0404</t>
  </si>
  <si>
    <t>NPI-BLU/APTP-2026/0405</t>
  </si>
  <si>
    <t>NPI-BLU/APTP-2026/0406</t>
  </si>
  <si>
    <t>NPI-BLU/APTP-2026/0407</t>
  </si>
  <si>
    <t>NPI-BLU/APTP-2026/0408</t>
  </si>
  <si>
    <t>NPI-BLU/APTP-2026/0409</t>
  </si>
  <si>
    <t>NPI-BLU/APTP-2026/0410</t>
  </si>
  <si>
    <t>NPI-BLU/APTP-2026/0411</t>
  </si>
  <si>
    <t>NPI-BLU/APTP-2026/0412</t>
  </si>
  <si>
    <t>NPI-BLU/APTP-2026/0413</t>
  </si>
  <si>
    <t>NPI-BLU/APTP-2026/0414</t>
  </si>
  <si>
    <t>NPI-BLU/APTP-2026/0415</t>
  </si>
  <si>
    <t>NPI-BLU/APTP-2026/0416</t>
  </si>
  <si>
    <t>NPI-BLU/APTP-2026/0417</t>
  </si>
  <si>
    <t>NPI-BLU/APTP-2026/0418</t>
  </si>
  <si>
    <t>NPI-BLU/APTP-2026/0419</t>
  </si>
  <si>
    <t>NPI-BLU/APTP-2026/0420</t>
  </si>
  <si>
    <t>NPI-BLU/APTP-2026/0421</t>
  </si>
  <si>
    <t>NPI-BLU/APTP-2026/0422</t>
  </si>
  <si>
    <t>NPI-BLU/APTP-2026/0423</t>
  </si>
  <si>
    <t>NPI-BLU/APTP-2026/0424</t>
  </si>
  <si>
    <t>NPI-BLU/APTP-2026/0425</t>
  </si>
  <si>
    <t>NPI-BLU/APTP-2026/0426</t>
  </si>
  <si>
    <t>NPI-BLU/APTP-2026/0427</t>
  </si>
  <si>
    <t>NPI-BLU/APTP-2026/0428</t>
  </si>
  <si>
    <t>NPI-BLU/APTP-2026/0429</t>
  </si>
  <si>
    <t>NPI-BLU/APTP-2026/0430</t>
  </si>
  <si>
    <t>NPI-BLU/APTP-2026/0431</t>
  </si>
  <si>
    <t>NPI-BLU/APTP-2026/0432</t>
  </si>
  <si>
    <t>NPI-BLU/APTP-2026/0433</t>
  </si>
  <si>
    <t>NPI-BLU/APTP-2026/0434</t>
  </si>
  <si>
    <t>NPI-BLU/APTP-2026/0435</t>
  </si>
  <si>
    <t>NPI-BLU/APTP-2026/0436</t>
  </si>
  <si>
    <t>NPI-BLU/APTP-2026/0437</t>
  </si>
  <si>
    <t>NPI-BLU/APTP-2026/0438</t>
  </si>
  <si>
    <t>NPI-BLU/APTP-2026/0439</t>
  </si>
  <si>
    <t>NPI-BLU/APTP-2026/0440</t>
  </si>
  <si>
    <t>NPI-BLU/APTP-2026/0441</t>
  </si>
  <si>
    <t>NPI-BLU/APTP-2026/0442</t>
  </si>
  <si>
    <t>NPI-BLU/APTP-2026/0443</t>
  </si>
  <si>
    <t>NPI-BLU/APTP-2026/0444</t>
  </si>
  <si>
    <t>NPI-BLU/APTP-2026/0445</t>
  </si>
  <si>
    <t>NPI-BLU/APTP-2026/0446</t>
  </si>
  <si>
    <t>NPI-BLU/APTP-2026/0447</t>
  </si>
  <si>
    <t>NPI-BLU/APTP-2026/0448</t>
  </si>
  <si>
    <t>NPI-BLU/APTP-2026/0449</t>
  </si>
  <si>
    <t>NPI-BLU/APTP-2026/0450</t>
  </si>
  <si>
    <t>NPI-BLU/APTP-2026/0451</t>
  </si>
  <si>
    <t>NPI-BLU/APTP-2026/0452</t>
  </si>
  <si>
    <t>NPI-BLU/APTP-2026/0453</t>
  </si>
  <si>
    <t>NPI-BLU/APTP-2026/0454</t>
  </si>
  <si>
    <t>NPI-BLU/APTP-2026/0455</t>
  </si>
  <si>
    <t>NPI-BLU/APTP-2026/0456</t>
  </si>
  <si>
    <t>NPI-BLU/APTP-2026/0457</t>
  </si>
  <si>
    <t>NPI-BLU/APTP-2026/0458</t>
  </si>
  <si>
    <t>NPI-BLU/APTP-2026/0459</t>
  </si>
  <si>
    <t>NPI-BLU/APTP-2026/0460</t>
  </si>
  <si>
    <t>NPI-BLU/APTP-2026/0461</t>
  </si>
  <si>
    <t>NPI-BLU/APTP-2026/0462</t>
  </si>
  <si>
    <t>NPI-BLU/APTP-2026/0463</t>
  </si>
  <si>
    <t>NPI-BLU/APTP-2026/0464</t>
  </si>
  <si>
    <t>NPI-BLU/APTP-2026/0465</t>
  </si>
  <si>
    <t>NPI-BLU/APTP-2026/0466</t>
  </si>
  <si>
    <t>NPI-BLU/APTP-2026/0467</t>
  </si>
  <si>
    <t>NPI-BLU/APTP-2026/0468</t>
  </si>
  <si>
    <t>NPI-BLU/APTP-2026/0469</t>
  </si>
  <si>
    <t>NPI-BLU/APTP-2026/0470</t>
  </si>
  <si>
    <t>NPI-BLU/APTP-2026/0471</t>
  </si>
  <si>
    <t>NPI-BLU/APTP-2026/0472</t>
  </si>
  <si>
    <t>NPI-BLU/APTP-2026/0473</t>
  </si>
  <si>
    <t>NPI-BLU/APTP-2026/0474</t>
  </si>
  <si>
    <t>NPI-BLU/APTP-2026/0475</t>
  </si>
  <si>
    <t>NPI-BLU/APTP-2026/0476</t>
  </si>
  <si>
    <t>NPI-BLU/APTP-2026/0477</t>
  </si>
  <si>
    <t>NPI-BLU/APTP-2026/0478</t>
  </si>
  <si>
    <t>NPI-BLU/APTP-2026/0479</t>
  </si>
  <si>
    <t>NPI-BLU/APTP-2026/0480</t>
  </si>
  <si>
    <t>NPI-BLU/APTP-2026/0481</t>
  </si>
  <si>
    <t>NPI-BLU/APTP-2026/0482</t>
  </si>
  <si>
    <t>NPI-BLU/APTP-2026/0483</t>
  </si>
  <si>
    <t>NPI-BLU/APTP-2026/0484</t>
  </si>
  <si>
    <t>NPI-BLU/APTP-2026/0485</t>
  </si>
  <si>
    <t>NPI-BLU/APTP-2026/0486</t>
  </si>
  <si>
    <t>NPI-BLU/APTP-2026/0487</t>
  </si>
  <si>
    <t>NPI-BLU/APTP-2026/0488</t>
  </si>
  <si>
    <t>NPI-BLU/APTP-2026/0489</t>
  </si>
  <si>
    <t>NPI-BLU/APTP-2026/0490</t>
  </si>
  <si>
    <t>NPI-BLU/APTP-2026/0491</t>
  </si>
  <si>
    <t>NPI-BLU/APTP-2026/0492</t>
  </si>
  <si>
    <t>NPI-BLU/APTP-2026/0493</t>
  </si>
  <si>
    <t>NPI-BLU/APTP-2026/0494</t>
  </si>
  <si>
    <t>NPI-BLU/APTP-2026/0495</t>
  </si>
  <si>
    <t>NPI-BLU/APTP-2026/0496</t>
  </si>
  <si>
    <t>NPI-BLU/APTP-2026/0497</t>
  </si>
  <si>
    <t>NPI-BLU/APTP-2026/0498</t>
  </si>
  <si>
    <t>NPI-BLU/APTP-2026/0499</t>
  </si>
  <si>
    <t>NPI-BLU/APTP-2026/0500</t>
  </si>
  <si>
    <t>NPI-BLU/APTP-2026/0501</t>
  </si>
  <si>
    <t>NPI-BLU/APTP-2026/0502</t>
  </si>
  <si>
    <t>NPI-BLU/APTP-2026/0503</t>
  </si>
  <si>
    <t>NPI-BLU/APTP-2026/0504</t>
  </si>
  <si>
    <t>NPI-BLU/APTP-2026/0505</t>
  </si>
  <si>
    <t>NPI-BLU/APTP-2026/0506</t>
  </si>
  <si>
    <t>NPI-BLU/APTP-2026/0507</t>
  </si>
  <si>
    <t>NPI-BLU/APTP-2026/0508</t>
  </si>
  <si>
    <t>NPI-BLU/APTP-2026/0509</t>
  </si>
  <si>
    <t>NPI-BLU/APTP-2026/0510</t>
  </si>
  <si>
    <t>NPI-BLU/APTP-2026/0511</t>
  </si>
  <si>
    <t>NPI-BLU/APTP-2026/0512</t>
  </si>
  <si>
    <t>NPI-BLU/APTP-2026/0513</t>
  </si>
  <si>
    <t>NPI-BLU/APTP-2026/0514</t>
  </si>
  <si>
    <t>NPI-BLU/APTP-2026/0515</t>
  </si>
  <si>
    <t>NPI-BLU/APTP-2026/0516</t>
  </si>
  <si>
    <t>NPI-BLU/APTP-2026/0517</t>
  </si>
  <si>
    <t>NPI-BLU/APTP-2026/0518</t>
  </si>
  <si>
    <t>NPI-BLU/APTP-2026/0519</t>
  </si>
  <si>
    <t>NPI-BLU/APTP-2026/0520</t>
  </si>
  <si>
    <t>NPI-BLU/APTP-2026/0521</t>
  </si>
  <si>
    <t>NPI-BLU/APTP-2026/0522</t>
  </si>
  <si>
    <t>NPI-BLU/APTP-2026/0523</t>
  </si>
  <si>
    <t>NPI-BLU/APTP-2026/0524</t>
  </si>
  <si>
    <t>NPI-BLU/APTP-2026/0525</t>
  </si>
  <si>
    <t>NPI-BLU/APTP-2026/0526</t>
  </si>
  <si>
    <t>NPI-BLU/APTP-2026/0527</t>
  </si>
  <si>
    <t>NPI-BLU/APTP-2026/0528</t>
  </si>
  <si>
    <t>NPI-BLU/APTP-2026/0529</t>
  </si>
  <si>
    <t>NPI-BLU/APTP-2026/0530</t>
  </si>
  <si>
    <t>NPI-BLU/APTP-2026/0531</t>
  </si>
  <si>
    <t>NPI-BLU/APTP-2026/0532</t>
  </si>
  <si>
    <t>NPI-BLU/APTP-2026/0533</t>
  </si>
  <si>
    <t>NPI-BLU/APTP-2026/0534</t>
  </si>
  <si>
    <t>NPI-BLU/APTP-2026/0535</t>
  </si>
  <si>
    <t>NPI-BLU/APTP-2026/0536</t>
  </si>
  <si>
    <t>NPI-BLU/APTP-2026/0537</t>
  </si>
  <si>
    <t>NPI-BLU/APTP-2026/0538</t>
  </si>
  <si>
    <t>NPI-BLU/APTP-2026/0539</t>
  </si>
  <si>
    <t>NPI-BLU/APTP-2026/0540</t>
  </si>
  <si>
    <t>NOTA PEMINDAHBUKUAN INTERNAL</t>
  </si>
  <si>
    <t>DIREKTORAT JENDERAL PERHUBUNGAN UDARA</t>
  </si>
  <si>
    <t xml:space="preserve">BADAN LAYANAN UMUM </t>
  </si>
  <si>
    <t>Dari</t>
  </si>
  <si>
    <t>Bendahara Pengeluaran</t>
  </si>
  <si>
    <t xml:space="preserve">SPM No. </t>
  </si>
  <si>
    <t>Tanggal</t>
  </si>
  <si>
    <t>Tahun Anggaran</t>
  </si>
  <si>
    <t>Bendahara Penerimaan Kantor UPBU Aji Pangeran Tumenggung Pranoto</t>
  </si>
  <si>
    <t>hendaklah memindahbukukan dari RPL 046 BLU UPBU APT PRANOTO UNTUK OPS Penerimaan</t>
  </si>
  <si>
    <t>ke RPL 046 BLU UPBU APT PRANOTO UTK OPS PENGELUARAN,</t>
  </si>
  <si>
    <t>PT Bank Tabungan Negara (Persero) Tbk Cabang Samarinda</t>
  </si>
  <si>
    <t xml:space="preserve">Rekening Nomor 2001302885742 sesuai dengan </t>
  </si>
  <si>
    <t>Jumlah Uang</t>
  </si>
  <si>
    <t>untuk keperluan pembayaran SPM Nomor</t>
  </si>
  <si>
    <t>Bendahara Penerimaan</t>
  </si>
  <si>
    <t>SP2D-BLU/APTP-2026/0011</t>
  </si>
  <si>
    <t>SP2D-BLU/APTP-2026/0012</t>
  </si>
  <si>
    <t>SP2D-BLU/APTP-2026/0013</t>
  </si>
  <si>
    <t>SP2D-BLU/APTP-2026/0014</t>
  </si>
  <si>
    <t>SP2D-BLU/APTP-2026/0015</t>
  </si>
  <si>
    <t>SP2D-BLU/APTP-2026/0016</t>
  </si>
  <si>
    <t>SP2D-BLU/APTP-2026/0017</t>
  </si>
  <si>
    <t>SP2D-BLU/APTP-2026/0018</t>
  </si>
  <si>
    <t>SP2D-BLU/APTP-2026/0019</t>
  </si>
  <si>
    <t>SP2D-BLU/APTP-2026/0020</t>
  </si>
  <si>
    <t>SP2D-BLU/APTP-2026/0021</t>
  </si>
  <si>
    <t>SP2D-BLU/APTP-2026/0022</t>
  </si>
  <si>
    <t>SP2D-BLU/APTP-2026/0023</t>
  </si>
  <si>
    <t>SP2D-BLU/APTP-2026/0024</t>
  </si>
  <si>
    <t>SP2D-BLU/APTP-2026/0025</t>
  </si>
  <si>
    <t>SP2D-BLU/APTP-2026/0026</t>
  </si>
  <si>
    <t>SP2D-BLU/APTP-2026/0027</t>
  </si>
  <si>
    <t>SP2D-BLU/APTP-2026/0028</t>
  </si>
  <si>
    <t>SP2D-BLU/APTP-2026/0029</t>
  </si>
  <si>
    <t>SP2D-BLU/APTP-2026/0030</t>
  </si>
  <si>
    <t>SP2D-BLU/APTP-2026/0031</t>
  </si>
  <si>
    <t>SP2D-BLU/APTP-2026/0032</t>
  </si>
  <si>
    <t>SP2D-BLU/APTP-2026/0033</t>
  </si>
  <si>
    <t>SP2D-BLU/APTP-2026/0034</t>
  </si>
  <si>
    <t>SP2D-BLU/APTP-2026/0035</t>
  </si>
  <si>
    <t>SP2D-BLU/APTP-2026/0036</t>
  </si>
  <si>
    <t>SP2D-BLU/APTP-2026/0037</t>
  </si>
  <si>
    <t>SP2D-BLU/APTP-2026/0038</t>
  </si>
  <si>
    <t>SP2D-BLU/APTP-2026/0039</t>
  </si>
  <si>
    <t>SP2D-BLU/APTP-2026/0040</t>
  </si>
  <si>
    <t>SP2D-BLU/APTP-2026/0041</t>
  </si>
  <si>
    <t>NSS :</t>
  </si>
  <si>
    <t>SURAT PERINTAH PENCAIRAN DANA BLU</t>
  </si>
  <si>
    <t>Kantor UPBU Aji Pangeran Tumenggung Pranoto</t>
  </si>
  <si>
    <t>KLASIFIKASI</t>
  </si>
  <si>
    <t>PT BANK TABUNGAN NEGARA (PERSERO) TBK CABANG SAMARINDA</t>
  </si>
  <si>
    <t>Hendaklah mencairkan/memindahbukukan dari RPL 046 BLU UPBU APT PRANOTO UTK OPS PENGELUARAN</t>
  </si>
  <si>
    <t>Uang Sebesar</t>
  </si>
  <si>
    <t>Kepada</t>
  </si>
  <si>
    <t>No. Rek.</t>
  </si>
  <si>
    <t>Nama Rek.</t>
  </si>
  <si>
    <t>PEJABAT PEMBUAT KOMITMEN</t>
  </si>
  <si>
    <t>BENDAHARA PENGELUARAN</t>
  </si>
  <si>
    <t>Nama Pejabat</t>
  </si>
  <si>
    <t>NIP</t>
  </si>
  <si>
    <t>Jabatan</t>
  </si>
  <si>
    <t>I KADEK YULI SASTRAWAN</t>
  </si>
  <si>
    <t>197607041998031001</t>
  </si>
  <si>
    <t>Kuasa Pengguna Anggaran</t>
  </si>
  <si>
    <t>198411052007121001</t>
  </si>
  <si>
    <t>SUGIYONO</t>
  </si>
  <si>
    <t>198909242007121001</t>
  </si>
  <si>
    <t>A. MAHRUS EFENDI</t>
  </si>
  <si>
    <t>197903272007121001</t>
  </si>
  <si>
    <t>MUTIA RACHMI</t>
  </si>
  <si>
    <t>198201112002122002</t>
  </si>
  <si>
    <t>YENY PUJI ASTUTI</t>
  </si>
  <si>
    <t>199202202010122001</t>
  </si>
  <si>
    <t>SITI KHOLIFAH</t>
  </si>
  <si>
    <t>198709042009122007</t>
  </si>
  <si>
    <t>00004</t>
  </si>
  <si>
    <t>GA.4647.CDE.001.051.A.525114.00004</t>
  </si>
  <si>
    <t>Taxiway B</t>
  </si>
  <si>
    <t>00005</t>
  </si>
  <si>
    <t>GA.4647.CDE.001.051.A.525114.00005</t>
  </si>
  <si>
    <t>Paralel Taxiway</t>
  </si>
  <si>
    <t>00006</t>
  </si>
  <si>
    <t>GA.4647.CDE.001.051.A.525114.00006</t>
  </si>
  <si>
    <t>Apron</t>
  </si>
  <si>
    <t>00007</t>
  </si>
  <si>
    <t>GA.4647.CDE.001.051.A.525114.00007</t>
  </si>
  <si>
    <t>Strip</t>
  </si>
  <si>
    <t>00008</t>
  </si>
  <si>
    <t>GA.4647.CDE.001.051.A.525114.00008</t>
  </si>
  <si>
    <t>Pagar Sisi Udara</t>
  </si>
  <si>
    <t>GA.4647.CDE.001.052.A.525114.00001</t>
  </si>
  <si>
    <t>Gedung PH</t>
  </si>
  <si>
    <t>GA.4647.CDE.001.052.A.525114.00002</t>
  </si>
  <si>
    <t>Gedung Workshop</t>
  </si>
  <si>
    <t>GA.4647.CDE.001.052.A.525114.00003</t>
  </si>
  <si>
    <t>Bangunan Operasional</t>
  </si>
  <si>
    <t>GA.4647.CDE.001.052.A.525114.00004</t>
  </si>
  <si>
    <t>Pagar Batas Lahan</t>
  </si>
  <si>
    <t>GA.4647.CDE.001.052.A.525114.00005</t>
  </si>
  <si>
    <t>Halaman Parkir Terminal</t>
  </si>
  <si>
    <t>GA.4647.CDE.001.052.A.525114.00006</t>
  </si>
  <si>
    <t>GSE Road</t>
  </si>
  <si>
    <t>GA.4647.CDE.001.052.A.525114.00007</t>
  </si>
  <si>
    <t>Drainase Sisi Darat</t>
  </si>
  <si>
    <t>GA.4647.CDE.001.052.A.525114.00008</t>
  </si>
  <si>
    <t>Gedung Terminal</t>
  </si>
  <si>
    <t>GA.4647.CDE.001.054.A.525112.00001</t>
  </si>
  <si>
    <t>Suku Cadang Peralatan Elektronika</t>
  </si>
  <si>
    <t>GA.4647.CDE.001.054.A.525112.00002</t>
  </si>
  <si>
    <t>Suku Cadang Peralatan Listrik Bandara</t>
  </si>
  <si>
    <t>GA.4647.CDE.001.054.A.525112.00003</t>
  </si>
  <si>
    <t>Suku Cadang Peralatan Keamanan Penerbangan</t>
  </si>
  <si>
    <t>GA.4647.CDE.001.054.A.525112.00004</t>
  </si>
  <si>
    <t>Suku Cadang Peralatan Mekanikal Bandara</t>
  </si>
  <si>
    <t>GA.4647.CDE.001.054.A.525112.00005</t>
  </si>
  <si>
    <t>Suku Cangan Peralatan Sistem Tata Udara</t>
  </si>
  <si>
    <t>GA.4647.CDE.001.054.B.525114.00001</t>
  </si>
  <si>
    <t>Jaringan Listrik</t>
  </si>
  <si>
    <t>GA.4647.CDE.001.054.B.525114.00002</t>
  </si>
  <si>
    <t>Fasilitas Air Bersih / WSS / WTP</t>
  </si>
  <si>
    <t>GA.4647.CDE.001.054.B.525114.00003</t>
  </si>
  <si>
    <t>Fasilitas STP / Pengolahan Limbah</t>
  </si>
  <si>
    <t>GA.4647.CDE.001.054.B.525114.00004</t>
  </si>
  <si>
    <t>Sistem Tata Udara</t>
  </si>
  <si>
    <t>GA.4647.CDE.001.054.B.525114.00005</t>
  </si>
  <si>
    <t>Peralatan Mekanikal</t>
  </si>
  <si>
    <t>GA.4647.CDE.001.055.A.525113.00001</t>
  </si>
  <si>
    <t>Pengamanan Objek Vital Bandara</t>
  </si>
  <si>
    <t>525121</t>
  </si>
  <si>
    <t>GA.4647.CDE.001.055.B.525121.00001</t>
  </si>
  <si>
    <t>ATK</t>
  </si>
  <si>
    <t>GA.4647.CDE.001.055.B.525121.00002</t>
  </si>
  <si>
    <t>Bahan Percetakan</t>
  </si>
  <si>
    <t>GA.4647.CDE.001.055.C.525112.00001</t>
  </si>
  <si>
    <t>Pembuatan aplikasi Keuangan yang Terintegrasi</t>
  </si>
  <si>
    <t>GA.4647.CDE.001.055.C.525112.00002</t>
  </si>
  <si>
    <t>Sewa Xray Cabin Multi View dan Bagasi Multi View</t>
  </si>
  <si>
    <t>GA.4647.CDE.001.055.C.525114.00001</t>
  </si>
  <si>
    <t>Pembuatan Mushola dan Counter Taxi</t>
  </si>
  <si>
    <t>003</t>
  </si>
  <si>
    <t>GA.4647.CDE.003.051.A.525114.00001</t>
  </si>
  <si>
    <t>Drainase</t>
  </si>
  <si>
    <t>GA.4647.CDE.003.051.B.525114.00001</t>
  </si>
  <si>
    <t>WA</t>
  </si>
  <si>
    <t>4611</t>
  </si>
  <si>
    <t>EBA</t>
  </si>
  <si>
    <t>956</t>
  </si>
  <si>
    <t>WA.4611.EBA.956.051.A.525112.00001</t>
  </si>
  <si>
    <t>Penunjang Laporan BMN</t>
  </si>
  <si>
    <t>962</t>
  </si>
  <si>
    <t>525119</t>
  </si>
  <si>
    <t>WA.4611.EBA.962.051.A.525119.00001</t>
  </si>
  <si>
    <t>Outsourching Pihak Ketiga Cleaning Service dan Landscape</t>
  </si>
  <si>
    <t>WA.4611.EBA.962.051.A.525119.00002</t>
  </si>
  <si>
    <t>Personil Avsec</t>
  </si>
  <si>
    <t>525115</t>
  </si>
  <si>
    <t>WA.4611.EBA.962.051.B.525115.00001</t>
  </si>
  <si>
    <t>Uang Harian</t>
  </si>
  <si>
    <t>WA.4611.EBA.962.051.B.525115.00002</t>
  </si>
  <si>
    <t>Taxi</t>
  </si>
  <si>
    <t>WA.4611.EBA.962.051.B.525115.00003</t>
  </si>
  <si>
    <t>Hotel</t>
  </si>
  <si>
    <t>WA.4611.EBA.962.051.B.525115.00004</t>
  </si>
  <si>
    <t>Tiket</t>
  </si>
  <si>
    <t>WA.4611.EBA.962.052.A.525113.00001</t>
  </si>
  <si>
    <t>Jasa Konsultansi Akuntan Publik (KAP)</t>
  </si>
  <si>
    <t>WA.4611.EBA.962.052.B.525112.00001</t>
  </si>
  <si>
    <t>Penunjang Divisi Usaha dan Pengembangan Usaha</t>
  </si>
  <si>
    <t>WA.4611.EBA.962.052.C.525112.00001</t>
  </si>
  <si>
    <t>Penunjang Dewan Pengawas</t>
  </si>
  <si>
    <t>WA.4611.EBA.962.052.C.525112.00002</t>
  </si>
  <si>
    <t>Penunjang SPI</t>
  </si>
  <si>
    <t>WA.4611.EBA.962.052.C.525112.00003</t>
  </si>
  <si>
    <t>Kegiatan Manajemen Resiko</t>
  </si>
  <si>
    <t>WA.4611.EBA.962.052.D.525115.00001</t>
  </si>
  <si>
    <t>WA.4611.EBA.962.052.D.525115.00002</t>
  </si>
  <si>
    <t>WA.4611.EBA.962.052.D.525115.00003</t>
  </si>
  <si>
    <t>WA.4611.EBA.962.052.D.525115.00004</t>
  </si>
  <si>
    <t>E</t>
  </si>
  <si>
    <t>WA.4611.EBA.962.052.E.525112.00001</t>
  </si>
  <si>
    <t>Penunjang Pelayanan Bandara</t>
  </si>
  <si>
    <t>WA.4611.EBA.962.052.E.525112.00002</t>
  </si>
  <si>
    <t>Penunjang Operasional Bandara</t>
  </si>
  <si>
    <t>WA.4611.EBA.962.052.E.525112.00003</t>
  </si>
  <si>
    <t>Penunjang Label PJP2U, Sec Item, dan Bahan PAS</t>
  </si>
  <si>
    <t>WA.4611.EBA.962.052.E.525112.00004</t>
  </si>
  <si>
    <t>Pengelolaan Sampah Bandara</t>
  </si>
  <si>
    <t>WA.4611.EBA.962.052.E.525112.00005</t>
  </si>
  <si>
    <t>Perlengkapan Pelayanan Publik</t>
  </si>
  <si>
    <t>994</t>
  </si>
  <si>
    <t>N</t>
  </si>
  <si>
    <t>525111</t>
  </si>
  <si>
    <t>WA.4611.EBA.994.002.N.525111.00001</t>
  </si>
  <si>
    <t>Remunerasi</t>
  </si>
  <si>
    <t>EBD</t>
  </si>
  <si>
    <t>056</t>
  </si>
  <si>
    <t>WA.4611.EBD.001.056.A.525112.00001</t>
  </si>
  <si>
    <t>Penunjang Administrasi Perencanaan dan Program</t>
  </si>
  <si>
    <t>WA.4611.EBD.001.056.A.525115.00001</t>
  </si>
  <si>
    <t>WA.4611.EBD.001.056.A.525115.00002</t>
  </si>
  <si>
    <t>WA.4611.EBD.001.056.A.525115.00003</t>
  </si>
  <si>
    <t>WA.4611.EBD.001.056.A.525115.00004</t>
  </si>
  <si>
    <t>WA.4611.EBD.001.056.B.525112.00001</t>
  </si>
  <si>
    <t>Honorarium Pengelola SAK</t>
  </si>
  <si>
    <t>WA.4611.EBD.001.056.B.525112.00002</t>
  </si>
  <si>
    <t>Penunjang Laporan Keuangan</t>
  </si>
  <si>
    <t>WA.4611.EBD.001.056.B.525115.00001</t>
  </si>
  <si>
    <t>WA.4611.EBD.001.056.B.525115.00002</t>
  </si>
  <si>
    <t>WA.4611.EBD.001.056.B.525115.00003</t>
  </si>
  <si>
    <t>WA.4611.EBD.001.056.B.525115.00004</t>
  </si>
  <si>
    <t>WA.4611.EBD.001.056.C.525112.00001</t>
  </si>
  <si>
    <t>Pengadaaan Perlengkapan Pelayanan Bandar Udara</t>
  </si>
  <si>
    <t>WA.4611.EBD.001.056.C.525119.00001</t>
  </si>
  <si>
    <t>Perlengkapan Hygiene dan Sanitasi</t>
  </si>
  <si>
    <t>WA.4611.EBD.001.056.D.525115.00001</t>
  </si>
  <si>
    <t>Perjalanan Dinas Umum Kantor</t>
  </si>
  <si>
    <t>WA.4611.EBD.001.056.D.525115.00002</t>
  </si>
  <si>
    <t>WA.4611.EBD.001.056.D.525115.00003</t>
  </si>
  <si>
    <t>WA.4611.EBD.001.056.D.525115.00004</t>
  </si>
  <si>
    <t>WA.4611.EBD.001.056.D.525115.00005</t>
  </si>
  <si>
    <t>WA.4611.EBD.001.056.D.525115.00006</t>
  </si>
  <si>
    <t>Perjalanan Dinas Pimpinan</t>
  </si>
  <si>
    <t>WA.4611.EBD.001.056.D.525115.00007</t>
  </si>
  <si>
    <t>WA.4611.EBD.001.056.D.525115.00008</t>
  </si>
  <si>
    <t>00009</t>
  </si>
  <si>
    <t>WA.4611.EBD.001.056.D.525115.00009</t>
  </si>
  <si>
    <t>00010</t>
  </si>
  <si>
    <t>WA.4611.EBD.001.056.D.525115.00010</t>
  </si>
  <si>
    <t>WA.4611.EBD.001.056.E.525112.00001</t>
  </si>
  <si>
    <t>Belanja Konsumsi Posko</t>
  </si>
  <si>
    <t>WA.4611.EBD.001.056.E.525112.00002</t>
  </si>
  <si>
    <t>Biaya Pembuatan Posko</t>
  </si>
  <si>
    <t>F</t>
  </si>
  <si>
    <t>WA.4611.EBD.001.056.F.525112.00001</t>
  </si>
  <si>
    <t>WA.4611.EBD.001.056.F.525112.00002</t>
  </si>
  <si>
    <t>Honorarium Penglola BMN</t>
  </si>
  <si>
    <t>WA.4611.EBD.001.056.F.525112.00003</t>
  </si>
  <si>
    <t>Honorarium Pengelola BMN (anggota)</t>
  </si>
  <si>
    <t>WA.4611.EBD.001.056.F.525115.00001</t>
  </si>
  <si>
    <t>WA.4611.EBD.001.056.F.525115.00002</t>
  </si>
  <si>
    <t>WA.4611.EBD.001.056.F.525115.00003</t>
  </si>
  <si>
    <t>WA.4611.EBD.001.056.F.525115.00004</t>
  </si>
  <si>
    <t>4613</t>
  </si>
  <si>
    <t>960</t>
  </si>
  <si>
    <t>053</t>
  </si>
  <si>
    <t>WA.4613.EBA.960.053.A.525112.00001</t>
  </si>
  <si>
    <t>Kegiatan Kepegawaian dan tata Usaha</t>
  </si>
  <si>
    <t>WA.4613.EBA.960.053.A.525112.00002</t>
  </si>
  <si>
    <t>Manajemen Alam Terbuka</t>
  </si>
  <si>
    <t>WA.4613.EBA.960.053.A.525112.00003</t>
  </si>
  <si>
    <t>Kegiatan Jasmani dan Rohani</t>
  </si>
  <si>
    <t>WA.4613.EBA.960.053.A.525112.00004</t>
  </si>
  <si>
    <t>Penggandaan, Penjilidan dan Laminasi</t>
  </si>
  <si>
    <t>WA.4613.EBA.960.053.A.525112.00005</t>
  </si>
  <si>
    <t>Diklat Pegawai</t>
  </si>
  <si>
    <t>WA.4613.EBA.960.053.A.525115.00001</t>
  </si>
  <si>
    <t>WA.4613.EBA.960.053.A.525115.00002</t>
  </si>
  <si>
    <t>hotel</t>
  </si>
  <si>
    <t>WA.4613.EBA.960.053.A.525115.00003</t>
  </si>
  <si>
    <t>WA.4613.EBA.960.053.A.525115.00004</t>
  </si>
  <si>
    <t>TAX01</t>
  </si>
  <si>
    <t>TAX02</t>
  </si>
  <si>
    <t>TAX03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</si>
</sst>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7" formatCode="&quot;Rp&quot;#,##0.00;\-&quot;Rp&quot;#,##0.00"/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dd/mm/yyyy;@"/>
    <numFmt numFmtId="165" formatCode="[$-421]dd\ mmmm\ yyyy;@"/>
    <numFmt numFmtId="166" formatCode="_-* #,##0_-;\-* #,##0_-;_-* &quot;-&quot;??_-;_-@_-"/>
    <numFmt numFmtId="167" formatCode="&quot;SPM-BLU/APTP-2024/&quot;0000"/>
    <numFmt numFmtId="168" formatCode="_-&quot;Rp&quot;* #,##0_-;\-&quot;Rp&quot;* #,##0_-;_-&quot;Rp&quot;* &quot;-&quot;??_-;_-@_-"/>
    <numFmt numFmtId="169" formatCode="[$-13809]dd/mm/yy;@"/>
    <numFmt numFmtId="170" formatCode="&quot;SPM-BLU/APTP-2023/&quot;0000"/>
    <numFmt numFmtId="171" formatCode="&quot;NPI-BLU/APTP-2024/&quot;0000"/>
    <numFmt numFmtId="172" formatCode="&quot;SP2D-BLU/APTP-2024/&quot;0000"/>
    <numFmt numFmtId="173" formatCode="#,##0_ ;[Red]\-#,##0\ "/>
    <numFmt numFmtId="174" formatCode="#,##0_);\(#,##0\)"/>
    <numFmt numFmtId="175" formatCode="dd\-mm\-yyyy"/>
    <numFmt numFmtId="176" formatCode="dd\-mm\-yy"/>
    <numFmt numFmtId="177" formatCode="#,##0.00_);\(#,##0.00\)"/>
    <numFmt numFmtId="178" formatCode="#,##0.00_ ;\-#,##0.00\ "/>
    <numFmt numFmtId="179" formatCode="dd\-mmm\-yyyy"/>
    <numFmt numFmtId="180" formatCode="&quot;SPP-BLU/BDR.JWT-2021/&quot;0000"/>
    <numFmt numFmtId="181" formatCode="&quot;Rp&quot;#,##0"/>
    <numFmt numFmtId="182" formatCode="dd/mm/yy;@"/>
    <numFmt numFmtId="183" formatCode="&quot;SPP-BLU/APTP-2024/&quot;0000"/>
    <numFmt numFmtId="184" formatCode="&quot;Rp&quot;#,##0.00"/>
    <numFmt numFmtId="185" formatCode="&quot;SPM-BLU/DEO-2023/&quot;0000"/>
    <numFmt numFmtId="186" formatCode="&quot;SPM-BLU/BDR.JWT-2021/&quot;0000"/>
    <numFmt numFmtId="187" formatCode="&quot;SP2D-BLU/BDR.JWT-2021/&quot;00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b/>
      <sz val="11"/>
      <color rgb="FF002060"/>
      <name val="Nirmala UI"/>
      <family val="2"/>
    </font>
    <font>
      <b/>
      <sz val="11"/>
      <color theme="1" tint="0.14996795556505021"/>
      <name val="Nirmala UI"/>
      <family val="2"/>
    </font>
    <font>
      <sz val="11"/>
      <color theme="0"/>
      <name val="Nirmala UI"/>
      <family val="2"/>
    </font>
    <font>
      <sz val="11"/>
      <color theme="1" tint="0.14996795556505021"/>
      <name val="Nirmala UI"/>
      <family val="2"/>
    </font>
    <font>
      <sz val="11"/>
      <color theme="1"/>
      <name val="Calibri"/>
      <charset val="1"/>
      <scheme val="minor"/>
    </font>
    <font>
      <b/>
      <sz val="18"/>
      <color theme="0" tint="-4.9989318521683403E-2"/>
      <name val="Segoe UI"/>
      <family val="2"/>
    </font>
    <font>
      <b/>
      <sz val="18"/>
      <color rgb="FF002060"/>
      <name val="Segoe UI"/>
      <family val="2"/>
    </font>
    <font>
      <b/>
      <sz val="10"/>
      <color rgb="FF002060"/>
      <name val="Segoe UI"/>
      <family val="2"/>
    </font>
    <font>
      <b/>
      <i/>
      <sz val="9"/>
      <color rgb="FF002060"/>
      <name val="Segoe UI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0" tint="-0.14996795556505021"/>
      <name val="Arial"/>
      <family val="2"/>
    </font>
    <font>
      <sz val="11"/>
      <name val="Arial"/>
      <family val="2"/>
    </font>
    <font>
      <b/>
      <u val="singleAccounting"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color theme="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sz val="11.5"/>
      <color theme="1"/>
      <name val="Arial"/>
      <family val="2"/>
    </font>
    <font>
      <sz val="11"/>
      <color theme="1"/>
      <name val="IDAutomationHC39M"/>
      <charset val="134"/>
    </font>
    <font>
      <sz val="14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8EDD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/>
  </cellStyleXfs>
  <cellXfs count="594">
    <xf numFmtId="0" fontId="0" fillId="0" borderId="0" xfId="0"/>
    <xf numFmtId="41" fontId="4" fillId="2" borderId="0" xfId="2" applyFont="1" applyFill="1" applyAlignment="1">
      <alignment horizontal="center" vertical="center" wrapText="1"/>
    </xf>
    <xf numFmtId="166" fontId="4" fillId="2" borderId="0" xfId="1" applyNumberFormat="1" applyFont="1" applyFill="1" applyAlignment="1">
      <alignment horizontal="center" vertical="center" wrapText="1"/>
    </xf>
    <xf numFmtId="41" fontId="0" fillId="0" borderId="0" xfId="2" applyFont="1" applyFill="1" applyAlignment="1" applyProtection="1">
      <alignment horizontal="right" vertical="center"/>
      <protection locked="0"/>
    </xf>
    <xf numFmtId="166" fontId="0" fillId="0" borderId="0" xfId="1" applyNumberFormat="1" applyFont="1" applyAlignment="1" applyProtection="1">
      <alignment horizontal="right" vertical="center"/>
      <protection locked="0"/>
    </xf>
    <xf numFmtId="41" fontId="0" fillId="0" borderId="0" xfId="2" applyFont="1" applyFill="1" applyAlignment="1" applyProtection="1">
      <alignment vertical="center"/>
      <protection locked="0"/>
    </xf>
    <xf numFmtId="166" fontId="0" fillId="0" borderId="0" xfId="1" applyNumberFormat="1" applyFont="1" applyFill="1" applyAlignment="1" applyProtection="1">
      <alignment vertical="center"/>
      <protection locked="0"/>
    </xf>
    <xf numFmtId="41" fontId="0" fillId="0" borderId="0" xfId="2" applyFont="1" applyAlignment="1">
      <alignment vertical="top"/>
    </xf>
    <xf numFmtId="0" fontId="6" fillId="0" borderId="7" xfId="1" applyNumberFormat="1" applyFont="1" applyFill="1" applyBorder="1" applyAlignment="1">
      <alignment horizontal="center"/>
    </xf>
    <xf numFmtId="0" fontId="6" fillId="0" borderId="11" xfId="1" applyNumberFormat="1" applyFont="1" applyFill="1" applyBorder="1" applyAlignment="1">
      <alignment horizontal="center"/>
    </xf>
    <xf numFmtId="41" fontId="1" fillId="0" borderId="3" xfId="2" applyFont="1" applyBorder="1" applyAlignment="1">
      <alignment horizontal="center" vertical="center"/>
    </xf>
    <xf numFmtId="41" fontId="1" fillId="0" borderId="3" xfId="2" applyFont="1" applyBorder="1" applyAlignment="1">
      <alignment vertical="center"/>
    </xf>
    <xf numFmtId="0" fontId="1" fillId="0" borderId="3" xfId="2" applyNumberFormat="1" applyFont="1" applyBorder="1" applyAlignment="1">
      <alignment vertical="center"/>
    </xf>
    <xf numFmtId="0" fontId="15" fillId="2" borderId="0" xfId="4" applyFill="1"/>
    <xf numFmtId="0" fontId="15" fillId="5" borderId="0" xfId="4" applyFill="1"/>
    <xf numFmtId="0" fontId="19" fillId="5" borderId="0" xfId="4" applyFont="1" applyFill="1" applyAlignment="1">
      <alignment horizontal="right"/>
    </xf>
    <xf numFmtId="14" fontId="15" fillId="5" borderId="0" xfId="4" applyNumberFormat="1" applyFill="1"/>
    <xf numFmtId="0" fontId="15" fillId="10" borderId="0" xfId="4" applyFill="1"/>
    <xf numFmtId="0" fontId="10" fillId="5" borderId="0" xfId="4" applyFont="1" applyFill="1" applyAlignment="1">
      <alignment vertical="center"/>
    </xf>
    <xf numFmtId="0" fontId="11" fillId="6" borderId="14" xfId="4" applyFont="1" applyFill="1" applyBorder="1" applyAlignment="1">
      <alignment vertical="center"/>
    </xf>
    <xf numFmtId="0" fontId="10" fillId="5" borderId="17" xfId="4" applyFont="1" applyFill="1" applyBorder="1" applyAlignment="1">
      <alignment vertical="center"/>
    </xf>
    <xf numFmtId="0" fontId="10" fillId="5" borderId="18" xfId="4" applyFont="1" applyFill="1" applyBorder="1" applyAlignment="1">
      <alignment vertical="center"/>
    </xf>
    <xf numFmtId="0" fontId="13" fillId="2" borderId="14" xfId="4" applyFont="1" applyFill="1" applyBorder="1" applyAlignment="1">
      <alignment vertical="center"/>
    </xf>
    <xf numFmtId="0" fontId="14" fillId="7" borderId="15" xfId="4" applyFont="1" applyFill="1" applyBorder="1" applyAlignment="1" applyProtection="1">
      <alignment vertical="center"/>
      <protection locked="0"/>
    </xf>
    <xf numFmtId="0" fontId="14" fillId="7" borderId="19" xfId="4" applyFont="1" applyFill="1" applyBorder="1" applyAlignment="1">
      <alignment vertical="center"/>
    </xf>
    <xf numFmtId="0" fontId="14" fillId="7" borderId="16" xfId="4" applyFont="1" applyFill="1" applyBorder="1" applyAlignment="1">
      <alignment vertical="center"/>
    </xf>
    <xf numFmtId="0" fontId="10" fillId="5" borderId="20" xfId="4" applyFont="1" applyFill="1" applyBorder="1" applyAlignment="1">
      <alignment vertical="center"/>
    </xf>
    <xf numFmtId="164" fontId="14" fillId="7" borderId="14" xfId="4" applyNumberFormat="1" applyFont="1" applyFill="1" applyBorder="1" applyAlignment="1" applyProtection="1">
      <alignment horizontal="center" vertical="center"/>
      <protection locked="0"/>
    </xf>
    <xf numFmtId="0" fontId="12" fillId="7" borderId="14" xfId="4" applyFont="1" applyFill="1" applyBorder="1" applyAlignment="1" applyProtection="1">
      <alignment vertical="center"/>
      <protection locked="0"/>
    </xf>
    <xf numFmtId="0" fontId="14" fillId="5" borderId="17" xfId="4" applyFont="1" applyFill="1" applyBorder="1" applyAlignment="1">
      <alignment vertical="center"/>
    </xf>
    <xf numFmtId="0" fontId="14" fillId="7" borderId="14" xfId="4" applyFont="1" applyFill="1" applyBorder="1" applyAlignment="1" applyProtection="1">
      <alignment vertical="center"/>
      <protection locked="0"/>
    </xf>
    <xf numFmtId="0" fontId="10" fillId="5" borderId="15" xfId="4" applyFont="1" applyFill="1" applyBorder="1" applyAlignment="1">
      <alignment vertical="center"/>
    </xf>
    <xf numFmtId="0" fontId="10" fillId="5" borderId="19" xfId="4" applyFont="1" applyFill="1" applyBorder="1" applyAlignment="1">
      <alignment vertical="center"/>
    </xf>
    <xf numFmtId="0" fontId="10" fillId="5" borderId="21" xfId="4" applyFont="1" applyFill="1" applyBorder="1" applyAlignment="1">
      <alignment vertical="center"/>
    </xf>
    <xf numFmtId="175" fontId="14" fillId="7" borderId="14" xfId="4" applyNumberFormat="1" applyFont="1" applyFill="1" applyBorder="1" applyAlignment="1" applyProtection="1">
      <alignment horizontal="center" vertical="center"/>
      <protection locked="0"/>
    </xf>
    <xf numFmtId="0" fontId="10" fillId="5" borderId="24" xfId="4" applyFont="1" applyFill="1" applyBorder="1" applyAlignment="1">
      <alignment vertical="center"/>
    </xf>
    <xf numFmtId="0" fontId="10" fillId="5" borderId="26" xfId="4" applyFont="1" applyFill="1" applyBorder="1" applyAlignment="1">
      <alignment vertical="center"/>
    </xf>
    <xf numFmtId="0" fontId="13" fillId="2" borderId="14" xfId="4" applyFont="1" applyFill="1" applyBorder="1" applyAlignment="1">
      <alignment horizontal="left" vertical="center"/>
    </xf>
    <xf numFmtId="0" fontId="13" fillId="5" borderId="19" xfId="4" applyFont="1" applyFill="1" applyBorder="1" applyAlignment="1">
      <alignment vertical="center"/>
    </xf>
    <xf numFmtId="1" fontId="14" fillId="7" borderId="15" xfId="4" applyNumberFormat="1" applyFont="1" applyFill="1" applyBorder="1" applyAlignment="1" applyProtection="1">
      <alignment horizontal="right" vertical="center"/>
      <protection locked="0"/>
    </xf>
    <xf numFmtId="0" fontId="14" fillId="7" borderId="16" xfId="4" applyFont="1" applyFill="1" applyBorder="1" applyAlignment="1">
      <alignment horizontal="left" vertical="center"/>
    </xf>
    <xf numFmtId="0" fontId="14" fillId="7" borderId="15" xfId="4" applyFont="1" applyFill="1" applyBorder="1" applyAlignment="1" applyProtection="1">
      <alignment horizontal="right" vertical="center"/>
      <protection locked="0"/>
    </xf>
    <xf numFmtId="0" fontId="13" fillId="5" borderId="25" xfId="4" applyFont="1" applyFill="1" applyBorder="1" applyAlignment="1">
      <alignment vertical="center"/>
    </xf>
    <xf numFmtId="0" fontId="13" fillId="5" borderId="28" xfId="4" applyFont="1" applyFill="1" applyBorder="1" applyAlignment="1">
      <alignment vertical="center"/>
    </xf>
    <xf numFmtId="0" fontId="10" fillId="5" borderId="22" xfId="4" applyFont="1" applyFill="1" applyBorder="1" applyAlignment="1">
      <alignment vertical="center"/>
    </xf>
    <xf numFmtId="0" fontId="13" fillId="2" borderId="15" xfId="4" applyFont="1" applyFill="1" applyBorder="1" applyAlignment="1">
      <alignment vertical="center"/>
    </xf>
    <xf numFmtId="0" fontId="20" fillId="2" borderId="0" xfId="4" applyFont="1" applyFill="1" applyAlignment="1">
      <alignment horizontal="center" vertical="center"/>
    </xf>
    <xf numFmtId="0" fontId="21" fillId="2" borderId="0" xfId="4" applyFont="1" applyFill="1" applyAlignment="1">
      <alignment vertical="center"/>
    </xf>
    <xf numFmtId="0" fontId="22" fillId="5" borderId="0" xfId="4" applyFont="1" applyFill="1" applyAlignment="1">
      <alignment vertical="center"/>
    </xf>
    <xf numFmtId="0" fontId="22" fillId="0" borderId="0" xfId="4" applyFont="1" applyAlignment="1">
      <alignment vertical="center"/>
    </xf>
    <xf numFmtId="176" fontId="22" fillId="0" borderId="0" xfId="4" applyNumberFormat="1" applyFont="1" applyAlignment="1">
      <alignment vertical="center"/>
    </xf>
    <xf numFmtId="175" fontId="22" fillId="0" borderId="0" xfId="4" applyNumberFormat="1" applyFont="1" applyAlignment="1">
      <alignment horizontal="left" vertical="center"/>
    </xf>
    <xf numFmtId="0" fontId="22" fillId="0" borderId="0" xfId="4" applyFont="1" applyAlignment="1">
      <alignment horizontal="left" vertical="center"/>
    </xf>
    <xf numFmtId="176" fontId="24" fillId="0" borderId="0" xfId="4" applyNumberFormat="1" applyFont="1" applyAlignment="1">
      <alignment vertical="center"/>
    </xf>
    <xf numFmtId="0" fontId="22" fillId="0" borderId="0" xfId="4" applyFont="1" applyAlignment="1">
      <alignment horizontal="center" vertical="center"/>
    </xf>
    <xf numFmtId="9" fontId="22" fillId="0" borderId="0" xfId="4" applyNumberFormat="1" applyFont="1" applyAlignment="1">
      <alignment horizontal="left" vertical="center"/>
    </xf>
    <xf numFmtId="0" fontId="22" fillId="0" borderId="2" xfId="4" applyFont="1" applyBorder="1" applyAlignment="1">
      <alignment horizontal="center" vertical="center"/>
    </xf>
    <xf numFmtId="0" fontId="22" fillId="0" borderId="1" xfId="4" applyFont="1" applyBorder="1" applyAlignment="1">
      <alignment vertical="center"/>
    </xf>
    <xf numFmtId="0" fontId="22" fillId="0" borderId="3" xfId="4" applyFont="1" applyBorder="1" applyAlignment="1">
      <alignment vertical="center"/>
    </xf>
    <xf numFmtId="0" fontId="22" fillId="5" borderId="0" xfId="4" applyFont="1" applyFill="1"/>
    <xf numFmtId="0" fontId="20" fillId="2" borderId="0" xfId="4" applyFont="1" applyFill="1" applyAlignment="1">
      <alignment horizontal="center"/>
    </xf>
    <xf numFmtId="0" fontId="22" fillId="0" borderId="0" xfId="4" applyFont="1" applyAlignment="1">
      <alignment horizontal="left"/>
    </xf>
    <xf numFmtId="0" fontId="22" fillId="0" borderId="0" xfId="4" applyFont="1"/>
    <xf numFmtId="175" fontId="22" fillId="0" borderId="0" xfId="4" applyNumberFormat="1" applyFont="1" applyAlignment="1">
      <alignment horizontal="left"/>
    </xf>
    <xf numFmtId="0" fontId="26" fillId="0" borderId="2" xfId="4" applyFont="1" applyBorder="1" applyAlignment="1">
      <alignment horizontal="center" vertical="center"/>
    </xf>
    <xf numFmtId="0" fontId="27" fillId="5" borderId="0" xfId="4" applyFont="1" applyFill="1"/>
    <xf numFmtId="177" fontId="22" fillId="0" borderId="3" xfId="4" applyNumberFormat="1" applyFont="1" applyBorder="1" applyAlignment="1">
      <alignment horizontal="right"/>
    </xf>
    <xf numFmtId="177" fontId="22" fillId="0" borderId="1" xfId="4" applyNumberFormat="1" applyFont="1" applyBorder="1" applyAlignment="1">
      <alignment horizontal="right"/>
    </xf>
    <xf numFmtId="177" fontId="26" fillId="0" borderId="1" xfId="4" applyNumberFormat="1" applyFont="1" applyBorder="1" applyAlignment="1">
      <alignment horizontal="right" vertical="center"/>
    </xf>
    <xf numFmtId="0" fontId="20" fillId="2" borderId="0" xfId="4" applyFont="1" applyFill="1"/>
    <xf numFmtId="0" fontId="22" fillId="2" borderId="0" xfId="4" applyFont="1" applyFill="1"/>
    <xf numFmtId="0" fontId="23" fillId="0" borderId="0" xfId="4" applyFont="1" applyAlignment="1">
      <alignment vertical="center"/>
    </xf>
    <xf numFmtId="0" fontId="23" fillId="0" borderId="0" xfId="4" applyFont="1" applyAlignment="1">
      <alignment horizontal="left" vertical="center"/>
    </xf>
    <xf numFmtId="20" fontId="22" fillId="0" borderId="0" xfId="4" quotePrefix="1" applyNumberFormat="1" applyFont="1" applyAlignment="1">
      <alignment horizontal="center" vertical="center"/>
    </xf>
    <xf numFmtId="0" fontId="22" fillId="0" borderId="0" xfId="4" quotePrefix="1" applyFont="1" applyAlignment="1">
      <alignment horizontal="center" vertical="center"/>
    </xf>
    <xf numFmtId="0" fontId="4" fillId="2" borderId="0" xfId="4" applyFont="1" applyFill="1" applyAlignment="1">
      <alignment horizontal="center" vertical="center" wrapText="1"/>
    </xf>
    <xf numFmtId="165" fontId="4" fillId="2" borderId="0" xfId="4" applyNumberFormat="1" applyFont="1" applyFill="1" applyAlignment="1">
      <alignment horizontal="center" vertical="center" wrapText="1"/>
    </xf>
    <xf numFmtId="0" fontId="9" fillId="5" borderId="0" xfId="4" applyFont="1" applyFill="1" applyAlignment="1">
      <alignment horizontal="center" vertical="center" wrapText="1"/>
    </xf>
    <xf numFmtId="0" fontId="1" fillId="5" borderId="0" xfId="4" applyFont="1" applyFill="1"/>
    <xf numFmtId="0" fontId="15" fillId="0" borderId="0" xfId="4" applyAlignment="1">
      <alignment horizontal="center" vertical="center"/>
    </xf>
    <xf numFmtId="14" fontId="15" fillId="0" borderId="0" xfId="4" applyNumberFormat="1" applyAlignment="1" applyProtection="1">
      <alignment horizontal="left" vertical="center"/>
      <protection locked="0"/>
    </xf>
    <xf numFmtId="167" fontId="1" fillId="0" borderId="0" xfId="4" applyNumberFormat="1" applyFont="1" applyAlignment="1">
      <alignment horizontal="left" vertical="center"/>
    </xf>
    <xf numFmtId="0" fontId="15" fillId="0" borderId="0" xfId="4" applyAlignment="1" applyProtection="1">
      <alignment horizontal="left" vertical="center"/>
      <protection locked="0"/>
    </xf>
    <xf numFmtId="0" fontId="1" fillId="0" borderId="0" xfId="4" applyFont="1" applyAlignment="1" applyProtection="1">
      <alignment horizontal="left" vertical="center"/>
      <protection locked="0"/>
    </xf>
    <xf numFmtId="164" fontId="15" fillId="0" borderId="0" xfId="4" applyNumberFormat="1" applyAlignment="1" applyProtection="1">
      <alignment horizontal="center" vertical="center"/>
      <protection locked="0"/>
    </xf>
    <xf numFmtId="0" fontId="15" fillId="0" borderId="0" xfId="4" applyAlignment="1" applyProtection="1">
      <alignment horizontal="center" vertical="center"/>
      <protection locked="0"/>
    </xf>
    <xf numFmtId="168" fontId="15" fillId="0" borderId="0" xfId="4" applyNumberFormat="1" applyAlignment="1">
      <alignment horizontal="right" vertical="center"/>
    </xf>
    <xf numFmtId="0" fontId="15" fillId="0" borderId="0" xfId="4" applyAlignment="1" applyProtection="1">
      <alignment vertical="center"/>
      <protection locked="0"/>
    </xf>
    <xf numFmtId="42" fontId="15" fillId="0" borderId="0" xfId="4" applyNumberFormat="1" applyAlignment="1" applyProtection="1">
      <alignment horizontal="right" vertical="center"/>
      <protection locked="0"/>
    </xf>
    <xf numFmtId="0" fontId="1" fillId="0" borderId="0" xfId="4" applyFont="1" applyAlignment="1">
      <alignment vertical="center"/>
    </xf>
    <xf numFmtId="169" fontId="1" fillId="0" borderId="0" xfId="4" applyNumberFormat="1" applyFont="1" applyAlignment="1">
      <alignment vertical="center"/>
    </xf>
    <xf numFmtId="0" fontId="15" fillId="0" borderId="0" xfId="4"/>
    <xf numFmtId="0" fontId="1" fillId="0" borderId="0" xfId="4" applyFont="1" applyAlignment="1" applyProtection="1">
      <alignment vertical="center"/>
      <protection locked="0"/>
    </xf>
    <xf numFmtId="42" fontId="15" fillId="0" borderId="0" xfId="4" applyNumberFormat="1" applyAlignment="1" applyProtection="1">
      <alignment vertical="center"/>
      <protection locked="0"/>
    </xf>
    <xf numFmtId="164" fontId="15" fillId="0" borderId="0" xfId="4" applyNumberFormat="1" applyAlignment="1" applyProtection="1">
      <alignment horizontal="right" vertical="center"/>
      <protection locked="0"/>
    </xf>
    <xf numFmtId="164" fontId="1" fillId="0" borderId="0" xfId="4" applyNumberFormat="1" applyFont="1" applyAlignment="1" applyProtection="1">
      <alignment horizontal="right" vertical="center"/>
      <protection locked="0"/>
    </xf>
    <xf numFmtId="41" fontId="0" fillId="0" borderId="0" xfId="2" applyFont="1" applyFill="1"/>
    <xf numFmtId="166" fontId="0" fillId="0" borderId="0" xfId="1" applyNumberFormat="1" applyFont="1" applyFill="1" applyAlignment="1">
      <alignment horizontal="right" vertical="center"/>
    </xf>
    <xf numFmtId="164" fontId="1" fillId="0" borderId="0" xfId="4" applyNumberFormat="1" applyFont="1" applyAlignment="1" applyProtection="1">
      <alignment horizontal="center" vertical="center"/>
      <protection locked="0"/>
    </xf>
    <xf numFmtId="0" fontId="1" fillId="0" borderId="0" xfId="4" applyFont="1" applyAlignment="1" applyProtection="1">
      <alignment horizontal="center" vertical="center"/>
      <protection locked="0"/>
    </xf>
    <xf numFmtId="0" fontId="1" fillId="0" borderId="0" xfId="4" applyFont="1" applyAlignment="1" applyProtection="1">
      <alignment vertical="center" wrapText="1"/>
      <protection locked="0"/>
    </xf>
    <xf numFmtId="14" fontId="15" fillId="0" borderId="0" xfId="4" applyNumberFormat="1" applyAlignment="1" applyProtection="1">
      <alignment horizontal="center" vertical="center"/>
      <protection locked="0"/>
    </xf>
    <xf numFmtId="0" fontId="1" fillId="0" borderId="0" xfId="4" applyFont="1"/>
    <xf numFmtId="14" fontId="15" fillId="0" borderId="0" xfId="4" applyNumberFormat="1"/>
    <xf numFmtId="166" fontId="0" fillId="0" borderId="0" xfId="1" applyNumberFormat="1" applyFont="1" applyFill="1"/>
    <xf numFmtId="169" fontId="15" fillId="0" borderId="0" xfId="4" applyNumberFormat="1"/>
    <xf numFmtId="168" fontId="29" fillId="0" borderId="0" xfId="4" applyNumberFormat="1" applyFont="1" applyAlignment="1">
      <alignment horizontal="right" vertical="center"/>
    </xf>
    <xf numFmtId="14" fontId="6" fillId="0" borderId="0" xfId="4" applyNumberFormat="1" applyFont="1" applyAlignment="1" applyProtection="1">
      <alignment horizontal="left" vertical="center"/>
      <protection locked="0"/>
    </xf>
    <xf numFmtId="167" fontId="6" fillId="0" borderId="0" xfId="4" applyNumberFormat="1" applyFont="1" applyAlignment="1">
      <alignment horizontal="left" vertical="center"/>
    </xf>
    <xf numFmtId="0" fontId="6" fillId="0" borderId="0" xfId="4" applyFont="1" applyAlignment="1" applyProtection="1">
      <alignment horizontal="left" vertical="center"/>
      <protection locked="0"/>
    </xf>
    <xf numFmtId="0" fontId="6" fillId="0" borderId="0" xfId="4" applyFont="1"/>
    <xf numFmtId="164" fontId="6" fillId="0" borderId="0" xfId="4" applyNumberFormat="1" applyFont="1" applyAlignment="1" applyProtection="1">
      <alignment horizontal="center" vertical="center"/>
      <protection locked="0"/>
    </xf>
    <xf numFmtId="168" fontId="6" fillId="0" borderId="0" xfId="4" applyNumberFormat="1" applyFont="1" applyAlignment="1">
      <alignment horizontal="right" vertical="center"/>
    </xf>
    <xf numFmtId="0" fontId="6" fillId="0" borderId="0" xfId="4" applyFont="1" applyAlignment="1" applyProtection="1">
      <alignment vertical="center"/>
      <protection locked="0"/>
    </xf>
    <xf numFmtId="41" fontId="6" fillId="0" borderId="0" xfId="2" applyFont="1" applyFill="1" applyAlignment="1" applyProtection="1">
      <alignment vertical="center"/>
      <protection locked="0"/>
    </xf>
    <xf numFmtId="166" fontId="6" fillId="0" borderId="0" xfId="1" applyNumberFormat="1" applyFont="1" applyFill="1"/>
    <xf numFmtId="169" fontId="6" fillId="0" borderId="0" xfId="4" applyNumberFormat="1" applyFont="1"/>
    <xf numFmtId="169" fontId="8" fillId="0" borderId="0" xfId="4" applyNumberFormat="1" applyFont="1"/>
    <xf numFmtId="168" fontId="15" fillId="0" borderId="0" xfId="4" applyNumberFormat="1" applyAlignment="1">
      <alignment horizontal="right"/>
    </xf>
    <xf numFmtId="41" fontId="1" fillId="0" borderId="0" xfId="2" applyFont="1" applyFill="1"/>
    <xf numFmtId="166" fontId="1" fillId="0" borderId="0" xfId="1" applyNumberFormat="1" applyFont="1" applyFill="1"/>
    <xf numFmtId="168" fontId="15" fillId="0" borderId="0" xfId="4" applyNumberFormat="1"/>
    <xf numFmtId="14" fontId="15" fillId="0" borderId="0" xfId="4" applyNumberFormat="1" applyAlignment="1">
      <alignment horizontal="left" vertical="center"/>
    </xf>
    <xf numFmtId="169" fontId="6" fillId="0" borderId="0" xfId="4" applyNumberFormat="1" applyFont="1" applyAlignment="1">
      <alignment horizontal="right"/>
    </xf>
    <xf numFmtId="14" fontId="15" fillId="0" borderId="0" xfId="4" applyNumberFormat="1" applyAlignment="1">
      <alignment horizontal="left"/>
    </xf>
    <xf numFmtId="14" fontId="1" fillId="0" borderId="0" xfId="4" applyNumberFormat="1" applyFont="1"/>
    <xf numFmtId="165" fontId="15" fillId="0" borderId="0" xfId="4" applyNumberFormat="1" applyAlignment="1">
      <alignment horizontal="left"/>
    </xf>
    <xf numFmtId="165" fontId="15" fillId="0" borderId="0" xfId="4" applyNumberFormat="1"/>
    <xf numFmtId="41" fontId="0" fillId="0" borderId="0" xfId="2" applyFont="1"/>
    <xf numFmtId="166" fontId="0" fillId="0" borderId="0" xfId="1" applyNumberFormat="1" applyFont="1"/>
    <xf numFmtId="0" fontId="32" fillId="5" borderId="0" xfId="4" applyFont="1" applyFill="1" applyAlignment="1" applyProtection="1">
      <alignment horizontal="center" vertical="center"/>
      <protection locked="0"/>
    </xf>
    <xf numFmtId="0" fontId="28" fillId="0" borderId="5" xfId="4" applyFont="1" applyBorder="1" applyAlignment="1">
      <alignment horizontal="left" vertical="center"/>
    </xf>
    <xf numFmtId="0" fontId="28" fillId="0" borderId="6" xfId="4" applyFont="1" applyBorder="1" applyAlignment="1">
      <alignment vertical="center"/>
    </xf>
    <xf numFmtId="0" fontId="22" fillId="0" borderId="6" xfId="4" applyFont="1" applyBorder="1" applyAlignment="1">
      <alignment horizontal="center" vertical="center"/>
    </xf>
    <xf numFmtId="179" fontId="22" fillId="0" borderId="6" xfId="4" applyNumberFormat="1" applyFont="1" applyBorder="1" applyAlignment="1">
      <alignment horizontal="right" vertical="center"/>
    </xf>
    <xf numFmtId="0" fontId="28" fillId="0" borderId="6" xfId="4" applyFont="1" applyBorder="1" applyAlignment="1">
      <alignment horizontal="right" vertical="center"/>
    </xf>
    <xf numFmtId="180" fontId="28" fillId="0" borderId="6" xfId="4" applyNumberFormat="1" applyFont="1" applyBorder="1" applyAlignment="1">
      <alignment vertical="center"/>
    </xf>
    <xf numFmtId="180" fontId="28" fillId="0" borderId="36" xfId="4" applyNumberFormat="1" applyFont="1" applyBorder="1" applyAlignment="1">
      <alignment horizontal="right" vertical="center"/>
    </xf>
    <xf numFmtId="0" fontId="35" fillId="0" borderId="8" xfId="4" applyFont="1" applyBorder="1" applyAlignment="1">
      <alignment vertical="center"/>
    </xf>
    <xf numFmtId="0" fontId="36" fillId="0" borderId="10" xfId="4" applyFont="1" applyBorder="1"/>
    <xf numFmtId="0" fontId="36" fillId="0" borderId="9" xfId="4" applyFont="1" applyBorder="1"/>
    <xf numFmtId="0" fontId="35" fillId="0" borderId="5" xfId="4" applyFont="1" applyBorder="1" applyAlignment="1">
      <alignment vertical="center"/>
    </xf>
    <xf numFmtId="0" fontId="36" fillId="0" borderId="6" xfId="4" applyFont="1" applyBorder="1"/>
    <xf numFmtId="43" fontId="36" fillId="0" borderId="6" xfId="1" applyFont="1" applyBorder="1"/>
    <xf numFmtId="181" fontId="36" fillId="0" borderId="6" xfId="1" applyNumberFormat="1" applyFont="1" applyBorder="1" applyAlignment="1">
      <alignment vertical="center"/>
    </xf>
    <xf numFmtId="0" fontId="36" fillId="0" borderId="36" xfId="4" applyFont="1" applyBorder="1"/>
    <xf numFmtId="0" fontId="35" fillId="0" borderId="10" xfId="4" applyFont="1" applyBorder="1" applyAlignment="1">
      <alignment horizontal="left" vertical="center"/>
    </xf>
    <xf numFmtId="0" fontId="36" fillId="0" borderId="8" xfId="4" applyFont="1" applyBorder="1" applyAlignment="1">
      <alignment horizontal="left" vertical="top"/>
    </xf>
    <xf numFmtId="0" fontId="35" fillId="0" borderId="10" xfId="4" applyFont="1" applyBorder="1" applyAlignment="1">
      <alignment vertical="center"/>
    </xf>
    <xf numFmtId="0" fontId="36" fillId="0" borderId="9" xfId="4" applyFont="1" applyBorder="1" applyAlignment="1">
      <alignment horizontal="left" vertical="center" wrapText="1"/>
    </xf>
    <xf numFmtId="0" fontId="35" fillId="0" borderId="12" xfId="4" applyFont="1" applyBorder="1" applyAlignment="1">
      <alignment horizontal="left" vertical="center"/>
    </xf>
    <xf numFmtId="0" fontId="35" fillId="0" borderId="0" xfId="4" applyFont="1" applyAlignment="1">
      <alignment horizontal="left" vertical="center"/>
    </xf>
    <xf numFmtId="0" fontId="36" fillId="0" borderId="12" xfId="4" applyFont="1" applyBorder="1" applyAlignment="1">
      <alignment horizontal="left" vertical="center"/>
    </xf>
    <xf numFmtId="0" fontId="36" fillId="0" borderId="0" xfId="4" applyFont="1"/>
    <xf numFmtId="0" fontId="36" fillId="0" borderId="13" xfId="4" applyFont="1" applyBorder="1" applyAlignment="1">
      <alignment horizontal="left" vertical="center"/>
    </xf>
    <xf numFmtId="14" fontId="36" fillId="0" borderId="0" xfId="4" applyNumberFormat="1" applyFont="1" applyAlignment="1">
      <alignment horizontal="left" vertical="center"/>
    </xf>
    <xf numFmtId="0" fontId="36" fillId="0" borderId="13" xfId="4" applyFont="1" applyBorder="1"/>
    <xf numFmtId="0" fontId="36" fillId="0" borderId="0" xfId="4" applyFont="1" applyAlignment="1">
      <alignment horizontal="left"/>
    </xf>
    <xf numFmtId="0" fontId="36" fillId="0" borderId="12" xfId="4" applyFont="1" applyBorder="1"/>
    <xf numFmtId="0" fontId="36" fillId="0" borderId="0" xfId="4" applyFont="1" applyAlignment="1">
      <alignment horizontal="left" vertical="center"/>
    </xf>
    <xf numFmtId="0" fontId="36" fillId="0" borderId="5" xfId="4" applyFont="1" applyBorder="1"/>
    <xf numFmtId="0" fontId="36" fillId="0" borderId="0" xfId="4" applyFont="1" applyAlignment="1">
      <alignment horizontal="center"/>
    </xf>
    <xf numFmtId="0" fontId="22" fillId="0" borderId="12" xfId="4" applyFont="1" applyBorder="1"/>
    <xf numFmtId="0" fontId="22" fillId="0" borderId="13" xfId="4" applyFont="1" applyBorder="1"/>
    <xf numFmtId="0" fontId="35" fillId="0" borderId="12" xfId="4" applyFont="1" applyBorder="1"/>
    <xf numFmtId="0" fontId="35" fillId="0" borderId="0" xfId="4" applyFont="1" applyAlignment="1">
      <alignment horizontal="right"/>
    </xf>
    <xf numFmtId="0" fontId="35" fillId="0" borderId="0" xfId="4" applyFont="1"/>
    <xf numFmtId="0" fontId="35" fillId="0" borderId="0" xfId="4" applyFont="1" applyAlignment="1">
      <alignment vertical="center"/>
    </xf>
    <xf numFmtId="0" fontId="35" fillId="0" borderId="13" xfId="4" applyFont="1" applyBorder="1"/>
    <xf numFmtId="14" fontId="35" fillId="0" borderId="0" xfId="4" applyNumberFormat="1" applyFont="1" applyAlignment="1">
      <alignment horizontal="right" vertical="center"/>
    </xf>
    <xf numFmtId="0" fontId="37" fillId="0" borderId="0" xfId="4" applyFont="1" applyAlignment="1">
      <alignment vertical="center"/>
    </xf>
    <xf numFmtId="0" fontId="37" fillId="0" borderId="13" xfId="4" applyFont="1" applyBorder="1" applyAlignment="1">
      <alignment vertical="center"/>
    </xf>
    <xf numFmtId="0" fontId="35" fillId="0" borderId="0" xfId="4" applyFont="1" applyAlignment="1">
      <alignment vertical="top" wrapText="1"/>
    </xf>
    <xf numFmtId="0" fontId="22" fillId="0" borderId="5" xfId="4" applyFont="1" applyBorder="1"/>
    <xf numFmtId="0" fontId="22" fillId="0" borderId="6" xfId="4" applyFont="1" applyBorder="1"/>
    <xf numFmtId="0" fontId="38" fillId="0" borderId="6" xfId="4" applyFont="1" applyBorder="1" applyAlignment="1">
      <alignment horizontal="left"/>
    </xf>
    <xf numFmtId="0" fontId="22" fillId="0" borderId="36" xfId="4" applyFont="1" applyBorder="1"/>
    <xf numFmtId="0" fontId="39" fillId="0" borderId="12" xfId="4" applyFont="1" applyBorder="1"/>
    <xf numFmtId="0" fontId="40" fillId="0" borderId="0" xfId="4" applyFont="1"/>
    <xf numFmtId="0" fontId="41" fillId="0" borderId="0" xfId="4" applyFont="1" applyAlignment="1">
      <alignment vertical="center"/>
    </xf>
    <xf numFmtId="0" fontId="35" fillId="0" borderId="10" xfId="4" applyFont="1" applyBorder="1"/>
    <xf numFmtId="0" fontId="42" fillId="0" borderId="0" xfId="4" applyFont="1" applyAlignment="1">
      <alignment vertical="center"/>
    </xf>
    <xf numFmtId="0" fontId="40" fillId="0" borderId="0" xfId="4" applyFont="1" applyAlignment="1">
      <alignment vertical="center"/>
    </xf>
    <xf numFmtId="0" fontId="36" fillId="0" borderId="9" xfId="4" applyFont="1" applyBorder="1" applyAlignment="1">
      <alignment horizontal="left" vertical="top" wrapText="1"/>
    </xf>
    <xf numFmtId="0" fontId="36" fillId="0" borderId="12" xfId="4" applyFont="1" applyBorder="1" applyAlignment="1">
      <alignment horizontal="left" vertical="top"/>
    </xf>
    <xf numFmtId="0" fontId="36" fillId="0" borderId="0" xfId="4" applyFont="1" applyAlignment="1">
      <alignment vertical="top"/>
    </xf>
    <xf numFmtId="0" fontId="36" fillId="0" borderId="13" xfId="4" applyFont="1" applyBorder="1" applyAlignment="1">
      <alignment horizontal="left" vertical="top"/>
    </xf>
    <xf numFmtId="175" fontId="36" fillId="0" borderId="0" xfId="4" applyNumberFormat="1" applyFont="1" applyAlignment="1">
      <alignment horizontal="left" vertical="center"/>
    </xf>
    <xf numFmtId="0" fontId="36" fillId="0" borderId="0" xfId="4" applyFont="1" applyAlignment="1">
      <alignment horizontal="right"/>
    </xf>
    <xf numFmtId="164" fontId="36" fillId="0" borderId="0" xfId="4" applyNumberFormat="1" applyFont="1" applyAlignment="1">
      <alignment horizontal="left" vertical="center"/>
    </xf>
    <xf numFmtId="0" fontId="35" fillId="0" borderId="10" xfId="4" applyFont="1" applyBorder="1" applyAlignment="1">
      <alignment horizontal="left"/>
    </xf>
    <xf numFmtId="0" fontId="4" fillId="2" borderId="0" xfId="4" applyFont="1" applyFill="1" applyAlignment="1">
      <alignment horizontal="center" vertical="center"/>
    </xf>
    <xf numFmtId="165" fontId="4" fillId="2" borderId="0" xfId="4" applyNumberFormat="1" applyFont="1" applyFill="1" applyAlignment="1">
      <alignment horizontal="center" vertical="center"/>
    </xf>
    <xf numFmtId="0" fontId="4" fillId="5" borderId="0" xfId="4" applyFont="1" applyFill="1"/>
    <xf numFmtId="0" fontId="4" fillId="11" borderId="0" xfId="4" applyFont="1" applyFill="1"/>
    <xf numFmtId="0" fontId="3" fillId="0" borderId="0" xfId="4" applyFont="1" applyAlignment="1">
      <alignment horizontal="center"/>
    </xf>
    <xf numFmtId="170" fontId="3" fillId="0" borderId="0" xfId="4" applyNumberFormat="1" applyFont="1"/>
    <xf numFmtId="165" fontId="3" fillId="0" borderId="0" xfId="4" applyNumberFormat="1" applyFont="1"/>
    <xf numFmtId="171" fontId="3" fillId="0" borderId="0" xfId="4" applyNumberFormat="1" applyFont="1" applyAlignment="1">
      <alignment horizontal="left"/>
    </xf>
    <xf numFmtId="165" fontId="3" fillId="0" borderId="0" xfId="4" applyNumberFormat="1" applyFont="1" applyProtection="1">
      <protection locked="0"/>
    </xf>
    <xf numFmtId="41" fontId="3" fillId="0" borderId="0" xfId="4" applyNumberFormat="1" applyFont="1"/>
    <xf numFmtId="165" fontId="3" fillId="0" borderId="0" xfId="4" applyNumberFormat="1" applyFont="1" applyAlignment="1" applyProtection="1">
      <alignment horizontal="right" vertical="center"/>
      <protection locked="0"/>
    </xf>
    <xf numFmtId="165" fontId="15" fillId="0" borderId="0" xfId="4" applyNumberFormat="1" applyAlignment="1" applyProtection="1">
      <alignment horizontal="right" vertical="center"/>
      <protection locked="0"/>
    </xf>
    <xf numFmtId="165" fontId="15" fillId="9" borderId="0" xfId="4" applyNumberFormat="1" applyFill="1"/>
    <xf numFmtId="165" fontId="15" fillId="5" borderId="0" xfId="4" applyNumberFormat="1" applyFill="1"/>
    <xf numFmtId="0" fontId="22" fillId="0" borderId="41" xfId="4" applyFont="1" applyBorder="1"/>
    <xf numFmtId="0" fontId="36" fillId="0" borderId="38" xfId="4" applyFont="1" applyBorder="1"/>
    <xf numFmtId="0" fontId="36" fillId="0" borderId="39" xfId="4" applyFont="1" applyBorder="1" applyAlignment="1">
      <alignment horizontal="right"/>
    </xf>
    <xf numFmtId="0" fontId="36" fillId="0" borderId="39" xfId="4" applyFont="1" applyBorder="1"/>
    <xf numFmtId="0" fontId="22" fillId="0" borderId="39" xfId="4" applyFont="1" applyBorder="1"/>
    <xf numFmtId="0" fontId="22" fillId="0" borderId="40" xfId="4" applyFont="1" applyBorder="1"/>
    <xf numFmtId="0" fontId="36" fillId="0" borderId="41" xfId="4" applyFont="1" applyBorder="1" applyAlignment="1">
      <alignment vertical="center"/>
    </xf>
    <xf numFmtId="0" fontId="36" fillId="0" borderId="41" xfId="4" applyFont="1" applyBorder="1"/>
    <xf numFmtId="165" fontId="36" fillId="0" borderId="0" xfId="4" applyNumberFormat="1" applyFont="1" applyAlignment="1">
      <alignment horizontal="left" vertical="center"/>
    </xf>
    <xf numFmtId="0" fontId="22" fillId="0" borderId="42" xfId="4" applyFont="1" applyBorder="1"/>
    <xf numFmtId="0" fontId="22" fillId="0" borderId="43" xfId="4" applyFont="1" applyBorder="1"/>
    <xf numFmtId="0" fontId="36" fillId="0" borderId="43" xfId="4" applyFont="1" applyBorder="1"/>
    <xf numFmtId="0" fontId="36" fillId="0" borderId="44" xfId="4" applyFont="1" applyBorder="1" applyAlignment="1">
      <alignment horizontal="right"/>
    </xf>
    <xf numFmtId="0" fontId="36" fillId="0" borderId="44" xfId="4" applyFont="1" applyBorder="1" applyAlignment="1">
      <alignment horizontal="left"/>
    </xf>
    <xf numFmtId="0" fontId="22" fillId="0" borderId="44" xfId="4" applyFont="1" applyBorder="1"/>
    <xf numFmtId="0" fontId="22" fillId="0" borderId="45" xfId="4" applyFont="1" applyBorder="1"/>
    <xf numFmtId="0" fontId="36" fillId="0" borderId="0" xfId="4" applyFont="1" applyAlignment="1">
      <alignment vertical="center"/>
    </xf>
    <xf numFmtId="184" fontId="22" fillId="0" borderId="46" xfId="4" applyNumberFormat="1" applyFont="1" applyBorder="1" applyAlignment="1">
      <alignment vertical="center"/>
    </xf>
    <xf numFmtId="0" fontId="36" fillId="0" borderId="0" xfId="4" applyFont="1" applyAlignment="1">
      <alignment horizontal="center" vertical="center" wrapText="1"/>
    </xf>
    <xf numFmtId="0" fontId="36" fillId="0" borderId="0" xfId="4" applyFont="1" applyAlignment="1">
      <alignment horizontal="center" wrapText="1"/>
    </xf>
    <xf numFmtId="0" fontId="44" fillId="0" borderId="0" xfId="4" applyFont="1"/>
    <xf numFmtId="185" fontId="44" fillId="0" borderId="0" xfId="4" applyNumberFormat="1" applyFont="1"/>
    <xf numFmtId="186" fontId="44" fillId="0" borderId="0" xfId="4" applyNumberFormat="1" applyFont="1" applyAlignment="1">
      <alignment horizontal="left"/>
    </xf>
    <xf numFmtId="0" fontId="36" fillId="0" borderId="0" xfId="4" applyFont="1" applyAlignment="1">
      <alignment horizontal="left" wrapText="1"/>
    </xf>
    <xf numFmtId="0" fontId="36" fillId="0" borderId="0" xfId="4" applyFont="1" applyAlignment="1">
      <alignment horizontal="left" vertical="center" wrapText="1"/>
    </xf>
    <xf numFmtId="0" fontId="15" fillId="9" borderId="41" xfId="4" applyFill="1" applyBorder="1"/>
    <xf numFmtId="0" fontId="15" fillId="9" borderId="0" xfId="4" applyFill="1"/>
    <xf numFmtId="0" fontId="15" fillId="9" borderId="42" xfId="4" applyFill="1" applyBorder="1"/>
    <xf numFmtId="0" fontId="36" fillId="9" borderId="0" xfId="4" applyFont="1" applyFill="1"/>
    <xf numFmtId="0" fontId="15" fillId="9" borderId="43" xfId="4" applyFill="1" applyBorder="1"/>
    <xf numFmtId="0" fontId="36" fillId="9" borderId="44" xfId="4" applyFont="1" applyFill="1" applyBorder="1"/>
    <xf numFmtId="0" fontId="15" fillId="9" borderId="44" xfId="4" applyFill="1" applyBorder="1"/>
    <xf numFmtId="0" fontId="15" fillId="9" borderId="45" xfId="4" applyFill="1" applyBorder="1"/>
    <xf numFmtId="0" fontId="2" fillId="2" borderId="0" xfId="4" applyFont="1" applyFill="1"/>
    <xf numFmtId="0" fontId="2" fillId="2" borderId="0" xfId="4" applyFont="1" applyFill="1" applyAlignment="1">
      <alignment horizontal="center" vertical="center"/>
    </xf>
    <xf numFmtId="49" fontId="1" fillId="0" borderId="0" xfId="4" quotePrefix="1" applyNumberFormat="1" applyFont="1"/>
    <xf numFmtId="49" fontId="1" fillId="0" borderId="0" xfId="4" applyNumberFormat="1" applyFont="1"/>
    <xf numFmtId="0" fontId="1" fillId="0" borderId="0" xfId="4" quotePrefix="1" applyFont="1"/>
    <xf numFmtId="0" fontId="15" fillId="3" borderId="0" xfId="4" applyFill="1"/>
    <xf numFmtId="0" fontId="1" fillId="3" borderId="0" xfId="4" applyFont="1" applyFill="1"/>
    <xf numFmtId="49" fontId="1" fillId="3" borderId="0" xfId="4" applyNumberFormat="1" applyFont="1" applyFill="1"/>
    <xf numFmtId="49" fontId="1" fillId="3" borderId="0" xfId="4" quotePrefix="1" applyNumberFormat="1" applyFont="1" applyFill="1"/>
    <xf numFmtId="3" fontId="1" fillId="0" borderId="0" xfId="4" quotePrefix="1" applyNumberFormat="1" applyFont="1"/>
    <xf numFmtId="49" fontId="5" fillId="0" borderId="0" xfId="4" applyNumberFormat="1" applyFont="1"/>
    <xf numFmtId="0" fontId="5" fillId="0" borderId="0" xfId="4" applyFont="1"/>
    <xf numFmtId="0" fontId="1" fillId="0" borderId="0" xfId="4" quotePrefix="1" applyFont="1" applyAlignment="1">
      <alignment vertical="center"/>
    </xf>
    <xf numFmtId="49" fontId="15" fillId="0" borderId="0" xfId="4" quotePrefix="1" applyNumberFormat="1"/>
    <xf numFmtId="49" fontId="15" fillId="0" borderId="0" xfId="4" applyNumberFormat="1"/>
    <xf numFmtId="0" fontId="1" fillId="0" borderId="0" xfId="4" applyFont="1" applyAlignment="1">
      <alignment wrapText="1"/>
    </xf>
    <xf numFmtId="0" fontId="4" fillId="2" borderId="0" xfId="4" applyFont="1" applyFill="1" applyAlignment="1">
      <alignment vertical="center"/>
    </xf>
    <xf numFmtId="0" fontId="4" fillId="0" borderId="0" xfId="4" applyFont="1" applyAlignment="1">
      <alignment horizontal="center" vertical="center"/>
    </xf>
    <xf numFmtId="0" fontId="15" fillId="0" borderId="0" xfId="4" applyAlignment="1">
      <alignment vertical="top"/>
    </xf>
    <xf numFmtId="167" fontId="15" fillId="0" borderId="0" xfId="4" applyNumberFormat="1" applyAlignment="1">
      <alignment horizontal="left" vertical="top"/>
    </xf>
    <xf numFmtId="165" fontId="15" fillId="0" borderId="0" xfId="4" applyNumberFormat="1" applyAlignment="1">
      <alignment vertical="top"/>
    </xf>
    <xf numFmtId="172" fontId="1" fillId="0" borderId="0" xfId="4" applyNumberFormat="1" applyFont="1" applyAlignment="1">
      <alignment horizontal="left" vertical="top"/>
    </xf>
    <xf numFmtId="165" fontId="15" fillId="0" borderId="0" xfId="4" applyNumberFormat="1" applyAlignment="1" applyProtection="1">
      <alignment vertical="top"/>
      <protection locked="0"/>
    </xf>
    <xf numFmtId="14" fontId="15" fillId="0" borderId="0" xfId="4" applyNumberFormat="1" applyAlignment="1" applyProtection="1">
      <alignment vertical="top"/>
      <protection locked="0"/>
    </xf>
    <xf numFmtId="0" fontId="15" fillId="0" borderId="0" xfId="4" applyAlignment="1" applyProtection="1">
      <alignment vertical="top"/>
      <protection locked="0"/>
    </xf>
    <xf numFmtId="0" fontId="1" fillId="0" borderId="0" xfId="4" applyFont="1" applyAlignment="1">
      <alignment vertical="top"/>
    </xf>
    <xf numFmtId="0" fontId="15" fillId="0" borderId="0" xfId="4" applyAlignment="1">
      <alignment vertical="top" wrapText="1"/>
    </xf>
    <xf numFmtId="165" fontId="1" fillId="0" borderId="0" xfId="4" applyNumberFormat="1" applyFont="1" applyAlignment="1" applyProtection="1">
      <alignment vertical="top"/>
      <protection locked="0"/>
    </xf>
    <xf numFmtId="41" fontId="0" fillId="0" borderId="0" xfId="2" applyFont="1" applyFill="1" applyAlignment="1">
      <alignment vertical="top"/>
    </xf>
    <xf numFmtId="0" fontId="6" fillId="0" borderId="0" xfId="4" applyFont="1" applyAlignment="1">
      <alignment vertical="top"/>
    </xf>
    <xf numFmtId="167" fontId="6" fillId="0" borderId="0" xfId="4" applyNumberFormat="1" applyFont="1" applyAlignment="1">
      <alignment horizontal="left" vertical="top"/>
    </xf>
    <xf numFmtId="165" fontId="6" fillId="0" borderId="0" xfId="4" applyNumberFormat="1" applyFont="1" applyAlignment="1">
      <alignment vertical="top"/>
    </xf>
    <xf numFmtId="172" fontId="6" fillId="0" borderId="0" xfId="4" applyNumberFormat="1" applyFont="1" applyAlignment="1">
      <alignment horizontal="left" vertical="top"/>
    </xf>
    <xf numFmtId="165" fontId="6" fillId="0" borderId="0" xfId="4" applyNumberFormat="1" applyFont="1" applyAlignment="1" applyProtection="1">
      <alignment vertical="top"/>
      <protection locked="0"/>
    </xf>
    <xf numFmtId="0" fontId="6" fillId="0" borderId="0" xfId="4" applyFont="1" applyAlignment="1" applyProtection="1">
      <alignment vertical="top"/>
      <protection locked="0"/>
    </xf>
    <xf numFmtId="41" fontId="6" fillId="0" borderId="0" xfId="2" applyFont="1" applyFill="1" applyAlignment="1">
      <alignment vertical="top"/>
    </xf>
    <xf numFmtId="0" fontId="6" fillId="0" borderId="0" xfId="4" applyFont="1" applyAlignment="1">
      <alignment vertical="top" wrapText="1"/>
    </xf>
    <xf numFmtId="165" fontId="1" fillId="0" borderId="0" xfId="4" applyNumberFormat="1" applyFont="1"/>
    <xf numFmtId="0" fontId="22" fillId="0" borderId="38" xfId="4" applyFont="1" applyBorder="1"/>
    <xf numFmtId="0" fontId="24" fillId="0" borderId="39" xfId="4" applyFont="1" applyBorder="1" applyAlignment="1">
      <alignment horizontal="right" vertical="center"/>
    </xf>
    <xf numFmtId="165" fontId="36" fillId="0" borderId="0" xfId="4" applyNumberFormat="1" applyFont="1" applyAlignment="1">
      <alignment horizontal="left"/>
    </xf>
    <xf numFmtId="0" fontId="36" fillId="0" borderId="44" xfId="4" applyFont="1" applyBorder="1"/>
    <xf numFmtId="0" fontId="36" fillId="0" borderId="41" xfId="4" applyFont="1" applyBorder="1" applyAlignment="1">
      <alignment vertical="top"/>
    </xf>
    <xf numFmtId="164" fontId="36" fillId="0" borderId="0" xfId="4" applyNumberFormat="1" applyFont="1" applyAlignment="1">
      <alignment horizontal="left" vertical="top"/>
    </xf>
    <xf numFmtId="0" fontId="22" fillId="0" borderId="42" xfId="4" applyFont="1" applyBorder="1" applyAlignment="1">
      <alignment vertical="top"/>
    </xf>
    <xf numFmtId="0" fontId="47" fillId="0" borderId="41" xfId="4" applyFont="1" applyBorder="1"/>
    <xf numFmtId="0" fontId="47" fillId="0" borderId="0" xfId="4" applyFont="1"/>
    <xf numFmtId="0" fontId="15" fillId="0" borderId="42" xfId="4" applyBorder="1"/>
    <xf numFmtId="0" fontId="15" fillId="0" borderId="42" xfId="4" applyBorder="1" applyAlignment="1">
      <alignment horizontal="center"/>
    </xf>
    <xf numFmtId="0" fontId="47" fillId="0" borderId="43" xfId="4" applyFont="1" applyBorder="1"/>
    <xf numFmtId="0" fontId="36" fillId="0" borderId="44" xfId="4" applyFont="1" applyBorder="1" applyAlignment="1">
      <alignment horizontal="center"/>
    </xf>
    <xf numFmtId="0" fontId="47" fillId="0" borderId="44" xfId="4" applyFont="1" applyBorder="1"/>
    <xf numFmtId="0" fontId="15" fillId="0" borderId="45" xfId="4" applyBorder="1"/>
    <xf numFmtId="49" fontId="2" fillId="2" borderId="0" xfId="4" applyNumberFormat="1" applyFont="1" applyFill="1" applyAlignment="1">
      <alignment horizontal="center" vertical="center"/>
    </xf>
    <xf numFmtId="0" fontId="15" fillId="4" borderId="0" xfId="4" applyFill="1"/>
    <xf numFmtId="49" fontId="15" fillId="4" borderId="0" xfId="4" applyNumberFormat="1" applyFill="1"/>
    <xf numFmtId="0" fontId="1" fillId="0" borderId="1" xfId="4" applyFont="1" applyBorder="1"/>
    <xf numFmtId="0" fontId="1" fillId="0" borderId="1" xfId="4" applyFont="1" applyBorder="1" applyAlignment="1">
      <alignment horizontal="left"/>
    </xf>
    <xf numFmtId="0" fontId="1" fillId="0" borderId="1" xfId="4" applyFont="1" applyBorder="1" applyAlignment="1">
      <alignment wrapText="1"/>
    </xf>
    <xf numFmtId="0" fontId="1" fillId="0" borderId="4" xfId="4" applyFont="1" applyBorder="1"/>
    <xf numFmtId="0" fontId="15" fillId="0" borderId="1" xfId="4" applyBorder="1"/>
    <xf numFmtId="0" fontId="15" fillId="0" borderId="5" xfId="4" applyBorder="1"/>
    <xf numFmtId="0" fontId="15" fillId="0" borderId="6" xfId="4" applyBorder="1"/>
    <xf numFmtId="49" fontId="6" fillId="0" borderId="7" xfId="4" applyNumberFormat="1" applyFont="1" applyBorder="1"/>
    <xf numFmtId="49" fontId="6" fillId="0" borderId="8" xfId="4" quotePrefix="1" applyNumberFormat="1" applyFont="1" applyBorder="1" applyAlignment="1">
      <alignment horizontal="left"/>
    </xf>
    <xf numFmtId="0" fontId="6" fillId="0" borderId="7" xfId="4" quotePrefix="1" applyFont="1" applyBorder="1" applyAlignment="1">
      <alignment horizontal="left"/>
    </xf>
    <xf numFmtId="49" fontId="6" fillId="0" borderId="9" xfId="4" quotePrefix="1" applyNumberFormat="1" applyFont="1" applyBorder="1" applyAlignment="1">
      <alignment horizontal="left"/>
    </xf>
    <xf numFmtId="49" fontId="6" fillId="0" borderId="7" xfId="4" quotePrefix="1" applyNumberFormat="1" applyFont="1" applyBorder="1" applyAlignment="1">
      <alignment horizontal="left"/>
    </xf>
    <xf numFmtId="0" fontId="6" fillId="0" borderId="7" xfId="4" applyFont="1" applyBorder="1"/>
    <xf numFmtId="0" fontId="6" fillId="0" borderId="7" xfId="4" applyFont="1" applyBorder="1" applyAlignment="1">
      <alignment wrapText="1"/>
    </xf>
    <xf numFmtId="173" fontId="6" fillId="0" borderId="8" xfId="4" applyNumberFormat="1" applyFont="1" applyBorder="1"/>
    <xf numFmtId="173" fontId="15" fillId="0" borderId="8" xfId="4" applyNumberFormat="1" applyBorder="1"/>
    <xf numFmtId="173" fontId="15" fillId="0" borderId="7" xfId="4" applyNumberFormat="1" applyBorder="1"/>
    <xf numFmtId="3" fontId="15" fillId="0" borderId="10" xfId="4" applyNumberFormat="1" applyBorder="1"/>
    <xf numFmtId="3" fontId="1" fillId="0" borderId="10" xfId="4" applyNumberFormat="1" applyFont="1" applyBorder="1"/>
    <xf numFmtId="173" fontId="15" fillId="4" borderId="8" xfId="4" applyNumberFormat="1" applyFill="1" applyBorder="1"/>
    <xf numFmtId="0" fontId="15" fillId="0" borderId="10" xfId="4" applyBorder="1"/>
    <xf numFmtId="49" fontId="6" fillId="0" borderId="11" xfId="4" applyNumberFormat="1" applyFont="1" applyBorder="1"/>
    <xf numFmtId="49" fontId="6" fillId="0" borderId="12" xfId="4" quotePrefix="1" applyNumberFormat="1" applyFont="1" applyBorder="1" applyAlignment="1">
      <alignment horizontal="left"/>
    </xf>
    <xf numFmtId="0" fontId="6" fillId="0" borderId="11" xfId="4" quotePrefix="1" applyFont="1" applyBorder="1" applyAlignment="1">
      <alignment horizontal="left"/>
    </xf>
    <xf numFmtId="49" fontId="6" fillId="0" borderId="13" xfId="4" quotePrefix="1" applyNumberFormat="1" applyFont="1" applyBorder="1" applyAlignment="1">
      <alignment horizontal="left"/>
    </xf>
    <xf numFmtId="49" fontId="6" fillId="0" borderId="11" xfId="4" quotePrefix="1" applyNumberFormat="1" applyFont="1" applyBorder="1" applyAlignment="1">
      <alignment horizontal="left"/>
    </xf>
    <xf numFmtId="0" fontId="6" fillId="0" borderId="11" xfId="4" applyFont="1" applyBorder="1"/>
    <xf numFmtId="0" fontId="6" fillId="0" borderId="11" xfId="4" applyFont="1" applyBorder="1" applyAlignment="1">
      <alignment wrapText="1"/>
    </xf>
    <xf numFmtId="173" fontId="6" fillId="0" borderId="12" xfId="4" applyNumberFormat="1" applyFont="1" applyBorder="1"/>
    <xf numFmtId="173" fontId="15" fillId="0" borderId="12" xfId="4" applyNumberFormat="1" applyBorder="1"/>
    <xf numFmtId="173" fontId="15" fillId="0" borderId="11" xfId="4" applyNumberFormat="1" applyBorder="1"/>
    <xf numFmtId="3" fontId="15" fillId="0" borderId="0" xfId="4" applyNumberFormat="1"/>
    <xf numFmtId="3" fontId="1" fillId="0" borderId="0" xfId="4" applyNumberFormat="1" applyFont="1"/>
    <xf numFmtId="173" fontId="15" fillId="4" borderId="12" xfId="4" applyNumberFormat="1" applyFill="1" applyBorder="1"/>
    <xf numFmtId="173" fontId="15" fillId="0" borderId="0" xfId="4" applyNumberFormat="1"/>
    <xf numFmtId="3" fontId="7" fillId="0" borderId="0" xfId="4" applyNumberFormat="1" applyFont="1"/>
    <xf numFmtId="0" fontId="6" fillId="0" borderId="11" xfId="4" applyFont="1" applyBorder="1" applyAlignment="1">
      <alignment horizontal="left"/>
    </xf>
    <xf numFmtId="173" fontId="15" fillId="9" borderId="12" xfId="4" applyNumberFormat="1" applyFill="1" applyBorder="1"/>
    <xf numFmtId="49" fontId="6" fillId="0" borderId="11" xfId="4" applyNumberFormat="1" applyFont="1" applyBorder="1" applyAlignment="1">
      <alignment horizontal="left"/>
    </xf>
    <xf numFmtId="173" fontId="1" fillId="0" borderId="12" xfId="4" applyNumberFormat="1" applyFont="1" applyBorder="1"/>
    <xf numFmtId="49" fontId="6" fillId="0" borderId="13" xfId="4" applyNumberFormat="1" applyFont="1" applyBorder="1"/>
    <xf numFmtId="49" fontId="6" fillId="0" borderId="13" xfId="4" applyNumberFormat="1" applyFont="1" applyBorder="1" applyAlignment="1">
      <alignment horizontal="left"/>
    </xf>
    <xf numFmtId="0" fontId="6" fillId="0" borderId="13" xfId="4" applyFont="1" applyBorder="1" applyAlignment="1">
      <alignment horizontal="left"/>
    </xf>
    <xf numFmtId="49" fontId="15" fillId="12" borderId="13" xfId="4" applyNumberFormat="1" applyFill="1" applyBorder="1"/>
    <xf numFmtId="49" fontId="15" fillId="12" borderId="13" xfId="4" applyNumberFormat="1" applyFill="1" applyBorder="1" applyAlignment="1">
      <alignment horizontal="left"/>
    </xf>
    <xf numFmtId="49" fontId="15" fillId="12" borderId="11" xfId="4" applyNumberFormat="1" applyFill="1" applyBorder="1" applyAlignment="1">
      <alignment horizontal="left"/>
    </xf>
    <xf numFmtId="0" fontId="1" fillId="12" borderId="11" xfId="4" applyFont="1" applyFill="1" applyBorder="1"/>
    <xf numFmtId="49" fontId="15" fillId="12" borderId="11" xfId="4" applyNumberFormat="1" applyFill="1" applyBorder="1"/>
    <xf numFmtId="0" fontId="0" fillId="12" borderId="11" xfId="1" applyNumberFormat="1" applyFont="1" applyFill="1" applyBorder="1" applyAlignment="1">
      <alignment horizontal="center"/>
    </xf>
    <xf numFmtId="49" fontId="1" fillId="12" borderId="11" xfId="4" applyNumberFormat="1" applyFont="1" applyFill="1" applyBorder="1"/>
    <xf numFmtId="0" fontId="15" fillId="12" borderId="11" xfId="4" applyFill="1" applyBorder="1"/>
    <xf numFmtId="0" fontId="1" fillId="12" borderId="11" xfId="4" applyFont="1" applyFill="1" applyBorder="1" applyAlignment="1">
      <alignment wrapText="1"/>
    </xf>
    <xf numFmtId="173" fontId="48" fillId="12" borderId="12" xfId="4" applyNumberFormat="1" applyFont="1" applyFill="1" applyBorder="1"/>
    <xf numFmtId="173" fontId="15" fillId="12" borderId="12" xfId="4" applyNumberFormat="1" applyFill="1" applyBorder="1"/>
    <xf numFmtId="173" fontId="15" fillId="12" borderId="11" xfId="4" applyNumberFormat="1" applyFill="1" applyBorder="1"/>
    <xf numFmtId="0" fontId="15" fillId="12" borderId="0" xfId="4" applyFill="1"/>
    <xf numFmtId="49" fontId="15" fillId="0" borderId="13" xfId="4" applyNumberFormat="1" applyBorder="1"/>
    <xf numFmtId="49" fontId="15" fillId="0" borderId="13" xfId="4" applyNumberFormat="1" applyBorder="1" applyAlignment="1">
      <alignment horizontal="left"/>
    </xf>
    <xf numFmtId="49" fontId="15" fillId="0" borderId="11" xfId="4" applyNumberFormat="1" applyBorder="1" applyAlignment="1">
      <alignment horizontal="left"/>
    </xf>
    <xf numFmtId="0" fontId="1" fillId="0" borderId="11" xfId="4" applyFont="1" applyBorder="1"/>
    <xf numFmtId="49" fontId="15" fillId="0" borderId="11" xfId="4" applyNumberFormat="1" applyBorder="1"/>
    <xf numFmtId="0" fontId="0" fillId="0" borderId="11" xfId="1" applyNumberFormat="1" applyFont="1" applyBorder="1" applyAlignment="1">
      <alignment horizontal="center"/>
    </xf>
    <xf numFmtId="49" fontId="1" fillId="0" borderId="11" xfId="4" applyNumberFormat="1" applyFont="1" applyBorder="1"/>
    <xf numFmtId="0" fontId="15" fillId="0" borderId="11" xfId="4" applyBorder="1"/>
    <xf numFmtId="0" fontId="1" fillId="0" borderId="11" xfId="4" applyFont="1" applyBorder="1" applyAlignment="1">
      <alignment wrapText="1"/>
    </xf>
    <xf numFmtId="173" fontId="48" fillId="0" borderId="12" xfId="4" applyNumberFormat="1" applyFont="1" applyBorder="1"/>
    <xf numFmtId="0" fontId="15" fillId="9" borderId="11" xfId="4" applyFill="1" applyBorder="1"/>
    <xf numFmtId="0" fontId="1" fillId="0" borderId="13" xfId="4" applyFont="1" applyBorder="1" applyAlignment="1">
      <alignment horizontal="left"/>
    </xf>
    <xf numFmtId="49" fontId="1" fillId="0" borderId="11" xfId="4" applyNumberFormat="1" applyFont="1" applyBorder="1" applyAlignment="1">
      <alignment horizontal="left"/>
    </xf>
    <xf numFmtId="0" fontId="1" fillId="0" borderId="11" xfId="1" applyNumberFormat="1" applyFont="1" applyBorder="1" applyAlignment="1">
      <alignment horizontal="center"/>
    </xf>
    <xf numFmtId="0" fontId="15" fillId="0" borderId="11" xfId="4" applyBorder="1" applyAlignment="1">
      <alignment wrapText="1"/>
    </xf>
    <xf numFmtId="173" fontId="15" fillId="0" borderId="13" xfId="4" applyNumberFormat="1" applyBorder="1"/>
    <xf numFmtId="0" fontId="15" fillId="0" borderId="12" xfId="4" applyBorder="1"/>
    <xf numFmtId="49" fontId="1" fillId="0" borderId="13" xfId="4" applyNumberFormat="1" applyFont="1" applyBorder="1"/>
    <xf numFmtId="0" fontId="1" fillId="0" borderId="0" xfId="4" applyFont="1" applyAlignment="1">
      <alignment horizontal="left"/>
    </xf>
    <xf numFmtId="0" fontId="15" fillId="0" borderId="0" xfId="4" applyAlignment="1">
      <alignment horizontal="left"/>
    </xf>
    <xf numFmtId="0" fontId="15" fillId="0" borderId="0" xfId="4" applyAlignment="1">
      <alignment wrapText="1"/>
    </xf>
    <xf numFmtId="0" fontId="2" fillId="2" borderId="2" xfId="4" applyFont="1" applyFill="1" applyBorder="1" applyAlignment="1">
      <alignment horizontal="center" vertical="center"/>
    </xf>
    <xf numFmtId="0" fontId="1" fillId="0" borderId="3" xfId="4" applyFont="1" applyBorder="1" applyAlignment="1">
      <alignment horizontal="center" vertical="center"/>
    </xf>
    <xf numFmtId="165" fontId="1" fillId="0" borderId="3" xfId="4" applyNumberFormat="1" applyFont="1" applyBorder="1" applyAlignment="1">
      <alignment vertical="center"/>
    </xf>
    <xf numFmtId="167" fontId="1" fillId="0" borderId="3" xfId="4" applyNumberFormat="1" applyFont="1" applyBorder="1" applyAlignment="1">
      <alignment vertical="center"/>
    </xf>
    <xf numFmtId="0" fontId="1" fillId="0" borderId="3" xfId="4" applyFont="1" applyBorder="1" applyAlignment="1">
      <alignment vertical="center"/>
    </xf>
    <xf numFmtId="0" fontId="15" fillId="5" borderId="0" xfId="4" applyFill="1" applyAlignment="1">
      <alignment vertical="center"/>
    </xf>
    <xf numFmtId="41" fontId="0" fillId="5" borderId="0" xfId="2" applyFont="1" applyFill="1"/>
    <xf numFmtId="41" fontId="9" fillId="13" borderId="1" xfId="2" applyFont="1" applyFill="1" applyBorder="1"/>
    <xf numFmtId="0" fontId="9" fillId="13" borderId="1" xfId="4" applyFont="1" applyFill="1" applyBorder="1" applyAlignment="1">
      <alignment horizontal="center" vertical="center"/>
    </xf>
    <xf numFmtId="0" fontId="9" fillId="13" borderId="1" xfId="2" applyNumberFormat="1" applyFont="1" applyFill="1" applyBorder="1" applyAlignment="1">
      <alignment horizontal="center"/>
    </xf>
    <xf numFmtId="0" fontId="16" fillId="2" borderId="0" xfId="4" applyFont="1" applyFill="1" applyAlignment="1">
      <alignment horizontal="right" vertical="center"/>
    </xf>
    <xf numFmtId="41" fontId="16" fillId="2" borderId="0" xfId="4" applyNumberFormat="1" applyFont="1" applyFill="1" applyAlignment="1">
      <alignment horizontal="right" vertical="center"/>
    </xf>
    <xf numFmtId="41" fontId="16" fillId="2" borderId="0" xfId="2" applyFont="1" applyFill="1" applyBorder="1" applyAlignment="1">
      <alignment horizontal="right" vertical="center"/>
    </xf>
    <xf numFmtId="0" fontId="18" fillId="9" borderId="0" xfId="4" applyFont="1" applyFill="1" applyAlignment="1">
      <alignment horizontal="center"/>
    </xf>
    <xf numFmtId="41" fontId="16" fillId="2" borderId="0" xfId="3" applyNumberFormat="1" applyFont="1" applyFill="1" applyBorder="1" applyAlignment="1">
      <alignment horizontal="right" vertical="center"/>
    </xf>
    <xf numFmtId="41" fontId="17" fillId="8" borderId="0" xfId="4" applyNumberFormat="1" applyFont="1" applyFill="1" applyAlignment="1">
      <alignment horizontal="right" vertical="center"/>
    </xf>
    <xf numFmtId="0" fontId="17" fillId="8" borderId="0" xfId="4" applyFont="1" applyFill="1" applyAlignment="1">
      <alignment horizontal="right" vertical="center"/>
    </xf>
    <xf numFmtId="10" fontId="17" fillId="9" borderId="29" xfId="3" applyNumberFormat="1" applyFont="1" applyFill="1" applyBorder="1" applyAlignment="1">
      <alignment horizontal="center" vertical="center"/>
    </xf>
    <xf numFmtId="10" fontId="17" fillId="9" borderId="30" xfId="3" applyNumberFormat="1" applyFont="1" applyFill="1" applyBorder="1" applyAlignment="1">
      <alignment horizontal="center" vertical="center"/>
    </xf>
    <xf numFmtId="10" fontId="17" fillId="9" borderId="31" xfId="3" applyNumberFormat="1" applyFont="1" applyFill="1" applyBorder="1" applyAlignment="1">
      <alignment horizontal="center" vertical="center"/>
    </xf>
    <xf numFmtId="10" fontId="17" fillId="9" borderId="32" xfId="3" applyNumberFormat="1" applyFont="1" applyFill="1" applyBorder="1" applyAlignment="1">
      <alignment horizontal="center" vertical="center"/>
    </xf>
    <xf numFmtId="10" fontId="17" fillId="9" borderId="33" xfId="3" applyNumberFormat="1" applyFont="1" applyFill="1" applyBorder="1" applyAlignment="1">
      <alignment horizontal="center" vertical="center"/>
    </xf>
    <xf numFmtId="10" fontId="17" fillId="9" borderId="34" xfId="3" applyNumberFormat="1" applyFont="1" applyFill="1" applyBorder="1" applyAlignment="1">
      <alignment horizontal="center" vertical="center"/>
    </xf>
    <xf numFmtId="49" fontId="14" fillId="7" borderId="23" xfId="4" applyNumberFormat="1" applyFont="1" applyFill="1" applyBorder="1" applyAlignment="1" applyProtection="1">
      <alignment horizontal="center" vertical="center"/>
      <protection locked="0"/>
    </xf>
    <xf numFmtId="49" fontId="14" fillId="7" borderId="25" xfId="4" applyNumberFormat="1" applyFont="1" applyFill="1" applyBorder="1" applyAlignment="1" applyProtection="1">
      <alignment horizontal="center" vertical="center"/>
      <protection locked="0"/>
    </xf>
    <xf numFmtId="0" fontId="10" fillId="7" borderId="15" xfId="4" applyFont="1" applyFill="1" applyBorder="1" applyAlignment="1">
      <alignment horizontal="left" vertical="center"/>
    </xf>
    <xf numFmtId="0" fontId="10" fillId="7" borderId="19" xfId="4" applyFont="1" applyFill="1" applyBorder="1" applyAlignment="1">
      <alignment horizontal="left" vertical="center"/>
    </xf>
    <xf numFmtId="0" fontId="10" fillId="7" borderId="16" xfId="4" applyFont="1" applyFill="1" applyBorder="1" applyAlignment="1">
      <alignment horizontal="left" vertical="center"/>
    </xf>
    <xf numFmtId="174" fontId="14" fillId="7" borderId="15" xfId="4" applyNumberFormat="1" applyFont="1" applyFill="1" applyBorder="1" applyAlignment="1" applyProtection="1">
      <alignment horizontal="center" vertical="center"/>
      <protection locked="0"/>
    </xf>
    <xf numFmtId="174" fontId="14" fillId="7" borderId="16" xfId="4" applyNumberFormat="1" applyFont="1" applyFill="1" applyBorder="1" applyAlignment="1" applyProtection="1">
      <alignment horizontal="center" vertical="center"/>
      <protection locked="0"/>
    </xf>
    <xf numFmtId="0" fontId="14" fillId="7" borderId="15" xfId="4" applyFont="1" applyFill="1" applyBorder="1" applyAlignment="1" applyProtection="1">
      <alignment horizontal="left" vertical="center"/>
      <protection locked="0"/>
    </xf>
    <xf numFmtId="0" fontId="14" fillId="7" borderId="19" xfId="4" applyFont="1" applyFill="1" applyBorder="1" applyAlignment="1" applyProtection="1">
      <alignment horizontal="left" vertical="center"/>
      <protection locked="0"/>
    </xf>
    <xf numFmtId="0" fontId="14" fillId="7" borderId="16" xfId="4" applyFont="1" applyFill="1" applyBorder="1" applyAlignment="1" applyProtection="1">
      <alignment horizontal="left" vertical="center"/>
      <protection locked="0"/>
    </xf>
    <xf numFmtId="174" fontId="12" fillId="7" borderId="15" xfId="4" applyNumberFormat="1" applyFont="1" applyFill="1" applyBorder="1" applyAlignment="1">
      <alignment horizontal="center" vertical="center"/>
    </xf>
    <xf numFmtId="174" fontId="12" fillId="7" borderId="16" xfId="4" applyNumberFormat="1" applyFont="1" applyFill="1" applyBorder="1" applyAlignment="1">
      <alignment horizontal="center" vertical="center"/>
    </xf>
    <xf numFmtId="174" fontId="14" fillId="7" borderId="19" xfId="4" applyNumberFormat="1" applyFont="1" applyFill="1" applyBorder="1" applyAlignment="1" applyProtection="1">
      <alignment horizontal="center" vertical="center"/>
      <protection locked="0"/>
    </xf>
    <xf numFmtId="0" fontId="14" fillId="7" borderId="23" xfId="4" applyFont="1" applyFill="1" applyBorder="1" applyAlignment="1" applyProtection="1">
      <alignment horizontal="left" vertical="top" wrapText="1"/>
      <protection locked="0"/>
    </xf>
    <xf numFmtId="0" fontId="14" fillId="7" borderId="24" xfId="4" applyFont="1" applyFill="1" applyBorder="1" applyAlignment="1" applyProtection="1">
      <alignment horizontal="left" vertical="top" wrapText="1"/>
      <protection locked="0"/>
    </xf>
    <xf numFmtId="0" fontId="14" fillId="7" borderId="25" xfId="4" applyFont="1" applyFill="1" applyBorder="1" applyAlignment="1" applyProtection="1">
      <alignment horizontal="left" vertical="top" wrapText="1"/>
      <protection locked="0"/>
    </xf>
    <xf numFmtId="0" fontId="14" fillId="7" borderId="26" xfId="4" applyFont="1" applyFill="1" applyBorder="1" applyAlignment="1" applyProtection="1">
      <alignment horizontal="left" vertical="top" wrapText="1"/>
      <protection locked="0"/>
    </xf>
    <xf numFmtId="0" fontId="14" fillId="7" borderId="0" xfId="4" applyFont="1" applyFill="1" applyAlignment="1" applyProtection="1">
      <alignment horizontal="left" vertical="top" wrapText="1"/>
      <protection locked="0"/>
    </xf>
    <xf numFmtId="0" fontId="14" fillId="7" borderId="27" xfId="4" applyFont="1" applyFill="1" applyBorder="1" applyAlignment="1" applyProtection="1">
      <alignment horizontal="left" vertical="top" wrapText="1"/>
      <protection locked="0"/>
    </xf>
    <xf numFmtId="0" fontId="14" fillId="7" borderId="17" xfId="4" applyFont="1" applyFill="1" applyBorder="1" applyAlignment="1" applyProtection="1">
      <alignment horizontal="left" vertical="top" wrapText="1"/>
      <protection locked="0"/>
    </xf>
    <xf numFmtId="0" fontId="14" fillId="7" borderId="18" xfId="4" applyFont="1" applyFill="1" applyBorder="1" applyAlignment="1" applyProtection="1">
      <alignment horizontal="left" vertical="top" wrapText="1"/>
      <protection locked="0"/>
    </xf>
    <xf numFmtId="0" fontId="14" fillId="7" borderId="28" xfId="4" applyFont="1" applyFill="1" applyBorder="1" applyAlignment="1" applyProtection="1">
      <alignment horizontal="left" vertical="top" wrapText="1"/>
      <protection locked="0"/>
    </xf>
    <xf numFmtId="0" fontId="14" fillId="7" borderId="14" xfId="4" applyFont="1" applyFill="1" applyBorder="1" applyAlignment="1" applyProtection="1">
      <alignment horizontal="left" vertical="center"/>
      <protection locked="0"/>
    </xf>
    <xf numFmtId="0" fontId="10" fillId="7" borderId="15" xfId="4" applyFont="1" applyFill="1" applyBorder="1" applyAlignment="1" applyProtection="1">
      <alignment horizontal="center" vertical="center"/>
      <protection locked="0"/>
    </xf>
    <xf numFmtId="0" fontId="10" fillId="7" borderId="19" xfId="4" applyFont="1" applyFill="1" applyBorder="1" applyAlignment="1" applyProtection="1">
      <alignment horizontal="center" vertical="center"/>
      <protection locked="0"/>
    </xf>
    <xf numFmtId="0" fontId="10" fillId="7" borderId="16" xfId="4" applyFont="1" applyFill="1" applyBorder="1" applyAlignment="1" applyProtection="1">
      <alignment horizontal="center" vertical="center"/>
      <protection locked="0"/>
    </xf>
    <xf numFmtId="174" fontId="12" fillId="7" borderId="15" xfId="4" applyNumberFormat="1" applyFont="1" applyFill="1" applyBorder="1" applyAlignment="1" applyProtection="1">
      <alignment horizontal="center" vertical="center"/>
      <protection locked="0"/>
    </xf>
    <xf numFmtId="174" fontId="12" fillId="7" borderId="19" xfId="4" applyNumberFormat="1" applyFont="1" applyFill="1" applyBorder="1" applyAlignment="1" applyProtection="1">
      <alignment horizontal="center" vertical="center"/>
      <protection locked="0"/>
    </xf>
    <xf numFmtId="174" fontId="12" fillId="7" borderId="16" xfId="4" applyNumberFormat="1" applyFont="1" applyFill="1" applyBorder="1" applyAlignment="1" applyProtection="1">
      <alignment horizontal="center" vertical="center"/>
      <protection locked="0"/>
    </xf>
    <xf numFmtId="0" fontId="12" fillId="7" borderId="15" xfId="4" applyFont="1" applyFill="1" applyBorder="1" applyAlignment="1">
      <alignment horizontal="center" vertical="center"/>
    </xf>
    <xf numFmtId="0" fontId="12" fillId="7" borderId="16" xfId="4" applyFont="1" applyFill="1" applyBorder="1" applyAlignment="1">
      <alignment horizontal="center" vertical="center"/>
    </xf>
    <xf numFmtId="0" fontId="13" fillId="2" borderId="22" xfId="4" applyFont="1" applyFill="1" applyBorder="1" applyAlignment="1">
      <alignment horizontal="left" vertical="top"/>
    </xf>
    <xf numFmtId="0" fontId="13" fillId="2" borderId="20" xfId="4" applyFont="1" applyFill="1" applyBorder="1" applyAlignment="1">
      <alignment horizontal="left" vertical="top"/>
    </xf>
    <xf numFmtId="0" fontId="13" fillId="2" borderId="21" xfId="4" applyFont="1" applyFill="1" applyBorder="1" applyAlignment="1">
      <alignment horizontal="left" vertical="top"/>
    </xf>
    <xf numFmtId="0" fontId="22" fillId="0" borderId="2" xfId="4" applyFont="1" applyBorder="1" applyAlignment="1">
      <alignment horizontal="center" vertical="center"/>
    </xf>
    <xf numFmtId="177" fontId="22" fillId="0" borderId="3" xfId="4" applyNumberFormat="1" applyFont="1" applyBorder="1" applyAlignment="1">
      <alignment horizontal="center" vertical="center"/>
    </xf>
    <xf numFmtId="177" fontId="22" fillId="0" borderId="1" xfId="4" applyNumberFormat="1" applyFont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178" fontId="22" fillId="0" borderId="1" xfId="4" applyNumberFormat="1" applyFont="1" applyBorder="1" applyAlignment="1">
      <alignment horizontal="center" vertical="center"/>
    </xf>
    <xf numFmtId="0" fontId="22" fillId="0" borderId="3" xfId="4" applyFont="1" applyBorder="1" applyAlignment="1">
      <alignment horizontal="left" vertical="center" wrapText="1"/>
    </xf>
    <xf numFmtId="0" fontId="22" fillId="0" borderId="1" xfId="4" applyFont="1" applyBorder="1" applyAlignment="1">
      <alignment horizontal="left" vertical="center" wrapText="1"/>
    </xf>
    <xf numFmtId="0" fontId="22" fillId="0" borderId="3" xfId="4" applyFont="1" applyBorder="1" applyAlignment="1">
      <alignment horizontal="center" vertical="center"/>
    </xf>
    <xf numFmtId="178" fontId="22" fillId="0" borderId="3" xfId="4" applyNumberFormat="1" applyFont="1" applyBorder="1" applyAlignment="1">
      <alignment horizontal="center" vertical="center"/>
    </xf>
    <xf numFmtId="0" fontId="20" fillId="2" borderId="0" xfId="4" applyFont="1" applyFill="1" applyAlignment="1">
      <alignment horizontal="center" vertical="center"/>
    </xf>
    <xf numFmtId="0" fontId="23" fillId="0" borderId="0" xfId="4" applyFont="1" applyAlignment="1">
      <alignment horizontal="center" vertical="center"/>
    </xf>
    <xf numFmtId="0" fontId="22" fillId="0" borderId="0" xfId="4" applyFont="1" applyAlignment="1">
      <alignment horizontal="left" vertical="top" wrapText="1"/>
    </xf>
    <xf numFmtId="0" fontId="24" fillId="0" borderId="0" xfId="4" applyFont="1" applyAlignment="1">
      <alignment horizontal="left" vertical="center"/>
    </xf>
    <xf numFmtId="0" fontId="22" fillId="0" borderId="0" xfId="4" applyFont="1" applyAlignment="1">
      <alignment horizontal="left" vertical="center"/>
    </xf>
    <xf numFmtId="0" fontId="22" fillId="0" borderId="1" xfId="4" applyFont="1" applyBorder="1" applyAlignment="1">
      <alignment horizontal="center" vertical="center" wrapText="1"/>
    </xf>
    <xf numFmtId="0" fontId="22" fillId="0" borderId="2" xfId="4" applyFont="1" applyBorder="1" applyAlignment="1">
      <alignment horizontal="center" vertical="center" wrapText="1"/>
    </xf>
    <xf numFmtId="177" fontId="28" fillId="0" borderId="4" xfId="4" applyNumberFormat="1" applyFont="1" applyBorder="1" applyAlignment="1">
      <alignment horizontal="right"/>
    </xf>
    <xf numFmtId="177" fontId="28" fillId="0" borderId="35" xfId="4" applyNumberFormat="1" applyFont="1" applyBorder="1" applyAlignment="1">
      <alignment horizontal="right"/>
    </xf>
    <xf numFmtId="177" fontId="22" fillId="0" borderId="4" xfId="4" applyNumberFormat="1" applyFont="1" applyBorder="1" applyAlignment="1">
      <alignment horizontal="right"/>
    </xf>
    <xf numFmtId="177" fontId="22" fillId="0" borderId="35" xfId="4" applyNumberFormat="1" applyFont="1" applyBorder="1" applyAlignment="1">
      <alignment horizontal="right"/>
    </xf>
    <xf numFmtId="0" fontId="26" fillId="0" borderId="1" xfId="4" applyFont="1" applyBorder="1" applyAlignment="1">
      <alignment horizontal="center" vertical="center"/>
    </xf>
    <xf numFmtId="177" fontId="26" fillId="0" borderId="1" xfId="4" applyNumberFormat="1" applyFont="1" applyBorder="1" applyAlignment="1">
      <alignment horizontal="right" vertical="center"/>
    </xf>
    <xf numFmtId="177" fontId="28" fillId="0" borderId="3" xfId="4" applyNumberFormat="1" applyFont="1" applyBorder="1" applyAlignment="1">
      <alignment horizontal="right"/>
    </xf>
    <xf numFmtId="177" fontId="22" fillId="0" borderId="3" xfId="4" applyNumberFormat="1" applyFont="1" applyBorder="1" applyAlignment="1">
      <alignment horizontal="right"/>
    </xf>
    <xf numFmtId="177" fontId="28" fillId="0" borderId="1" xfId="4" applyNumberFormat="1" applyFont="1" applyBorder="1" applyAlignment="1">
      <alignment horizontal="right"/>
    </xf>
    <xf numFmtId="0" fontId="20" fillId="2" borderId="0" xfId="4" applyFont="1" applyFill="1" applyAlignment="1">
      <alignment horizontal="center"/>
    </xf>
    <xf numFmtId="0" fontId="25" fillId="0" borderId="0" xfId="4" applyFont="1" applyAlignment="1">
      <alignment horizontal="center" vertical="center"/>
    </xf>
    <xf numFmtId="0" fontId="26" fillId="0" borderId="2" xfId="4" applyFont="1" applyBorder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22" fillId="0" borderId="0" xfId="4" applyFont="1" applyAlignment="1">
      <alignment horizontal="left" vertical="center" wrapText="1"/>
    </xf>
    <xf numFmtId="0" fontId="23" fillId="0" borderId="0" xfId="4" applyFont="1" applyAlignment="1">
      <alignment horizontal="left"/>
    </xf>
    <xf numFmtId="0" fontId="22" fillId="0" borderId="0" xfId="4" applyFont="1" applyAlignment="1">
      <alignment horizontal="left" vertical="top"/>
    </xf>
    <xf numFmtId="7" fontId="22" fillId="0" borderId="0" xfId="4" applyNumberFormat="1" applyFont="1" applyAlignment="1">
      <alignment horizontal="left" vertical="center"/>
    </xf>
    <xf numFmtId="0" fontId="36" fillId="0" borderId="0" xfId="4" applyFont="1" applyAlignment="1">
      <alignment horizontal="center" vertical="center"/>
    </xf>
    <xf numFmtId="0" fontId="36" fillId="0" borderId="13" xfId="4" applyFont="1" applyBorder="1" applyAlignment="1">
      <alignment horizontal="center" vertical="center"/>
    </xf>
    <xf numFmtId="0" fontId="43" fillId="0" borderId="0" xfId="4" applyFont="1" applyAlignment="1">
      <alignment horizontal="left" vertical="center"/>
    </xf>
    <xf numFmtId="0" fontId="35" fillId="0" borderId="0" xfId="4" applyFont="1" applyAlignment="1">
      <alignment horizontal="left" vertical="center"/>
    </xf>
    <xf numFmtId="0" fontId="35" fillId="0" borderId="13" xfId="4" applyFont="1" applyBorder="1" applyAlignment="1">
      <alignment horizontal="left" vertical="center"/>
    </xf>
    <xf numFmtId="0" fontId="36" fillId="0" borderId="0" xfId="4" applyFont="1" applyAlignment="1">
      <alignment horizontal="left" vertical="center"/>
    </xf>
    <xf numFmtId="0" fontId="36" fillId="0" borderId="13" xfId="4" applyFont="1" applyBorder="1" applyAlignment="1">
      <alignment horizontal="left" vertical="center"/>
    </xf>
    <xf numFmtId="0" fontId="35" fillId="0" borderId="0" xfId="4" applyFont="1" applyAlignment="1">
      <alignment horizontal="left" vertical="top" wrapText="1"/>
    </xf>
    <xf numFmtId="0" fontId="35" fillId="0" borderId="13" xfId="4" applyFont="1" applyBorder="1" applyAlignment="1">
      <alignment horizontal="left" vertical="top" wrapText="1"/>
    </xf>
    <xf numFmtId="165" fontId="35" fillId="0" borderId="10" xfId="4" applyNumberFormat="1" applyFont="1" applyBorder="1" applyAlignment="1">
      <alignment horizontal="left"/>
    </xf>
    <xf numFmtId="165" fontId="35" fillId="0" borderId="9" xfId="4" applyNumberFormat="1" applyFont="1" applyBorder="1" applyAlignment="1">
      <alignment horizontal="left"/>
    </xf>
    <xf numFmtId="0" fontId="36" fillId="0" borderId="5" xfId="4" applyFont="1" applyBorder="1" applyAlignment="1">
      <alignment horizontal="center"/>
    </xf>
    <xf numFmtId="0" fontId="36" fillId="0" borderId="6" xfId="4" applyFont="1" applyBorder="1" applyAlignment="1">
      <alignment horizontal="center"/>
    </xf>
    <xf numFmtId="0" fontId="36" fillId="0" borderId="36" xfId="4" applyFont="1" applyBorder="1" applyAlignment="1">
      <alignment horizontal="center"/>
    </xf>
    <xf numFmtId="0" fontId="36" fillId="0" borderId="4" xfId="4" applyFont="1" applyBorder="1" applyAlignment="1">
      <alignment horizontal="right" vertical="center"/>
    </xf>
    <xf numFmtId="0" fontId="36" fillId="0" borderId="37" xfId="4" applyFont="1" applyBorder="1" applyAlignment="1">
      <alignment horizontal="right" vertical="center"/>
    </xf>
    <xf numFmtId="0" fontId="36" fillId="0" borderId="35" xfId="4" applyFont="1" applyBorder="1" applyAlignment="1">
      <alignment horizontal="right" vertical="center"/>
    </xf>
    <xf numFmtId="4" fontId="36" fillId="0" borderId="37" xfId="4" applyNumberFormat="1" applyFont="1" applyBorder="1" applyAlignment="1">
      <alignment horizontal="right" vertical="center"/>
    </xf>
    <xf numFmtId="0" fontId="25" fillId="0" borderId="4" xfId="4" applyFont="1" applyBorder="1" applyAlignment="1">
      <alignment horizontal="center" vertical="center"/>
    </xf>
    <xf numFmtId="0" fontId="25" fillId="0" borderId="37" xfId="4" applyFont="1" applyBorder="1" applyAlignment="1">
      <alignment horizontal="center" vertical="center"/>
    </xf>
    <xf numFmtId="0" fontId="25" fillId="0" borderId="35" xfId="4" applyFont="1" applyBorder="1" applyAlignment="1">
      <alignment horizontal="center" vertical="center"/>
    </xf>
    <xf numFmtId="4" fontId="25" fillId="0" borderId="37" xfId="4" applyNumberFormat="1" applyFont="1" applyBorder="1" applyAlignment="1">
      <alignment horizontal="right" vertical="center"/>
    </xf>
    <xf numFmtId="0" fontId="25" fillId="0" borderId="37" xfId="4" applyFont="1" applyBorder="1" applyAlignment="1">
      <alignment horizontal="right" vertical="center"/>
    </xf>
    <xf numFmtId="0" fontId="25" fillId="0" borderId="35" xfId="4" applyFont="1" applyBorder="1" applyAlignment="1">
      <alignment horizontal="right" vertical="center"/>
    </xf>
    <xf numFmtId="0" fontId="36" fillId="0" borderId="8" xfId="4" applyFont="1" applyBorder="1" applyAlignment="1">
      <alignment horizontal="left" vertical="center"/>
    </xf>
    <xf numFmtId="0" fontId="36" fillId="0" borderId="10" xfId="4" applyFont="1" applyBorder="1" applyAlignment="1">
      <alignment horizontal="left" vertical="center"/>
    </xf>
    <xf numFmtId="0" fontId="36" fillId="0" borderId="9" xfId="4" applyFont="1" applyBorder="1" applyAlignment="1">
      <alignment horizontal="left" vertical="center"/>
    </xf>
    <xf numFmtId="4" fontId="36" fillId="0" borderId="10" xfId="4" applyNumberFormat="1" applyFont="1" applyBorder="1" applyAlignment="1">
      <alignment horizontal="right" vertical="center"/>
    </xf>
    <xf numFmtId="4" fontId="36" fillId="0" borderId="9" xfId="4" applyNumberFormat="1" applyFont="1" applyBorder="1" applyAlignment="1">
      <alignment horizontal="right" vertical="center"/>
    </xf>
    <xf numFmtId="0" fontId="36" fillId="0" borderId="12" xfId="4" applyFont="1" applyBorder="1" applyAlignment="1">
      <alignment horizontal="left" vertical="center"/>
    </xf>
    <xf numFmtId="4" fontId="36" fillId="0" borderId="12" xfId="4" applyNumberFormat="1" applyFont="1" applyBorder="1" applyAlignment="1">
      <alignment horizontal="right" vertical="center"/>
    </xf>
    <xf numFmtId="4" fontId="36" fillId="0" borderId="0" xfId="4" applyNumberFormat="1" applyFont="1" applyAlignment="1">
      <alignment horizontal="right" vertical="center"/>
    </xf>
    <xf numFmtId="4" fontId="36" fillId="0" borderId="13" xfId="4" applyNumberFormat="1" applyFont="1" applyBorder="1" applyAlignment="1">
      <alignment horizontal="right" vertical="center"/>
    </xf>
    <xf numFmtId="0" fontId="36" fillId="0" borderId="0" xfId="4" applyFont="1" applyAlignment="1">
      <alignment horizontal="center"/>
    </xf>
    <xf numFmtId="0" fontId="36" fillId="0" borderId="13" xfId="4" applyFont="1" applyBorder="1" applyAlignment="1">
      <alignment horizontal="center"/>
    </xf>
    <xf numFmtId="0" fontId="25" fillId="0" borderId="4" xfId="4" quotePrefix="1" applyFont="1" applyBorder="1" applyAlignment="1">
      <alignment horizontal="center" vertical="center"/>
    </xf>
    <xf numFmtId="4" fontId="36" fillId="0" borderId="8" xfId="4" applyNumberFormat="1" applyFont="1" applyBorder="1" applyAlignment="1">
      <alignment horizontal="right" vertical="center"/>
    </xf>
    <xf numFmtId="0" fontId="36" fillId="0" borderId="12" xfId="4" applyFont="1" applyBorder="1" applyAlignment="1">
      <alignment horizontal="right" vertical="center"/>
    </xf>
    <xf numFmtId="0" fontId="36" fillId="0" borderId="0" xfId="4" applyFont="1" applyAlignment="1">
      <alignment horizontal="right" vertical="center"/>
    </xf>
    <xf numFmtId="0" fontId="36" fillId="0" borderId="13" xfId="4" applyFont="1" applyBorder="1" applyAlignment="1">
      <alignment horizontal="right" vertical="center"/>
    </xf>
    <xf numFmtId="0" fontId="35" fillId="0" borderId="12" xfId="4" applyFont="1" applyBorder="1" applyAlignment="1">
      <alignment horizontal="left" vertical="center"/>
    </xf>
    <xf numFmtId="0" fontId="35" fillId="0" borderId="12" xfId="4" applyFont="1" applyBorder="1" applyAlignment="1">
      <alignment horizontal="left" vertical="center" wrapText="1"/>
    </xf>
    <xf numFmtId="0" fontId="35" fillId="0" borderId="5" xfId="4" applyFont="1" applyBorder="1" applyAlignment="1">
      <alignment horizontal="left" vertical="center"/>
    </xf>
    <xf numFmtId="0" fontId="35" fillId="0" borderId="6" xfId="4" applyFont="1" applyBorder="1" applyAlignment="1">
      <alignment horizontal="left" vertical="center"/>
    </xf>
    <xf numFmtId="0" fontId="35" fillId="0" borderId="36" xfId="4" applyFont="1" applyBorder="1" applyAlignment="1">
      <alignment horizontal="left" vertical="center"/>
    </xf>
    <xf numFmtId="182" fontId="36" fillId="0" borderId="0" xfId="4" applyNumberFormat="1" applyFont="1" applyAlignment="1">
      <alignment horizontal="left" vertical="top"/>
    </xf>
    <xf numFmtId="182" fontId="36" fillId="0" borderId="13" xfId="4" applyNumberFormat="1" applyFont="1" applyBorder="1" applyAlignment="1">
      <alignment horizontal="left" vertical="top"/>
    </xf>
    <xf numFmtId="182" fontId="36" fillId="0" borderId="6" xfId="4" applyNumberFormat="1" applyFont="1" applyBorder="1" applyAlignment="1">
      <alignment horizontal="left" vertical="top"/>
    </xf>
    <xf numFmtId="182" fontId="36" fillId="0" borderId="36" xfId="4" applyNumberFormat="1" applyFont="1" applyBorder="1" applyAlignment="1">
      <alignment horizontal="left" vertical="top"/>
    </xf>
    <xf numFmtId="181" fontId="36" fillId="0" borderId="6" xfId="1" applyNumberFormat="1" applyFont="1" applyBorder="1" applyAlignment="1">
      <alignment horizontal="left" vertical="center"/>
    </xf>
    <xf numFmtId="0" fontId="35" fillId="0" borderId="5" xfId="4" applyFont="1" applyBorder="1" applyAlignment="1">
      <alignment horizontal="center" vertical="center" wrapText="1"/>
    </xf>
    <xf numFmtId="0" fontId="35" fillId="0" borderId="6" xfId="4" applyFont="1" applyBorder="1" applyAlignment="1">
      <alignment horizontal="center" vertical="center" wrapText="1"/>
    </xf>
    <xf numFmtId="0" fontId="35" fillId="0" borderId="36" xfId="4" applyFont="1" applyBorder="1" applyAlignment="1">
      <alignment horizontal="center" vertical="center" wrapText="1"/>
    </xf>
    <xf numFmtId="0" fontId="35" fillId="0" borderId="8" xfId="4" applyFont="1" applyBorder="1" applyAlignment="1">
      <alignment horizontal="left" vertical="center"/>
    </xf>
    <xf numFmtId="0" fontId="35" fillId="0" borderId="10" xfId="4" applyFont="1" applyBorder="1" applyAlignment="1">
      <alignment horizontal="left" vertical="center"/>
    </xf>
    <xf numFmtId="0" fontId="35" fillId="0" borderId="9" xfId="4" applyFont="1" applyBorder="1" applyAlignment="1">
      <alignment horizontal="left" vertical="center"/>
    </xf>
    <xf numFmtId="0" fontId="22" fillId="0" borderId="10" xfId="4" applyFont="1" applyBorder="1" applyAlignment="1">
      <alignment horizontal="left" vertical="top"/>
    </xf>
    <xf numFmtId="0" fontId="22" fillId="0" borderId="9" xfId="4" applyFont="1" applyBorder="1" applyAlignment="1">
      <alignment horizontal="left" vertical="top"/>
    </xf>
    <xf numFmtId="0" fontId="22" fillId="0" borderId="13" xfId="4" applyFont="1" applyBorder="1" applyAlignment="1">
      <alignment horizontal="left" vertical="top"/>
    </xf>
    <xf numFmtId="0" fontId="25" fillId="0" borderId="8" xfId="4" applyFont="1" applyBorder="1" applyAlignment="1">
      <alignment horizontal="center"/>
    </xf>
    <xf numFmtId="0" fontId="25" fillId="0" borderId="10" xfId="4" applyFont="1" applyBorder="1" applyAlignment="1">
      <alignment horizontal="center"/>
    </xf>
    <xf numFmtId="0" fontId="25" fillId="0" borderId="9" xfId="4" applyFont="1" applyBorder="1" applyAlignment="1">
      <alignment horizontal="center"/>
    </xf>
    <xf numFmtId="0" fontId="32" fillId="2" borderId="0" xfId="4" applyFont="1" applyFill="1" applyAlignment="1" applyProtection="1">
      <alignment horizontal="center" vertical="center"/>
      <protection locked="0"/>
    </xf>
    <xf numFmtId="0" fontId="33" fillId="0" borderId="12" xfId="4" applyFont="1" applyBorder="1" applyAlignment="1">
      <alignment horizontal="center" vertical="center"/>
    </xf>
    <xf numFmtId="0" fontId="33" fillId="0" borderId="0" xfId="4" applyFont="1" applyAlignment="1">
      <alignment horizontal="center" vertical="center"/>
    </xf>
    <xf numFmtId="0" fontId="33" fillId="0" borderId="13" xfId="4" applyFont="1" applyBorder="1" applyAlignment="1">
      <alignment horizontal="center" vertical="center"/>
    </xf>
    <xf numFmtId="0" fontId="34" fillId="0" borderId="12" xfId="4" applyFont="1" applyBorder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4" fillId="0" borderId="13" xfId="4" applyFont="1" applyBorder="1" applyAlignment="1">
      <alignment horizontal="center" vertical="center"/>
    </xf>
    <xf numFmtId="167" fontId="22" fillId="0" borderId="6" xfId="4" applyNumberFormat="1" applyFont="1" applyBorder="1" applyAlignment="1">
      <alignment horizontal="left" vertical="center"/>
    </xf>
    <xf numFmtId="0" fontId="36" fillId="0" borderId="5" xfId="4" applyFont="1" applyBorder="1" applyAlignment="1">
      <alignment horizontal="center" vertical="center"/>
    </xf>
    <xf numFmtId="0" fontId="36" fillId="0" borderId="6" xfId="4" applyFont="1" applyBorder="1" applyAlignment="1">
      <alignment horizontal="center" vertical="center"/>
    </xf>
    <xf numFmtId="0" fontId="36" fillId="0" borderId="36" xfId="4" applyFont="1" applyBorder="1" applyAlignment="1">
      <alignment horizontal="center" vertical="center"/>
    </xf>
    <xf numFmtId="0" fontId="24" fillId="0" borderId="0" xfId="4" applyFont="1" applyAlignment="1">
      <alignment horizontal="left" vertical="top"/>
    </xf>
    <xf numFmtId="0" fontId="24" fillId="0" borderId="13" xfId="4" applyFont="1" applyBorder="1" applyAlignment="1">
      <alignment horizontal="left" vertical="top"/>
    </xf>
    <xf numFmtId="0" fontId="24" fillId="0" borderId="10" xfId="4" applyFont="1" applyBorder="1" applyAlignment="1">
      <alignment horizontal="left" vertical="top" wrapText="1"/>
    </xf>
    <xf numFmtId="0" fontId="24" fillId="0" borderId="9" xfId="4" applyFont="1" applyBorder="1" applyAlignment="1">
      <alignment horizontal="left" vertical="top" wrapText="1"/>
    </xf>
    <xf numFmtId="0" fontId="24" fillId="0" borderId="0" xfId="4" applyFont="1" applyAlignment="1">
      <alignment horizontal="left" vertical="top" wrapText="1"/>
    </xf>
    <xf numFmtId="0" fontId="24" fillId="0" borderId="13" xfId="4" applyFont="1" applyBorder="1" applyAlignment="1">
      <alignment horizontal="left" vertical="top" wrapText="1"/>
    </xf>
    <xf numFmtId="183" fontId="22" fillId="0" borderId="6" xfId="4" applyNumberFormat="1" applyFont="1" applyBorder="1" applyAlignment="1">
      <alignment horizontal="left" vertical="center"/>
    </xf>
    <xf numFmtId="0" fontId="36" fillId="0" borderId="0" xfId="4" applyFont="1" applyAlignment="1">
      <alignment horizontal="left" vertical="center" wrapText="1"/>
    </xf>
    <xf numFmtId="167" fontId="36" fillId="0" borderId="0" xfId="4" applyNumberFormat="1" applyFont="1" applyAlignment="1">
      <alignment horizontal="left" vertical="center"/>
    </xf>
    <xf numFmtId="171" fontId="36" fillId="0" borderId="0" xfId="4" applyNumberFormat="1" applyFont="1" applyAlignment="1">
      <alignment horizontal="left" vertical="center"/>
    </xf>
    <xf numFmtId="171" fontId="36" fillId="0" borderId="42" xfId="4" applyNumberFormat="1" applyFont="1" applyBorder="1" applyAlignment="1">
      <alignment horizontal="left" vertical="center"/>
    </xf>
    <xf numFmtId="0" fontId="22" fillId="0" borderId="44" xfId="4" applyFont="1" applyBorder="1" applyAlignment="1">
      <alignment horizontal="left"/>
    </xf>
    <xf numFmtId="181" fontId="36" fillId="0" borderId="4" xfId="4" applyNumberFormat="1" applyFont="1" applyBorder="1" applyAlignment="1">
      <alignment horizontal="center" vertical="center"/>
    </xf>
    <xf numFmtId="181" fontId="36" fillId="0" borderId="37" xfId="4" applyNumberFormat="1" applyFont="1" applyBorder="1" applyAlignment="1">
      <alignment horizontal="center" vertical="center"/>
    </xf>
    <xf numFmtId="181" fontId="36" fillId="0" borderId="35" xfId="4" applyNumberFormat="1" applyFont="1" applyBorder="1" applyAlignment="1">
      <alignment horizontal="center" vertical="center"/>
    </xf>
    <xf numFmtId="0" fontId="36" fillId="0" borderId="4" xfId="4" applyFont="1" applyBorder="1" applyAlignment="1">
      <alignment horizontal="center" vertical="center" wrapText="1"/>
    </xf>
    <xf numFmtId="0" fontId="36" fillId="0" borderId="37" xfId="4" applyFont="1" applyBorder="1" applyAlignment="1">
      <alignment horizontal="center" vertical="center" wrapText="1"/>
    </xf>
    <xf numFmtId="0" fontId="36" fillId="0" borderId="35" xfId="4" applyFont="1" applyBorder="1" applyAlignment="1">
      <alignment horizontal="center" vertical="center" wrapText="1"/>
    </xf>
    <xf numFmtId="167" fontId="44" fillId="0" borderId="0" xfId="4" applyNumberFormat="1" applyFont="1" applyAlignment="1">
      <alignment horizontal="left"/>
    </xf>
    <xf numFmtId="0" fontId="23" fillId="0" borderId="38" xfId="4" applyFont="1" applyBorder="1" applyAlignment="1">
      <alignment horizontal="center" vertical="center"/>
    </xf>
    <xf numFmtId="0" fontId="23" fillId="0" borderId="39" xfId="4" applyFont="1" applyBorder="1" applyAlignment="1">
      <alignment horizontal="center" vertical="center"/>
    </xf>
    <xf numFmtId="0" fontId="23" fillId="0" borderId="38" xfId="4" applyFont="1" applyBorder="1" applyAlignment="1">
      <alignment horizontal="center" vertical="center" wrapText="1"/>
    </xf>
    <xf numFmtId="0" fontId="23" fillId="0" borderId="39" xfId="4" applyFont="1" applyBorder="1" applyAlignment="1">
      <alignment horizontal="center" vertical="center" wrapText="1"/>
    </xf>
    <xf numFmtId="0" fontId="23" fillId="0" borderId="40" xfId="4" applyFont="1" applyBorder="1" applyAlignment="1">
      <alignment horizontal="center" vertical="center" wrapText="1"/>
    </xf>
    <xf numFmtId="0" fontId="23" fillId="0" borderId="41" xfId="4" applyFont="1" applyBorder="1" applyAlignment="1">
      <alignment horizontal="center" vertical="center" wrapText="1"/>
    </xf>
    <xf numFmtId="0" fontId="23" fillId="0" borderId="0" xfId="4" applyFont="1" applyAlignment="1">
      <alignment horizontal="center" vertical="center" wrapText="1"/>
    </xf>
    <xf numFmtId="0" fontId="23" fillId="0" borderId="42" xfId="4" applyFont="1" applyBorder="1" applyAlignment="1">
      <alignment horizontal="center" vertical="center" wrapText="1"/>
    </xf>
    <xf numFmtId="0" fontId="23" fillId="0" borderId="43" xfId="4" applyFont="1" applyBorder="1" applyAlignment="1">
      <alignment horizontal="center" vertical="center" wrapText="1"/>
    </xf>
    <xf numFmtId="0" fontId="23" fillId="0" borderId="44" xfId="4" applyFont="1" applyBorder="1" applyAlignment="1">
      <alignment horizontal="center" vertical="center" wrapText="1"/>
    </xf>
    <xf numFmtId="0" fontId="23" fillId="0" borderId="45" xfId="4" applyFont="1" applyBorder="1" applyAlignment="1">
      <alignment horizontal="center" vertical="center" wrapText="1"/>
    </xf>
    <xf numFmtId="0" fontId="32" fillId="2" borderId="41" xfId="4" applyFont="1" applyFill="1" applyBorder="1" applyAlignment="1" applyProtection="1">
      <alignment horizontal="center" vertical="center"/>
      <protection locked="0"/>
    </xf>
    <xf numFmtId="0" fontId="26" fillId="0" borderId="41" xfId="4" applyFont="1" applyBorder="1" applyAlignment="1">
      <alignment horizontal="center" vertical="center"/>
    </xf>
    <xf numFmtId="0" fontId="26" fillId="0" borderId="0" xfId="4" applyFont="1" applyAlignment="1">
      <alignment horizontal="center" vertical="center"/>
    </xf>
    <xf numFmtId="0" fontId="26" fillId="0" borderId="42" xfId="4" applyFont="1" applyBorder="1" applyAlignment="1">
      <alignment horizontal="center" vertical="center"/>
    </xf>
    <xf numFmtId="0" fontId="26" fillId="0" borderId="43" xfId="4" applyFont="1" applyBorder="1" applyAlignment="1">
      <alignment horizontal="center" vertical="center"/>
    </xf>
    <xf numFmtId="0" fontId="26" fillId="0" borderId="44" xfId="4" applyFont="1" applyBorder="1" applyAlignment="1">
      <alignment horizontal="center" vertical="center"/>
    </xf>
    <xf numFmtId="0" fontId="36" fillId="0" borderId="0" xfId="4" applyFont="1" applyAlignment="1">
      <alignment horizontal="left"/>
    </xf>
    <xf numFmtId="164" fontId="36" fillId="0" borderId="0" xfId="4" applyNumberFormat="1" applyFont="1" applyAlignment="1">
      <alignment horizontal="left" vertical="top" wrapText="1"/>
    </xf>
    <xf numFmtId="164" fontId="36" fillId="0" borderId="42" xfId="4" applyNumberFormat="1" applyFont="1" applyBorder="1" applyAlignment="1">
      <alignment horizontal="left" vertical="top" wrapText="1"/>
    </xf>
    <xf numFmtId="167" fontId="36" fillId="0" borderId="42" xfId="4" applyNumberFormat="1" applyFont="1" applyBorder="1" applyAlignment="1">
      <alignment horizontal="left" vertical="center"/>
    </xf>
    <xf numFmtId="165" fontId="36" fillId="0" borderId="0" xfId="4" applyNumberFormat="1" applyFont="1" applyAlignment="1">
      <alignment horizontal="left"/>
    </xf>
    <xf numFmtId="165" fontId="36" fillId="0" borderId="0" xfId="4" applyNumberFormat="1" applyFont="1" applyAlignment="1">
      <alignment horizontal="left" vertical="center"/>
    </xf>
    <xf numFmtId="172" fontId="36" fillId="0" borderId="0" xfId="4" applyNumberFormat="1" applyFont="1" applyAlignment="1">
      <alignment horizontal="left"/>
    </xf>
    <xf numFmtId="172" fontId="36" fillId="0" borderId="42" xfId="4" applyNumberFormat="1" applyFont="1" applyBorder="1" applyAlignment="1">
      <alignment horizontal="left"/>
    </xf>
    <xf numFmtId="181" fontId="46" fillId="0" borderId="4" xfId="4" applyNumberFormat="1" applyFont="1" applyBorder="1" applyAlignment="1">
      <alignment horizontal="center" vertical="center"/>
    </xf>
    <xf numFmtId="181" fontId="46" fillId="0" borderId="37" xfId="4" applyNumberFormat="1" applyFont="1" applyBorder="1" applyAlignment="1">
      <alignment horizontal="center" vertical="center"/>
    </xf>
    <xf numFmtId="181" fontId="46" fillId="0" borderId="35" xfId="4" applyNumberFormat="1" applyFont="1" applyBorder="1" applyAlignment="1">
      <alignment horizontal="center" vertical="center"/>
    </xf>
    <xf numFmtId="0" fontId="25" fillId="0" borderId="38" xfId="4" applyFont="1" applyBorder="1" applyAlignment="1">
      <alignment horizontal="center" vertical="center"/>
    </xf>
    <xf numFmtId="0" fontId="25" fillId="0" borderId="39" xfId="4" applyFont="1" applyBorder="1" applyAlignment="1">
      <alignment horizontal="center" vertical="center"/>
    </xf>
    <xf numFmtId="187" fontId="45" fillId="0" borderId="39" xfId="4" applyNumberFormat="1" applyFont="1" applyBorder="1" applyAlignment="1">
      <alignment horizontal="center" vertical="center"/>
    </xf>
    <xf numFmtId="187" fontId="45" fillId="0" borderId="40" xfId="4" applyNumberFormat="1" applyFont="1" applyBorder="1" applyAlignment="1">
      <alignment horizontal="center" vertical="center"/>
    </xf>
    <xf numFmtId="0" fontId="25" fillId="0" borderId="41" xfId="4" applyFont="1" applyBorder="1" applyAlignment="1">
      <alignment horizontal="center" vertical="center" wrapText="1"/>
    </xf>
    <xf numFmtId="0" fontId="25" fillId="0" borderId="0" xfId="4" applyFont="1" applyAlignment="1">
      <alignment horizontal="center" vertical="center" wrapText="1"/>
    </xf>
    <xf numFmtId="0" fontId="25" fillId="0" borderId="42" xfId="4" applyFont="1" applyBorder="1" applyAlignment="1">
      <alignment horizontal="center" vertical="center" wrapText="1"/>
    </xf>
    <xf numFmtId="0" fontId="25" fillId="0" borderId="43" xfId="4" applyFont="1" applyBorder="1" applyAlignment="1">
      <alignment horizontal="center" vertical="center" wrapText="1"/>
    </xf>
    <xf numFmtId="0" fontId="25" fillId="0" borderId="44" xfId="4" applyFont="1" applyBorder="1" applyAlignment="1">
      <alignment horizontal="center" vertical="center" wrapText="1"/>
    </xf>
    <xf numFmtId="0" fontId="25" fillId="0" borderId="45" xfId="4" applyFont="1" applyBorder="1" applyAlignment="1">
      <alignment horizontal="center" vertical="center" wrapText="1"/>
    </xf>
    <xf numFmtId="0" fontId="26" fillId="0" borderId="45" xfId="4" applyFont="1" applyBorder="1" applyAlignment="1">
      <alignment horizontal="center" vertical="center"/>
    </xf>
    <xf numFmtId="0" fontId="9" fillId="13" borderId="4" xfId="4" applyFont="1" applyFill="1" applyBorder="1" applyAlignment="1">
      <alignment horizontal="center"/>
    </xf>
    <xf numFmtId="0" fontId="9" fillId="13" borderId="37" xfId="4" applyFont="1" applyFill="1" applyBorder="1" applyAlignment="1">
      <alignment horizontal="center"/>
    </xf>
  </cellXfs>
  <cellStyles count="5">
    <cellStyle name="Comma" xfId="1" builtinId="3"/>
    <cellStyle name="Comma [0]" xfId="2" builtinId="6"/>
    <cellStyle name="Normal" xfId="0" builtinId="0"/>
    <cellStyle name="Normal 2" xfId="4" xr:uid="{F1769409-79B3-49F4-BED3-BFFFF5CCC3D1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Q$1" max="700" min="1" page="10" val="16"/>
</file>

<file path=xl/ctrlProps/ctrlProp2.xml><?xml version="1.0" encoding="utf-8"?>
<formControlPr xmlns="http://schemas.microsoft.com/office/spreadsheetml/2009/9/main" objectType="Spin" dx="22" fmlaLink="$Q$1" max="700" min="1" page="10" val="25"/>
</file>

<file path=xl/ctrlProps/ctrlProp3.xml><?xml version="1.0" encoding="utf-8"?>
<formControlPr xmlns="http://schemas.microsoft.com/office/spreadsheetml/2009/9/main" objectType="Spin" dx="22" fmlaLink="$K$1" max="700" min="1" page="10" val="26"/>
</file>

<file path=xl/ctrlProps/ctrlProp4.xml><?xml version="1.0" encoding="utf-8"?>
<formControlPr xmlns="http://schemas.microsoft.com/office/spreadsheetml/2009/9/main" objectType="Spin" dx="22" fmlaLink="$L$1" max="700" min="1" page="10" val="39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iewSPMi_BLU!A1"/><Relationship Id="rId13" Type="http://schemas.openxmlformats.org/officeDocument/2006/relationships/image" Target="../media/image7.svg"/><Relationship Id="rId3" Type="http://schemas.openxmlformats.org/officeDocument/2006/relationships/image" Target="../media/image2.svg"/><Relationship Id="rId7" Type="http://schemas.openxmlformats.org/officeDocument/2006/relationships/image" Target="../media/image5.svg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InputKontrak_BLU!A1"/><Relationship Id="rId6" Type="http://schemas.openxmlformats.org/officeDocument/2006/relationships/image" Target="../media/image4.png"/><Relationship Id="rId11" Type="http://schemas.openxmlformats.org/officeDocument/2006/relationships/hyperlink" Target="#Supplier!A1"/><Relationship Id="rId5" Type="http://schemas.openxmlformats.org/officeDocument/2006/relationships/hyperlink" Target="#ViewSPPi_BLU!A1"/><Relationship Id="rId10" Type="http://schemas.openxmlformats.org/officeDocument/2006/relationships/hyperlink" Target="#ViewSP2D_BLU!A1"/><Relationship Id="rId4" Type="http://schemas.openxmlformats.org/officeDocument/2006/relationships/image" Target="../media/image3.png"/><Relationship Id="rId9" Type="http://schemas.openxmlformats.org/officeDocument/2006/relationships/hyperlink" Target="#ViewNPI_BLU!A1"/><Relationship Id="rId14" Type="http://schemas.openxmlformats.org/officeDocument/2006/relationships/hyperlink" Target="#Report_Potongan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svg"/><Relationship Id="rId13" Type="http://schemas.openxmlformats.org/officeDocument/2006/relationships/hyperlink" Target="#DASHBOARD!A1"/><Relationship Id="rId18" Type="http://schemas.openxmlformats.org/officeDocument/2006/relationships/image" Target="../media/image22.png"/><Relationship Id="rId3" Type="http://schemas.openxmlformats.org/officeDocument/2006/relationships/image" Target="../media/image10.png"/><Relationship Id="rId21" Type="http://schemas.openxmlformats.org/officeDocument/2006/relationships/hyperlink" Target="#ResumeKontrak_BLU!A5"/><Relationship Id="rId7" Type="http://schemas.openxmlformats.org/officeDocument/2006/relationships/image" Target="../media/image14.png"/><Relationship Id="rId12" Type="http://schemas.openxmlformats.org/officeDocument/2006/relationships/image" Target="../media/image19.svg"/><Relationship Id="rId17" Type="http://schemas.openxmlformats.org/officeDocument/2006/relationships/hyperlink" Target="#DB_KUITANSI!D2"/><Relationship Id="rId2" Type="http://schemas.openxmlformats.org/officeDocument/2006/relationships/image" Target="../media/image9.svg"/><Relationship Id="rId16" Type="http://schemas.openxmlformats.org/officeDocument/2006/relationships/image" Target="../media/image21.svg"/><Relationship Id="rId20" Type="http://schemas.openxmlformats.org/officeDocument/2006/relationships/hyperlink" Target="#InputKontrak_BLU!E1"/><Relationship Id="rId1" Type="http://schemas.openxmlformats.org/officeDocument/2006/relationships/image" Target="../media/image8.png"/><Relationship Id="rId6" Type="http://schemas.openxmlformats.org/officeDocument/2006/relationships/image" Target="../media/image13.sv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0.png"/><Relationship Id="rId23" Type="http://schemas.openxmlformats.org/officeDocument/2006/relationships/hyperlink" Target="#Realisasi_BLU!A1"/><Relationship Id="rId10" Type="http://schemas.openxmlformats.org/officeDocument/2006/relationships/image" Target="../media/image17.svg"/><Relationship Id="rId19" Type="http://schemas.openxmlformats.org/officeDocument/2006/relationships/image" Target="../media/image23.svg"/><Relationship Id="rId4" Type="http://schemas.openxmlformats.org/officeDocument/2006/relationships/image" Target="../media/image11.svg"/><Relationship Id="rId9" Type="http://schemas.openxmlformats.org/officeDocument/2006/relationships/image" Target="../media/image16.png"/><Relationship Id="rId14" Type="http://schemas.openxmlformats.org/officeDocument/2006/relationships/hyperlink" Target="#DASHBOARD!B6"/><Relationship Id="rId22" Type="http://schemas.openxmlformats.org/officeDocument/2006/relationships/hyperlink" Target="#KarwasKontrak_BLU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Realisasi_BLU!A1"/><Relationship Id="rId3" Type="http://schemas.openxmlformats.org/officeDocument/2006/relationships/image" Target="../media/image14.png"/><Relationship Id="rId7" Type="http://schemas.openxmlformats.org/officeDocument/2006/relationships/hyperlink" Target="#KarwasKontrak_BLU!A1"/><Relationship Id="rId2" Type="http://schemas.openxmlformats.org/officeDocument/2006/relationships/image" Target="../media/image24.svg"/><Relationship Id="rId1" Type="http://schemas.openxmlformats.org/officeDocument/2006/relationships/image" Target="../media/image12.png"/><Relationship Id="rId6" Type="http://schemas.openxmlformats.org/officeDocument/2006/relationships/hyperlink" Target="#ResumeKontrak_BLU!A5"/><Relationship Id="rId5" Type="http://schemas.openxmlformats.org/officeDocument/2006/relationships/hyperlink" Target="#InputKontrak_BLU!E1"/><Relationship Id="rId4" Type="http://schemas.openxmlformats.org/officeDocument/2006/relationships/image" Target="../media/image25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Realisasi_BLU!A1"/><Relationship Id="rId3" Type="http://schemas.openxmlformats.org/officeDocument/2006/relationships/image" Target="../media/image14.png"/><Relationship Id="rId7" Type="http://schemas.openxmlformats.org/officeDocument/2006/relationships/hyperlink" Target="#KarwasKontrak_BLU!A1"/><Relationship Id="rId2" Type="http://schemas.openxmlformats.org/officeDocument/2006/relationships/image" Target="../media/image24.svg"/><Relationship Id="rId1" Type="http://schemas.openxmlformats.org/officeDocument/2006/relationships/image" Target="../media/image12.png"/><Relationship Id="rId6" Type="http://schemas.openxmlformats.org/officeDocument/2006/relationships/hyperlink" Target="#ResumeKontrak_BLU!A5"/><Relationship Id="rId5" Type="http://schemas.openxmlformats.org/officeDocument/2006/relationships/hyperlink" Target="#InputKontrak_BLU!E1"/><Relationship Id="rId4" Type="http://schemas.openxmlformats.org/officeDocument/2006/relationships/image" Target="../media/image25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Realisasi_BLU!A1"/><Relationship Id="rId3" Type="http://schemas.openxmlformats.org/officeDocument/2006/relationships/image" Target="../media/image14.png"/><Relationship Id="rId7" Type="http://schemas.openxmlformats.org/officeDocument/2006/relationships/hyperlink" Target="#KarwasKontrak_BLU!A1"/><Relationship Id="rId2" Type="http://schemas.openxmlformats.org/officeDocument/2006/relationships/image" Target="../media/image24.svg"/><Relationship Id="rId1" Type="http://schemas.openxmlformats.org/officeDocument/2006/relationships/image" Target="../media/image12.png"/><Relationship Id="rId6" Type="http://schemas.openxmlformats.org/officeDocument/2006/relationships/hyperlink" Target="#ResumeKontrak_BLU!A5"/><Relationship Id="rId5" Type="http://schemas.openxmlformats.org/officeDocument/2006/relationships/hyperlink" Target="#InputKontrak_BLU!E1"/><Relationship Id="rId4" Type="http://schemas.openxmlformats.org/officeDocument/2006/relationships/image" Target="../media/image25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svg"/><Relationship Id="rId2" Type="http://schemas.openxmlformats.org/officeDocument/2006/relationships/image" Target="../media/image26.png"/><Relationship Id="rId1" Type="http://schemas.openxmlformats.org/officeDocument/2006/relationships/hyperlink" Target="#ViewSPPi_BLU!A1"/><Relationship Id="rId4" Type="http://schemas.openxmlformats.org/officeDocument/2006/relationships/hyperlink" Target="#ViewSPMi_BLU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0.png"/><Relationship Id="rId7" Type="http://schemas.openxmlformats.org/officeDocument/2006/relationships/image" Target="../media/image29.svg"/><Relationship Id="rId2" Type="http://schemas.openxmlformats.org/officeDocument/2006/relationships/hyperlink" Target="#DASHBOARD!B6"/><Relationship Id="rId1" Type="http://schemas.openxmlformats.org/officeDocument/2006/relationships/hyperlink" Target="#DASHBOARD!A1"/><Relationship Id="rId6" Type="http://schemas.openxmlformats.org/officeDocument/2006/relationships/image" Target="../media/image28.png"/><Relationship Id="rId5" Type="http://schemas.openxmlformats.org/officeDocument/2006/relationships/hyperlink" Target="#DataPembayaran_BLU!A1"/><Relationship Id="rId4" Type="http://schemas.openxmlformats.org/officeDocument/2006/relationships/image" Target="../media/image21.svg"/><Relationship Id="rId9" Type="http://schemas.openxmlformats.org/officeDocument/2006/relationships/image" Target="../media/image31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0.png"/><Relationship Id="rId7" Type="http://schemas.openxmlformats.org/officeDocument/2006/relationships/image" Target="../media/image29.svg"/><Relationship Id="rId2" Type="http://schemas.openxmlformats.org/officeDocument/2006/relationships/hyperlink" Target="#DASHBOARD!B6"/><Relationship Id="rId1" Type="http://schemas.openxmlformats.org/officeDocument/2006/relationships/hyperlink" Target="#DASHBOARD!A1"/><Relationship Id="rId6" Type="http://schemas.openxmlformats.org/officeDocument/2006/relationships/image" Target="../media/image28.png"/><Relationship Id="rId5" Type="http://schemas.openxmlformats.org/officeDocument/2006/relationships/hyperlink" Target="#DataPembayaran_BLU!A1"/><Relationship Id="rId4" Type="http://schemas.openxmlformats.org/officeDocument/2006/relationships/image" Target="../media/image21.svg"/><Relationship Id="rId9" Type="http://schemas.openxmlformats.org/officeDocument/2006/relationships/image" Target="../media/image31.sv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ViewNPI_BLU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0.png"/><Relationship Id="rId7" Type="http://schemas.openxmlformats.org/officeDocument/2006/relationships/image" Target="../media/image29.svg"/><Relationship Id="rId2" Type="http://schemas.openxmlformats.org/officeDocument/2006/relationships/hyperlink" Target="#DASHBOARD!B6"/><Relationship Id="rId1" Type="http://schemas.openxmlformats.org/officeDocument/2006/relationships/hyperlink" Target="#DASHBOARD!A1"/><Relationship Id="rId6" Type="http://schemas.openxmlformats.org/officeDocument/2006/relationships/image" Target="../media/image28.png"/><Relationship Id="rId5" Type="http://schemas.openxmlformats.org/officeDocument/2006/relationships/hyperlink" Target="#DataNPI_BLU!A1"/><Relationship Id="rId4" Type="http://schemas.openxmlformats.org/officeDocument/2006/relationships/image" Target="../media/image21.svg"/><Relationship Id="rId9" Type="http://schemas.openxmlformats.org/officeDocument/2006/relationships/image" Target="../media/image31.sv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hyperlink" Target="#DASHBOARD!B6"/><Relationship Id="rId1" Type="http://schemas.openxmlformats.org/officeDocument/2006/relationships/hyperlink" Target="#DASHBOARD!A1"/><Relationship Id="rId4" Type="http://schemas.openxmlformats.org/officeDocument/2006/relationships/image" Target="../media/image21.sv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ViewSP2D_BLU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0.png"/><Relationship Id="rId7" Type="http://schemas.openxmlformats.org/officeDocument/2006/relationships/image" Target="../media/image29.svg"/><Relationship Id="rId2" Type="http://schemas.openxmlformats.org/officeDocument/2006/relationships/hyperlink" Target="#DASHBOARD!B6"/><Relationship Id="rId1" Type="http://schemas.openxmlformats.org/officeDocument/2006/relationships/hyperlink" Target="#DASHBOARD!A1"/><Relationship Id="rId6" Type="http://schemas.openxmlformats.org/officeDocument/2006/relationships/image" Target="../media/image28.png"/><Relationship Id="rId5" Type="http://schemas.openxmlformats.org/officeDocument/2006/relationships/hyperlink" Target="#DataSP2D_BLU!A1"/><Relationship Id="rId4" Type="http://schemas.openxmlformats.org/officeDocument/2006/relationships/image" Target="../media/image21.svg"/><Relationship Id="rId9" Type="http://schemas.openxmlformats.org/officeDocument/2006/relationships/image" Target="../media/image31.sv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svg"/><Relationship Id="rId3" Type="http://schemas.openxmlformats.org/officeDocument/2006/relationships/image" Target="../media/image20.png"/><Relationship Id="rId7" Type="http://schemas.openxmlformats.org/officeDocument/2006/relationships/image" Target="../media/image30.png"/><Relationship Id="rId2" Type="http://schemas.openxmlformats.org/officeDocument/2006/relationships/hyperlink" Target="#DASHBOARD!B6"/><Relationship Id="rId1" Type="http://schemas.openxmlformats.org/officeDocument/2006/relationships/hyperlink" Target="#DASHBOARD!A1"/><Relationship Id="rId6" Type="http://schemas.openxmlformats.org/officeDocument/2006/relationships/image" Target="../media/image29.svg"/><Relationship Id="rId5" Type="http://schemas.openxmlformats.org/officeDocument/2006/relationships/image" Target="../media/image28.png"/><Relationship Id="rId4" Type="http://schemas.openxmlformats.org/officeDocument/2006/relationships/image" Target="../media/image2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57786</xdr:colOff>
      <xdr:row>0</xdr:row>
      <xdr:rowOff>34925</xdr:rowOff>
    </xdr:from>
    <xdr:to>
      <xdr:col>2</xdr:col>
      <xdr:colOff>210641</xdr:colOff>
      <xdr:row>1</xdr:row>
      <xdr:rowOff>134965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B18FBA5-E1CC-49C8-B761-5449F9842EE1}"/>
            </a:ext>
          </a:extLst>
        </xdr:cNvPr>
        <xdr:cNvSpPr/>
      </xdr:nvSpPr>
      <xdr:spPr>
        <a:xfrm>
          <a:off x="57786" y="34925"/>
          <a:ext cx="1391105" cy="2905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4EB09D"/>
            </a:solidFill>
          </a:endParaRPr>
        </a:p>
      </xdr:txBody>
    </xdr:sp>
    <xdr:clientData fPrintsWithSheet="0"/>
  </xdr:twoCellAnchor>
  <xdr:twoCellAnchor editAs="absolute">
    <xdr:from>
      <xdr:col>0</xdr:col>
      <xdr:colOff>97750</xdr:colOff>
      <xdr:row>0</xdr:row>
      <xdr:rowOff>54264</xdr:rowOff>
    </xdr:from>
    <xdr:to>
      <xdr:col>2</xdr:col>
      <xdr:colOff>168564</xdr:colOff>
      <xdr:row>1</xdr:row>
      <xdr:rowOff>135138</xdr:rowOff>
    </xdr:to>
    <xdr:grpSp>
      <xdr:nvGrpSpPr>
        <xdr:cNvPr id="3" name="Group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1F6E23-AA5C-4982-814F-11EB2AC8CAB9}"/>
            </a:ext>
          </a:extLst>
        </xdr:cNvPr>
        <xdr:cNvGrpSpPr/>
      </xdr:nvGrpSpPr>
      <xdr:grpSpPr>
        <a:xfrm>
          <a:off x="97750" y="54264"/>
          <a:ext cx="1309064" cy="271374"/>
          <a:chOff x="14411325" y="4952591"/>
          <a:chExt cx="1051352" cy="216000"/>
        </a:xfrm>
        <a:solidFill>
          <a:schemeClr val="bg1"/>
        </a:solidFill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8CD2436-62C8-DF3B-A122-12A0272FF7C9}"/>
              </a:ext>
            </a:extLst>
          </xdr:cNvPr>
          <xdr:cNvSpPr txBox="1"/>
        </xdr:nvSpPr>
        <xdr:spPr>
          <a:xfrm>
            <a:off x="14535394" y="4952591"/>
            <a:ext cx="927283" cy="216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accent5">
                    <a:lumMod val="75000"/>
                  </a:schemeClr>
                </a:solidFill>
                <a:latin typeface="Nirmala UI" panose="020B0502040204020203" pitchFamily="34" charset="0"/>
                <a:cs typeface="Nirmala UI" panose="020B0502040204020203" pitchFamily="34" charset="0"/>
              </a:rPr>
              <a:t>RUH KONTRAK</a:t>
            </a:r>
          </a:p>
        </xdr:txBody>
      </xdr:sp>
      <xdr:pic>
        <xdr:nvPicPr>
          <xdr:cNvPr id="5" name="Graphic 4" descr="Handshake">
            <a:extLst>
              <a:ext uri="{FF2B5EF4-FFF2-40B4-BE49-F238E27FC236}">
                <a16:creationId xmlns:a16="http://schemas.microsoft.com/office/drawing/2014/main" id="{CC347347-1F21-B43D-1108-02D1BFB1D6BD}"/>
              </a:ext>
            </a:extLst>
          </xdr:cNvPr>
          <xdr:cNvPicPr/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rcRect/>
          <a:stretch>
            <a:fillRect/>
          </a:stretch>
        </xdr:blipFill>
        <xdr:spPr>
          <a:xfrm>
            <a:off x="14411325" y="4977511"/>
            <a:ext cx="142763" cy="156851"/>
          </a:xfrm>
          <a:prstGeom prst="rect">
            <a:avLst/>
          </a:prstGeom>
        </xdr:spPr>
      </xdr:pic>
    </xdr:grpSp>
    <xdr:clientData fPrintsWithSheet="0"/>
  </xdr:twoCellAnchor>
  <xdr:twoCellAnchor>
    <xdr:from>
      <xdr:col>0</xdr:col>
      <xdr:colOff>209550</xdr:colOff>
      <xdr:row>14</xdr:row>
      <xdr:rowOff>165100</xdr:rowOff>
    </xdr:from>
    <xdr:to>
      <xdr:col>2</xdr:col>
      <xdr:colOff>19550</xdr:colOff>
      <xdr:row>16</xdr:row>
      <xdr:rowOff>150450</xdr:rowOff>
    </xdr:to>
    <xdr:sp macro="[3]!btnLOGIN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8B3305E-248A-49BE-B49C-9B71EE21A68A}"/>
            </a:ext>
          </a:extLst>
        </xdr:cNvPr>
        <xdr:cNvSpPr/>
      </xdr:nvSpPr>
      <xdr:spPr>
        <a:xfrm>
          <a:off x="209550" y="2832100"/>
          <a:ext cx="1048250" cy="36635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L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O G I N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2</xdr:col>
      <xdr:colOff>200025</xdr:colOff>
      <xdr:row>14</xdr:row>
      <xdr:rowOff>171450</xdr:rowOff>
    </xdr:from>
    <xdr:to>
      <xdr:col>4</xdr:col>
      <xdr:colOff>10025</xdr:colOff>
      <xdr:row>16</xdr:row>
      <xdr:rowOff>156800</xdr:rowOff>
    </xdr:to>
    <xdr:sp macro="[3]!btnLOGOUT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AEA7942-F344-4E1D-B738-539310B2FC37}"/>
            </a:ext>
          </a:extLst>
        </xdr:cNvPr>
        <xdr:cNvSpPr/>
      </xdr:nvSpPr>
      <xdr:spPr>
        <a:xfrm>
          <a:off x="1438275" y="2838450"/>
          <a:ext cx="1048250" cy="36635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L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O G O U T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137161</xdr:colOff>
      <xdr:row>2</xdr:row>
      <xdr:rowOff>10886</xdr:rowOff>
    </xdr:from>
    <xdr:to>
      <xdr:col>4</xdr:col>
      <xdr:colOff>139643</xdr:colOff>
      <xdr:row>14</xdr:row>
      <xdr:rowOff>65496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8672EF-EA3E-4114-9A72-72908C393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22" b="5822"/>
        <a:stretch>
          <a:fillRect/>
        </a:stretch>
      </xdr:blipFill>
      <xdr:spPr>
        <a:xfrm>
          <a:off x="137161" y="391886"/>
          <a:ext cx="2478982" cy="234061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absolute">
    <xdr:from>
      <xdr:col>2</xdr:col>
      <xdr:colOff>248286</xdr:colOff>
      <xdr:row>0</xdr:row>
      <xdr:rowOff>34925</xdr:rowOff>
    </xdr:from>
    <xdr:to>
      <xdr:col>5</xdr:col>
      <xdr:colOff>150951</xdr:colOff>
      <xdr:row>1</xdr:row>
      <xdr:rowOff>134965</xdr:rowOff>
    </xdr:to>
    <xdr:sp macro="" textlink="">
      <xdr:nvSpPr>
        <xdr:cNvPr id="9" name="Rectangle: Rounded Corner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86589C-BC14-426F-A7D6-0EEDE91CC423}"/>
            </a:ext>
          </a:extLst>
        </xdr:cNvPr>
        <xdr:cNvSpPr/>
      </xdr:nvSpPr>
      <xdr:spPr>
        <a:xfrm>
          <a:off x="1486536" y="34925"/>
          <a:ext cx="1369515" cy="2905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4EB09D"/>
            </a:solidFill>
          </a:endParaRPr>
        </a:p>
      </xdr:txBody>
    </xdr:sp>
    <xdr:clientData fPrintsWithSheet="0"/>
  </xdr:twoCellAnchor>
  <xdr:twoCellAnchor editAs="absolute">
    <xdr:from>
      <xdr:col>2</xdr:col>
      <xdr:colOff>288250</xdr:colOff>
      <xdr:row>0</xdr:row>
      <xdr:rowOff>54264</xdr:rowOff>
    </xdr:from>
    <xdr:to>
      <xdr:col>5</xdr:col>
      <xdr:colOff>93634</xdr:colOff>
      <xdr:row>1</xdr:row>
      <xdr:rowOff>135138</xdr:rowOff>
    </xdr:to>
    <xdr:grpSp>
      <xdr:nvGrpSpPr>
        <xdr:cNvPr id="10" name="Group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86B14A7-8BD7-40BC-85F6-CB33F0597D62}"/>
            </a:ext>
          </a:extLst>
        </xdr:cNvPr>
        <xdr:cNvGrpSpPr/>
      </xdr:nvGrpSpPr>
      <xdr:grpSpPr>
        <a:xfrm>
          <a:off x="1526500" y="54264"/>
          <a:ext cx="1272234" cy="271374"/>
          <a:chOff x="14411325" y="4952591"/>
          <a:chExt cx="1051352" cy="216000"/>
        </a:xfrm>
        <a:solidFill>
          <a:schemeClr val="bg1"/>
        </a:solidFill>
      </xdr:grpSpPr>
      <xdr:sp macro="" textlink="">
        <xdr:nvSpPr>
          <xdr:cNvPr id="11" name="TextBox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EE1A438-3A26-0079-8349-843E26A2AAB1}"/>
              </a:ext>
            </a:extLst>
          </xdr:cNvPr>
          <xdr:cNvSpPr txBox="1"/>
        </xdr:nvSpPr>
        <xdr:spPr>
          <a:xfrm>
            <a:off x="14535394" y="4952591"/>
            <a:ext cx="927283" cy="216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accent5">
                    <a:lumMod val="75000"/>
                  </a:schemeClr>
                </a:solidFill>
                <a:latin typeface="Nirmala UI" panose="020B0502040204020203" pitchFamily="34" charset="0"/>
                <a:cs typeface="Nirmala UI" panose="020B0502040204020203" pitchFamily="34" charset="0"/>
              </a:rPr>
              <a:t>RUH SPP</a:t>
            </a:r>
          </a:p>
        </xdr:txBody>
      </xdr:sp>
      <xdr:pic>
        <xdr:nvPicPr>
          <xdr:cNvPr id="12" name="Graphic 11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4C81397-BE11-8683-82A1-15D24E3235FA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4411325" y="4977511"/>
            <a:ext cx="142763" cy="156851"/>
          </a:xfrm>
          <a:prstGeom prst="rect">
            <a:avLst/>
          </a:prstGeom>
        </xdr:spPr>
      </xdr:pic>
    </xdr:grpSp>
    <xdr:clientData fPrintsWithSheet="0"/>
  </xdr:twoCellAnchor>
  <xdr:twoCellAnchor editAs="absolute">
    <xdr:from>
      <xdr:col>5</xdr:col>
      <xdr:colOff>167641</xdr:colOff>
      <xdr:row>0</xdr:row>
      <xdr:rowOff>41275</xdr:rowOff>
    </xdr:from>
    <xdr:to>
      <xdr:col>6</xdr:col>
      <xdr:colOff>515441</xdr:colOff>
      <xdr:row>1</xdr:row>
      <xdr:rowOff>134965</xdr:rowOff>
    </xdr:to>
    <xdr:sp macro="" textlink="">
      <xdr:nvSpPr>
        <xdr:cNvPr id="13" name="Rectangle: Rounded Corners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FCA7AA-D565-4C25-ACFD-61A4D7086EF9}"/>
            </a:ext>
          </a:extLst>
        </xdr:cNvPr>
        <xdr:cNvSpPr/>
      </xdr:nvSpPr>
      <xdr:spPr>
        <a:xfrm>
          <a:off x="2872741" y="41275"/>
          <a:ext cx="1376500" cy="28419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4EB09D"/>
            </a:solidFill>
          </a:endParaRPr>
        </a:p>
      </xdr:txBody>
    </xdr:sp>
    <xdr:clientData fPrintsWithSheet="0"/>
  </xdr:twoCellAnchor>
  <xdr:twoCellAnchor editAs="absolute">
    <xdr:from>
      <xdr:col>5</xdr:col>
      <xdr:colOff>232370</xdr:colOff>
      <xdr:row>0</xdr:row>
      <xdr:rowOff>60614</xdr:rowOff>
    </xdr:from>
    <xdr:to>
      <xdr:col>6</xdr:col>
      <xdr:colOff>473364</xdr:colOff>
      <xdr:row>1</xdr:row>
      <xdr:rowOff>131963</xdr:rowOff>
    </xdr:to>
    <xdr:grpSp>
      <xdr:nvGrpSpPr>
        <xdr:cNvPr id="14" name="Group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242F769-1C0D-477E-B98E-EF36920B0FB3}"/>
            </a:ext>
          </a:extLst>
        </xdr:cNvPr>
        <xdr:cNvGrpSpPr/>
      </xdr:nvGrpSpPr>
      <xdr:grpSpPr>
        <a:xfrm>
          <a:off x="2937470" y="60614"/>
          <a:ext cx="1269694" cy="261849"/>
          <a:chOff x="14411325" y="4952591"/>
          <a:chExt cx="1051352" cy="216000"/>
        </a:xfrm>
        <a:solidFill>
          <a:schemeClr val="bg1"/>
        </a:solidFill>
      </xdr:grpSpPr>
      <xdr:sp macro="" textlink="">
        <xdr:nvSpPr>
          <xdr:cNvPr id="15" name="TextBox 14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F551EF07-BFD6-B1A4-4367-7B806F7FF994}"/>
              </a:ext>
            </a:extLst>
          </xdr:cNvPr>
          <xdr:cNvSpPr txBox="1"/>
        </xdr:nvSpPr>
        <xdr:spPr>
          <a:xfrm>
            <a:off x="14535394" y="4952591"/>
            <a:ext cx="927283" cy="216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accent5">
                    <a:lumMod val="75000"/>
                  </a:schemeClr>
                </a:solidFill>
                <a:latin typeface="Nirmala UI" panose="020B0502040204020203" pitchFamily="34" charset="0"/>
                <a:cs typeface="Nirmala UI" panose="020B0502040204020203" pitchFamily="34" charset="0"/>
              </a:rPr>
              <a:t>RUH SPM</a:t>
            </a:r>
          </a:p>
        </xdr:txBody>
      </xdr:sp>
      <xdr:pic>
        <xdr:nvPicPr>
          <xdr:cNvPr id="16" name="Graphic 1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7C149436-FA75-DD43-ECF0-9210D9BA5019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4411325" y="4977511"/>
            <a:ext cx="142763" cy="156851"/>
          </a:xfrm>
          <a:prstGeom prst="rect">
            <a:avLst/>
          </a:prstGeom>
        </xdr:spPr>
      </xdr:pic>
    </xdr:grpSp>
    <xdr:clientData fPrintsWithSheet="0"/>
  </xdr:twoCellAnchor>
  <xdr:twoCellAnchor editAs="absolute">
    <xdr:from>
      <xdr:col>6</xdr:col>
      <xdr:colOff>553086</xdr:colOff>
      <xdr:row>0</xdr:row>
      <xdr:rowOff>34925</xdr:rowOff>
    </xdr:from>
    <xdr:to>
      <xdr:col>8</xdr:col>
      <xdr:colOff>707211</xdr:colOff>
      <xdr:row>1</xdr:row>
      <xdr:rowOff>134965</xdr:rowOff>
    </xdr:to>
    <xdr:sp macro="" textlink="">
      <xdr:nvSpPr>
        <xdr:cNvPr id="17" name="Rectangle: Rounded Corners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87A3F7C-40A2-4845-8C76-0C457572DCB5}"/>
            </a:ext>
          </a:extLst>
        </xdr:cNvPr>
        <xdr:cNvSpPr/>
      </xdr:nvSpPr>
      <xdr:spPr>
        <a:xfrm>
          <a:off x="4286886" y="34925"/>
          <a:ext cx="1344750" cy="29054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4EB09D"/>
            </a:solidFill>
          </a:endParaRPr>
        </a:p>
      </xdr:txBody>
    </xdr:sp>
    <xdr:clientData fPrintsWithSheet="0"/>
  </xdr:twoCellAnchor>
  <xdr:twoCellAnchor editAs="absolute">
    <xdr:from>
      <xdr:col>6</xdr:col>
      <xdr:colOff>593050</xdr:colOff>
      <xdr:row>0</xdr:row>
      <xdr:rowOff>54264</xdr:rowOff>
    </xdr:from>
    <xdr:to>
      <xdr:col>8</xdr:col>
      <xdr:colOff>649894</xdr:colOff>
      <xdr:row>1</xdr:row>
      <xdr:rowOff>135138</xdr:rowOff>
    </xdr:to>
    <xdr:grpSp>
      <xdr:nvGrpSpPr>
        <xdr:cNvPr id="18" name="Group 1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F36C25F-AAE6-4F0B-A1B9-7E97FCBF2D95}"/>
            </a:ext>
          </a:extLst>
        </xdr:cNvPr>
        <xdr:cNvGrpSpPr/>
      </xdr:nvGrpSpPr>
      <xdr:grpSpPr>
        <a:xfrm>
          <a:off x="4326850" y="54264"/>
          <a:ext cx="1247469" cy="271374"/>
          <a:chOff x="14411325" y="4952591"/>
          <a:chExt cx="1051352" cy="216000"/>
        </a:xfrm>
        <a:solidFill>
          <a:schemeClr val="bg1"/>
        </a:solidFill>
      </xdr:grpSpPr>
      <xdr:sp macro="" textlink="">
        <xdr:nvSpPr>
          <xdr:cNvPr id="19" name="TextBox 18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9DA8E62-803F-3A55-66C4-CE5EC98BAB4E}"/>
              </a:ext>
            </a:extLst>
          </xdr:cNvPr>
          <xdr:cNvSpPr txBox="1"/>
        </xdr:nvSpPr>
        <xdr:spPr>
          <a:xfrm>
            <a:off x="14535394" y="4952591"/>
            <a:ext cx="927283" cy="216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accent5">
                    <a:lumMod val="75000"/>
                  </a:schemeClr>
                </a:solidFill>
                <a:latin typeface="Nirmala UI" panose="020B0502040204020203" pitchFamily="34" charset="0"/>
                <a:cs typeface="Nirmala UI" panose="020B0502040204020203" pitchFamily="34" charset="0"/>
              </a:rPr>
              <a:t>RUH NPI</a:t>
            </a:r>
          </a:p>
        </xdr:txBody>
      </xdr:sp>
      <xdr:pic>
        <xdr:nvPicPr>
          <xdr:cNvPr id="20" name="Graphic 19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55DDED2E-B1D8-AC12-0A9F-671D1234BF4B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4411325" y="4977511"/>
            <a:ext cx="142763" cy="156851"/>
          </a:xfrm>
          <a:prstGeom prst="rect">
            <a:avLst/>
          </a:prstGeom>
        </xdr:spPr>
      </xdr:pic>
    </xdr:grpSp>
    <xdr:clientData fPrintsWithSheet="0"/>
  </xdr:twoCellAnchor>
  <xdr:twoCellAnchor editAs="absolute">
    <xdr:from>
      <xdr:col>8</xdr:col>
      <xdr:colOff>727076</xdr:colOff>
      <xdr:row>0</xdr:row>
      <xdr:rowOff>34925</xdr:rowOff>
    </xdr:from>
    <xdr:to>
      <xdr:col>10</xdr:col>
      <xdr:colOff>15696</xdr:colOff>
      <xdr:row>1</xdr:row>
      <xdr:rowOff>136235</xdr:rowOff>
    </xdr:to>
    <xdr:sp macro="" textlink="">
      <xdr:nvSpPr>
        <xdr:cNvPr id="21" name="Rectangle: Rounded Corners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4B36560-43B1-4EA4-941F-463C30D6AD51}"/>
            </a:ext>
          </a:extLst>
        </xdr:cNvPr>
        <xdr:cNvSpPr/>
      </xdr:nvSpPr>
      <xdr:spPr>
        <a:xfrm>
          <a:off x="5651501" y="34925"/>
          <a:ext cx="1346020" cy="29181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4EB09D"/>
            </a:solidFill>
          </a:endParaRPr>
        </a:p>
      </xdr:txBody>
    </xdr:sp>
    <xdr:clientData fPrintsWithSheet="0"/>
  </xdr:twoCellAnchor>
  <xdr:twoCellAnchor editAs="absolute">
    <xdr:from>
      <xdr:col>8</xdr:col>
      <xdr:colOff>784185</xdr:colOff>
      <xdr:row>0</xdr:row>
      <xdr:rowOff>54264</xdr:rowOff>
    </xdr:from>
    <xdr:to>
      <xdr:col>9</xdr:col>
      <xdr:colOff>1008034</xdr:colOff>
      <xdr:row>1</xdr:row>
      <xdr:rowOff>115453</xdr:rowOff>
    </xdr:to>
    <xdr:grpSp>
      <xdr:nvGrpSpPr>
        <xdr:cNvPr id="22" name="Group 2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E16A2DF-BA7B-4893-B3A8-ACA9DA986ADE}"/>
            </a:ext>
          </a:extLst>
        </xdr:cNvPr>
        <xdr:cNvGrpSpPr/>
      </xdr:nvGrpSpPr>
      <xdr:grpSpPr>
        <a:xfrm>
          <a:off x="5708610" y="54264"/>
          <a:ext cx="1252549" cy="251689"/>
          <a:chOff x="14411325" y="4952591"/>
          <a:chExt cx="1051352" cy="216000"/>
        </a:xfrm>
        <a:solidFill>
          <a:schemeClr val="bg1"/>
        </a:solidFill>
      </xdr:grpSpPr>
      <xdr:sp macro="" textlink="">
        <xdr:nvSpPr>
          <xdr:cNvPr id="23" name="TextBox 22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33EC8001-3D44-BD27-2344-87BB18201C69}"/>
              </a:ext>
            </a:extLst>
          </xdr:cNvPr>
          <xdr:cNvSpPr txBox="1"/>
        </xdr:nvSpPr>
        <xdr:spPr>
          <a:xfrm>
            <a:off x="14535394" y="4952591"/>
            <a:ext cx="927283" cy="216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accent5">
                    <a:lumMod val="75000"/>
                  </a:schemeClr>
                </a:solidFill>
                <a:latin typeface="Nirmala UI" panose="020B0502040204020203" pitchFamily="34" charset="0"/>
                <a:cs typeface="Nirmala UI" panose="020B0502040204020203" pitchFamily="34" charset="0"/>
              </a:rPr>
              <a:t>RUH SP2D</a:t>
            </a:r>
          </a:p>
        </xdr:txBody>
      </xdr:sp>
      <xdr:pic>
        <xdr:nvPicPr>
          <xdr:cNvPr id="24" name="Graphic 2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69FD56D-1B28-7B9D-E073-C16150B8083A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4411325" y="4977511"/>
            <a:ext cx="142763" cy="156851"/>
          </a:xfrm>
          <a:prstGeom prst="rect">
            <a:avLst/>
          </a:prstGeom>
        </xdr:spPr>
      </xdr:pic>
    </xdr:grpSp>
    <xdr:clientData fPrintsWithSheet="0"/>
  </xdr:twoCellAnchor>
  <xdr:twoCellAnchor editAs="absolute">
    <xdr:from>
      <xdr:col>12</xdr:col>
      <xdr:colOff>205741</xdr:colOff>
      <xdr:row>0</xdr:row>
      <xdr:rowOff>20955</xdr:rowOff>
    </xdr:from>
    <xdr:to>
      <xdr:col>14</xdr:col>
      <xdr:colOff>365581</xdr:colOff>
      <xdr:row>1</xdr:row>
      <xdr:rowOff>136235</xdr:rowOff>
    </xdr:to>
    <xdr:sp macro="" textlink="">
      <xdr:nvSpPr>
        <xdr:cNvPr id="25" name="Rectangle: Rounded Corner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D244A15-318D-4D64-93A2-9536255775F9}"/>
            </a:ext>
          </a:extLst>
        </xdr:cNvPr>
        <xdr:cNvSpPr/>
      </xdr:nvSpPr>
      <xdr:spPr>
        <a:xfrm>
          <a:off x="8378191" y="20955"/>
          <a:ext cx="1350465" cy="3057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4EB09D"/>
            </a:solidFill>
          </a:endParaRPr>
        </a:p>
      </xdr:txBody>
    </xdr:sp>
    <xdr:clientData fPrintsWithSheet="0"/>
  </xdr:twoCellAnchor>
  <xdr:twoCellAnchor editAs="absolute">
    <xdr:from>
      <xdr:col>12</xdr:col>
      <xdr:colOff>270470</xdr:colOff>
      <xdr:row>0</xdr:row>
      <xdr:rowOff>55534</xdr:rowOff>
    </xdr:from>
    <xdr:to>
      <xdr:col>14</xdr:col>
      <xdr:colOff>323504</xdr:colOff>
      <xdr:row>1</xdr:row>
      <xdr:rowOff>115453</xdr:rowOff>
    </xdr:to>
    <xdr:grpSp>
      <xdr:nvGrpSpPr>
        <xdr:cNvPr id="26" name="Group 2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CEDBF63-0C69-4424-8CA0-775877265501}"/>
            </a:ext>
          </a:extLst>
        </xdr:cNvPr>
        <xdr:cNvGrpSpPr/>
      </xdr:nvGrpSpPr>
      <xdr:grpSpPr>
        <a:xfrm>
          <a:off x="8442920" y="55534"/>
          <a:ext cx="1243659" cy="250419"/>
          <a:chOff x="14411325" y="4952591"/>
          <a:chExt cx="1051352" cy="216000"/>
        </a:xfrm>
        <a:solidFill>
          <a:schemeClr val="bg1"/>
        </a:solidFill>
      </xdr:grpSpPr>
      <xdr:sp macro="" textlink="">
        <xdr:nvSpPr>
          <xdr:cNvPr id="27" name="TextBox 26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54C0F97-FCDB-1EF5-429D-5FF75BA6D3DD}"/>
              </a:ext>
            </a:extLst>
          </xdr:cNvPr>
          <xdr:cNvSpPr txBox="1"/>
        </xdr:nvSpPr>
        <xdr:spPr>
          <a:xfrm>
            <a:off x="14535394" y="4952591"/>
            <a:ext cx="927283" cy="216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accent5">
                    <a:lumMod val="75000"/>
                  </a:schemeClr>
                </a:solidFill>
                <a:latin typeface="Nirmala UI" panose="020B0502040204020203" pitchFamily="34" charset="0"/>
                <a:cs typeface="Nirmala UI" panose="020B0502040204020203" pitchFamily="34" charset="0"/>
              </a:rPr>
              <a:t>RUH SUPPLIER</a:t>
            </a:r>
          </a:p>
        </xdr:txBody>
      </xdr:sp>
      <xdr:pic>
        <xdr:nvPicPr>
          <xdr:cNvPr id="28" name="Graphic 27" descr="Users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18C01538-319C-7E9A-2A4F-BBE2E23B5719}"/>
              </a:ext>
            </a:extLst>
          </xdr:cNvPr>
          <xdr:cNvPicPr/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>
            <a:fillRect/>
          </a:stretch>
        </xdr:blipFill>
        <xdr:spPr>
          <a:xfrm>
            <a:off x="14411325" y="4977511"/>
            <a:ext cx="142763" cy="156851"/>
          </a:xfrm>
          <a:prstGeom prst="rect">
            <a:avLst/>
          </a:prstGeom>
        </xdr:spPr>
      </xdr:pic>
    </xdr:grpSp>
    <xdr:clientData fPrintsWithSheet="0"/>
  </xdr:twoCellAnchor>
  <xdr:twoCellAnchor editAs="absolute">
    <xdr:from>
      <xdr:col>10</xdr:col>
      <xdr:colOff>20956</xdr:colOff>
      <xdr:row>0</xdr:row>
      <xdr:rowOff>20955</xdr:rowOff>
    </xdr:from>
    <xdr:to>
      <xdr:col>12</xdr:col>
      <xdr:colOff>174446</xdr:colOff>
      <xdr:row>1</xdr:row>
      <xdr:rowOff>136235</xdr:rowOff>
    </xdr:to>
    <xdr:sp macro="" textlink="">
      <xdr:nvSpPr>
        <xdr:cNvPr id="29" name="Rectangle: Rounded Corners 2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3C74A97-A59B-42EA-B2CF-A83FB0B82CD7}"/>
            </a:ext>
          </a:extLst>
        </xdr:cNvPr>
        <xdr:cNvSpPr/>
      </xdr:nvSpPr>
      <xdr:spPr>
        <a:xfrm>
          <a:off x="7002781" y="20955"/>
          <a:ext cx="1344115" cy="30578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4EB09D"/>
            </a:solidFill>
          </a:endParaRPr>
        </a:p>
      </xdr:txBody>
    </xdr:sp>
    <xdr:clientData fPrintsWithSheet="0"/>
  </xdr:twoCellAnchor>
  <xdr:twoCellAnchor editAs="absolute">
    <xdr:from>
      <xdr:col>10</xdr:col>
      <xdr:colOff>96480</xdr:colOff>
      <xdr:row>0</xdr:row>
      <xdr:rowOff>55534</xdr:rowOff>
    </xdr:from>
    <xdr:to>
      <xdr:col>12</xdr:col>
      <xdr:colOff>136179</xdr:colOff>
      <xdr:row>1</xdr:row>
      <xdr:rowOff>115453</xdr:rowOff>
    </xdr:to>
    <xdr:grpSp>
      <xdr:nvGrpSpPr>
        <xdr:cNvPr id="30" name="Group 2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30FBB79-FF2A-476B-A166-D29C7FAB2831}"/>
            </a:ext>
          </a:extLst>
        </xdr:cNvPr>
        <xdr:cNvGrpSpPr/>
      </xdr:nvGrpSpPr>
      <xdr:grpSpPr>
        <a:xfrm>
          <a:off x="7078305" y="55534"/>
          <a:ext cx="1230324" cy="250419"/>
          <a:chOff x="14411325" y="4952591"/>
          <a:chExt cx="1051352" cy="216000"/>
        </a:xfrm>
        <a:solidFill>
          <a:schemeClr val="bg1"/>
        </a:solidFill>
      </xdr:grpSpPr>
      <xdr:sp macro="" textlink="">
        <xdr:nvSpPr>
          <xdr:cNvPr id="31" name="TextBox 30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5DD75C5B-B136-227A-8BB6-6ADC90D64B68}"/>
              </a:ext>
            </a:extLst>
          </xdr:cNvPr>
          <xdr:cNvSpPr txBox="1"/>
        </xdr:nvSpPr>
        <xdr:spPr>
          <a:xfrm>
            <a:off x="14535394" y="4952591"/>
            <a:ext cx="927283" cy="216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accent5">
                    <a:lumMod val="75000"/>
                  </a:schemeClr>
                </a:solidFill>
                <a:latin typeface="Nirmala UI" panose="020B0502040204020203" pitchFamily="34" charset="0"/>
                <a:cs typeface="Nirmala UI" panose="020B0502040204020203" pitchFamily="34" charset="0"/>
              </a:rPr>
              <a:t>POTONGAN SPM</a:t>
            </a:r>
          </a:p>
        </xdr:txBody>
      </xdr:sp>
      <xdr:pic>
        <xdr:nvPicPr>
          <xdr:cNvPr id="32" name="Graphic 31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73ADA13F-DD05-A0C0-1FC3-0032377EE929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4411325" y="4977511"/>
            <a:ext cx="142763" cy="156851"/>
          </a:xfrm>
          <a:prstGeom prst="rect">
            <a:avLst/>
          </a:prstGeom>
        </xdr:spPr>
      </xdr:pic>
    </xdr:grp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27</xdr:row>
      <xdr:rowOff>0</xdr:rowOff>
    </xdr:from>
    <xdr:to>
      <xdr:col>5</xdr:col>
      <xdr:colOff>47629</xdr:colOff>
      <xdr:row>29</xdr:row>
      <xdr:rowOff>51000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9BE506E-A5B7-45B6-8950-7722556357C1}"/>
            </a:ext>
          </a:extLst>
        </xdr:cNvPr>
        <xdr:cNvGrpSpPr/>
      </xdr:nvGrpSpPr>
      <xdr:grpSpPr>
        <a:xfrm>
          <a:off x="1935079" y="6156158"/>
          <a:ext cx="1280866" cy="472105"/>
          <a:chOff x="4943475" y="6343650"/>
          <a:chExt cx="1295404" cy="470100"/>
        </a:xfrm>
      </xdr:grpSpPr>
      <xdr:sp macro="[3]!BUATKONTRAK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36FA79D0-23A9-56DA-3B75-0AE3911C30F8}"/>
              </a:ext>
            </a:extLst>
          </xdr:cNvPr>
          <xdr:cNvSpPr/>
        </xdr:nvSpPr>
        <xdr:spPr>
          <a:xfrm>
            <a:off x="4943475" y="6343650"/>
            <a:ext cx="127635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4D25A9D9-17DD-1515-6780-B9E649F271AD}"/>
              </a:ext>
            </a:extLst>
          </xdr:cNvPr>
          <xdr:cNvGrpSpPr/>
        </xdr:nvGrpSpPr>
        <xdr:grpSpPr>
          <a:xfrm>
            <a:off x="5048236" y="6426025"/>
            <a:ext cx="1190643" cy="294683"/>
            <a:chOff x="14411325" y="4985923"/>
            <a:chExt cx="975796" cy="260254"/>
          </a:xfrm>
        </xdr:grpSpPr>
        <xdr:sp macro="[3]!BUATKONTRAK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FAFB196-2C45-214B-CF03-4C30C36A9565}"/>
                </a:ext>
              </a:extLst>
            </xdr:cNvPr>
            <xdr:cNvSpPr txBox="1"/>
          </xdr:nvSpPr>
          <xdr:spPr>
            <a:xfrm>
              <a:off x="14615963" y="4991099"/>
              <a:ext cx="771158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BUAT BARU</a:t>
              </a:r>
            </a:p>
          </xdr:txBody>
        </xdr:sp>
        <xdr:pic macro="[3]!BUATKONTRAK">
          <xdr:nvPicPr>
            <xdr:cNvPr id="6" name="Graphic 5">
              <a:extLst>
                <a:ext uri="{FF2B5EF4-FFF2-40B4-BE49-F238E27FC236}">
                  <a16:creationId xmlns:a16="http://schemas.microsoft.com/office/drawing/2014/main" id="{33517D4B-3F76-D10A-D156-E0237C5412F0}"/>
                </a:ext>
              </a:extLst>
            </xdr:cNvPr>
            <xdr:cNvPicPr/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5</xdr:col>
      <xdr:colOff>104774</xdr:colOff>
      <xdr:row>27</xdr:row>
      <xdr:rowOff>0</xdr:rowOff>
    </xdr:from>
    <xdr:to>
      <xdr:col>6</xdr:col>
      <xdr:colOff>668399</xdr:colOff>
      <xdr:row>29</xdr:row>
      <xdr:rowOff>51000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DF9A0E38-B772-48CA-A7CA-06C2162810A8}"/>
            </a:ext>
          </a:extLst>
        </xdr:cNvPr>
        <xdr:cNvGrpSpPr/>
      </xdr:nvGrpSpPr>
      <xdr:grpSpPr>
        <a:xfrm>
          <a:off x="3273090" y="6156158"/>
          <a:ext cx="1255441" cy="472105"/>
          <a:chOff x="6296024" y="6343650"/>
          <a:chExt cx="1278000" cy="470100"/>
        </a:xfrm>
      </xdr:grpSpPr>
      <xdr:sp macro="[3]!SIMPANKONTRAK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C8A711AB-FCE8-AD06-1AAE-9E5C59214468}"/>
              </a:ext>
            </a:extLst>
          </xdr:cNvPr>
          <xdr:cNvSpPr/>
        </xdr:nvSpPr>
        <xdr:spPr>
          <a:xfrm>
            <a:off x="629602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C7104F6F-2222-6F0A-ACDD-84F02643C5E8}"/>
              </a:ext>
            </a:extLst>
          </xdr:cNvPr>
          <xdr:cNvGrpSpPr/>
        </xdr:nvGrpSpPr>
        <xdr:grpSpPr>
          <a:xfrm>
            <a:off x="6400786" y="6426025"/>
            <a:ext cx="962043" cy="294683"/>
            <a:chOff x="14411325" y="4985923"/>
            <a:chExt cx="788446" cy="260254"/>
          </a:xfrm>
        </xdr:grpSpPr>
        <xdr:sp macro="[3]!SIMPANKONTRAK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2BCE5881-ED20-A4A8-F5AF-6E50C8327AE3}"/>
                </a:ext>
              </a:extLst>
            </xdr:cNvPr>
            <xdr:cNvSpPr txBox="1"/>
          </xdr:nvSpPr>
          <xdr:spPr>
            <a:xfrm>
              <a:off x="14615963" y="4991099"/>
              <a:ext cx="583808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SIMPAN</a:t>
              </a:r>
            </a:p>
          </xdr:txBody>
        </xdr:sp>
        <xdr:pic macro="[3]!SIMPANKONTRAK">
          <xdr:nvPicPr>
            <xdr:cNvPr id="11" name="Graphic 10" descr="Disk">
              <a:extLst>
                <a:ext uri="{FF2B5EF4-FFF2-40B4-BE49-F238E27FC236}">
                  <a16:creationId xmlns:a16="http://schemas.microsoft.com/office/drawing/2014/main" id="{62005C56-7D2C-7766-23C4-9B174E3A2035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7</xdr:col>
      <xdr:colOff>28574</xdr:colOff>
      <xdr:row>27</xdr:row>
      <xdr:rowOff>0</xdr:rowOff>
    </xdr:from>
    <xdr:to>
      <xdr:col>8</xdr:col>
      <xdr:colOff>592199</xdr:colOff>
      <xdr:row>29</xdr:row>
      <xdr:rowOff>51000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EA7054C4-F501-4B9F-BD17-D91A33D9E85A}"/>
            </a:ext>
          </a:extLst>
        </xdr:cNvPr>
        <xdr:cNvGrpSpPr/>
      </xdr:nvGrpSpPr>
      <xdr:grpSpPr>
        <a:xfrm>
          <a:off x="4580521" y="6156158"/>
          <a:ext cx="1255441" cy="472105"/>
          <a:chOff x="7648574" y="6343650"/>
          <a:chExt cx="1278000" cy="470100"/>
        </a:xfrm>
      </xdr:grpSpPr>
      <xdr:sp macro="[3]!indirectpreview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2A4AFEB2-FD80-5809-C98E-2193F1FD3623}"/>
              </a:ext>
            </a:extLst>
          </xdr:cNvPr>
          <xdr:cNvSpPr/>
        </xdr:nvSpPr>
        <xdr:spPr>
          <a:xfrm>
            <a:off x="764857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1C92E49E-2D89-AC4B-55CB-7FA606134042}"/>
              </a:ext>
            </a:extLst>
          </xdr:cNvPr>
          <xdr:cNvGrpSpPr/>
        </xdr:nvGrpSpPr>
        <xdr:grpSpPr>
          <a:xfrm>
            <a:off x="7753330" y="6426025"/>
            <a:ext cx="1000139" cy="294683"/>
            <a:chOff x="14411325" y="4985923"/>
            <a:chExt cx="819668" cy="260254"/>
          </a:xfrm>
        </xdr:grpSpPr>
        <xdr:sp macro="[3]!indirectpreview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C409006-C905-C55A-3219-8E03A8DB8F2D}"/>
                </a:ext>
              </a:extLst>
            </xdr:cNvPr>
            <xdr:cNvSpPr txBox="1"/>
          </xdr:nvSpPr>
          <xdr:spPr>
            <a:xfrm>
              <a:off x="14615963" y="4991099"/>
              <a:ext cx="61503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PREVIEW</a:t>
              </a:r>
            </a:p>
          </xdr:txBody>
        </xdr:sp>
        <xdr:pic macro="[3]!indirectpreview">
          <xdr:nvPicPr>
            <xdr:cNvPr id="16" name="Graphic 15" descr="Eye">
              <a:extLst>
                <a:ext uri="{FF2B5EF4-FFF2-40B4-BE49-F238E27FC236}">
                  <a16:creationId xmlns:a16="http://schemas.microsoft.com/office/drawing/2014/main" id="{253AC426-49C3-4898-751E-34DEC4708CD8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8</xdr:col>
      <xdr:colOff>666749</xdr:colOff>
      <xdr:row>27</xdr:row>
      <xdr:rowOff>0</xdr:rowOff>
    </xdr:from>
    <xdr:to>
      <xdr:col>10</xdr:col>
      <xdr:colOff>115949</xdr:colOff>
      <xdr:row>29</xdr:row>
      <xdr:rowOff>51000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D6A943C3-3EC9-422E-8885-9020EE790F36}"/>
            </a:ext>
          </a:extLst>
        </xdr:cNvPr>
        <xdr:cNvGrpSpPr/>
      </xdr:nvGrpSpPr>
      <xdr:grpSpPr>
        <a:xfrm>
          <a:off x="5910512" y="6156158"/>
          <a:ext cx="1233884" cy="472105"/>
          <a:chOff x="9001124" y="6343650"/>
          <a:chExt cx="1278000" cy="470100"/>
        </a:xfrm>
      </xdr:grpSpPr>
      <xdr:sp macro="[3]!indirectprint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305DD831-B0DB-D357-525B-2D4C392A0558}"/>
              </a:ext>
            </a:extLst>
          </xdr:cNvPr>
          <xdr:cNvSpPr/>
        </xdr:nvSpPr>
        <xdr:spPr>
          <a:xfrm>
            <a:off x="900112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55522577-1580-1C13-C282-35B241729E5C}"/>
              </a:ext>
            </a:extLst>
          </xdr:cNvPr>
          <xdr:cNvGrpSpPr/>
        </xdr:nvGrpSpPr>
        <xdr:grpSpPr>
          <a:xfrm>
            <a:off x="9105886" y="6426025"/>
            <a:ext cx="962043" cy="294683"/>
            <a:chOff x="14411325" y="4985923"/>
            <a:chExt cx="788446" cy="260254"/>
          </a:xfrm>
        </xdr:grpSpPr>
        <xdr:sp macro="[3]!indirectprint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F1FDF941-5A80-25F5-9ABE-D702A2E3B5E9}"/>
                </a:ext>
              </a:extLst>
            </xdr:cNvPr>
            <xdr:cNvSpPr txBox="1"/>
          </xdr:nvSpPr>
          <xdr:spPr>
            <a:xfrm>
              <a:off x="14615963" y="4991099"/>
              <a:ext cx="583808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PRINT</a:t>
              </a:r>
            </a:p>
          </xdr:txBody>
        </xdr:sp>
        <xdr:pic macro="[3]!indirectprint">
          <xdr:nvPicPr>
            <xdr:cNvPr id="21" name="Graphic 20" descr="Printer">
              <a:extLst>
                <a:ext uri="{FF2B5EF4-FFF2-40B4-BE49-F238E27FC236}">
                  <a16:creationId xmlns:a16="http://schemas.microsoft.com/office/drawing/2014/main" id="{38C73566-A1F8-7772-C8FC-4156B362F2C0}"/>
                </a:ext>
              </a:extLst>
            </xdr:cNvPr>
            <xdr:cNvPicPr/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11</xdr:col>
      <xdr:colOff>38100</xdr:colOff>
      <xdr:row>26</xdr:row>
      <xdr:rowOff>200025</xdr:rowOff>
    </xdr:from>
    <xdr:to>
      <xdr:col>12</xdr:col>
      <xdr:colOff>66675</xdr:colOff>
      <xdr:row>29</xdr:row>
      <xdr:rowOff>51000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754DA91A-27AE-4F77-8611-BB38AFCEA8AB}"/>
            </a:ext>
          </a:extLst>
        </xdr:cNvPr>
        <xdr:cNvGrpSpPr/>
      </xdr:nvGrpSpPr>
      <xdr:grpSpPr>
        <a:xfrm>
          <a:off x="8159416" y="6145630"/>
          <a:ext cx="860759" cy="482633"/>
          <a:chOff x="5753101" y="533400"/>
          <a:chExt cx="876300" cy="470100"/>
        </a:xfrm>
      </xdr:grpSpPr>
      <xdr:sp macro="[3]!NEXTKONTRAK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59AFA53D-4FAC-ABB4-41A3-0234E3C9FF56}"/>
              </a:ext>
            </a:extLst>
          </xdr:cNvPr>
          <xdr:cNvSpPr/>
        </xdr:nvSpPr>
        <xdr:spPr>
          <a:xfrm>
            <a:off x="5753101" y="533400"/>
            <a:ext cx="8763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715FF22F-712E-D9EA-1CB7-15297CFF83EF}"/>
              </a:ext>
            </a:extLst>
          </xdr:cNvPr>
          <xdr:cNvGrpSpPr/>
        </xdr:nvGrpSpPr>
        <xdr:grpSpPr>
          <a:xfrm>
            <a:off x="5774151" y="615775"/>
            <a:ext cx="759472" cy="294683"/>
            <a:chOff x="14342651" y="4985923"/>
            <a:chExt cx="622425" cy="260254"/>
          </a:xfrm>
        </xdr:grpSpPr>
        <xdr:sp macro="[3]!NEXTKONTRAK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7489AEF-171B-3116-8F96-D04E17733735}"/>
                </a:ext>
              </a:extLst>
            </xdr:cNvPr>
            <xdr:cNvSpPr txBox="1"/>
          </xdr:nvSpPr>
          <xdr:spPr>
            <a:xfrm>
              <a:off x="14342651" y="4999511"/>
              <a:ext cx="427677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NEXT</a:t>
              </a:r>
            </a:p>
          </xdr:txBody>
        </xdr:sp>
        <xdr:pic macro="[3]!NEXTKONTRAK">
          <xdr:nvPicPr>
            <xdr:cNvPr id="26" name="Graphic 25" descr="End">
              <a:extLst>
                <a:ext uri="{FF2B5EF4-FFF2-40B4-BE49-F238E27FC236}">
                  <a16:creationId xmlns:a16="http://schemas.microsoft.com/office/drawing/2014/main" id="{2257D5FE-94F4-BE49-4195-08C1A0F191AD}"/>
                </a:ext>
              </a:extLst>
            </xdr:cNvPr>
            <xdr:cNvPicPr/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rcRect/>
            <a:stretch>
              <a:fillRect/>
            </a:stretch>
          </xdr:blipFill>
          <xdr:spPr>
            <a:xfrm>
              <a:off x="14723567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200025</xdr:colOff>
      <xdr:row>27</xdr:row>
      <xdr:rowOff>0</xdr:rowOff>
    </xdr:from>
    <xdr:to>
      <xdr:col>10</xdr:col>
      <xdr:colOff>1076325</xdr:colOff>
      <xdr:row>29</xdr:row>
      <xdr:rowOff>60525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423382F4-BBB6-4DAF-A054-AE712C052C17}"/>
            </a:ext>
          </a:extLst>
        </xdr:cNvPr>
        <xdr:cNvGrpSpPr/>
      </xdr:nvGrpSpPr>
      <xdr:grpSpPr>
        <a:xfrm>
          <a:off x="7228472" y="6156158"/>
          <a:ext cx="876300" cy="481630"/>
          <a:chOff x="4800601" y="542925"/>
          <a:chExt cx="876300" cy="470100"/>
        </a:xfrm>
      </xdr:grpSpPr>
      <xdr:sp macro="[3]!PREVKONTRAK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D97004FD-568C-9B71-A146-B5788D1FE524}"/>
              </a:ext>
            </a:extLst>
          </xdr:cNvPr>
          <xdr:cNvSpPr/>
        </xdr:nvSpPr>
        <xdr:spPr>
          <a:xfrm>
            <a:off x="4800601" y="542925"/>
            <a:ext cx="8763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29" name="Group 28">
            <a:extLst>
              <a:ext uri="{FF2B5EF4-FFF2-40B4-BE49-F238E27FC236}">
                <a16:creationId xmlns:a16="http://schemas.microsoft.com/office/drawing/2014/main" id="{89F020FD-7FEB-2099-2EB5-0E1B6916008B}"/>
              </a:ext>
            </a:extLst>
          </xdr:cNvPr>
          <xdr:cNvGrpSpPr/>
        </xdr:nvGrpSpPr>
        <xdr:grpSpPr>
          <a:xfrm>
            <a:off x="4905383" y="625300"/>
            <a:ext cx="771509" cy="294683"/>
            <a:chOff x="14411316" y="4985923"/>
            <a:chExt cx="632292" cy="260254"/>
          </a:xfrm>
        </xdr:grpSpPr>
        <xdr:sp macro="[3]!PREVKONTRAK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F5F3EEA-7C04-7851-AF12-30D1ED7DC36E}"/>
                </a:ext>
              </a:extLst>
            </xdr:cNvPr>
            <xdr:cNvSpPr txBox="1"/>
          </xdr:nvSpPr>
          <xdr:spPr>
            <a:xfrm>
              <a:off x="14615929" y="4999511"/>
              <a:ext cx="427679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PREV</a:t>
              </a:r>
            </a:p>
          </xdr:txBody>
        </xdr:sp>
        <xdr:pic macro="[3]!PREVKONTRAK">
          <xdr:nvPicPr>
            <xdr:cNvPr id="31" name="Graphic 30" descr="Beginning">
              <a:extLst>
                <a:ext uri="{FF2B5EF4-FFF2-40B4-BE49-F238E27FC236}">
                  <a16:creationId xmlns:a16="http://schemas.microsoft.com/office/drawing/2014/main" id="{A815F36D-408B-A7AF-A5FE-1C9FCE4C77CD}"/>
                </a:ext>
              </a:extLst>
            </xdr:cNvPr>
            <xdr:cNvPicPr/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rcRect/>
            <a:stretch>
              <a:fillRect/>
            </a:stretch>
          </xdr:blipFill>
          <xdr:spPr>
            <a:xfrm>
              <a:off x="14411316" y="4985923"/>
              <a:ext cx="241508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9525</xdr:colOff>
      <xdr:row>0</xdr:row>
      <xdr:rowOff>9525</xdr:rowOff>
    </xdr:from>
    <xdr:to>
      <xdr:col>5</xdr:col>
      <xdr:colOff>381750</xdr:colOff>
      <xdr:row>2</xdr:row>
      <xdr:rowOff>70050</xdr:rowOff>
    </xdr:to>
    <xdr:grpSp>
      <xdr:nvGrpSpPr>
        <xdr:cNvPr id="32" name="Group 31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7D58321-4FC2-4AE2-8997-D0FF88E0AEE5}"/>
            </a:ext>
          </a:extLst>
        </xdr:cNvPr>
        <xdr:cNvGrpSpPr/>
      </xdr:nvGrpSpPr>
      <xdr:grpSpPr>
        <a:xfrm>
          <a:off x="1944604" y="9525"/>
          <a:ext cx="1605462" cy="481630"/>
          <a:chOff x="0" y="933450"/>
          <a:chExt cx="1620000" cy="470100"/>
        </a:xfrm>
      </xdr:grpSpPr>
      <xdr:sp macro="" textlink="">
        <xdr:nvSpPr>
          <xdr:cNvPr id="33" name="Rectangle: Rounded Corners 32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9C42F7A0-928C-C12A-8E3A-13CC4A412463}"/>
              </a:ext>
            </a:extLst>
          </xdr:cNvPr>
          <xdr:cNvSpPr/>
        </xdr:nvSpPr>
        <xdr:spPr>
          <a:xfrm>
            <a:off x="0" y="933450"/>
            <a:ext cx="1620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4EB09D"/>
              </a:solidFill>
            </a:endParaRPr>
          </a:p>
        </xdr:txBody>
      </xdr:sp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C057E6F1-A977-C6E7-67FA-687A9B36D150}"/>
              </a:ext>
            </a:extLst>
          </xdr:cNvPr>
          <xdr:cNvGrpSpPr/>
        </xdr:nvGrpSpPr>
        <xdr:grpSpPr>
          <a:xfrm>
            <a:off x="104754" y="981075"/>
            <a:ext cx="1221898" cy="326100"/>
            <a:chOff x="14430375" y="4600575"/>
            <a:chExt cx="1043124" cy="288000"/>
          </a:xfrm>
        </xdr:grpSpPr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9AC8FC7-B51A-F8A7-91D7-B34459602493}"/>
                </a:ext>
              </a:extLst>
            </xdr:cNvPr>
            <xdr:cNvSpPr txBox="1"/>
          </xdr:nvSpPr>
          <xdr:spPr>
            <a:xfrm>
              <a:off x="14645499" y="4648199"/>
              <a:ext cx="82800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ea typeface="Tahoma" panose="020B0604030504040204" pitchFamily="34" charset="0"/>
                  <a:cs typeface="Nirmala UI" panose="020B0502040204020203" pitchFamily="34" charset="0"/>
                </a:rPr>
                <a:t>BERANDA</a:t>
              </a:r>
            </a:p>
          </xdr:txBody>
        </xdr:sp>
        <xdr:pic>
          <xdr:nvPicPr>
            <xdr:cNvPr id="36" name="Graphic 35">
              <a:extLst>
                <a:ext uri="{FF2B5EF4-FFF2-40B4-BE49-F238E27FC236}">
                  <a16:creationId xmlns:a16="http://schemas.microsoft.com/office/drawing/2014/main" id="{36955882-F170-35FD-0157-25BFC7A09769}"/>
                </a:ext>
              </a:extLst>
            </xdr:cNvPr>
            <xdr:cNvPicPr/>
          </xdr:nvPicPr>
          <xdr:blipFill>
            <a:blip xmlns:r="http://schemas.openxmlformats.org/officeDocument/2006/relationships" r:embed="rId1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6"/>
                </a:ext>
              </a:extLst>
            </a:blip>
            <a:stretch>
              <a:fillRect/>
            </a:stretch>
          </xdr:blipFill>
          <xdr:spPr>
            <a:xfrm>
              <a:off x="14430375" y="4600575"/>
              <a:ext cx="245863" cy="288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5</xdr:col>
      <xdr:colOff>495300</xdr:colOff>
      <xdr:row>0</xdr:row>
      <xdr:rowOff>9525</xdr:rowOff>
    </xdr:from>
    <xdr:to>
      <xdr:col>7</xdr:col>
      <xdr:colOff>686550</xdr:colOff>
      <xdr:row>2</xdr:row>
      <xdr:rowOff>70050</xdr:rowOff>
    </xdr:to>
    <xdr:grpSp>
      <xdr:nvGrpSpPr>
        <xdr:cNvPr id="37" name="Group 3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3E868AD6-0316-4328-917C-DA139AD9A3B2}"/>
            </a:ext>
          </a:extLst>
        </xdr:cNvPr>
        <xdr:cNvGrpSpPr/>
      </xdr:nvGrpSpPr>
      <xdr:grpSpPr>
        <a:xfrm>
          <a:off x="3663616" y="9525"/>
          <a:ext cx="1574881" cy="481630"/>
          <a:chOff x="0" y="3067050"/>
          <a:chExt cx="1620000" cy="470100"/>
        </a:xfrm>
        <a:solidFill>
          <a:schemeClr val="bg1"/>
        </a:solidFill>
      </xdr:grpSpPr>
      <xdr:sp macro="" textlink="">
        <xdr:nvSpPr>
          <xdr:cNvPr id="38" name="Rectangle: Rounded Corners 37">
            <a:extLst>
              <a:ext uri="{FF2B5EF4-FFF2-40B4-BE49-F238E27FC236}">
                <a16:creationId xmlns:a16="http://schemas.microsoft.com/office/drawing/2014/main" id="{2EE728E1-5D1F-8B46-BA45-B96B08CC8243}"/>
              </a:ext>
            </a:extLst>
          </xdr:cNvPr>
          <xdr:cNvSpPr/>
        </xdr:nvSpPr>
        <xdr:spPr>
          <a:xfrm>
            <a:off x="0" y="3067050"/>
            <a:ext cx="1620000" cy="470100"/>
          </a:xfrm>
          <a:prstGeom prst="roundRect">
            <a:avLst/>
          </a:prstGeom>
          <a:grp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4EB09D"/>
              </a:solidFill>
            </a:endParaRPr>
          </a:p>
        </xdr:txBody>
      </xdr:sp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C36ABDC9-9385-3E4A-FC4C-3173C090ADCA}"/>
              </a:ext>
            </a:extLst>
          </xdr:cNvPr>
          <xdr:cNvGrpSpPr/>
        </xdr:nvGrpSpPr>
        <xdr:grpSpPr>
          <a:xfrm>
            <a:off x="104737" y="3152775"/>
            <a:ext cx="1260000" cy="307050"/>
            <a:chOff x="14439899" y="5667375"/>
            <a:chExt cx="1007500" cy="288000"/>
          </a:xfrm>
          <a:grpFill/>
        </xdr:grpSpPr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21FE2D7B-FC03-7C6E-CB71-5A5FF5F1ADB8}"/>
                </a:ext>
              </a:extLst>
            </xdr:cNvPr>
            <xdr:cNvSpPr txBox="1"/>
          </xdr:nvSpPr>
          <xdr:spPr>
            <a:xfrm>
              <a:off x="14619399" y="5695949"/>
              <a:ext cx="828000" cy="216000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DB</a:t>
              </a:r>
              <a:r>
                <a:rPr lang="en-US" sz="1000" b="1" baseline="0">
                  <a:solidFill>
                    <a:srgbClr val="002060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 KONTRAK</a:t>
              </a:r>
              <a:endParaRPr lang="en-US" sz="1000" b="1">
                <a:solidFill>
                  <a:srgbClr val="002060"/>
                </a:solidFill>
                <a:latin typeface="Nirmala UI" panose="020B0502040204020203" pitchFamily="34" charset="0"/>
                <a:cs typeface="Nirmala UI" panose="020B0502040204020203" pitchFamily="34" charset="0"/>
              </a:endParaRPr>
            </a:p>
          </xdr:txBody>
        </xdr:sp>
        <xdr:pic>
          <xdr:nvPicPr>
            <xdr:cNvPr id="41" name="Graphic 40" descr="Database">
              <a:extLst>
                <a:ext uri="{FF2B5EF4-FFF2-40B4-BE49-F238E27FC236}">
                  <a16:creationId xmlns:a16="http://schemas.microsoft.com/office/drawing/2014/main" id="{A0990984-6A8C-E01D-F4B7-072C056659E7}"/>
                </a:ext>
              </a:extLst>
            </xdr:cNvPr>
            <xdr:cNvPicPr/>
          </xdr:nvPicPr>
          <xdr:blipFill>
            <a:blip xmlns:r="http://schemas.openxmlformats.org/officeDocument/2006/relationships" r:embed="rId18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19"/>
                </a:ext>
              </a:extLst>
            </a:blip>
            <a:srcRect/>
            <a:stretch>
              <a:fillRect/>
            </a:stretch>
          </xdr:blipFill>
          <xdr:spPr>
            <a:xfrm>
              <a:off x="14439899" y="5667375"/>
              <a:ext cx="239331" cy="288000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0</xdr:colOff>
      <xdr:row>2</xdr:row>
      <xdr:rowOff>152400</xdr:rowOff>
    </xdr:from>
    <xdr:to>
      <xdr:col>3</xdr:col>
      <xdr:colOff>19800</xdr:colOff>
      <xdr:row>4</xdr:row>
      <xdr:rowOff>55405</xdr:rowOff>
    </xdr:to>
    <xdr:sp macro="" textlink="">
      <xdr:nvSpPr>
        <xdr:cNvPr id="42" name="Rectangle: Rounded Corners 4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240EF60-E497-4A66-B945-4962C84B7F14}"/>
            </a:ext>
          </a:extLst>
        </xdr:cNvPr>
        <xdr:cNvSpPr/>
      </xdr:nvSpPr>
      <xdr:spPr>
        <a:xfrm>
          <a:off x="0" y="571500"/>
          <a:ext cx="1639050" cy="341656"/>
        </a:xfrm>
        <a:prstGeom prst="roundRect">
          <a:avLst>
            <a:gd name="adj" fmla="val 50000"/>
          </a:avLst>
        </a:prstGeom>
        <a:solidFill>
          <a:srgbClr val="002060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RUH</a:t>
          </a:r>
          <a:r>
            <a:rPr lang="en-US" sz="1000" b="1" baseline="0">
              <a:solidFill>
                <a:schemeClr val="bg1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chemeClr val="bg1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4</xdr:row>
      <xdr:rowOff>112600</xdr:rowOff>
    </xdr:from>
    <xdr:to>
      <xdr:col>3</xdr:col>
      <xdr:colOff>19800</xdr:colOff>
      <xdr:row>6</xdr:row>
      <xdr:rowOff>20621</xdr:rowOff>
    </xdr:to>
    <xdr:sp macro="" textlink="">
      <xdr:nvSpPr>
        <xdr:cNvPr id="43" name="Rectangle: Rounded Corners 42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5361455-40ED-49A8-9FC7-8E018D51A324}"/>
            </a:ext>
          </a:extLst>
        </xdr:cNvPr>
        <xdr:cNvSpPr/>
      </xdr:nvSpPr>
      <xdr:spPr>
        <a:xfrm>
          <a:off x="0" y="970351"/>
          <a:ext cx="1639050" cy="346171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RESUME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6</xdr:row>
      <xdr:rowOff>96866</xdr:rowOff>
    </xdr:from>
    <xdr:to>
      <xdr:col>3</xdr:col>
      <xdr:colOff>19800</xdr:colOff>
      <xdr:row>8</xdr:row>
      <xdr:rowOff>1076</xdr:rowOff>
    </xdr:to>
    <xdr:sp macro="" textlink="">
      <xdr:nvSpPr>
        <xdr:cNvPr id="44" name="Rectangle: Rounded Corners 4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D8CDB7B5-0C58-4E36-A498-3A06FD59A901}"/>
            </a:ext>
          </a:extLst>
        </xdr:cNvPr>
        <xdr:cNvSpPr/>
      </xdr:nvSpPr>
      <xdr:spPr>
        <a:xfrm>
          <a:off x="0" y="1392767"/>
          <a:ext cx="1639050" cy="34236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KARMON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8</xdr:row>
      <xdr:rowOff>75416</xdr:rowOff>
    </xdr:from>
    <xdr:to>
      <xdr:col>3</xdr:col>
      <xdr:colOff>19800</xdr:colOff>
      <xdr:row>9</xdr:row>
      <xdr:rowOff>209624</xdr:rowOff>
    </xdr:to>
    <xdr:sp macro="" textlink="">
      <xdr:nvSpPr>
        <xdr:cNvPr id="45" name="Rectangle: Rounded Corners 4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23FA5BB5-7D22-4795-A23A-DD504C8A13C6}"/>
            </a:ext>
          </a:extLst>
        </xdr:cNvPr>
        <xdr:cNvSpPr/>
      </xdr:nvSpPr>
      <xdr:spPr>
        <a:xfrm>
          <a:off x="0" y="1809467"/>
          <a:ext cx="1639050" cy="353283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REALISASI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8</xdr:col>
      <xdr:colOff>7620</xdr:colOff>
      <xdr:row>13</xdr:row>
      <xdr:rowOff>7620</xdr:rowOff>
    </xdr:from>
    <xdr:to>
      <xdr:col>8</xdr:col>
      <xdr:colOff>1123620</xdr:colOff>
      <xdr:row>13</xdr:row>
      <xdr:rowOff>213360</xdr:rowOff>
    </xdr:to>
    <xdr:sp macro="[3]!btnFormSelectCoaKontrak" textlink="">
      <xdr:nvSpPr>
        <xdr:cNvPr id="46" name="Rectangle 45">
          <a:extLst>
            <a:ext uri="{FF2B5EF4-FFF2-40B4-BE49-F238E27FC236}">
              <a16:creationId xmlns:a16="http://schemas.microsoft.com/office/drawing/2014/main" id="{AFF7F07E-B868-46B2-8A85-81F7A36BBB11}"/>
            </a:ext>
          </a:extLst>
        </xdr:cNvPr>
        <xdr:cNvSpPr/>
      </xdr:nvSpPr>
      <xdr:spPr>
        <a:xfrm>
          <a:off x="5255895" y="2827020"/>
          <a:ext cx="1087425" cy="2057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900" b="1">
              <a:solidFill>
                <a:srgbClr val="002060"/>
              </a:solidFill>
              <a:latin typeface="Nirmala UI" panose="020B0502040204020203" pitchFamily="34" charset="0"/>
              <a:ea typeface="Nirmala UI" panose="020B0502040204020203" pitchFamily="34" charset="0"/>
              <a:cs typeface="Nirmala UI" panose="020B0502040204020203" pitchFamily="34" charset="0"/>
            </a:rPr>
            <a:t>COA</a:t>
          </a:r>
        </a:p>
      </xdr:txBody>
    </xdr:sp>
    <xdr:clientData/>
  </xdr:twoCellAnchor>
  <xdr:twoCellAnchor>
    <xdr:from>
      <xdr:col>3</xdr:col>
      <xdr:colOff>312420</xdr:colOff>
      <xdr:row>25</xdr:row>
      <xdr:rowOff>7620</xdr:rowOff>
    </xdr:from>
    <xdr:to>
      <xdr:col>4</xdr:col>
      <xdr:colOff>1252380</xdr:colOff>
      <xdr:row>25</xdr:row>
      <xdr:rowOff>213360</xdr:rowOff>
    </xdr:to>
    <xdr:sp macro="[3]!btnFormSelectPPK" textlink="">
      <xdr:nvSpPr>
        <xdr:cNvPr id="47" name="Rectangle 46">
          <a:extLst>
            <a:ext uri="{FF2B5EF4-FFF2-40B4-BE49-F238E27FC236}">
              <a16:creationId xmlns:a16="http://schemas.microsoft.com/office/drawing/2014/main" id="{6B9BB652-C04C-4497-A3F2-6C366398F8CB}"/>
            </a:ext>
          </a:extLst>
        </xdr:cNvPr>
        <xdr:cNvSpPr/>
      </xdr:nvSpPr>
      <xdr:spPr>
        <a:xfrm>
          <a:off x="1931670" y="5636895"/>
          <a:ext cx="1235235" cy="2057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900" b="1">
              <a:solidFill>
                <a:srgbClr val="002060"/>
              </a:solidFill>
              <a:latin typeface="Nirmala UI" panose="020B0502040204020203" pitchFamily="34" charset="0"/>
              <a:ea typeface="Nirmala UI" panose="020B0502040204020203" pitchFamily="34" charset="0"/>
              <a:cs typeface="Nirmala UI" panose="020B0502040204020203" pitchFamily="34" charset="0"/>
            </a:rPr>
            <a:t>PPK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</xdr:row>
      <xdr:rowOff>47625</xdr:rowOff>
    </xdr:from>
    <xdr:to>
      <xdr:col>5</xdr:col>
      <xdr:colOff>87375</xdr:colOff>
      <xdr:row>30</xdr:row>
      <xdr:rowOff>155775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1ECC119-FFC5-419D-9ED4-52B0945E9C2E}"/>
            </a:ext>
          </a:extLst>
        </xdr:cNvPr>
        <xdr:cNvGrpSpPr/>
      </xdr:nvGrpSpPr>
      <xdr:grpSpPr>
        <a:xfrm>
          <a:off x="2155031" y="6524625"/>
          <a:ext cx="1254188" cy="465338"/>
          <a:chOff x="7648574" y="6343650"/>
          <a:chExt cx="1278000" cy="470100"/>
        </a:xfrm>
      </xdr:grpSpPr>
      <xdr:sp macro="[3]!indirectpreview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7EF31EC9-F895-83B7-9F14-434B7B2E2682}"/>
              </a:ext>
            </a:extLst>
          </xdr:cNvPr>
          <xdr:cNvSpPr/>
        </xdr:nvSpPr>
        <xdr:spPr>
          <a:xfrm>
            <a:off x="764857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C3E0F83-6AC6-28BD-66FC-A6441AF17516}"/>
              </a:ext>
            </a:extLst>
          </xdr:cNvPr>
          <xdr:cNvGrpSpPr/>
        </xdr:nvGrpSpPr>
        <xdr:grpSpPr>
          <a:xfrm>
            <a:off x="7753330" y="6426025"/>
            <a:ext cx="1000139" cy="294683"/>
            <a:chOff x="14411325" y="4985923"/>
            <a:chExt cx="819668" cy="260254"/>
          </a:xfrm>
        </xdr:grpSpPr>
        <xdr:sp macro="[3]!indirectpreview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774E64-6722-0758-5F3C-249E08B9EA5B}"/>
                </a:ext>
              </a:extLst>
            </xdr:cNvPr>
            <xdr:cNvSpPr txBox="1"/>
          </xdr:nvSpPr>
          <xdr:spPr>
            <a:xfrm>
              <a:off x="14615963" y="4991099"/>
              <a:ext cx="61503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PREVIEW</a:t>
              </a:r>
            </a:p>
          </xdr:txBody>
        </xdr:sp>
        <xdr:pic macro="[3]!indirectpreview">
          <xdr:nvPicPr>
            <xdr:cNvPr id="6" name="Graphic 5" descr="Eye">
              <a:extLst>
                <a:ext uri="{FF2B5EF4-FFF2-40B4-BE49-F238E27FC236}">
                  <a16:creationId xmlns:a16="http://schemas.microsoft.com/office/drawing/2014/main" id="{13F92D50-E067-0A6A-70C2-309D7E6BC038}"/>
                </a:ext>
              </a:extLst>
            </xdr:cNvPr>
            <xdr:cNvPicPr/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6</xdr:col>
      <xdr:colOff>0</xdr:colOff>
      <xdr:row>28</xdr:row>
      <xdr:rowOff>47625</xdr:rowOff>
    </xdr:from>
    <xdr:to>
      <xdr:col>7</xdr:col>
      <xdr:colOff>544575</xdr:colOff>
      <xdr:row>30</xdr:row>
      <xdr:rowOff>155775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3DDA78B-21C5-47D8-82EC-EB29ADD8AD14}"/>
            </a:ext>
          </a:extLst>
        </xdr:cNvPr>
        <xdr:cNvGrpSpPr/>
      </xdr:nvGrpSpPr>
      <xdr:grpSpPr>
        <a:xfrm>
          <a:off x="3488531" y="6524625"/>
          <a:ext cx="1235138" cy="465338"/>
          <a:chOff x="9001124" y="6343650"/>
          <a:chExt cx="1278000" cy="470100"/>
        </a:xfrm>
      </xdr:grpSpPr>
      <xdr:sp macro="[3]!indirectprint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16010AEA-3781-B95C-1702-CE523221DE73}"/>
              </a:ext>
            </a:extLst>
          </xdr:cNvPr>
          <xdr:cNvSpPr/>
        </xdr:nvSpPr>
        <xdr:spPr>
          <a:xfrm>
            <a:off x="900112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2A519C5D-8288-247B-B59E-80BFD7C13F08}"/>
              </a:ext>
            </a:extLst>
          </xdr:cNvPr>
          <xdr:cNvGrpSpPr/>
        </xdr:nvGrpSpPr>
        <xdr:grpSpPr>
          <a:xfrm>
            <a:off x="9105886" y="6426025"/>
            <a:ext cx="962043" cy="294683"/>
            <a:chOff x="14411325" y="4985923"/>
            <a:chExt cx="788446" cy="260254"/>
          </a:xfrm>
        </xdr:grpSpPr>
        <xdr:sp macro="[3]!indirectprint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7DFD47-48BC-E390-4E86-3C8899D8A2B7}"/>
                </a:ext>
              </a:extLst>
            </xdr:cNvPr>
            <xdr:cNvSpPr txBox="1"/>
          </xdr:nvSpPr>
          <xdr:spPr>
            <a:xfrm>
              <a:off x="14615963" y="4991099"/>
              <a:ext cx="583808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PRINT</a:t>
              </a:r>
            </a:p>
          </xdr:txBody>
        </xdr:sp>
        <xdr:pic macro="[3]!indirectprint">
          <xdr:nvPicPr>
            <xdr:cNvPr id="11" name="Graphic 10" descr="Printer">
              <a:extLst>
                <a:ext uri="{FF2B5EF4-FFF2-40B4-BE49-F238E27FC236}">
                  <a16:creationId xmlns:a16="http://schemas.microsoft.com/office/drawing/2014/main" id="{3DB3E240-4051-2069-CCC0-57A773F1A71F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0</xdr:colOff>
      <xdr:row>3</xdr:row>
      <xdr:rowOff>9525</xdr:rowOff>
    </xdr:from>
    <xdr:to>
      <xdr:col>2</xdr:col>
      <xdr:colOff>400800</xdr:colOff>
      <xdr:row>4</xdr:row>
      <xdr:rowOff>179025</xdr:rowOff>
    </xdr:to>
    <xdr:sp macro="" textlink="">
      <xdr:nvSpPr>
        <xdr:cNvPr id="12" name="Rectangle: Rounded Corner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7D9C50A-1B7F-4C6A-AA90-B93AF4AFA779}"/>
            </a:ext>
          </a:extLst>
        </xdr:cNvPr>
        <xdr:cNvSpPr/>
      </xdr:nvSpPr>
      <xdr:spPr>
        <a:xfrm>
          <a:off x="0" y="561975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RUH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2</xdr:col>
      <xdr:colOff>400800</xdr:colOff>
      <xdr:row>6</xdr:row>
      <xdr:rowOff>112350</xdr:rowOff>
    </xdr:to>
    <xdr:sp macro="" textlink="">
      <xdr:nvSpPr>
        <xdr:cNvPr id="13" name="Rectangle: Rounded Corner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8870912-E574-4E0E-A8C3-D5D8DFED4BE5}"/>
            </a:ext>
          </a:extLst>
        </xdr:cNvPr>
        <xdr:cNvSpPr/>
      </xdr:nvSpPr>
      <xdr:spPr>
        <a:xfrm>
          <a:off x="0" y="990600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RESUME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6</xdr:row>
      <xdr:rowOff>180975</xdr:rowOff>
    </xdr:from>
    <xdr:to>
      <xdr:col>2</xdr:col>
      <xdr:colOff>400800</xdr:colOff>
      <xdr:row>8</xdr:row>
      <xdr:rowOff>45675</xdr:rowOff>
    </xdr:to>
    <xdr:sp macro="" textlink="">
      <xdr:nvSpPr>
        <xdr:cNvPr id="14" name="Rectangle: Rounded Corner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EB91C11-EC21-4FB0-B263-CACB35FD79EF}"/>
            </a:ext>
          </a:extLst>
        </xdr:cNvPr>
        <xdr:cNvSpPr/>
      </xdr:nvSpPr>
      <xdr:spPr>
        <a:xfrm>
          <a:off x="0" y="1419225"/>
          <a:ext cx="1639050" cy="360000"/>
        </a:xfrm>
        <a:prstGeom prst="roundRect">
          <a:avLst>
            <a:gd name="adj" fmla="val 50000"/>
          </a:avLst>
        </a:prstGeom>
        <a:solidFill>
          <a:srgbClr val="002060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KARMON</a:t>
          </a:r>
          <a:r>
            <a:rPr lang="en-US" sz="1000" b="1" baseline="0">
              <a:solidFill>
                <a:schemeClr val="bg1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chemeClr val="bg1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114300</xdr:rowOff>
    </xdr:from>
    <xdr:to>
      <xdr:col>2</xdr:col>
      <xdr:colOff>400800</xdr:colOff>
      <xdr:row>9</xdr:row>
      <xdr:rowOff>226650</xdr:rowOff>
    </xdr:to>
    <xdr:sp macro="" textlink="">
      <xdr:nvSpPr>
        <xdr:cNvPr id="15" name="Rectangle: Rounded Corner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EDAE511-47D3-4AA1-B31C-30E3B4D3804F}"/>
            </a:ext>
          </a:extLst>
        </xdr:cNvPr>
        <xdr:cNvSpPr/>
      </xdr:nvSpPr>
      <xdr:spPr>
        <a:xfrm>
          <a:off x="0" y="1847850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REALISASI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66675</xdr:rowOff>
    </xdr:from>
    <xdr:to>
      <xdr:col>2</xdr:col>
      <xdr:colOff>58800</xdr:colOff>
      <xdr:row>12</xdr:row>
      <xdr:rowOff>222450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5ED74CC-3D98-4DE2-9FDF-9A38A9C60379}"/>
            </a:ext>
          </a:extLst>
        </xdr:cNvPr>
        <xdr:cNvGrpSpPr/>
      </xdr:nvGrpSpPr>
      <xdr:grpSpPr>
        <a:xfrm>
          <a:off x="0" y="2343150"/>
          <a:ext cx="1297050" cy="470100"/>
          <a:chOff x="7648574" y="6343650"/>
          <a:chExt cx="1278000" cy="470100"/>
        </a:xfrm>
      </xdr:grpSpPr>
      <xdr:sp macro="[3]!indirectpreview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C5ABE1C5-2F28-7C5D-3DA5-9DB03B220C1D}"/>
              </a:ext>
            </a:extLst>
          </xdr:cNvPr>
          <xdr:cNvSpPr/>
        </xdr:nvSpPr>
        <xdr:spPr>
          <a:xfrm>
            <a:off x="764857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9E1320F-656D-F8E9-35B0-49240E141CA5}"/>
              </a:ext>
            </a:extLst>
          </xdr:cNvPr>
          <xdr:cNvGrpSpPr/>
        </xdr:nvGrpSpPr>
        <xdr:grpSpPr>
          <a:xfrm>
            <a:off x="7753330" y="6426025"/>
            <a:ext cx="1000139" cy="294683"/>
            <a:chOff x="14411325" y="4985923"/>
            <a:chExt cx="819668" cy="260254"/>
          </a:xfrm>
        </xdr:grpSpPr>
        <xdr:sp macro="[3]!indirectpreview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5A761F6-E5A6-B08E-0F39-46778F7C25D8}"/>
                </a:ext>
              </a:extLst>
            </xdr:cNvPr>
            <xdr:cNvSpPr txBox="1"/>
          </xdr:nvSpPr>
          <xdr:spPr>
            <a:xfrm>
              <a:off x="14615963" y="4991099"/>
              <a:ext cx="61503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PREVIEW</a:t>
              </a:r>
            </a:p>
          </xdr:txBody>
        </xdr:sp>
        <xdr:pic macro="[3]!indirectpreview">
          <xdr:nvPicPr>
            <xdr:cNvPr id="6" name="Graphic 5" descr="Eye">
              <a:extLst>
                <a:ext uri="{FF2B5EF4-FFF2-40B4-BE49-F238E27FC236}">
                  <a16:creationId xmlns:a16="http://schemas.microsoft.com/office/drawing/2014/main" id="{E83365EE-0B0F-E452-298D-F82CC2BA22A2}"/>
                </a:ext>
              </a:extLst>
            </xdr:cNvPr>
            <xdr:cNvPicPr/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0</xdr:colOff>
      <xdr:row>12</xdr:row>
      <xdr:rowOff>276225</xdr:rowOff>
    </xdr:from>
    <xdr:to>
      <xdr:col>2</xdr:col>
      <xdr:colOff>58800</xdr:colOff>
      <xdr:row>14</xdr:row>
      <xdr:rowOff>117675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39432FF-349E-464A-8C1C-6F261E91072E}"/>
            </a:ext>
          </a:extLst>
        </xdr:cNvPr>
        <xdr:cNvGrpSpPr/>
      </xdr:nvGrpSpPr>
      <xdr:grpSpPr>
        <a:xfrm>
          <a:off x="0" y="2867025"/>
          <a:ext cx="1297050" cy="470100"/>
          <a:chOff x="9001124" y="6343650"/>
          <a:chExt cx="1278000" cy="470100"/>
        </a:xfrm>
      </xdr:grpSpPr>
      <xdr:sp macro="[3]!indirectprint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B37C4864-E0C5-C16E-911A-51787554E10A}"/>
              </a:ext>
            </a:extLst>
          </xdr:cNvPr>
          <xdr:cNvSpPr/>
        </xdr:nvSpPr>
        <xdr:spPr>
          <a:xfrm>
            <a:off x="900112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1BAA685A-034B-268C-9B54-E4C48897FC25}"/>
              </a:ext>
            </a:extLst>
          </xdr:cNvPr>
          <xdr:cNvGrpSpPr/>
        </xdr:nvGrpSpPr>
        <xdr:grpSpPr>
          <a:xfrm>
            <a:off x="9105886" y="6426025"/>
            <a:ext cx="962043" cy="294683"/>
            <a:chOff x="14411325" y="4985923"/>
            <a:chExt cx="788446" cy="260254"/>
          </a:xfrm>
        </xdr:grpSpPr>
        <xdr:sp macro="[3]!indirectprint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1DEB6FC7-D7F7-9D61-B276-4375AF5F84C7}"/>
                </a:ext>
              </a:extLst>
            </xdr:cNvPr>
            <xdr:cNvSpPr txBox="1"/>
          </xdr:nvSpPr>
          <xdr:spPr>
            <a:xfrm>
              <a:off x="14615963" y="4991099"/>
              <a:ext cx="583808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PRINT</a:t>
              </a:r>
            </a:p>
          </xdr:txBody>
        </xdr:sp>
        <xdr:pic macro="[3]!indirectprint">
          <xdr:nvPicPr>
            <xdr:cNvPr id="11" name="Graphic 10" descr="Printer">
              <a:extLst>
                <a:ext uri="{FF2B5EF4-FFF2-40B4-BE49-F238E27FC236}">
                  <a16:creationId xmlns:a16="http://schemas.microsoft.com/office/drawing/2014/main" id="{1B0BDCC1-04AB-DA20-215C-D16F7C800876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0</xdr:colOff>
      <xdr:row>3</xdr:row>
      <xdr:rowOff>0</xdr:rowOff>
    </xdr:from>
    <xdr:to>
      <xdr:col>2</xdr:col>
      <xdr:colOff>400800</xdr:colOff>
      <xdr:row>4</xdr:row>
      <xdr:rowOff>169500</xdr:rowOff>
    </xdr:to>
    <xdr:sp macro="" textlink="">
      <xdr:nvSpPr>
        <xdr:cNvPr id="12" name="Rectangle: Rounded Corner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A74C85C-94E4-4922-938E-298D41FDFE9C}"/>
            </a:ext>
          </a:extLst>
        </xdr:cNvPr>
        <xdr:cNvSpPr/>
      </xdr:nvSpPr>
      <xdr:spPr>
        <a:xfrm>
          <a:off x="0" y="561975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RUH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5</xdr:row>
      <xdr:rowOff>57150</xdr:rowOff>
    </xdr:from>
    <xdr:to>
      <xdr:col>2</xdr:col>
      <xdr:colOff>400800</xdr:colOff>
      <xdr:row>7</xdr:row>
      <xdr:rowOff>55200</xdr:rowOff>
    </xdr:to>
    <xdr:sp macro="" textlink="">
      <xdr:nvSpPr>
        <xdr:cNvPr id="13" name="Rectangle: Rounded Corner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8D410A8-F0B4-4130-8564-734B312CC3DA}"/>
            </a:ext>
          </a:extLst>
        </xdr:cNvPr>
        <xdr:cNvSpPr/>
      </xdr:nvSpPr>
      <xdr:spPr>
        <a:xfrm>
          <a:off x="0" y="990600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RESUME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7</xdr:row>
      <xdr:rowOff>123825</xdr:rowOff>
    </xdr:from>
    <xdr:to>
      <xdr:col>2</xdr:col>
      <xdr:colOff>400800</xdr:colOff>
      <xdr:row>9</xdr:row>
      <xdr:rowOff>121875</xdr:rowOff>
    </xdr:to>
    <xdr:sp macro="" textlink="">
      <xdr:nvSpPr>
        <xdr:cNvPr id="14" name="Rectangle: Rounded Corner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9BF5CF6-2E2A-4485-B999-4FE460330741}"/>
            </a:ext>
          </a:extLst>
        </xdr:cNvPr>
        <xdr:cNvSpPr/>
      </xdr:nvSpPr>
      <xdr:spPr>
        <a:xfrm>
          <a:off x="0" y="1419225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KARMON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9</xdr:row>
      <xdr:rowOff>190500</xdr:rowOff>
    </xdr:from>
    <xdr:to>
      <xdr:col>2</xdr:col>
      <xdr:colOff>400800</xdr:colOff>
      <xdr:row>10</xdr:row>
      <xdr:rowOff>245700</xdr:rowOff>
    </xdr:to>
    <xdr:sp macro="" textlink="">
      <xdr:nvSpPr>
        <xdr:cNvPr id="15" name="Rectangle: Rounded Corner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1B05C0D-D168-45F4-8266-3071CF69CE56}"/>
            </a:ext>
          </a:extLst>
        </xdr:cNvPr>
        <xdr:cNvSpPr/>
      </xdr:nvSpPr>
      <xdr:spPr>
        <a:xfrm>
          <a:off x="0" y="1847850"/>
          <a:ext cx="1639050" cy="360000"/>
        </a:xfrm>
        <a:prstGeom prst="roundRect">
          <a:avLst>
            <a:gd name="adj" fmla="val 50000"/>
          </a:avLst>
        </a:prstGeom>
        <a:solidFill>
          <a:srgbClr val="002060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REALISASI</a:t>
          </a:r>
          <a:r>
            <a:rPr lang="en-US" sz="1000" b="1" baseline="0">
              <a:solidFill>
                <a:schemeClr val="bg1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chemeClr val="bg1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1</xdr:row>
      <xdr:rowOff>9525</xdr:rowOff>
    </xdr:from>
    <xdr:to>
      <xdr:col>14</xdr:col>
      <xdr:colOff>287400</xdr:colOff>
      <xdr:row>3</xdr:row>
      <xdr:rowOff>108150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F274607-A9E2-40C8-94C3-84F37C218901}"/>
            </a:ext>
          </a:extLst>
        </xdr:cNvPr>
        <xdr:cNvGrpSpPr/>
      </xdr:nvGrpSpPr>
      <xdr:grpSpPr>
        <a:xfrm>
          <a:off x="8610600" y="200025"/>
          <a:ext cx="1297050" cy="470100"/>
          <a:chOff x="7648574" y="6343650"/>
          <a:chExt cx="1278000" cy="470100"/>
        </a:xfrm>
      </xdr:grpSpPr>
      <xdr:sp macro="[3]!indirectpreview" textlink="">
        <xdr:nvSpPr>
          <xdr:cNvPr id="3" name="Rectangle: Rounded Corners 2">
            <a:extLst>
              <a:ext uri="{FF2B5EF4-FFF2-40B4-BE49-F238E27FC236}">
                <a16:creationId xmlns:a16="http://schemas.microsoft.com/office/drawing/2014/main" id="{1632FC33-3400-31EF-E795-1A06C26388B5}"/>
              </a:ext>
            </a:extLst>
          </xdr:cNvPr>
          <xdr:cNvSpPr/>
        </xdr:nvSpPr>
        <xdr:spPr>
          <a:xfrm>
            <a:off x="764857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7F6E06E1-AD7F-885A-CE1B-05C49F142752}"/>
              </a:ext>
            </a:extLst>
          </xdr:cNvPr>
          <xdr:cNvGrpSpPr/>
        </xdr:nvGrpSpPr>
        <xdr:grpSpPr>
          <a:xfrm>
            <a:off x="7753330" y="6426025"/>
            <a:ext cx="1000139" cy="294683"/>
            <a:chOff x="14411325" y="4985923"/>
            <a:chExt cx="819668" cy="260254"/>
          </a:xfrm>
        </xdr:grpSpPr>
        <xdr:sp macro="[3]!indirectpreview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61D8489-84F0-B91F-99DC-9D19949E1030}"/>
                </a:ext>
              </a:extLst>
            </xdr:cNvPr>
            <xdr:cNvSpPr txBox="1"/>
          </xdr:nvSpPr>
          <xdr:spPr>
            <a:xfrm>
              <a:off x="14615963" y="4991099"/>
              <a:ext cx="61503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PREVIEW</a:t>
              </a:r>
            </a:p>
          </xdr:txBody>
        </xdr:sp>
        <xdr:pic macro="[3]!indirectpreview">
          <xdr:nvPicPr>
            <xdr:cNvPr id="6" name="Graphic 5" descr="Eye">
              <a:extLst>
                <a:ext uri="{FF2B5EF4-FFF2-40B4-BE49-F238E27FC236}">
                  <a16:creationId xmlns:a16="http://schemas.microsoft.com/office/drawing/2014/main" id="{CE840168-F42C-7754-58F7-A586012210DA}"/>
                </a:ext>
              </a:extLst>
            </xdr:cNvPr>
            <xdr:cNvPicPr/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2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14</xdr:col>
      <xdr:colOff>361950</xdr:colOff>
      <xdr:row>1</xdr:row>
      <xdr:rowOff>9525</xdr:rowOff>
    </xdr:from>
    <xdr:to>
      <xdr:col>16</xdr:col>
      <xdr:colOff>420750</xdr:colOff>
      <xdr:row>3</xdr:row>
      <xdr:rowOff>108150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CB3642C1-243D-4687-8D23-0E274D25A80A}"/>
            </a:ext>
          </a:extLst>
        </xdr:cNvPr>
        <xdr:cNvGrpSpPr/>
      </xdr:nvGrpSpPr>
      <xdr:grpSpPr>
        <a:xfrm>
          <a:off x="9982200" y="200025"/>
          <a:ext cx="1297050" cy="470100"/>
          <a:chOff x="9001124" y="6343650"/>
          <a:chExt cx="1278000" cy="470100"/>
        </a:xfrm>
      </xdr:grpSpPr>
      <xdr:sp macro="[3]!indirectprint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88AB379-9EE0-8DFD-3EA0-A30ECB8C121C}"/>
              </a:ext>
            </a:extLst>
          </xdr:cNvPr>
          <xdr:cNvSpPr/>
        </xdr:nvSpPr>
        <xdr:spPr>
          <a:xfrm>
            <a:off x="900112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ED8C68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E4A51A5D-1FFB-C6BF-CA7C-B25716168013}"/>
              </a:ext>
            </a:extLst>
          </xdr:cNvPr>
          <xdr:cNvGrpSpPr/>
        </xdr:nvGrpSpPr>
        <xdr:grpSpPr>
          <a:xfrm>
            <a:off x="9105886" y="6426025"/>
            <a:ext cx="962043" cy="294683"/>
            <a:chOff x="14411325" y="4985923"/>
            <a:chExt cx="788446" cy="260254"/>
          </a:xfrm>
        </xdr:grpSpPr>
        <xdr:sp macro="[3]!indirectprint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D8A36AE-FD79-9D20-DDB1-10CD856CD38F}"/>
                </a:ext>
              </a:extLst>
            </xdr:cNvPr>
            <xdr:cNvSpPr txBox="1"/>
          </xdr:nvSpPr>
          <xdr:spPr>
            <a:xfrm>
              <a:off x="14615963" y="4991099"/>
              <a:ext cx="583808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ED8C68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PRINT</a:t>
              </a:r>
            </a:p>
          </xdr:txBody>
        </xdr:sp>
        <xdr:pic macro="[3]!indirectprint">
          <xdr:nvPicPr>
            <xdr:cNvPr id="11" name="Graphic 10" descr="Printer">
              <a:extLst>
                <a:ext uri="{FF2B5EF4-FFF2-40B4-BE49-F238E27FC236}">
                  <a16:creationId xmlns:a16="http://schemas.microsoft.com/office/drawing/2014/main" id="{577D25B0-B06C-ED0F-4354-EB0EB7B98486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0</xdr:colOff>
      <xdr:row>3</xdr:row>
      <xdr:rowOff>0</xdr:rowOff>
    </xdr:from>
    <xdr:to>
      <xdr:col>2</xdr:col>
      <xdr:colOff>400800</xdr:colOff>
      <xdr:row>4</xdr:row>
      <xdr:rowOff>131400</xdr:rowOff>
    </xdr:to>
    <xdr:sp macro="" textlink="">
      <xdr:nvSpPr>
        <xdr:cNvPr id="12" name="Rectangle: Rounded Corner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06167F-266B-4133-9B06-782CA669BBE8}"/>
            </a:ext>
          </a:extLst>
        </xdr:cNvPr>
        <xdr:cNvSpPr/>
      </xdr:nvSpPr>
      <xdr:spPr>
        <a:xfrm>
          <a:off x="0" y="561975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RUH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4</xdr:row>
      <xdr:rowOff>200025</xdr:rowOff>
    </xdr:from>
    <xdr:to>
      <xdr:col>2</xdr:col>
      <xdr:colOff>400800</xdr:colOff>
      <xdr:row>6</xdr:row>
      <xdr:rowOff>64725</xdr:rowOff>
    </xdr:to>
    <xdr:sp macro="" textlink="">
      <xdr:nvSpPr>
        <xdr:cNvPr id="13" name="Rectangle: Rounded Corner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A75AFA9-EEF2-45A1-A17D-29F75E4C3B8A}"/>
            </a:ext>
          </a:extLst>
        </xdr:cNvPr>
        <xdr:cNvSpPr/>
      </xdr:nvSpPr>
      <xdr:spPr>
        <a:xfrm>
          <a:off x="0" y="990600"/>
          <a:ext cx="1639050" cy="360000"/>
        </a:xfrm>
        <a:prstGeom prst="roundRect">
          <a:avLst>
            <a:gd name="adj" fmla="val 50000"/>
          </a:avLst>
        </a:prstGeom>
        <a:solidFill>
          <a:srgbClr val="002060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bg1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RESUME</a:t>
          </a:r>
          <a:r>
            <a:rPr lang="en-US" sz="1000" b="1" baseline="0">
              <a:solidFill>
                <a:schemeClr val="bg1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chemeClr val="bg1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6</xdr:row>
      <xdr:rowOff>133350</xdr:rowOff>
    </xdr:from>
    <xdr:to>
      <xdr:col>2</xdr:col>
      <xdr:colOff>400800</xdr:colOff>
      <xdr:row>7</xdr:row>
      <xdr:rowOff>245700</xdr:rowOff>
    </xdr:to>
    <xdr:sp macro="" textlink="">
      <xdr:nvSpPr>
        <xdr:cNvPr id="14" name="Rectangle: Rounded Corner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2E2783E-5D52-4BB5-B03F-3A798637F480}"/>
            </a:ext>
          </a:extLst>
        </xdr:cNvPr>
        <xdr:cNvSpPr/>
      </xdr:nvSpPr>
      <xdr:spPr>
        <a:xfrm>
          <a:off x="0" y="1419225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KARMON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8</xdr:row>
      <xdr:rowOff>66675</xdr:rowOff>
    </xdr:from>
    <xdr:to>
      <xdr:col>2</xdr:col>
      <xdr:colOff>400800</xdr:colOff>
      <xdr:row>9</xdr:row>
      <xdr:rowOff>179025</xdr:rowOff>
    </xdr:to>
    <xdr:sp macro="" textlink="">
      <xdr:nvSpPr>
        <xdr:cNvPr id="15" name="Rectangle: Rounded Corner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1FC9AD-952F-4A38-97F5-44E1696DD8BE}"/>
            </a:ext>
          </a:extLst>
        </xdr:cNvPr>
        <xdr:cNvSpPr/>
      </xdr:nvSpPr>
      <xdr:spPr>
        <a:xfrm>
          <a:off x="0" y="1847850"/>
          <a:ext cx="1639050" cy="36000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REALISASI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 KONTRAK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1</xdr:col>
      <xdr:colOff>619648</xdr:colOff>
      <xdr:row>0</xdr:row>
      <xdr:rowOff>363810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ACB8A6-DEFC-46A1-85A2-7C2BE203103B}"/>
            </a:ext>
          </a:extLst>
        </xdr:cNvPr>
        <xdr:cNvSpPr/>
      </xdr:nvSpPr>
      <xdr:spPr>
        <a:xfrm>
          <a:off x="1" y="0"/>
          <a:ext cx="905397" cy="36381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CETAK</a:t>
          </a:r>
          <a:r>
            <a:rPr lang="en-US" sz="1000" b="1" baseline="0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 SPP</a:t>
          </a:r>
          <a:endParaRPr lang="en-US" sz="1000" b="1">
            <a:solidFill>
              <a:schemeClr val="tx1">
                <a:lumMod val="85000"/>
                <a:lumOff val="15000"/>
              </a:schemeClr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 fPrintsWithSheet="0"/>
  </xdr:twoCellAnchor>
  <xdr:twoCellAnchor editAs="oneCell">
    <xdr:from>
      <xdr:col>10</xdr:col>
      <xdr:colOff>226085</xdr:colOff>
      <xdr:row>0</xdr:row>
      <xdr:rowOff>50244</xdr:rowOff>
    </xdr:from>
    <xdr:to>
      <xdr:col>10</xdr:col>
      <xdr:colOff>514085</xdr:colOff>
      <xdr:row>0</xdr:row>
      <xdr:rowOff>338244</xdr:rowOff>
    </xdr:to>
    <xdr:pic macro="[3]!btnFormSelectCoa">
      <xdr:nvPicPr>
        <xdr:cNvPr id="3" name="Graphic 2" descr="List with solid fill">
          <a:extLst>
            <a:ext uri="{FF2B5EF4-FFF2-40B4-BE49-F238E27FC236}">
              <a16:creationId xmlns:a16="http://schemas.microsoft.com/office/drawing/2014/main" id="{50B3F66C-BFD6-42DB-95E6-ADC4DE67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>
          <a:fillRect/>
        </a:stretch>
      </xdr:blipFill>
      <xdr:spPr>
        <a:xfrm>
          <a:off x="14808860" y="50244"/>
          <a:ext cx="288000" cy="288000"/>
        </a:xfrm>
        <a:prstGeom prst="rect">
          <a:avLst/>
        </a:prstGeom>
      </xdr:spPr>
    </xdr:pic>
    <xdr:clientData/>
  </xdr:twoCellAnchor>
  <xdr:twoCellAnchor editAs="absolute">
    <xdr:from>
      <xdr:col>1</xdr:col>
      <xdr:colOff>654818</xdr:colOff>
      <xdr:row>0</xdr:row>
      <xdr:rowOff>0</xdr:rowOff>
    </xdr:from>
    <xdr:to>
      <xdr:col>2</xdr:col>
      <xdr:colOff>311498</xdr:colOff>
      <xdr:row>0</xdr:row>
      <xdr:rowOff>363810</xdr:rowOff>
    </xdr:to>
    <xdr:sp macro="" textlink="">
      <xdr:nvSpPr>
        <xdr:cNvPr id="4" name="Rectangl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C84EDAD-FBB0-4B6B-BE9C-784B3CBF6C30}"/>
            </a:ext>
          </a:extLst>
        </xdr:cNvPr>
        <xdr:cNvSpPr/>
      </xdr:nvSpPr>
      <xdr:spPr>
        <a:xfrm>
          <a:off x="940568" y="0"/>
          <a:ext cx="875880" cy="36381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CETAK</a:t>
          </a:r>
          <a:r>
            <a:rPr lang="en-US" sz="1000" b="1" baseline="0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 SPM</a:t>
          </a:r>
          <a:endParaRPr lang="en-US" sz="1000" b="1">
            <a:solidFill>
              <a:schemeClr val="tx1">
                <a:lumMod val="85000"/>
                <a:lumOff val="15000"/>
              </a:schemeClr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</xdr:row>
      <xdr:rowOff>143526</xdr:rowOff>
    </xdr:from>
    <xdr:to>
      <xdr:col>18</xdr:col>
      <xdr:colOff>400800</xdr:colOff>
      <xdr:row>7</xdr:row>
      <xdr:rowOff>339335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4FA77-773C-4F37-AB99-65459301C9C2}"/>
            </a:ext>
          </a:extLst>
        </xdr:cNvPr>
        <xdr:cNvGrpSpPr/>
      </xdr:nvGrpSpPr>
      <xdr:grpSpPr>
        <a:xfrm>
          <a:off x="10096500" y="1558669"/>
          <a:ext cx="1652657" cy="481559"/>
          <a:chOff x="0" y="933450"/>
          <a:chExt cx="1620000" cy="4701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4575014-76B3-36B4-DD10-A784A5639DDC}"/>
              </a:ext>
            </a:extLst>
          </xdr:cNvPr>
          <xdr:cNvSpPr/>
        </xdr:nvSpPr>
        <xdr:spPr>
          <a:xfrm>
            <a:off x="0" y="933450"/>
            <a:ext cx="1620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03F18CCA-8D62-6A20-4175-1DDD31685253}"/>
              </a:ext>
            </a:extLst>
          </xdr:cNvPr>
          <xdr:cNvGrpSpPr/>
        </xdr:nvGrpSpPr>
        <xdr:grpSpPr>
          <a:xfrm>
            <a:off x="104754" y="981075"/>
            <a:ext cx="1221898" cy="326100"/>
            <a:chOff x="14430375" y="4600575"/>
            <a:chExt cx="1043124" cy="288000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5B069ED-A3B1-F957-EEE6-C5EB5D863456}"/>
                </a:ext>
              </a:extLst>
            </xdr:cNvPr>
            <xdr:cNvSpPr txBox="1"/>
          </xdr:nvSpPr>
          <xdr:spPr>
            <a:xfrm>
              <a:off x="14645499" y="4648199"/>
              <a:ext cx="82800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ea typeface="Tahoma" panose="020B0604030504040204" pitchFamily="34" charset="0"/>
                  <a:cs typeface="Nirmala UI" panose="020B0502040204020203" pitchFamily="34" charset="0"/>
                </a:rPr>
                <a:t>BERANDA</a:t>
              </a:r>
            </a:p>
          </xdr:txBody>
        </xdr:sp>
        <xdr:pic>
          <xdr:nvPicPr>
            <xdr:cNvPr id="6" name="Graphic 5">
              <a:extLst>
                <a:ext uri="{FF2B5EF4-FFF2-40B4-BE49-F238E27FC236}">
                  <a16:creationId xmlns:a16="http://schemas.microsoft.com/office/drawing/2014/main" id="{9D13DB86-14B4-B659-8C4F-474B16998AE8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4430375" y="4600575"/>
              <a:ext cx="245863" cy="288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0</xdr:colOff>
      <xdr:row>4</xdr:row>
      <xdr:rowOff>220019</xdr:rowOff>
    </xdr:from>
    <xdr:to>
      <xdr:col>18</xdr:col>
      <xdr:colOff>405563</xdr:colOff>
      <xdr:row>6</xdr:row>
      <xdr:rowOff>59405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C72C54-C885-4F3B-8015-9006C570058E}"/>
            </a:ext>
          </a:extLst>
        </xdr:cNvPr>
        <xdr:cNvSpPr/>
      </xdr:nvSpPr>
      <xdr:spPr>
        <a:xfrm>
          <a:off x="10115550" y="1124894"/>
          <a:ext cx="1643813" cy="34421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RUH TRANSAKSI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17</xdr:col>
          <xdr:colOff>219075</xdr:colOff>
          <xdr:row>0</xdr:row>
          <xdr:rowOff>28575</xdr:rowOff>
        </xdr:from>
        <xdr:to>
          <xdr:col>18</xdr:col>
          <xdr:colOff>114300</xdr:colOff>
          <xdr:row>2</xdr:row>
          <xdr:rowOff>9525</xdr:rowOff>
        </xdr:to>
        <xdr:sp macro="" textlink="">
          <xdr:nvSpPr>
            <xdr:cNvPr id="13313" name="Spinner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6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16</xdr:col>
      <xdr:colOff>0</xdr:colOff>
      <xdr:row>7</xdr:row>
      <xdr:rowOff>458940</xdr:rowOff>
    </xdr:from>
    <xdr:to>
      <xdr:col>16</xdr:col>
      <xdr:colOff>471600</xdr:colOff>
      <xdr:row>8</xdr:row>
      <xdr:rowOff>167214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425B750-B1E1-4041-8401-C56E6100305A}"/>
            </a:ext>
          </a:extLst>
        </xdr:cNvPr>
        <xdr:cNvGrpSpPr/>
      </xdr:nvGrpSpPr>
      <xdr:grpSpPr>
        <a:xfrm>
          <a:off x="10096500" y="2159833"/>
          <a:ext cx="471600" cy="470274"/>
          <a:chOff x="12600214" y="3189968"/>
          <a:chExt cx="471600" cy="470100"/>
        </a:xfrm>
      </xdr:grpSpPr>
      <xdr:sp macro="[3]!indirectpreview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16745287-35FA-BF04-01BC-F051A633B45E}"/>
              </a:ext>
            </a:extLst>
          </xdr:cNvPr>
          <xdr:cNvSpPr/>
        </xdr:nvSpPr>
        <xdr:spPr>
          <a:xfrm>
            <a:off x="12600214" y="3189968"/>
            <a:ext cx="4716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pic macro="[3]!indirectpreview">
        <xdr:nvPicPr>
          <xdr:cNvPr id="10" name="Graphic 9" descr="Eye">
            <a:extLst>
              <a:ext uri="{FF2B5EF4-FFF2-40B4-BE49-F238E27FC236}">
                <a16:creationId xmlns:a16="http://schemas.microsoft.com/office/drawing/2014/main" id="{E1C5B79E-1FD8-E9DF-EFA9-BC63DE29142F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2649475" y="3245128"/>
            <a:ext cx="360000" cy="360000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562396</xdr:colOff>
      <xdr:row>7</xdr:row>
      <xdr:rowOff>460754</xdr:rowOff>
    </xdr:from>
    <xdr:to>
      <xdr:col>18</xdr:col>
      <xdr:colOff>420743</xdr:colOff>
      <xdr:row>8</xdr:row>
      <xdr:rowOff>170528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E345B5C-ACE5-4DBE-84BA-201E06340038}"/>
            </a:ext>
          </a:extLst>
        </xdr:cNvPr>
        <xdr:cNvGrpSpPr/>
      </xdr:nvGrpSpPr>
      <xdr:grpSpPr>
        <a:xfrm>
          <a:off x="11284825" y="2161647"/>
          <a:ext cx="484275" cy="471774"/>
          <a:chOff x="12605656" y="3790496"/>
          <a:chExt cx="471600" cy="471600"/>
        </a:xfrm>
      </xdr:grpSpPr>
      <xdr:sp macro="[3]!indirectprint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E70AEAD7-F69C-C0A5-1ECC-83F364D3F888}"/>
              </a:ext>
            </a:extLst>
          </xdr:cNvPr>
          <xdr:cNvSpPr/>
        </xdr:nvSpPr>
        <xdr:spPr>
          <a:xfrm>
            <a:off x="12605656" y="3790496"/>
            <a:ext cx="471600" cy="4716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pic macro="[3]!indirectprint">
        <xdr:nvPicPr>
          <xdr:cNvPr id="13" name="Graphic 12" descr="Printer">
            <a:extLst>
              <a:ext uri="{FF2B5EF4-FFF2-40B4-BE49-F238E27FC236}">
                <a16:creationId xmlns:a16="http://schemas.microsoft.com/office/drawing/2014/main" id="{CEFEB0BA-032E-6C71-CA06-84FDCE091D72}"/>
              </a:ext>
            </a:extLst>
          </xdr:cNvPr>
          <xdr:cNvPicPr/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rcRect/>
          <a:stretch>
            <a:fillRect/>
          </a:stretch>
        </xdr:blipFill>
        <xdr:spPr>
          <a:xfrm>
            <a:off x="12654978" y="3847722"/>
            <a:ext cx="360000" cy="36000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</xdr:row>
      <xdr:rowOff>141621</xdr:rowOff>
    </xdr:from>
    <xdr:to>
      <xdr:col>18</xdr:col>
      <xdr:colOff>396990</xdr:colOff>
      <xdr:row>7</xdr:row>
      <xdr:rowOff>339335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21FCC-641B-4462-BF22-4FDB0419820D}"/>
            </a:ext>
          </a:extLst>
        </xdr:cNvPr>
        <xdr:cNvGrpSpPr/>
      </xdr:nvGrpSpPr>
      <xdr:grpSpPr>
        <a:xfrm>
          <a:off x="9816353" y="1553562"/>
          <a:ext cx="1629637" cy="489067"/>
          <a:chOff x="0" y="933450"/>
          <a:chExt cx="1620000" cy="4701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1C706984-057C-A200-A343-C0758DB85A8A}"/>
              </a:ext>
            </a:extLst>
          </xdr:cNvPr>
          <xdr:cNvSpPr/>
        </xdr:nvSpPr>
        <xdr:spPr>
          <a:xfrm>
            <a:off x="0" y="933450"/>
            <a:ext cx="1620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B09682E-B340-1E78-605D-12462743B077}"/>
              </a:ext>
            </a:extLst>
          </xdr:cNvPr>
          <xdr:cNvGrpSpPr/>
        </xdr:nvGrpSpPr>
        <xdr:grpSpPr>
          <a:xfrm>
            <a:off x="104754" y="981075"/>
            <a:ext cx="1221898" cy="326100"/>
            <a:chOff x="14430375" y="4600575"/>
            <a:chExt cx="1043124" cy="288000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8AFF059D-5F51-6707-351E-B1622D831275}"/>
                </a:ext>
              </a:extLst>
            </xdr:cNvPr>
            <xdr:cNvSpPr txBox="1"/>
          </xdr:nvSpPr>
          <xdr:spPr>
            <a:xfrm>
              <a:off x="14645499" y="4648199"/>
              <a:ext cx="82800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ea typeface="Tahoma" panose="020B0604030504040204" pitchFamily="34" charset="0"/>
                  <a:cs typeface="Nirmala UI" panose="020B0502040204020203" pitchFamily="34" charset="0"/>
                </a:rPr>
                <a:t>BERANDA</a:t>
              </a:r>
            </a:p>
          </xdr:txBody>
        </xdr:sp>
        <xdr:pic>
          <xdr:nvPicPr>
            <xdr:cNvPr id="6" name="Graphic 5">
              <a:extLst>
                <a:ext uri="{FF2B5EF4-FFF2-40B4-BE49-F238E27FC236}">
                  <a16:creationId xmlns:a16="http://schemas.microsoft.com/office/drawing/2014/main" id="{FD899078-BBB4-06B8-F9EE-EAAB11612E14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4430375" y="4600575"/>
              <a:ext cx="245863" cy="288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0</xdr:colOff>
      <xdr:row>4</xdr:row>
      <xdr:rowOff>220019</xdr:rowOff>
    </xdr:from>
    <xdr:to>
      <xdr:col>18</xdr:col>
      <xdr:colOff>405563</xdr:colOff>
      <xdr:row>6</xdr:row>
      <xdr:rowOff>59405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6BBE44F-C3C3-429F-886D-DA24AB26ACFA}"/>
            </a:ext>
          </a:extLst>
        </xdr:cNvPr>
        <xdr:cNvSpPr/>
      </xdr:nvSpPr>
      <xdr:spPr>
        <a:xfrm>
          <a:off x="9810750" y="1124894"/>
          <a:ext cx="1643813" cy="34421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RUH 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TRANSAKSI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17</xdr:col>
          <xdr:colOff>504825</xdr:colOff>
          <xdr:row>0</xdr:row>
          <xdr:rowOff>28575</xdr:rowOff>
        </xdr:from>
        <xdr:to>
          <xdr:col>18</xdr:col>
          <xdr:colOff>419100</xdr:colOff>
          <xdr:row>2</xdr:row>
          <xdr:rowOff>28575</xdr:rowOff>
        </xdr:to>
        <xdr:sp macro="" textlink="">
          <xdr:nvSpPr>
            <xdr:cNvPr id="14337" name="Spinner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7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16</xdr:col>
      <xdr:colOff>0</xdr:colOff>
      <xdr:row>7</xdr:row>
      <xdr:rowOff>458940</xdr:rowOff>
    </xdr:from>
    <xdr:to>
      <xdr:col>16</xdr:col>
      <xdr:colOff>475410</xdr:colOff>
      <xdr:row>8</xdr:row>
      <xdr:rowOff>171024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B40A835-329F-4FCF-8AB4-086D91E7169E}"/>
            </a:ext>
          </a:extLst>
        </xdr:cNvPr>
        <xdr:cNvGrpSpPr/>
      </xdr:nvGrpSpPr>
      <xdr:grpSpPr>
        <a:xfrm>
          <a:off x="9816353" y="2162234"/>
          <a:ext cx="475410" cy="474084"/>
          <a:chOff x="12600214" y="3189968"/>
          <a:chExt cx="471600" cy="470100"/>
        </a:xfrm>
      </xdr:grpSpPr>
      <xdr:sp macro="[3]!indirectpreview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07B27086-492F-2F3F-899C-EC8A934C917F}"/>
              </a:ext>
            </a:extLst>
          </xdr:cNvPr>
          <xdr:cNvSpPr/>
        </xdr:nvSpPr>
        <xdr:spPr>
          <a:xfrm>
            <a:off x="12600214" y="3189968"/>
            <a:ext cx="4716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pic macro="[3]!indirectpreview">
        <xdr:nvPicPr>
          <xdr:cNvPr id="10" name="Graphic 9" descr="Eye">
            <a:extLst>
              <a:ext uri="{FF2B5EF4-FFF2-40B4-BE49-F238E27FC236}">
                <a16:creationId xmlns:a16="http://schemas.microsoft.com/office/drawing/2014/main" id="{C26AE64E-4E09-F76F-87C5-582CA2C8CD2C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2649475" y="3245128"/>
            <a:ext cx="360000" cy="360000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560491</xdr:colOff>
      <xdr:row>7</xdr:row>
      <xdr:rowOff>460754</xdr:rowOff>
    </xdr:from>
    <xdr:to>
      <xdr:col>18</xdr:col>
      <xdr:colOff>420743</xdr:colOff>
      <xdr:row>8</xdr:row>
      <xdr:rowOff>174338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7C451F16-BDDA-41E1-8386-49C71FAF0A0D}"/>
            </a:ext>
          </a:extLst>
        </xdr:cNvPr>
        <xdr:cNvGrpSpPr/>
      </xdr:nvGrpSpPr>
      <xdr:grpSpPr>
        <a:xfrm>
          <a:off x="10993167" y="2164048"/>
          <a:ext cx="476576" cy="475584"/>
          <a:chOff x="12605656" y="3790496"/>
          <a:chExt cx="471600" cy="471600"/>
        </a:xfrm>
      </xdr:grpSpPr>
      <xdr:sp macro="[3]!indirectprint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D45C10AB-4D78-BAA7-4364-14376BDE8639}"/>
              </a:ext>
            </a:extLst>
          </xdr:cNvPr>
          <xdr:cNvSpPr/>
        </xdr:nvSpPr>
        <xdr:spPr>
          <a:xfrm>
            <a:off x="12605656" y="3790496"/>
            <a:ext cx="471600" cy="4716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pic macro="[3]!indirectprint">
        <xdr:nvPicPr>
          <xdr:cNvPr id="13" name="Graphic 12" descr="Printer">
            <a:extLst>
              <a:ext uri="{FF2B5EF4-FFF2-40B4-BE49-F238E27FC236}">
                <a16:creationId xmlns:a16="http://schemas.microsoft.com/office/drawing/2014/main" id="{4AB4431A-3DE5-E9A1-21A8-9882CE0D15AA}"/>
              </a:ext>
            </a:extLst>
          </xdr:cNvPr>
          <xdr:cNvPicPr/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rcRect/>
          <a:stretch>
            <a:fillRect/>
          </a:stretch>
        </xdr:blipFill>
        <xdr:spPr>
          <a:xfrm>
            <a:off x="12654978" y="3847722"/>
            <a:ext cx="360000" cy="36000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1165337</xdr:colOff>
      <xdr:row>0</xdr:row>
      <xdr:rowOff>360000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D1E2A8-0BF5-4DE9-B2A6-D5FF0A805AA7}"/>
            </a:ext>
          </a:extLst>
        </xdr:cNvPr>
        <xdr:cNvSpPr/>
      </xdr:nvSpPr>
      <xdr:spPr>
        <a:xfrm>
          <a:off x="0" y="0"/>
          <a:ext cx="1479662" cy="3600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CETAK</a:t>
          </a:r>
          <a:r>
            <a:rPr lang="en-US" sz="1000" b="1" baseline="0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 NPI</a:t>
          </a:r>
          <a:endParaRPr lang="en-US" sz="1000" b="1">
            <a:solidFill>
              <a:schemeClr val="tx1">
                <a:lumMod val="85000"/>
                <a:lumOff val="15000"/>
              </a:schemeClr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6</xdr:row>
      <xdr:rowOff>0</xdr:rowOff>
    </xdr:from>
    <xdr:to>
      <xdr:col>12</xdr:col>
      <xdr:colOff>496050</xdr:colOff>
      <xdr:row>8</xdr:row>
      <xdr:rowOff>76550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24FDBF-1F79-4102-9377-096CF89CD0D9}"/>
            </a:ext>
          </a:extLst>
        </xdr:cNvPr>
        <xdr:cNvGrpSpPr/>
      </xdr:nvGrpSpPr>
      <xdr:grpSpPr>
        <a:xfrm>
          <a:off x="7565231" y="1214438"/>
          <a:ext cx="1610475" cy="493268"/>
          <a:chOff x="0" y="933450"/>
          <a:chExt cx="1620000" cy="4701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9DB9AF6-FD21-C132-6464-49FDE06078B4}"/>
              </a:ext>
            </a:extLst>
          </xdr:cNvPr>
          <xdr:cNvSpPr/>
        </xdr:nvSpPr>
        <xdr:spPr>
          <a:xfrm>
            <a:off x="0" y="933450"/>
            <a:ext cx="1620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A0354C7-BBE0-F324-3E3E-09300C39DEAA}"/>
              </a:ext>
            </a:extLst>
          </xdr:cNvPr>
          <xdr:cNvGrpSpPr/>
        </xdr:nvGrpSpPr>
        <xdr:grpSpPr>
          <a:xfrm>
            <a:off x="104754" y="981075"/>
            <a:ext cx="1221898" cy="326100"/>
            <a:chOff x="14430375" y="4600575"/>
            <a:chExt cx="1043124" cy="288000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A515AD3-7FF4-E00F-4E22-F3E0E7E409A3}"/>
                </a:ext>
              </a:extLst>
            </xdr:cNvPr>
            <xdr:cNvSpPr txBox="1"/>
          </xdr:nvSpPr>
          <xdr:spPr>
            <a:xfrm>
              <a:off x="14645499" y="4648199"/>
              <a:ext cx="82800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ea typeface="Tahoma" panose="020B0604030504040204" pitchFamily="34" charset="0"/>
                  <a:cs typeface="Nirmala UI" panose="020B0502040204020203" pitchFamily="34" charset="0"/>
                </a:rPr>
                <a:t>BERANDA</a:t>
              </a:r>
            </a:p>
          </xdr:txBody>
        </xdr:sp>
        <xdr:pic>
          <xdr:nvPicPr>
            <xdr:cNvPr id="6" name="Graphic 5">
              <a:extLst>
                <a:ext uri="{FF2B5EF4-FFF2-40B4-BE49-F238E27FC236}">
                  <a16:creationId xmlns:a16="http://schemas.microsoft.com/office/drawing/2014/main" id="{FBD3BD04-FE1C-AFFC-C53C-955F30CABAA1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4430375" y="4600575"/>
              <a:ext cx="245863" cy="2880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85725</xdr:colOff>
      <xdr:row>3</xdr:row>
      <xdr:rowOff>172810</xdr:rowOff>
    </xdr:from>
    <xdr:to>
      <xdr:col>12</xdr:col>
      <xdr:colOff>505575</xdr:colOff>
      <xdr:row>5</xdr:row>
      <xdr:rowOff>119152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2B5125-C501-4696-9BC2-47D7FB489819}"/>
            </a:ext>
          </a:extLst>
        </xdr:cNvPr>
        <xdr:cNvSpPr/>
      </xdr:nvSpPr>
      <xdr:spPr>
        <a:xfrm>
          <a:off x="7562850" y="782410"/>
          <a:ext cx="1620000" cy="34639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RUH </a:t>
          </a:r>
          <a:r>
            <a:rPr lang="en-US" sz="1000" b="1" baseline="0">
              <a:solidFill>
                <a:srgbClr val="002060"/>
              </a:solidFill>
              <a:latin typeface="Nirmala UI" panose="020B0502040204020203" pitchFamily="34" charset="0"/>
              <a:cs typeface="Nirmala UI" panose="020B0502040204020203" pitchFamily="34" charset="0"/>
            </a:rPr>
            <a:t>NPI</a:t>
          </a:r>
          <a:endParaRPr lang="en-US" sz="1000" b="1">
            <a:solidFill>
              <a:srgbClr val="002060"/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28575</xdr:colOff>
          <xdr:row>0</xdr:row>
          <xdr:rowOff>0</xdr:rowOff>
        </xdr:from>
        <xdr:to>
          <xdr:col>12</xdr:col>
          <xdr:colOff>485775</xdr:colOff>
          <xdr:row>2</xdr:row>
          <xdr:rowOff>0</xdr:rowOff>
        </xdr:to>
        <xdr:sp macro="" textlink="">
          <xdr:nvSpPr>
            <xdr:cNvPr id="16385" name="Spinner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9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54429</xdr:colOff>
      <xdr:row>9</xdr:row>
      <xdr:rowOff>27215</xdr:rowOff>
    </xdr:from>
    <xdr:to>
      <xdr:col>10</xdr:col>
      <xdr:colOff>526029</xdr:colOff>
      <xdr:row>11</xdr:row>
      <xdr:rowOff>89100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0F64E88-4CC9-4589-9553-EC14CBFBD532}"/>
            </a:ext>
          </a:extLst>
        </xdr:cNvPr>
        <xdr:cNvGrpSpPr/>
      </xdr:nvGrpSpPr>
      <xdr:grpSpPr>
        <a:xfrm>
          <a:off x="7543460" y="1860778"/>
          <a:ext cx="471600" cy="466697"/>
          <a:chOff x="12600214" y="3189968"/>
          <a:chExt cx="471600" cy="470100"/>
        </a:xfrm>
      </xdr:grpSpPr>
      <xdr:sp macro="[3]!indirectpreview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4135FA93-DF79-F004-D492-91A79331394C}"/>
              </a:ext>
            </a:extLst>
          </xdr:cNvPr>
          <xdr:cNvSpPr/>
        </xdr:nvSpPr>
        <xdr:spPr>
          <a:xfrm>
            <a:off x="12600214" y="3189968"/>
            <a:ext cx="4716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pic macro="[3]!indirectpreview">
        <xdr:nvPicPr>
          <xdr:cNvPr id="10" name="Graphic 9" descr="Eye">
            <a:extLst>
              <a:ext uri="{FF2B5EF4-FFF2-40B4-BE49-F238E27FC236}">
                <a16:creationId xmlns:a16="http://schemas.microsoft.com/office/drawing/2014/main" id="{A2268080-4CD5-7632-C108-3099BE2E76D8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2649475" y="3245128"/>
            <a:ext cx="360000" cy="360000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32650</xdr:colOff>
      <xdr:row>9</xdr:row>
      <xdr:rowOff>29029</xdr:rowOff>
    </xdr:from>
    <xdr:to>
      <xdr:col>12</xdr:col>
      <xdr:colOff>504250</xdr:colOff>
      <xdr:row>11</xdr:row>
      <xdr:rowOff>92414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359ABDD-D929-4A97-A481-7E222A367540}"/>
            </a:ext>
          </a:extLst>
        </xdr:cNvPr>
        <xdr:cNvGrpSpPr/>
      </xdr:nvGrpSpPr>
      <xdr:grpSpPr>
        <a:xfrm>
          <a:off x="8712306" y="1862592"/>
          <a:ext cx="471600" cy="468197"/>
          <a:chOff x="12605656" y="3790496"/>
          <a:chExt cx="471600" cy="471600"/>
        </a:xfrm>
      </xdr:grpSpPr>
      <xdr:sp macro="[3]!indirectprint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BC17D404-CE36-A72C-CF58-359CD53F1F35}"/>
              </a:ext>
            </a:extLst>
          </xdr:cNvPr>
          <xdr:cNvSpPr/>
        </xdr:nvSpPr>
        <xdr:spPr>
          <a:xfrm>
            <a:off x="12605656" y="3790496"/>
            <a:ext cx="471600" cy="4716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pic macro="[3]!indirectprint">
        <xdr:nvPicPr>
          <xdr:cNvPr id="13" name="Graphic 12" descr="Printer">
            <a:extLst>
              <a:ext uri="{FF2B5EF4-FFF2-40B4-BE49-F238E27FC236}">
                <a16:creationId xmlns:a16="http://schemas.microsoft.com/office/drawing/2014/main" id="{CDBCCBBD-411B-1112-0CE8-DE1CC4B36609}"/>
              </a:ext>
            </a:extLst>
          </xdr:cNvPr>
          <xdr:cNvPicPr/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rcRect/>
          <a:stretch>
            <a:fillRect/>
          </a:stretch>
        </xdr:blipFill>
        <xdr:spPr>
          <a:xfrm>
            <a:off x="12654978" y="3847722"/>
            <a:ext cx="360000" cy="360000"/>
          </a:xfrm>
          <a:prstGeom prst="rect">
            <a:avLst/>
          </a:prstGeom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0</xdr:rowOff>
    </xdr:from>
    <xdr:to>
      <xdr:col>1</xdr:col>
      <xdr:colOff>1231266</xdr:colOff>
      <xdr:row>1</xdr:row>
      <xdr:rowOff>1270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4EA77D-13EA-458C-AF69-C3B411676775}"/>
            </a:ext>
          </a:extLst>
        </xdr:cNvPr>
        <xdr:cNvGrpSpPr/>
      </xdr:nvGrpSpPr>
      <xdr:grpSpPr>
        <a:xfrm>
          <a:off x="1" y="0"/>
          <a:ext cx="1522847" cy="438642"/>
          <a:chOff x="0" y="933450"/>
          <a:chExt cx="1620000" cy="4701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40C6A9D-5E67-FC6F-EB4F-58A4F1B0651E}"/>
              </a:ext>
            </a:extLst>
          </xdr:cNvPr>
          <xdr:cNvSpPr/>
        </xdr:nvSpPr>
        <xdr:spPr>
          <a:xfrm>
            <a:off x="0" y="933450"/>
            <a:ext cx="1620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4EB09D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6225AEDC-56A1-71E7-19EE-2E50BC045421}"/>
              </a:ext>
            </a:extLst>
          </xdr:cNvPr>
          <xdr:cNvGrpSpPr/>
        </xdr:nvGrpSpPr>
        <xdr:grpSpPr>
          <a:xfrm>
            <a:off x="104754" y="981075"/>
            <a:ext cx="1221898" cy="326100"/>
            <a:chOff x="14430375" y="4600575"/>
            <a:chExt cx="1043124" cy="288000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A6B779D-22BF-A1B0-08D0-95EAAE1D8833}"/>
                </a:ext>
              </a:extLst>
            </xdr:cNvPr>
            <xdr:cNvSpPr txBox="1"/>
          </xdr:nvSpPr>
          <xdr:spPr>
            <a:xfrm>
              <a:off x="14645499" y="4648199"/>
              <a:ext cx="82800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ea typeface="Tahoma" panose="020B0604030504040204" pitchFamily="34" charset="0"/>
                  <a:cs typeface="Nirmala UI" panose="020B0502040204020203" pitchFamily="34" charset="0"/>
                </a:rPr>
                <a:t>BERANDA</a:t>
              </a:r>
            </a:p>
          </xdr:txBody>
        </xdr:sp>
        <xdr:pic>
          <xdr:nvPicPr>
            <xdr:cNvPr id="6" name="Graphic 5">
              <a:extLst>
                <a:ext uri="{FF2B5EF4-FFF2-40B4-BE49-F238E27FC236}">
                  <a16:creationId xmlns:a16="http://schemas.microsoft.com/office/drawing/2014/main" id="{B572E646-7B39-E509-D0E8-DD616D6EE0B5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4430375" y="4600575"/>
              <a:ext cx="245863" cy="288000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962474</xdr:colOff>
      <xdr:row>0</xdr:row>
      <xdr:rowOff>363810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B9DF4F-3D2E-4CBD-880D-CC30CCB15CA1}"/>
            </a:ext>
          </a:extLst>
        </xdr:cNvPr>
        <xdr:cNvSpPr/>
      </xdr:nvSpPr>
      <xdr:spPr>
        <a:xfrm>
          <a:off x="0" y="0"/>
          <a:ext cx="1248224" cy="36381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CETAK</a:t>
          </a:r>
          <a:r>
            <a:rPr lang="en-US" sz="1000" b="1" baseline="0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 SP2D</a:t>
          </a:r>
          <a:endParaRPr lang="en-US" sz="1000" b="1">
            <a:solidFill>
              <a:schemeClr val="tx1">
                <a:lumMod val="85000"/>
                <a:lumOff val="15000"/>
              </a:schemeClr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88297</xdr:colOff>
      <xdr:row>4</xdr:row>
      <xdr:rowOff>113411</xdr:rowOff>
    </xdr:from>
    <xdr:to>
      <xdr:col>14</xdr:col>
      <xdr:colOff>232220</xdr:colOff>
      <xdr:row>6</xdr:row>
      <xdr:rowOff>133949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0874E7-AACD-4C8E-98A2-CDDD0FA8AC55}"/>
            </a:ext>
          </a:extLst>
        </xdr:cNvPr>
        <xdr:cNvGrpSpPr/>
      </xdr:nvGrpSpPr>
      <xdr:grpSpPr>
        <a:xfrm>
          <a:off x="8759758" y="1201982"/>
          <a:ext cx="1653079" cy="490603"/>
          <a:chOff x="0" y="933450"/>
          <a:chExt cx="1620000" cy="4701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C4858DE4-6D1F-9FDB-DC77-EA6378C3DD5E}"/>
              </a:ext>
            </a:extLst>
          </xdr:cNvPr>
          <xdr:cNvSpPr/>
        </xdr:nvSpPr>
        <xdr:spPr>
          <a:xfrm>
            <a:off x="0" y="933450"/>
            <a:ext cx="1620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47DAF67A-C7A8-9ED8-CF19-05CE9824AFC3}"/>
              </a:ext>
            </a:extLst>
          </xdr:cNvPr>
          <xdr:cNvGrpSpPr/>
        </xdr:nvGrpSpPr>
        <xdr:grpSpPr>
          <a:xfrm>
            <a:off x="104754" y="981075"/>
            <a:ext cx="1221898" cy="326100"/>
            <a:chOff x="14430375" y="4600575"/>
            <a:chExt cx="1043124" cy="288000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246116A-0EDD-2BA6-57CE-1FA1E6C215D0}"/>
                </a:ext>
              </a:extLst>
            </xdr:cNvPr>
            <xdr:cNvSpPr txBox="1"/>
          </xdr:nvSpPr>
          <xdr:spPr>
            <a:xfrm>
              <a:off x="14645499" y="4648199"/>
              <a:ext cx="82800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chemeClr val="tx1">
                      <a:lumMod val="85000"/>
                      <a:lumOff val="15000"/>
                    </a:schemeClr>
                  </a:solidFill>
                  <a:latin typeface="Nirmala UI" panose="020B0502040204020203" pitchFamily="34" charset="0"/>
                  <a:ea typeface="Tahoma" panose="020B0604030504040204" pitchFamily="34" charset="0"/>
                  <a:cs typeface="Nirmala UI" panose="020B0502040204020203" pitchFamily="34" charset="0"/>
                </a:rPr>
                <a:t>BERANDA</a:t>
              </a:r>
            </a:p>
          </xdr:txBody>
        </xdr:sp>
        <xdr:pic>
          <xdr:nvPicPr>
            <xdr:cNvPr id="6" name="Graphic 5">
              <a:extLst>
                <a:ext uri="{FF2B5EF4-FFF2-40B4-BE49-F238E27FC236}">
                  <a16:creationId xmlns:a16="http://schemas.microsoft.com/office/drawing/2014/main" id="{6711EFBE-AC56-6BB6-EAE3-8A5F4C6A5CFF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4430375" y="4600575"/>
              <a:ext cx="245863" cy="288000"/>
            </a:xfrm>
            <a:prstGeom prst="rect">
              <a:avLst/>
            </a:prstGeom>
          </xdr:spPr>
        </xdr:pic>
      </xdr:grpSp>
    </xdr:grpSp>
    <xdr:clientData fPrintsWithSheet="0"/>
  </xdr:twoCellAnchor>
  <xdr:twoCellAnchor editAs="absolute">
    <xdr:from>
      <xdr:col>10</xdr:col>
      <xdr:colOff>110218</xdr:colOff>
      <xdr:row>2</xdr:row>
      <xdr:rowOff>175111</xdr:rowOff>
    </xdr:from>
    <xdr:to>
      <xdr:col>14</xdr:col>
      <xdr:colOff>221360</xdr:colOff>
      <xdr:row>3</xdr:row>
      <xdr:rowOff>257600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E9F577-BF9F-4F67-93E4-D1B1D861C00B}"/>
            </a:ext>
          </a:extLst>
        </xdr:cNvPr>
        <xdr:cNvSpPr/>
      </xdr:nvSpPr>
      <xdr:spPr>
        <a:xfrm>
          <a:off x="8777968" y="727561"/>
          <a:ext cx="1606567" cy="35871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RUH </a:t>
          </a:r>
          <a:r>
            <a:rPr lang="en-US" sz="1000" b="1" baseline="0">
              <a:solidFill>
                <a:schemeClr val="tx1">
                  <a:lumMod val="85000"/>
                  <a:lumOff val="15000"/>
                </a:schemeClr>
              </a:solidFill>
              <a:latin typeface="Nirmala UI" panose="020B0502040204020203" pitchFamily="34" charset="0"/>
              <a:cs typeface="Nirmala UI" panose="020B0502040204020203" pitchFamily="34" charset="0"/>
            </a:rPr>
            <a:t>SP2D</a:t>
          </a:r>
          <a:endParaRPr lang="en-US" sz="1000" b="1">
            <a:solidFill>
              <a:schemeClr val="tx1">
                <a:lumMod val="85000"/>
                <a:lumOff val="15000"/>
              </a:schemeClr>
            </a:solidFill>
            <a:latin typeface="Nirmala UI" panose="020B0502040204020203" pitchFamily="34" charset="0"/>
            <a:cs typeface="Nirmala UI" panose="020B0502040204020203" pitchFamily="34" charset="0"/>
          </a:endParaRPr>
        </a:p>
      </xdr:txBody>
    </xdr:sp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12</xdr:col>
          <xdr:colOff>342900</xdr:colOff>
          <xdr:row>0</xdr:row>
          <xdr:rowOff>0</xdr:rowOff>
        </xdr:from>
        <xdr:to>
          <xdr:col>13</xdr:col>
          <xdr:colOff>552450</xdr:colOff>
          <xdr:row>2</xdr:row>
          <xdr:rowOff>0</xdr:rowOff>
        </xdr:to>
        <xdr:sp macro="" textlink="">
          <xdr:nvSpPr>
            <xdr:cNvPr id="19457" name="Spinner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C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>
    <xdr:from>
      <xdr:col>10</xdr:col>
      <xdr:colOff>130505</xdr:colOff>
      <xdr:row>7</xdr:row>
      <xdr:rowOff>230088</xdr:rowOff>
    </xdr:from>
    <xdr:to>
      <xdr:col>12</xdr:col>
      <xdr:colOff>60912</xdr:colOff>
      <xdr:row>10</xdr:row>
      <xdr:rowOff>131162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FC39DC3-62B4-4EF3-96C3-4ADB9F0A512F}"/>
            </a:ext>
          </a:extLst>
        </xdr:cNvPr>
        <xdr:cNvGrpSpPr/>
      </xdr:nvGrpSpPr>
      <xdr:grpSpPr>
        <a:xfrm>
          <a:off x="8801966" y="2023757"/>
          <a:ext cx="449952" cy="470100"/>
          <a:chOff x="12600214" y="3189968"/>
          <a:chExt cx="471600" cy="470100"/>
        </a:xfrm>
      </xdr:grpSpPr>
      <xdr:sp macro="[3]!indirectpreview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6EFFC753-D002-1CDC-066D-9F05FE050F85}"/>
              </a:ext>
            </a:extLst>
          </xdr:cNvPr>
          <xdr:cNvSpPr/>
        </xdr:nvSpPr>
        <xdr:spPr>
          <a:xfrm>
            <a:off x="12600214" y="3189968"/>
            <a:ext cx="4716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pic macro="[3]!indirectpreview">
        <xdr:nvPicPr>
          <xdr:cNvPr id="10" name="Graphic 9" descr="Eye">
            <a:extLst>
              <a:ext uri="{FF2B5EF4-FFF2-40B4-BE49-F238E27FC236}">
                <a16:creationId xmlns:a16="http://schemas.microsoft.com/office/drawing/2014/main" id="{D5D7C9B8-E773-D878-042E-2E1F47F33040}"/>
              </a:ext>
            </a:extLst>
          </xdr:cNvPr>
          <xdr:cNvPicPr/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rcRect/>
          <a:stretch>
            <a:fillRect/>
          </a:stretch>
        </xdr:blipFill>
        <xdr:spPr>
          <a:xfrm>
            <a:off x="12649475" y="3245128"/>
            <a:ext cx="360000" cy="360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381488</xdr:colOff>
      <xdr:row>7</xdr:row>
      <xdr:rowOff>231902</xdr:rowOff>
    </xdr:from>
    <xdr:to>
      <xdr:col>14</xdr:col>
      <xdr:colOff>246952</xdr:colOff>
      <xdr:row>10</xdr:row>
      <xdr:rowOff>134476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748E11E-E74B-4B6D-95BC-26D1587E80B2}"/>
            </a:ext>
          </a:extLst>
        </xdr:cNvPr>
        <xdr:cNvGrpSpPr/>
      </xdr:nvGrpSpPr>
      <xdr:grpSpPr>
        <a:xfrm>
          <a:off x="9968339" y="2025571"/>
          <a:ext cx="459230" cy="471600"/>
          <a:chOff x="12605656" y="3790496"/>
          <a:chExt cx="471600" cy="471600"/>
        </a:xfrm>
      </xdr:grpSpPr>
      <xdr:sp macro="[3]!indirectprint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45951DA9-D1DF-8004-3555-5FEC375E6B49}"/>
              </a:ext>
            </a:extLst>
          </xdr:cNvPr>
          <xdr:cNvSpPr/>
        </xdr:nvSpPr>
        <xdr:spPr>
          <a:xfrm>
            <a:off x="12605656" y="3790496"/>
            <a:ext cx="471600" cy="4716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pic macro="[3]!indirectprint">
        <xdr:nvPicPr>
          <xdr:cNvPr id="13" name="Graphic 12" descr="Printer">
            <a:extLst>
              <a:ext uri="{FF2B5EF4-FFF2-40B4-BE49-F238E27FC236}">
                <a16:creationId xmlns:a16="http://schemas.microsoft.com/office/drawing/2014/main" id="{980166F9-8171-90BD-585F-5C611E92FC08}"/>
              </a:ext>
            </a:extLst>
          </xdr:cNvPr>
          <xdr:cNvPicPr/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rcRect/>
          <a:stretch>
            <a:fillRect/>
          </a:stretch>
        </xdr:blipFill>
        <xdr:spPr>
          <a:xfrm>
            <a:off x="12654978" y="3847722"/>
            <a:ext cx="360000" cy="360000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1</xdr:col>
      <xdr:colOff>1010400</xdr:colOff>
      <xdr:row>0</xdr:row>
      <xdr:rowOff>514700</xdr:rowOff>
    </xdr:to>
    <xdr:grpSp>
      <xdr:nvGrpSpPr>
        <xdr:cNvPr id="2" name="Group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838BA-298C-43FB-882E-1D57A7B13124}"/>
            </a:ext>
          </a:extLst>
        </xdr:cNvPr>
        <xdr:cNvGrpSpPr/>
      </xdr:nvGrpSpPr>
      <xdr:grpSpPr>
        <a:xfrm>
          <a:off x="0" y="38100"/>
          <a:ext cx="1418614" cy="476600"/>
          <a:chOff x="0" y="933450"/>
          <a:chExt cx="1620000" cy="4701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E9653A44-BB58-2866-9957-4051B22D2193}"/>
              </a:ext>
            </a:extLst>
          </xdr:cNvPr>
          <xdr:cNvSpPr/>
        </xdr:nvSpPr>
        <xdr:spPr>
          <a:xfrm>
            <a:off x="0" y="933450"/>
            <a:ext cx="1620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4EB09D"/>
              </a:solidFill>
            </a:endParaRP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D988A997-E9DC-00F4-AE4D-C353CE84F58B}"/>
              </a:ext>
            </a:extLst>
          </xdr:cNvPr>
          <xdr:cNvGrpSpPr/>
        </xdr:nvGrpSpPr>
        <xdr:grpSpPr>
          <a:xfrm>
            <a:off x="104754" y="981075"/>
            <a:ext cx="1221898" cy="326100"/>
            <a:chOff x="14430375" y="4600575"/>
            <a:chExt cx="1043124" cy="288000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5185712-4DF1-8CDD-5CE1-26E3D894B7F9}"/>
                </a:ext>
              </a:extLst>
            </xdr:cNvPr>
            <xdr:cNvSpPr txBox="1"/>
          </xdr:nvSpPr>
          <xdr:spPr>
            <a:xfrm>
              <a:off x="14645499" y="4648199"/>
              <a:ext cx="82800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ea typeface="Tahoma" panose="020B0604030504040204" pitchFamily="34" charset="0"/>
                  <a:cs typeface="Nirmala UI" panose="020B0502040204020203" pitchFamily="34" charset="0"/>
                </a:rPr>
                <a:t>BERANDA</a:t>
              </a:r>
            </a:p>
          </xdr:txBody>
        </xdr:sp>
        <xdr:pic>
          <xdr:nvPicPr>
            <xdr:cNvPr id="6" name="Graphic 5">
              <a:extLst>
                <a:ext uri="{FF2B5EF4-FFF2-40B4-BE49-F238E27FC236}">
                  <a16:creationId xmlns:a16="http://schemas.microsoft.com/office/drawing/2014/main" id="{C251A66F-20B7-FE77-3065-130F2228C918}"/>
                </a:ext>
              </a:extLst>
            </xdr:cNvPr>
            <xdr:cNvPicPr/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14430375" y="4600575"/>
              <a:ext cx="245863" cy="288000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931545</xdr:colOff>
      <xdr:row>0</xdr:row>
      <xdr:rowOff>57150</xdr:rowOff>
    </xdr:from>
    <xdr:to>
      <xdr:col>2</xdr:col>
      <xdr:colOff>1048188</xdr:colOff>
      <xdr:row>0</xdr:row>
      <xdr:rowOff>510724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B0250BE7-1DFA-4F45-837A-F82173B4F745}"/>
            </a:ext>
          </a:extLst>
        </xdr:cNvPr>
        <xdr:cNvGrpSpPr/>
      </xdr:nvGrpSpPr>
      <xdr:grpSpPr>
        <a:xfrm>
          <a:off x="1339759" y="57150"/>
          <a:ext cx="1314072" cy="453574"/>
          <a:chOff x="7648574" y="6343650"/>
          <a:chExt cx="1278000" cy="470100"/>
        </a:xfrm>
      </xdr:grpSpPr>
      <xdr:sp macro="[3]!indirectpreview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1288A047-34F9-69EA-F750-02CBE3672A33}"/>
              </a:ext>
            </a:extLst>
          </xdr:cNvPr>
          <xdr:cNvSpPr/>
        </xdr:nvSpPr>
        <xdr:spPr>
          <a:xfrm>
            <a:off x="764857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5704FD9B-2439-BC6A-B669-816C482826AA}"/>
              </a:ext>
            </a:extLst>
          </xdr:cNvPr>
          <xdr:cNvGrpSpPr/>
        </xdr:nvGrpSpPr>
        <xdr:grpSpPr>
          <a:xfrm>
            <a:off x="7753330" y="6426025"/>
            <a:ext cx="1000139" cy="294683"/>
            <a:chOff x="14411325" y="4985923"/>
            <a:chExt cx="819668" cy="260254"/>
          </a:xfrm>
        </xdr:grpSpPr>
        <xdr:sp macro="[3]!indirectpreview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D16E10D5-F239-0564-B808-C21A24549F59}"/>
                </a:ext>
              </a:extLst>
            </xdr:cNvPr>
            <xdr:cNvSpPr txBox="1"/>
          </xdr:nvSpPr>
          <xdr:spPr>
            <a:xfrm>
              <a:off x="14615963" y="4991099"/>
              <a:ext cx="615030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PREVIEW</a:t>
              </a:r>
            </a:p>
          </xdr:txBody>
        </xdr:sp>
        <xdr:pic macro="[3]!indirectpreview">
          <xdr:nvPicPr>
            <xdr:cNvPr id="11" name="Graphic 10" descr="Eye">
              <a:extLst>
                <a:ext uri="{FF2B5EF4-FFF2-40B4-BE49-F238E27FC236}">
                  <a16:creationId xmlns:a16="http://schemas.microsoft.com/office/drawing/2014/main" id="{E4D2EC5E-4125-4D17-A3D9-79C2447BCECD}"/>
                </a:ext>
              </a:extLst>
            </xdr:cNvPr>
            <xdr:cNvPicPr/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 fPrintsWithSheet="0"/>
  </xdr:twoCellAnchor>
  <xdr:twoCellAnchor editAs="absolute">
    <xdr:from>
      <xdr:col>2</xdr:col>
      <xdr:colOff>1087754</xdr:colOff>
      <xdr:row>0</xdr:row>
      <xdr:rowOff>58758</xdr:rowOff>
    </xdr:from>
    <xdr:to>
      <xdr:col>3</xdr:col>
      <xdr:colOff>512882</xdr:colOff>
      <xdr:row>0</xdr:row>
      <xdr:rowOff>514336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A8C885E-D507-4934-9FED-3F8BA424CEB1}"/>
            </a:ext>
          </a:extLst>
        </xdr:cNvPr>
        <xdr:cNvGrpSpPr/>
      </xdr:nvGrpSpPr>
      <xdr:grpSpPr>
        <a:xfrm>
          <a:off x="2693397" y="58758"/>
          <a:ext cx="1248485" cy="455578"/>
          <a:chOff x="9001124" y="6343650"/>
          <a:chExt cx="1278000" cy="470100"/>
        </a:xfrm>
      </xdr:grpSpPr>
      <xdr:sp macro="[3]!indirectprint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B4467F10-D18C-2076-CB9D-9420D0232E23}"/>
              </a:ext>
            </a:extLst>
          </xdr:cNvPr>
          <xdr:cNvSpPr/>
        </xdr:nvSpPr>
        <xdr:spPr>
          <a:xfrm>
            <a:off x="9001124" y="6343650"/>
            <a:ext cx="1278000" cy="470100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solidFill>
                <a:srgbClr val="002060"/>
              </a:solidFill>
            </a:endParaRPr>
          </a:p>
        </xdr:txBody>
      </xdr: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82371A8F-6D6A-112C-48B3-2CCD2D5EB031}"/>
              </a:ext>
            </a:extLst>
          </xdr:cNvPr>
          <xdr:cNvGrpSpPr/>
        </xdr:nvGrpSpPr>
        <xdr:grpSpPr>
          <a:xfrm>
            <a:off x="9105886" y="6426025"/>
            <a:ext cx="962043" cy="294683"/>
            <a:chOff x="14411325" y="4985923"/>
            <a:chExt cx="788446" cy="260254"/>
          </a:xfrm>
        </xdr:grpSpPr>
        <xdr:sp macro="[3]!indirectprint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CBEABF93-46E8-AAD2-C9FE-16D9891677D3}"/>
                </a:ext>
              </a:extLst>
            </xdr:cNvPr>
            <xdr:cNvSpPr txBox="1"/>
          </xdr:nvSpPr>
          <xdr:spPr>
            <a:xfrm>
              <a:off x="14615963" y="4991099"/>
              <a:ext cx="583808" cy="2160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 b="1">
                  <a:solidFill>
                    <a:srgbClr val="002060"/>
                  </a:solidFill>
                  <a:latin typeface="Nirmala UI" panose="020B0502040204020203" pitchFamily="34" charset="0"/>
                  <a:cs typeface="Nirmala UI" panose="020B0502040204020203" pitchFamily="34" charset="0"/>
                </a:rPr>
                <a:t>PRINT</a:t>
              </a:r>
            </a:p>
          </xdr:txBody>
        </xdr:sp>
        <xdr:pic macro="[3]!indirectprint">
          <xdr:nvPicPr>
            <xdr:cNvPr id="16" name="Graphic 15" descr="Printer">
              <a:extLst>
                <a:ext uri="{FF2B5EF4-FFF2-40B4-BE49-F238E27FC236}">
                  <a16:creationId xmlns:a16="http://schemas.microsoft.com/office/drawing/2014/main" id="{D5DA50D7-7CAC-5476-4845-02A9BA6C33B3}"/>
                </a:ext>
              </a:extLst>
            </xdr:cNvPr>
            <xdr:cNvPicPr/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rcRect/>
            <a:stretch>
              <a:fillRect/>
            </a:stretch>
          </xdr:blipFill>
          <xdr:spPr>
            <a:xfrm>
              <a:off x="14411325" y="4985923"/>
              <a:ext cx="241509" cy="260254"/>
            </a:xfrm>
            <a:prstGeom prst="rect">
              <a:avLst/>
            </a:prstGeom>
          </xdr:spPr>
        </xdr:pic>
      </xdr:grpSp>
    </xdr:grp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ASUS/Dropbox/JPS2020/JPS_BLU2020%20(heni%20pratiwi's%20conflicted%20copy%202020-12-21).xlsm" TargetMode="External"/><Relationship Id="rId1" Type="http://schemas.openxmlformats.org/officeDocument/2006/relationships/externalLinkPath" Target="/Users/ASUS/Dropbox/JPS2020/JPS_BLU2020%20(heni%20pratiwi's%20conflicted%20copy%202020-12-21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elband/Downloads/NEWW%20MACROS%20BELANJA%20BLU%202026%20Rev%20III.xlsm" TargetMode="External"/><Relationship Id="rId1" Type="http://schemas.openxmlformats.org/officeDocument/2006/relationships/externalLinkPath" Target="/Users/elband/Downloads/NEWW%20MACROS%20BELANJA%20BLU%202026%20Rev%20III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d8bc69ff31bf2fb/Documents/apt%20pranoto/Keuangan/NEWW%20MACROS%20BELANJA%20BLU%202026%20Rev%20III.xlsm" TargetMode="External"/><Relationship Id="rId1" Type="http://schemas.openxmlformats.org/officeDocument/2006/relationships/externalLinkPath" Target="https://d.docs.live.net/bd8bc69ff31bf2fb/Documents/apt%20pranoto/Keuangan/NEWW%20MACROS%20BELANJA%20BLU%202026%20Rev%20II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InputKontrak_BLU"/>
      <sheetName val="DataKontrak_BLU"/>
      <sheetName val="ResumeKontrak_BLU"/>
      <sheetName val="KarwasKontrak_BLU"/>
      <sheetName val="Realisasi_BLU"/>
      <sheetName val="MasterSPPi_BLU"/>
      <sheetName val="DataSPPi_BLU"/>
      <sheetName val="MasterSPMi_BLU"/>
      <sheetName val="DataSPMi_BLU"/>
      <sheetName val="masterNPI_BLU"/>
      <sheetName val="dataNPI_BLU"/>
      <sheetName val="masterSP2D_BLU"/>
      <sheetName val="DataSP2D_BLU"/>
      <sheetName val="Supplier"/>
      <sheetName val="Pagu_BLU"/>
      <sheetName val="summary"/>
      <sheetName val="Ref_Umum"/>
      <sheetName val="Report_Potong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 t="str">
            <v>001</v>
          </cell>
        </row>
        <row r="24">
          <cell r="C24" t="str">
            <v>002</v>
          </cell>
        </row>
        <row r="25">
          <cell r="C25" t="str">
            <v>003</v>
          </cell>
        </row>
        <row r="26">
          <cell r="C26" t="str">
            <v>950</v>
          </cell>
        </row>
        <row r="27">
          <cell r="C27" t="str">
            <v>951</v>
          </cell>
        </row>
        <row r="28">
          <cell r="C28" t="str">
            <v>994</v>
          </cell>
        </row>
      </sheetData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InputKontrak_BLU"/>
      <sheetName val="DataKontrak_BLU"/>
      <sheetName val="KarwasKontrak_BLU"/>
      <sheetName val="Realisasi_BLU"/>
      <sheetName val="ResumeKontrak_BLU"/>
      <sheetName val="DataPembayaran_BLU"/>
      <sheetName val="ViewSPMi_BLU"/>
      <sheetName val="ViewSPPi_BLU"/>
      <sheetName val="DataNPI_BLU"/>
      <sheetName val="ViewNPI_BLU"/>
      <sheetName val="Supplier"/>
      <sheetName val="DataSP2D_BLU"/>
      <sheetName val="ViewSP2D_BLU"/>
      <sheetName val="DataPejabat"/>
      <sheetName val="Pagu_BLU"/>
      <sheetName val="Ref_Umum"/>
      <sheetName val="Report_Potongan"/>
      <sheetName val="NEWW MACROS BELANJA BLU 2026 Re"/>
    </sheetNames>
    <sheetDataSet>
      <sheetData sheetId="0"/>
      <sheetData sheetId="1"/>
      <sheetData sheetId="2">
        <row r="5">
          <cell r="F5" t="str">
            <v>001-0-PL.107/0007/PPK.BB/APTP/2026</v>
          </cell>
          <cell r="G5" t="str">
            <v>PL.107/0007/PPK.BB/APTP/2026</v>
          </cell>
        </row>
        <row r="6">
          <cell r="F6" t="str">
            <v>002-0-PL.107/0011/PPK.BB/APTP/2026</v>
          </cell>
          <cell r="G6" t="str">
            <v>PL.107/0011/PPK.BB/APTP/2026</v>
          </cell>
        </row>
        <row r="7">
          <cell r="F7" t="str">
            <v>003-0-PL.107/0002/PPK.BB/APTP/2026</v>
          </cell>
          <cell r="G7" t="str">
            <v>PL.107/0002/PPK.BB/APTP/2026</v>
          </cell>
        </row>
        <row r="8">
          <cell r="F8" t="str">
            <v>004-0-PL.107/0001/PPK.BB/APTP/2026</v>
          </cell>
          <cell r="G8" t="str">
            <v>PL.107/0001/PPK.BB/APTP/2026</v>
          </cell>
        </row>
        <row r="9">
          <cell r="F9" t="str">
            <v>005-0-</v>
          </cell>
        </row>
        <row r="10">
          <cell r="F10" t="str">
            <v>006-0-</v>
          </cell>
        </row>
        <row r="11">
          <cell r="F11" t="str">
            <v>007-0-</v>
          </cell>
        </row>
        <row r="12">
          <cell r="F12" t="str">
            <v>008-0-</v>
          </cell>
        </row>
        <row r="13">
          <cell r="F13" t="str">
            <v>009-0-</v>
          </cell>
        </row>
        <row r="14">
          <cell r="F14" t="str">
            <v>010-0-</v>
          </cell>
        </row>
        <row r="15">
          <cell r="F15" t="str">
            <v>011-0-</v>
          </cell>
        </row>
        <row r="16">
          <cell r="F16" t="str">
            <v>012-0-</v>
          </cell>
        </row>
        <row r="17">
          <cell r="F17" t="str">
            <v>013-0-</v>
          </cell>
        </row>
        <row r="18">
          <cell r="F18" t="str">
            <v>014-0-</v>
          </cell>
        </row>
        <row r="19">
          <cell r="F19" t="str">
            <v>015-0-</v>
          </cell>
        </row>
        <row r="20">
          <cell r="F20" t="str">
            <v>016-0-</v>
          </cell>
        </row>
        <row r="21">
          <cell r="F21" t="str">
            <v>017-0-</v>
          </cell>
        </row>
        <row r="22">
          <cell r="F22" t="str">
            <v>018-0-</v>
          </cell>
        </row>
        <row r="23">
          <cell r="F23" t="str">
            <v>019-0-</v>
          </cell>
        </row>
        <row r="24">
          <cell r="F24" t="str">
            <v>020-0-</v>
          </cell>
        </row>
        <row r="25">
          <cell r="F25" t="str">
            <v>021-0-</v>
          </cell>
        </row>
        <row r="26">
          <cell r="F26" t="str">
            <v>022-0-</v>
          </cell>
        </row>
        <row r="27">
          <cell r="F27" t="str">
            <v>023-0-</v>
          </cell>
        </row>
        <row r="28">
          <cell r="F28" t="str">
            <v>024-0-</v>
          </cell>
        </row>
        <row r="29">
          <cell r="F29" t="str">
            <v>025-0-</v>
          </cell>
        </row>
        <row r="30">
          <cell r="F30" t="str">
            <v>026-0-</v>
          </cell>
        </row>
        <row r="31">
          <cell r="F31" t="str">
            <v>027-0-</v>
          </cell>
        </row>
        <row r="32">
          <cell r="F32" t="str">
            <v>028-0-</v>
          </cell>
        </row>
        <row r="33">
          <cell r="F33" t="str">
            <v>029-0-</v>
          </cell>
        </row>
        <row r="34">
          <cell r="F34" t="str">
            <v>030-0-</v>
          </cell>
        </row>
        <row r="35">
          <cell r="F35" t="str">
            <v>031-0-</v>
          </cell>
        </row>
        <row r="36">
          <cell r="F36" t="str">
            <v>032-0-</v>
          </cell>
        </row>
        <row r="37">
          <cell r="F37" t="str">
            <v>033-0-</v>
          </cell>
        </row>
        <row r="38">
          <cell r="F38" t="str">
            <v>034-0-</v>
          </cell>
        </row>
        <row r="39">
          <cell r="F39" t="str">
            <v>035-0-</v>
          </cell>
        </row>
        <row r="40">
          <cell r="F40" t="str">
            <v>036-0-</v>
          </cell>
        </row>
        <row r="41">
          <cell r="F41" t="str">
            <v>037-0-</v>
          </cell>
        </row>
        <row r="42">
          <cell r="F42" t="str">
            <v>038-0-</v>
          </cell>
        </row>
        <row r="43">
          <cell r="F43" t="str">
            <v>039-0-</v>
          </cell>
        </row>
        <row r="44">
          <cell r="F44" t="str">
            <v>040-0-</v>
          </cell>
        </row>
        <row r="45">
          <cell r="F45" t="str">
            <v>041-0-</v>
          </cell>
        </row>
        <row r="46">
          <cell r="F46" t="str">
            <v>042-0-</v>
          </cell>
        </row>
        <row r="47">
          <cell r="F47" t="str">
            <v>043-0-</v>
          </cell>
        </row>
        <row r="48">
          <cell r="F48" t="str">
            <v>044-0-</v>
          </cell>
        </row>
        <row r="49">
          <cell r="F49" t="str">
            <v>045-0-</v>
          </cell>
        </row>
        <row r="50">
          <cell r="F50" t="str">
            <v>046-0-</v>
          </cell>
        </row>
        <row r="51">
          <cell r="F51" t="str">
            <v>047-0-</v>
          </cell>
        </row>
        <row r="52">
          <cell r="F52" t="str">
            <v>048-0-</v>
          </cell>
        </row>
        <row r="53">
          <cell r="F53" t="str">
            <v>049-0-</v>
          </cell>
        </row>
        <row r="54">
          <cell r="F54" t="str">
            <v>050-0-</v>
          </cell>
        </row>
        <row r="55">
          <cell r="F55" t="str">
            <v>0-0-</v>
          </cell>
        </row>
        <row r="56">
          <cell r="F56" t="str">
            <v>0-0-</v>
          </cell>
        </row>
        <row r="57">
          <cell r="F57" t="str">
            <v>0-0-</v>
          </cell>
        </row>
        <row r="58">
          <cell r="F58" t="str">
            <v>0-0-</v>
          </cell>
        </row>
        <row r="59">
          <cell r="F59" t="str">
            <v>0-0-</v>
          </cell>
        </row>
        <row r="60">
          <cell r="F60" t="str">
            <v>0-0-</v>
          </cell>
        </row>
        <row r="61">
          <cell r="F61" t="str">
            <v>0-0-</v>
          </cell>
        </row>
        <row r="62">
          <cell r="F62" t="str">
            <v>0-0-</v>
          </cell>
        </row>
        <row r="63">
          <cell r="F63" t="str">
            <v>0-0-</v>
          </cell>
        </row>
        <row r="64">
          <cell r="F64" t="str">
            <v>0-0-</v>
          </cell>
        </row>
        <row r="65">
          <cell r="F65" t="str">
            <v>0-0-</v>
          </cell>
        </row>
        <row r="66">
          <cell r="F66" t="str">
            <v>0-0-</v>
          </cell>
        </row>
        <row r="67">
          <cell r="F67" t="str">
            <v>0-0-</v>
          </cell>
        </row>
        <row r="68">
          <cell r="F68" t="str">
            <v>0-0-</v>
          </cell>
        </row>
        <row r="69">
          <cell r="F69" t="str">
            <v>0-0-</v>
          </cell>
        </row>
        <row r="70">
          <cell r="F70" t="str">
            <v>0-0-</v>
          </cell>
        </row>
        <row r="71">
          <cell r="F71" t="str">
            <v>0-0-</v>
          </cell>
        </row>
        <row r="72">
          <cell r="F72" t="str">
            <v>0-0-</v>
          </cell>
        </row>
        <row r="73">
          <cell r="F73" t="str">
            <v>0-0-</v>
          </cell>
        </row>
        <row r="74">
          <cell r="F74" t="str">
            <v>0-0-</v>
          </cell>
        </row>
        <row r="75">
          <cell r="F75" t="str">
            <v>0-0-</v>
          </cell>
        </row>
        <row r="76">
          <cell r="F76" t="str">
            <v>0-0-</v>
          </cell>
        </row>
        <row r="77">
          <cell r="F77" t="str">
            <v>0-0-</v>
          </cell>
        </row>
        <row r="78">
          <cell r="F78" t="str">
            <v>0-0-</v>
          </cell>
        </row>
        <row r="79">
          <cell r="F79" t="str">
            <v>0-0-</v>
          </cell>
        </row>
        <row r="80">
          <cell r="F80" t="str">
            <v>0-0-</v>
          </cell>
        </row>
        <row r="81">
          <cell r="F81" t="str">
            <v>0-0-</v>
          </cell>
        </row>
        <row r="82">
          <cell r="F82" t="str">
            <v>0-0-</v>
          </cell>
        </row>
        <row r="83">
          <cell r="F83" t="str">
            <v>0-0-</v>
          </cell>
        </row>
        <row r="84">
          <cell r="F84" t="str">
            <v>0-0-</v>
          </cell>
        </row>
        <row r="85">
          <cell r="F85" t="str">
            <v>0-0-</v>
          </cell>
        </row>
        <row r="86">
          <cell r="F86" t="str">
            <v>0-0-</v>
          </cell>
        </row>
        <row r="87">
          <cell r="F87" t="str">
            <v>0-0-</v>
          </cell>
        </row>
        <row r="88">
          <cell r="F88" t="str">
            <v>0-0-</v>
          </cell>
        </row>
        <row r="89">
          <cell r="F89" t="str">
            <v>0-0-</v>
          </cell>
        </row>
        <row r="90">
          <cell r="F90" t="str">
            <v>0-0-</v>
          </cell>
        </row>
        <row r="91">
          <cell r="F91" t="str">
            <v>0-0-</v>
          </cell>
        </row>
        <row r="92">
          <cell r="F92" t="str">
            <v>0-0-</v>
          </cell>
        </row>
        <row r="93">
          <cell r="F93" t="str">
            <v>0-0-</v>
          </cell>
        </row>
        <row r="94">
          <cell r="F94" t="str">
            <v>0-0-</v>
          </cell>
        </row>
        <row r="95">
          <cell r="F95" t="str">
            <v>0-0-</v>
          </cell>
        </row>
        <row r="96">
          <cell r="F96" t="str">
            <v>0-0-</v>
          </cell>
        </row>
        <row r="97">
          <cell r="F97" t="str">
            <v>0-0-</v>
          </cell>
        </row>
        <row r="98">
          <cell r="F98" t="str">
            <v>0-0-</v>
          </cell>
        </row>
        <row r="99">
          <cell r="F99" t="str">
            <v>0-0-</v>
          </cell>
        </row>
        <row r="100">
          <cell r="F100" t="str">
            <v>0-0-</v>
          </cell>
        </row>
        <row r="101">
          <cell r="F101" t="str">
            <v>0-0-</v>
          </cell>
        </row>
        <row r="102">
          <cell r="F102" t="str">
            <v>0-0-</v>
          </cell>
        </row>
        <row r="103">
          <cell r="F103" t="str">
            <v>0-0-</v>
          </cell>
        </row>
        <row r="104">
          <cell r="F104" t="str">
            <v>0-0-</v>
          </cell>
        </row>
        <row r="105">
          <cell r="F105" t="str">
            <v>0-0-</v>
          </cell>
        </row>
        <row r="106">
          <cell r="F106" t="str">
            <v>0-0-</v>
          </cell>
        </row>
        <row r="107">
          <cell r="F107" t="str">
            <v>0-0-</v>
          </cell>
        </row>
        <row r="108">
          <cell r="F108" t="str">
            <v>0-0-</v>
          </cell>
        </row>
        <row r="109">
          <cell r="F109" t="str">
            <v>0-0-</v>
          </cell>
        </row>
        <row r="110">
          <cell r="F110" t="str">
            <v>0-0-</v>
          </cell>
        </row>
        <row r="111">
          <cell r="F111" t="str">
            <v>0-0-</v>
          </cell>
        </row>
        <row r="112">
          <cell r="F112" t="str">
            <v>0-0-</v>
          </cell>
        </row>
        <row r="113">
          <cell r="F113" t="str">
            <v>0-0-</v>
          </cell>
        </row>
        <row r="114">
          <cell r="F114" t="str">
            <v>0-0-</v>
          </cell>
        </row>
        <row r="115">
          <cell r="F115" t="str">
            <v>0-0-</v>
          </cell>
        </row>
        <row r="116">
          <cell r="F116" t="str">
            <v>0-0-</v>
          </cell>
        </row>
        <row r="117">
          <cell r="F117" t="str">
            <v>0-0-</v>
          </cell>
        </row>
        <row r="118">
          <cell r="F118" t="str">
            <v>0-0-</v>
          </cell>
        </row>
        <row r="119">
          <cell r="F119" t="str">
            <v>0-0-</v>
          </cell>
        </row>
        <row r="120">
          <cell r="F120" t="str">
            <v>0-0-</v>
          </cell>
        </row>
        <row r="121">
          <cell r="F121" t="str">
            <v>0-0-</v>
          </cell>
        </row>
        <row r="122">
          <cell r="F122" t="str">
            <v>0-0-</v>
          </cell>
        </row>
        <row r="123">
          <cell r="F123" t="str">
            <v>0-0-</v>
          </cell>
        </row>
        <row r="124">
          <cell r="F124" t="str">
            <v>0-0-</v>
          </cell>
        </row>
        <row r="125">
          <cell r="F125" t="str">
            <v>0-0-</v>
          </cell>
        </row>
        <row r="126">
          <cell r="F126" t="str">
            <v>0-0-</v>
          </cell>
        </row>
        <row r="127">
          <cell r="F127" t="str">
            <v>0-0-</v>
          </cell>
        </row>
        <row r="128">
          <cell r="F128" t="str">
            <v>0-0-</v>
          </cell>
        </row>
        <row r="129">
          <cell r="F129" t="str">
            <v>0-0-</v>
          </cell>
        </row>
        <row r="130">
          <cell r="F130" t="str">
            <v>0-0-</v>
          </cell>
        </row>
        <row r="131">
          <cell r="F131" t="str">
            <v>0-0-</v>
          </cell>
        </row>
        <row r="132">
          <cell r="F132" t="str">
            <v>0-0-</v>
          </cell>
        </row>
        <row r="133">
          <cell r="F133" t="str">
            <v>0-0-</v>
          </cell>
        </row>
        <row r="134">
          <cell r="F134" t="str">
            <v>0-0-</v>
          </cell>
        </row>
        <row r="135">
          <cell r="F135" t="str">
            <v>0-0-</v>
          </cell>
        </row>
        <row r="136">
          <cell r="F136" t="str">
            <v>0-0-</v>
          </cell>
        </row>
        <row r="137">
          <cell r="F137" t="str">
            <v>0-0-</v>
          </cell>
        </row>
        <row r="138">
          <cell r="F138" t="str">
            <v>0-0-</v>
          </cell>
        </row>
        <row r="139">
          <cell r="F139" t="str">
            <v>0-0-</v>
          </cell>
        </row>
        <row r="140">
          <cell r="F140" t="str">
            <v>0-0-</v>
          </cell>
        </row>
        <row r="141">
          <cell r="F141" t="str">
            <v>0-0-</v>
          </cell>
        </row>
        <row r="142">
          <cell r="F142" t="str">
            <v>0-0-</v>
          </cell>
        </row>
        <row r="143">
          <cell r="F143" t="str">
            <v>0-0-</v>
          </cell>
        </row>
        <row r="144">
          <cell r="F144" t="str">
            <v>0-0-</v>
          </cell>
        </row>
        <row r="145">
          <cell r="F145" t="str">
            <v>0-0-</v>
          </cell>
        </row>
        <row r="146">
          <cell r="F146" t="str">
            <v>0-0-</v>
          </cell>
        </row>
        <row r="147">
          <cell r="F147" t="str">
            <v>0-0-</v>
          </cell>
        </row>
        <row r="148">
          <cell r="F148" t="str">
            <v>0-0-</v>
          </cell>
        </row>
        <row r="149">
          <cell r="F149" t="str">
            <v>0-0-</v>
          </cell>
        </row>
        <row r="150">
          <cell r="F150" t="str">
            <v>0-0-</v>
          </cell>
        </row>
        <row r="151">
          <cell r="F151" t="str">
            <v>0-0-</v>
          </cell>
        </row>
        <row r="152">
          <cell r="F152" t="str">
            <v>0-0-</v>
          </cell>
        </row>
        <row r="153">
          <cell r="F153" t="str">
            <v>0-0-</v>
          </cell>
        </row>
        <row r="154">
          <cell r="F154" t="str">
            <v>0-0-</v>
          </cell>
        </row>
        <row r="155">
          <cell r="F155" t="str">
            <v>0-0-</v>
          </cell>
        </row>
        <row r="156">
          <cell r="F156" t="str">
            <v>0-0-</v>
          </cell>
        </row>
        <row r="157">
          <cell r="F157" t="str">
            <v>0-0-</v>
          </cell>
        </row>
        <row r="158">
          <cell r="F158" t="str">
            <v>0-0-</v>
          </cell>
        </row>
        <row r="159">
          <cell r="F159" t="str">
            <v>0-0-</v>
          </cell>
        </row>
        <row r="160">
          <cell r="F160" t="str">
            <v>0-0-</v>
          </cell>
        </row>
        <row r="161">
          <cell r="F161" t="str">
            <v>0-0-</v>
          </cell>
        </row>
        <row r="162">
          <cell r="F162" t="str">
            <v>0-0-</v>
          </cell>
        </row>
        <row r="163">
          <cell r="F163" t="str">
            <v>0-0-</v>
          </cell>
        </row>
        <row r="164">
          <cell r="F164" t="str">
            <v>0-0-</v>
          </cell>
        </row>
        <row r="165">
          <cell r="F165" t="str">
            <v>0-0-</v>
          </cell>
        </row>
        <row r="166">
          <cell r="F166" t="str">
            <v>0-0-</v>
          </cell>
        </row>
        <row r="167">
          <cell r="F167" t="str">
            <v>0-0-</v>
          </cell>
        </row>
        <row r="168">
          <cell r="F168" t="str">
            <v>0-0-</v>
          </cell>
        </row>
        <row r="169">
          <cell r="F169" t="str">
            <v>0-0-</v>
          </cell>
        </row>
        <row r="170">
          <cell r="F170" t="str">
            <v>0-0-</v>
          </cell>
        </row>
        <row r="171">
          <cell r="F171" t="str">
            <v>0-0-</v>
          </cell>
        </row>
        <row r="172">
          <cell r="F172" t="str">
            <v>0-0-</v>
          </cell>
        </row>
        <row r="173">
          <cell r="F173" t="str">
            <v>0-0-</v>
          </cell>
        </row>
        <row r="174">
          <cell r="F174" t="str">
            <v>0-0-</v>
          </cell>
        </row>
        <row r="175">
          <cell r="F175" t="str">
            <v>0-0-</v>
          </cell>
        </row>
        <row r="176">
          <cell r="F176" t="str">
            <v>0-0-</v>
          </cell>
        </row>
        <row r="177">
          <cell r="F177" t="str">
            <v>0-0-</v>
          </cell>
        </row>
        <row r="178">
          <cell r="F178" t="str">
            <v>0-0-</v>
          </cell>
        </row>
        <row r="179">
          <cell r="F179" t="str">
            <v>0-0-</v>
          </cell>
        </row>
        <row r="180">
          <cell r="F180" t="str">
            <v>0-0-</v>
          </cell>
        </row>
        <row r="181">
          <cell r="F181" t="str">
            <v>0-0-</v>
          </cell>
        </row>
        <row r="182">
          <cell r="F182" t="str">
            <v>0-0-</v>
          </cell>
        </row>
        <row r="183">
          <cell r="F183" t="str">
            <v>0-0-</v>
          </cell>
        </row>
        <row r="184">
          <cell r="F184" t="str">
            <v>0-0-</v>
          </cell>
        </row>
        <row r="185">
          <cell r="F185" t="str">
            <v>0-0-</v>
          </cell>
        </row>
        <row r="186">
          <cell r="F186" t="str">
            <v>0-0-</v>
          </cell>
        </row>
        <row r="187">
          <cell r="F187" t="str">
            <v>0-0-</v>
          </cell>
        </row>
        <row r="188">
          <cell r="F188" t="str">
            <v>0-0-</v>
          </cell>
        </row>
        <row r="189">
          <cell r="F189" t="str">
            <v>0-0-</v>
          </cell>
        </row>
        <row r="190">
          <cell r="F190" t="str">
            <v>0-0-</v>
          </cell>
        </row>
        <row r="191">
          <cell r="F191" t="str">
            <v>0-0-</v>
          </cell>
        </row>
        <row r="192">
          <cell r="F192" t="str">
            <v>0-0-</v>
          </cell>
        </row>
        <row r="193">
          <cell r="F193" t="str">
            <v>0-0-</v>
          </cell>
        </row>
        <row r="194">
          <cell r="F194" t="str">
            <v>0-0-</v>
          </cell>
        </row>
        <row r="195">
          <cell r="F195" t="str">
            <v>0-0-</v>
          </cell>
        </row>
        <row r="196">
          <cell r="F196" t="str">
            <v>0-0-</v>
          </cell>
        </row>
        <row r="197">
          <cell r="F197" t="str">
            <v>0-0-</v>
          </cell>
        </row>
        <row r="198">
          <cell r="F198" t="str">
            <v>0-0-</v>
          </cell>
        </row>
        <row r="199">
          <cell r="F199" t="str">
            <v>0-0-</v>
          </cell>
        </row>
        <row r="200">
          <cell r="F200" t="str">
            <v>0-0-</v>
          </cell>
        </row>
        <row r="201">
          <cell r="F201" t="str">
            <v>0-0-</v>
          </cell>
        </row>
        <row r="202">
          <cell r="F202" t="str">
            <v>0-0-</v>
          </cell>
        </row>
        <row r="203">
          <cell r="F203" t="str">
            <v>0-0-</v>
          </cell>
        </row>
        <row r="204">
          <cell r="F204" t="str">
            <v>0-0-</v>
          </cell>
        </row>
        <row r="205">
          <cell r="F205" t="str">
            <v>0-0-</v>
          </cell>
        </row>
        <row r="206">
          <cell r="F206" t="str">
            <v>0-0-</v>
          </cell>
        </row>
        <row r="207">
          <cell r="F207" t="str">
            <v>0-0-</v>
          </cell>
        </row>
        <row r="208">
          <cell r="F208" t="str">
            <v>0-0-</v>
          </cell>
        </row>
        <row r="209">
          <cell r="F209" t="str">
            <v>0-0-</v>
          </cell>
        </row>
        <row r="210">
          <cell r="F210" t="str">
            <v>0-0-</v>
          </cell>
        </row>
        <row r="211">
          <cell r="F211" t="str">
            <v>0-0-</v>
          </cell>
        </row>
        <row r="212">
          <cell r="F212" t="str">
            <v>0-0-</v>
          </cell>
        </row>
        <row r="213">
          <cell r="F213" t="str">
            <v>0-0-</v>
          </cell>
        </row>
        <row r="214">
          <cell r="F214" t="str">
            <v>0-0-</v>
          </cell>
        </row>
        <row r="215">
          <cell r="F215" t="str">
            <v>0-0-</v>
          </cell>
        </row>
        <row r="216">
          <cell r="F216" t="str">
            <v>0-0-</v>
          </cell>
        </row>
        <row r="217">
          <cell r="F217" t="str">
            <v>0-0-</v>
          </cell>
        </row>
        <row r="218">
          <cell r="F218" t="str">
            <v>0-0-</v>
          </cell>
        </row>
        <row r="219">
          <cell r="F219" t="str">
            <v>0-0-</v>
          </cell>
        </row>
        <row r="220">
          <cell r="F220" t="str">
            <v>0-0-</v>
          </cell>
        </row>
        <row r="221">
          <cell r="F221" t="str">
            <v>0-0-</v>
          </cell>
        </row>
        <row r="222">
          <cell r="F222" t="str">
            <v>0-0-</v>
          </cell>
        </row>
        <row r="223">
          <cell r="F223" t="str">
            <v>0-0-</v>
          </cell>
        </row>
        <row r="224">
          <cell r="F224" t="str">
            <v>0-0-</v>
          </cell>
        </row>
        <row r="225">
          <cell r="F225" t="str">
            <v>0-0-</v>
          </cell>
        </row>
        <row r="226">
          <cell r="F226" t="str">
            <v>0-0-</v>
          </cell>
        </row>
        <row r="227">
          <cell r="F227" t="str">
            <v>0-0-</v>
          </cell>
        </row>
        <row r="228">
          <cell r="F228" t="str">
            <v>0-0-</v>
          </cell>
        </row>
        <row r="229">
          <cell r="F229" t="str">
            <v>0-0-</v>
          </cell>
        </row>
        <row r="230">
          <cell r="F230" t="str">
            <v>0-0-</v>
          </cell>
        </row>
        <row r="231">
          <cell r="F231" t="str">
            <v>0-0-</v>
          </cell>
        </row>
        <row r="232">
          <cell r="F232" t="str">
            <v>0-0-</v>
          </cell>
        </row>
        <row r="233">
          <cell r="F233" t="str">
            <v>0-0-</v>
          </cell>
        </row>
        <row r="234">
          <cell r="F234" t="str">
            <v>0-0-</v>
          </cell>
        </row>
        <row r="235">
          <cell r="F235" t="str">
            <v>0-0-</v>
          </cell>
        </row>
        <row r="236">
          <cell r="F236" t="str">
            <v>0-0-</v>
          </cell>
        </row>
        <row r="237">
          <cell r="F237" t="str">
            <v>0-0-</v>
          </cell>
        </row>
        <row r="238">
          <cell r="F238" t="str">
            <v>0-0-</v>
          </cell>
        </row>
        <row r="239">
          <cell r="F239" t="str">
            <v>0-0-</v>
          </cell>
        </row>
        <row r="240">
          <cell r="F240" t="str">
            <v>0-0-</v>
          </cell>
        </row>
        <row r="241">
          <cell r="F241" t="str">
            <v>0-0-</v>
          </cell>
        </row>
        <row r="242">
          <cell r="F242" t="str">
            <v>0-0-</v>
          </cell>
        </row>
        <row r="243">
          <cell r="F243" t="str">
            <v>0-0-</v>
          </cell>
        </row>
        <row r="244">
          <cell r="F244" t="str">
            <v>0-0-</v>
          </cell>
        </row>
        <row r="245">
          <cell r="F245" t="str">
            <v>0-0-</v>
          </cell>
        </row>
        <row r="246">
          <cell r="F246" t="str">
            <v>0-0-</v>
          </cell>
        </row>
        <row r="247">
          <cell r="F247" t="str">
            <v>0-0-</v>
          </cell>
        </row>
        <row r="248">
          <cell r="F248" t="str">
            <v>0-0-</v>
          </cell>
        </row>
        <row r="249">
          <cell r="F249" t="str">
            <v>0-0-</v>
          </cell>
        </row>
        <row r="250">
          <cell r="F250" t="str">
            <v>0-0-</v>
          </cell>
        </row>
        <row r="251">
          <cell r="F251" t="str">
            <v>0-0-</v>
          </cell>
        </row>
        <row r="252">
          <cell r="F252" t="str">
            <v>0-0-</v>
          </cell>
        </row>
        <row r="253">
          <cell r="F253" t="str">
            <v>0-0-</v>
          </cell>
        </row>
        <row r="254">
          <cell r="F254" t="str">
            <v>0-0-</v>
          </cell>
        </row>
        <row r="255">
          <cell r="F255" t="str">
            <v>0-0-</v>
          </cell>
        </row>
        <row r="256">
          <cell r="F256" t="str">
            <v>0-0-</v>
          </cell>
        </row>
        <row r="257">
          <cell r="F257" t="str">
            <v>0-0-</v>
          </cell>
        </row>
        <row r="258">
          <cell r="F258" t="str">
            <v>0-0-</v>
          </cell>
        </row>
        <row r="259">
          <cell r="F259" t="str">
            <v>0-0-</v>
          </cell>
        </row>
        <row r="260">
          <cell r="F260" t="str">
            <v>0-0-</v>
          </cell>
        </row>
        <row r="261">
          <cell r="F261" t="str">
            <v>0-0-</v>
          </cell>
        </row>
        <row r="262">
          <cell r="F262" t="str">
            <v>0-0-</v>
          </cell>
        </row>
        <row r="263">
          <cell r="F263" t="str">
            <v>0-0-</v>
          </cell>
        </row>
        <row r="264">
          <cell r="F264" t="str">
            <v>0-0-</v>
          </cell>
        </row>
        <row r="265">
          <cell r="F265" t="str">
            <v>0-0-</v>
          </cell>
        </row>
        <row r="266">
          <cell r="F266" t="str">
            <v>0-0-</v>
          </cell>
        </row>
        <row r="267">
          <cell r="F267" t="str">
            <v>0-0-</v>
          </cell>
        </row>
        <row r="268">
          <cell r="F268" t="str">
            <v>0-0-</v>
          </cell>
        </row>
        <row r="269">
          <cell r="F269" t="str">
            <v>0-0-</v>
          </cell>
        </row>
        <row r="270">
          <cell r="F270" t="str">
            <v>0-0-</v>
          </cell>
        </row>
        <row r="271">
          <cell r="F271" t="str">
            <v>0-0-</v>
          </cell>
        </row>
        <row r="272">
          <cell r="F272" t="str">
            <v>0-0-</v>
          </cell>
        </row>
        <row r="273">
          <cell r="F273" t="str">
            <v>0-0-</v>
          </cell>
        </row>
        <row r="274">
          <cell r="F274" t="str">
            <v>0-0-</v>
          </cell>
        </row>
        <row r="275">
          <cell r="F275" t="str">
            <v>0-0-</v>
          </cell>
        </row>
        <row r="276">
          <cell r="F276" t="str">
            <v>0-0-</v>
          </cell>
        </row>
        <row r="277">
          <cell r="F277" t="str">
            <v>0-0-</v>
          </cell>
        </row>
        <row r="278">
          <cell r="F278" t="str">
            <v>0-0-</v>
          </cell>
        </row>
        <row r="279">
          <cell r="F279" t="str">
            <v>0-0-</v>
          </cell>
        </row>
        <row r="280">
          <cell r="F280" t="str">
            <v>0-0-</v>
          </cell>
        </row>
        <row r="281">
          <cell r="F281" t="str">
            <v>0-0-</v>
          </cell>
        </row>
        <row r="282">
          <cell r="F282" t="str">
            <v>0-0-</v>
          </cell>
        </row>
        <row r="283">
          <cell r="F283" t="str">
            <v>0-0-</v>
          </cell>
        </row>
        <row r="284">
          <cell r="F284" t="str">
            <v>0-0-</v>
          </cell>
        </row>
        <row r="285">
          <cell r="F285" t="str">
            <v>0-0-</v>
          </cell>
        </row>
      </sheetData>
      <sheetData sheetId="3"/>
      <sheetData sheetId="4"/>
      <sheetData sheetId="5"/>
      <sheetData sheetId="6">
        <row r="1">
          <cell r="A1" t="str">
            <v>No</v>
          </cell>
        </row>
        <row r="2">
          <cell r="H2" t="str">
            <v>PL.107/0007/PPK.BB/APTP/2026</v>
          </cell>
          <cell r="L2">
            <v>196697855</v>
          </cell>
          <cell r="M2">
            <v>411211</v>
          </cell>
          <cell r="N2">
            <v>19492580</v>
          </cell>
          <cell r="O2">
            <v>411124</v>
          </cell>
          <cell r="P2">
            <v>3544106</v>
          </cell>
        </row>
        <row r="3">
          <cell r="H3" t="str">
            <v>PL.107/0011/PPK.BB/APTP/2026</v>
          </cell>
          <cell r="L3">
            <v>194986485</v>
          </cell>
          <cell r="M3">
            <v>411211</v>
          </cell>
          <cell r="N3">
            <v>19322985</v>
          </cell>
          <cell r="O3">
            <v>411124</v>
          </cell>
          <cell r="P3">
            <v>3513270</v>
          </cell>
        </row>
        <row r="4">
          <cell r="L4">
            <v>35964000</v>
          </cell>
          <cell r="M4">
            <v>411211</v>
          </cell>
          <cell r="N4">
            <v>3564000</v>
          </cell>
          <cell r="O4">
            <v>411124</v>
          </cell>
          <cell r="P4">
            <v>648000</v>
          </cell>
        </row>
        <row r="5">
          <cell r="L5">
            <v>26640000</v>
          </cell>
          <cell r="M5">
            <v>411211</v>
          </cell>
          <cell r="N5">
            <v>2640000</v>
          </cell>
          <cell r="O5">
            <v>411124</v>
          </cell>
          <cell r="P5">
            <v>480000</v>
          </cell>
        </row>
        <row r="6">
          <cell r="L6">
            <v>10989000</v>
          </cell>
          <cell r="M6">
            <v>411211</v>
          </cell>
          <cell r="N6">
            <v>1089000</v>
          </cell>
          <cell r="O6">
            <v>411124</v>
          </cell>
          <cell r="P6">
            <v>198000</v>
          </cell>
        </row>
        <row r="7">
          <cell r="L7">
            <v>21867000</v>
          </cell>
          <cell r="M7">
            <v>411211</v>
          </cell>
          <cell r="N7">
            <v>2167000</v>
          </cell>
          <cell r="O7">
            <v>411124</v>
          </cell>
          <cell r="P7">
            <v>394000</v>
          </cell>
        </row>
        <row r="8">
          <cell r="L8">
            <v>35520000</v>
          </cell>
          <cell r="M8">
            <v>411211</v>
          </cell>
          <cell r="N8">
            <v>3520000</v>
          </cell>
          <cell r="O8">
            <v>411124</v>
          </cell>
          <cell r="P8">
            <v>640000</v>
          </cell>
        </row>
        <row r="9">
          <cell r="L9">
            <v>4440000</v>
          </cell>
          <cell r="M9">
            <v>411211</v>
          </cell>
          <cell r="N9">
            <v>440000</v>
          </cell>
          <cell r="O9">
            <v>411124</v>
          </cell>
          <cell r="P9">
            <v>80000</v>
          </cell>
        </row>
        <row r="10">
          <cell r="L10">
            <v>25000000</v>
          </cell>
        </row>
        <row r="11">
          <cell r="H11" t="str">
            <v>PL.107/0001/PPK.BB/APTP/2026</v>
          </cell>
          <cell r="L11">
            <v>477943459</v>
          </cell>
          <cell r="M11">
            <v>411211</v>
          </cell>
          <cell r="N11">
            <v>47363766</v>
          </cell>
          <cell r="O11">
            <v>411124</v>
          </cell>
          <cell r="P11">
            <v>8611594</v>
          </cell>
        </row>
        <row r="12">
          <cell r="H12" t="str">
            <v>PL.107/0019/PPK.BB/APTP/2026</v>
          </cell>
          <cell r="L12">
            <v>538468056</v>
          </cell>
          <cell r="M12">
            <v>411211</v>
          </cell>
          <cell r="N12">
            <v>53361699</v>
          </cell>
          <cell r="O12">
            <v>411124</v>
          </cell>
          <cell r="P12">
            <v>9702127</v>
          </cell>
        </row>
        <row r="13">
          <cell r="L13">
            <v>16000000</v>
          </cell>
          <cell r="M13">
            <v>411211</v>
          </cell>
          <cell r="N13">
            <v>1585586</v>
          </cell>
          <cell r="O13">
            <v>411124</v>
          </cell>
          <cell r="P13">
            <v>288288</v>
          </cell>
        </row>
        <row r="14">
          <cell r="L14">
            <v>38037000</v>
          </cell>
          <cell r="M14">
            <v>411211</v>
          </cell>
          <cell r="N14">
            <v>3773000</v>
          </cell>
          <cell r="O14">
            <v>411124</v>
          </cell>
          <cell r="P14">
            <v>686000</v>
          </cell>
        </row>
        <row r="15">
          <cell r="L15">
            <v>44300100</v>
          </cell>
          <cell r="M15">
            <v>411211</v>
          </cell>
          <cell r="N15">
            <v>4390100</v>
          </cell>
          <cell r="O15">
            <v>411122</v>
          </cell>
          <cell r="P15">
            <v>598650</v>
          </cell>
        </row>
        <row r="16">
          <cell r="L16">
            <v>49891725</v>
          </cell>
          <cell r="M16">
            <v>411211</v>
          </cell>
          <cell r="N16">
            <v>4944225</v>
          </cell>
          <cell r="O16">
            <v>411122</v>
          </cell>
          <cell r="P16">
            <v>674213</v>
          </cell>
        </row>
        <row r="17">
          <cell r="L17">
            <v>46762080</v>
          </cell>
          <cell r="M17">
            <v>411211</v>
          </cell>
          <cell r="N17">
            <v>4634080</v>
          </cell>
          <cell r="O17">
            <v>411122</v>
          </cell>
          <cell r="P17">
            <v>631920</v>
          </cell>
        </row>
        <row r="18">
          <cell r="L18">
            <v>15396843</v>
          </cell>
        </row>
        <row r="19">
          <cell r="L19">
            <v>2674500</v>
          </cell>
        </row>
        <row r="20">
          <cell r="L20">
            <v>2695001</v>
          </cell>
        </row>
        <row r="21">
          <cell r="L21">
            <v>5860000</v>
          </cell>
        </row>
        <row r="22">
          <cell r="L22">
            <v>3500000</v>
          </cell>
          <cell r="O22">
            <v>411121</v>
          </cell>
          <cell r="P22">
            <v>25000</v>
          </cell>
        </row>
        <row r="23">
          <cell r="L23">
            <v>49978305</v>
          </cell>
          <cell r="M23">
            <v>411211</v>
          </cell>
          <cell r="N23">
            <v>4952805</v>
          </cell>
          <cell r="O23">
            <v>411124</v>
          </cell>
          <cell r="P23">
            <v>900510</v>
          </cell>
        </row>
        <row r="24">
          <cell r="L24">
            <v>49617000</v>
          </cell>
          <cell r="M24">
            <v>411211</v>
          </cell>
          <cell r="N24">
            <v>4917000</v>
          </cell>
          <cell r="O24">
            <v>411122</v>
          </cell>
          <cell r="P24">
            <v>670500</v>
          </cell>
        </row>
        <row r="25">
          <cell r="L25">
            <v>45887400</v>
          </cell>
          <cell r="M25">
            <v>411211</v>
          </cell>
          <cell r="N25">
            <v>4547000</v>
          </cell>
          <cell r="O25">
            <v>411122</v>
          </cell>
          <cell r="P25">
            <v>620100</v>
          </cell>
        </row>
        <row r="26">
          <cell r="L26">
            <v>15540000</v>
          </cell>
          <cell r="M26">
            <v>411211</v>
          </cell>
          <cell r="N26">
            <v>1540000</v>
          </cell>
          <cell r="O26">
            <v>411124</v>
          </cell>
          <cell r="P26">
            <v>280000</v>
          </cell>
        </row>
        <row r="27">
          <cell r="L27">
            <v>10500600</v>
          </cell>
          <cell r="M27">
            <v>411211</v>
          </cell>
          <cell r="N27">
            <v>1040600</v>
          </cell>
          <cell r="O27">
            <v>411128</v>
          </cell>
          <cell r="P27">
            <v>250690</v>
          </cell>
        </row>
        <row r="28">
          <cell r="L28">
            <v>39793500</v>
          </cell>
          <cell r="M28">
            <v>411211</v>
          </cell>
          <cell r="N28">
            <v>3943500</v>
          </cell>
          <cell r="O28">
            <v>411122</v>
          </cell>
          <cell r="P28">
            <v>537750</v>
          </cell>
        </row>
        <row r="29">
          <cell r="L29">
            <v>13986000</v>
          </cell>
          <cell r="M29">
            <v>411211</v>
          </cell>
          <cell r="N29">
            <v>1386000</v>
          </cell>
          <cell r="O29">
            <v>411124</v>
          </cell>
          <cell r="P29">
            <v>252000</v>
          </cell>
        </row>
        <row r="30">
          <cell r="L30">
            <v>16791441</v>
          </cell>
        </row>
        <row r="31">
          <cell r="L31">
            <v>14090000</v>
          </cell>
        </row>
        <row r="32">
          <cell r="L32">
            <v>11250000</v>
          </cell>
        </row>
        <row r="33">
          <cell r="L33">
            <v>22789345</v>
          </cell>
        </row>
        <row r="34">
          <cell r="L34">
            <v>1645160</v>
          </cell>
        </row>
        <row r="35">
          <cell r="L35">
            <v>16270000</v>
          </cell>
        </row>
        <row r="36">
          <cell r="L36">
            <v>12100000</v>
          </cell>
        </row>
        <row r="37">
          <cell r="L37">
            <v>15439000</v>
          </cell>
        </row>
        <row r="38">
          <cell r="L38">
            <v>1901010</v>
          </cell>
        </row>
        <row r="39">
          <cell r="L39">
            <v>5900000</v>
          </cell>
        </row>
        <row r="40">
          <cell r="L40">
            <v>5290000</v>
          </cell>
        </row>
      </sheetData>
      <sheetData sheetId="7"/>
      <sheetData sheetId="8"/>
      <sheetData sheetId="9">
        <row r="2">
          <cell r="A2">
            <v>1</v>
          </cell>
        </row>
      </sheetData>
      <sheetData sheetId="10"/>
      <sheetData sheetId="11">
        <row r="2">
          <cell r="B2" t="str">
            <v>KANTOR UPBU AJI PANGERAN TUMENGGUNG PRANOTO</v>
          </cell>
          <cell r="D2" t="str">
            <v>Jl. Poros Samarinda - Bontang, Kel. Sungai Siring, Samarinda-Kalimantan Timur</v>
          </cell>
          <cell r="E2" t="str">
            <v>00.168.190.7-722.000</v>
          </cell>
          <cell r="F2" t="str">
            <v>Bank Tabungan Negara</v>
          </cell>
          <cell r="G2" t="str">
            <v>2001302885742</v>
          </cell>
          <cell r="H2" t="str">
            <v>RPL 046 BLU APT PRANOTO UTK OPS Pengeluaran</v>
          </cell>
        </row>
        <row r="3">
          <cell r="B3" t="str">
            <v>PARA PEGAWAI KANTOR UPBU AJI PANGERAN TUMENGGUNG PRANOTO</v>
          </cell>
          <cell r="D3" t="str">
            <v>Jl. Poros Samarinda - Bontang, Kel. Sunga Siring, Samarinda-Kalimantan Timur</v>
          </cell>
          <cell r="E3" t="str">
            <v>Terlampir</v>
          </cell>
          <cell r="F3" t="str">
            <v>Terlampir</v>
          </cell>
          <cell r="G3" t="str">
            <v>Terlampir</v>
          </cell>
          <cell r="H3" t="str">
            <v>Terlampir</v>
          </cell>
        </row>
        <row r="4">
          <cell r="B4" t="str">
            <v>PARA PPNPN KANTOR UPBU AJI PANGERAN TUMENGGUNG PRANOTO</v>
          </cell>
          <cell r="D4" t="str">
            <v>Jl. Poros Samarinda - Bontang, Kel. Sungai Siring, Samarinda-Kalimantan Timur</v>
          </cell>
          <cell r="E4" t="str">
            <v>00.168.190.7-722.000</v>
          </cell>
          <cell r="F4" t="str">
            <v>Terlampir</v>
          </cell>
          <cell r="G4" t="str">
            <v>2001302885742</v>
          </cell>
          <cell r="H4" t="str">
            <v>Terlampir</v>
          </cell>
        </row>
        <row r="5">
          <cell r="B5" t="str">
            <v>PT. GARUDA TAWAKAL ABADI</v>
          </cell>
          <cell r="D5" t="str">
            <v>Jl. Griyo Mapan Sentosa EA1 No.2B RT.042 RW.005</v>
          </cell>
          <cell r="E5" t="str">
            <v>03.008.751.4-617.000</v>
          </cell>
          <cell r="F5" t="str">
            <v>Bank Tabungan Negara</v>
          </cell>
          <cell r="G5" t="str">
            <v>0006201880003220</v>
          </cell>
          <cell r="H5" t="str">
            <v>PT.GARUDA TAWAKAL ABADI</v>
          </cell>
        </row>
        <row r="6">
          <cell r="B6" t="str">
            <v>CV. MAHAKAM RAYA HARMONI</v>
          </cell>
          <cell r="D6" t="str">
            <v xml:space="preserve">Jl. Gunung Lingai, Kec. Sungai Pinang, Kota Samarinda, Provinsi Kalimantan Timur, Kode Pos 75119 </v>
          </cell>
          <cell r="E6" t="str">
            <v>00.807.8608.0-722.000</v>
          </cell>
          <cell r="F6" t="str">
            <v>Bank Tabungan Negara</v>
          </cell>
          <cell r="G6" t="str">
            <v>2001300006889</v>
          </cell>
          <cell r="H6" t="str">
            <v>CV. MAHAKAM RAYA HARMONI</v>
          </cell>
        </row>
        <row r="7">
          <cell r="B7" t="str">
            <v>CV. GUNA AKHLAK SUKSES</v>
          </cell>
          <cell r="D7" t="str">
            <v>Jl. Harun Nafsi, RT. 15 Kel. Rapak Dalam, Kec. Loa Jalan Ilir Kota Samarinda, Kalimantan Timur 75131</v>
          </cell>
          <cell r="E7" t="str">
            <v>53.129.349.6-741.000</v>
          </cell>
          <cell r="F7" t="str">
            <v>Bank Tabungan Negara</v>
          </cell>
          <cell r="G7" t="str">
            <v>2001300006805</v>
          </cell>
          <cell r="H7" t="str">
            <v>CV. GUNA AKHLAK SUKSES</v>
          </cell>
        </row>
        <row r="8">
          <cell r="B8" t="str">
            <v xml:space="preserve">PT. JAYA KENCANA </v>
          </cell>
          <cell r="D8" t="str">
            <v>Jl. Rungkut Industri No.9 Surabaya</v>
          </cell>
          <cell r="E8" t="str">
            <v>01.307.296.2-073.000</v>
          </cell>
          <cell r="F8" t="str">
            <v>Bank Central Asia</v>
          </cell>
          <cell r="G8" t="str">
            <v>0103171358</v>
          </cell>
          <cell r="H8" t="str">
            <v xml:space="preserve">PT. JAYA KENCANA </v>
          </cell>
        </row>
        <row r="9">
          <cell r="B9" t="str">
            <v xml:space="preserve">CV. ANUGERAH ZIKIR KELUARGA UTAMA </v>
          </cell>
          <cell r="D9" t="str">
            <v>Perum. Sambutan Permai BJ No. 013 RT. 022 RW. 000 Kel. Sambutan, Kec. Sambutan Kota Samarinda.</v>
          </cell>
          <cell r="E9" t="str">
            <v>92.621.414.9-722.000</v>
          </cell>
          <cell r="F9" t="str">
            <v>Bank Mandiri</v>
          </cell>
          <cell r="G9" t="str">
            <v>1480017380281</v>
          </cell>
          <cell r="H9" t="str">
            <v xml:space="preserve">CV. ANUGERAH ZIKIR KELUARGA UTAMA </v>
          </cell>
        </row>
        <row r="10">
          <cell r="B10" t="str">
            <v xml:space="preserve">CV. LAMTAMA GEMILANG </v>
          </cell>
          <cell r="D10" t="str">
            <v>Ruko Duren Sawit Center No. 8-S JL. Duren Sawit Raya Duren Sawit Jakarta Timur</v>
          </cell>
          <cell r="E10" t="str">
            <v>02.723.245.3-005.000</v>
          </cell>
          <cell r="F10" t="str">
            <v xml:space="preserve">Bank DKI </v>
          </cell>
          <cell r="G10" t="str">
            <v>10808150798</v>
          </cell>
          <cell r="H10" t="str">
            <v xml:space="preserve">CV. LAMTAMA GEMILANG </v>
          </cell>
        </row>
        <row r="11">
          <cell r="B11" t="str">
            <v xml:space="preserve">CV. TROJOYO </v>
          </cell>
          <cell r="D11" t="str">
            <v>Taman Tiara Regency New Age Cluster D.2, Desa Pagerwojo, Kecamatan Buduran - Kabupaten Sidoarjo, Provinsi Jakarta Timur</v>
          </cell>
          <cell r="E11" t="str">
            <v>21.233.719.0-643.000</v>
          </cell>
          <cell r="F11" t="str">
            <v>Bank Mandiri</v>
          </cell>
          <cell r="G11" t="str">
            <v>1410025567868</v>
          </cell>
          <cell r="H11" t="str">
            <v xml:space="preserve">CV. TROJOYO </v>
          </cell>
        </row>
        <row r="12">
          <cell r="B12" t="str">
            <v xml:space="preserve">CV. GARUDA KARYA BERSAMA </v>
          </cell>
          <cell r="D12" t="str">
            <v>Jl. Trisari, Kel. Sidodadi, Kec. Samarinda Ulu Kota Samarinda, Kalimantan Timur 75131</v>
          </cell>
          <cell r="E12" t="str">
            <v>0607734639741000</v>
          </cell>
          <cell r="F12" t="str">
            <v>Bank Tabungan Negara</v>
          </cell>
          <cell r="G12" t="str">
            <v>0002001880002240</v>
          </cell>
          <cell r="H12" t="str">
            <v xml:space="preserve">CV. GARUDA KARYA BERSAMA </v>
          </cell>
        </row>
        <row r="13">
          <cell r="B13" t="str">
            <v>PT. EDIFLY SOLUSI INDONESIA</v>
          </cell>
          <cell r="D13" t="str">
            <v>JL. Raya Pasar Kecapi No. 16 Jatirahayu, Bekasi 17414</v>
          </cell>
          <cell r="E13" t="str">
            <v>083.136.905.3-447.000</v>
          </cell>
          <cell r="F13" t="str">
            <v>Bank Mandiri</v>
          </cell>
          <cell r="G13" t="str">
            <v>1270007989898</v>
          </cell>
          <cell r="H13" t="str">
            <v>PT. EDIFLY SOLUSI INDONESIA</v>
          </cell>
        </row>
        <row r="14">
          <cell r="B14" t="str">
            <v>PT. INTERCIPTA JASA INDONESIA</v>
          </cell>
          <cell r="D14" t="str">
            <v>Jl. Tampak Siring Blok KJF No. 28-32, Kalideres, Jakarta Barat</v>
          </cell>
          <cell r="E14" t="str">
            <v>03.171.643.4-085.000</v>
          </cell>
          <cell r="F14" t="str">
            <v xml:space="preserve">Bank Ina Perdana </v>
          </cell>
          <cell r="G14" t="str">
            <v>1001661023</v>
          </cell>
          <cell r="H14" t="str">
            <v>PT. INTERCIPTA JASA INDONESIA</v>
          </cell>
        </row>
        <row r="15">
          <cell r="B15" t="str">
            <v xml:space="preserve">PARA ANGGOTA TNI POLRI </v>
          </cell>
          <cell r="D15" t="str">
            <v>Jl. Poros Samarinda - Bontang, Kel. Sungai Siring, Samarinda-Kalimantan Timur</v>
          </cell>
          <cell r="E15" t="str">
            <v>Terlampir</v>
          </cell>
          <cell r="F15" t="str">
            <v>Terlampir</v>
          </cell>
          <cell r="G15" t="str">
            <v>Terlampir</v>
          </cell>
          <cell r="H15" t="str">
            <v>Terlampir</v>
          </cell>
        </row>
        <row r="16">
          <cell r="B16" t="str">
            <v>PT. ANGKASA JAYA SERVIS</v>
          </cell>
          <cell r="D16" t="str">
            <v>Jl. Poros Samarinda - Bontang, Kel. Sungai Siring, Samarinda-Kalimantan Timur</v>
          </cell>
          <cell r="E16" t="str">
            <v>0539247528722000</v>
          </cell>
          <cell r="F16" t="str">
            <v>Bank Tabungan Negara</v>
          </cell>
          <cell r="G16" t="str">
            <v>2001880001341</v>
          </cell>
          <cell r="H16" t="str">
            <v>PT. ANGKASA JAYA SERVIS</v>
          </cell>
        </row>
        <row r="17">
          <cell r="B17" t="str">
            <v>KAP ZAIDAN JAUHARI</v>
          </cell>
          <cell r="D17" t="str">
            <v>Jl. Wahid Hasyim 2, Ruko Green City Residence No.8, Kel. Sempaja Sel., Kec.Samarinda Utara, Kota Samarinda, Kaltim 75119</v>
          </cell>
          <cell r="E17" t="str">
            <v>62.314.855.8-722.000</v>
          </cell>
          <cell r="F17" t="str">
            <v>Bank Mandiri</v>
          </cell>
          <cell r="G17" t="str">
            <v>1480054029999</v>
          </cell>
          <cell r="H17" t="str">
            <v>Kantor Akuntan Publik Zaidan Jauhari</v>
          </cell>
        </row>
        <row r="18">
          <cell r="B18" t="str">
            <v xml:space="preserve">PT. ABADI LAJU SEJAHTERA </v>
          </cell>
          <cell r="D18" t="str">
            <v xml:space="preserve">Perkantoran Grand Aries Niaga Jl. Taman Aries Blok G1 No.1F Kembangan, Jakarta Barat </v>
          </cell>
          <cell r="E18" t="str">
            <v>02.963.832.7-086.000</v>
          </cell>
          <cell r="F18" t="str">
            <v xml:space="preserve">Bank Danamon </v>
          </cell>
          <cell r="G18" t="str">
            <v>006600719337</v>
          </cell>
          <cell r="H18" t="str">
            <v>PT ABADI LAJU SEJAHTERA</v>
          </cell>
        </row>
        <row r="19">
          <cell r="B19" t="str">
            <v>PT. BERKARYA SINERGI MANDIRI</v>
          </cell>
          <cell r="D19" t="str">
            <v>Vivo bussines park blok 1 No. 17 Jalan pembangunan 3, Neglasari, Kota Tangerang, Provinsi Banten</v>
          </cell>
          <cell r="E19" t="str">
            <v>83.703.524.5-085.000</v>
          </cell>
          <cell r="F19" t="str">
            <v>Bank BCA</v>
          </cell>
          <cell r="G19" t="str">
            <v>6370698889</v>
          </cell>
          <cell r="H19" t="str">
            <v>PT. BERKARYA SINERGI MANDIRI</v>
          </cell>
        </row>
        <row r="20">
          <cell r="B20" t="str">
            <v>PT. SINAR BORNEO METALINDO</v>
          </cell>
          <cell r="D20" t="str">
            <v>Jln. Urip Sumoharjo, No. 49-B RT.009 RW.000, Kelurahan Pelita, Kecamatan Samarinda Ilir,Samarinda,Kalimantan Timur.</v>
          </cell>
          <cell r="E20" t="str">
            <v xml:space="preserve">93.902.578.9-722.000   </v>
          </cell>
          <cell r="F20" t="str">
            <v>Bank BCA</v>
          </cell>
          <cell r="G20" t="str">
            <v>0276000700</v>
          </cell>
          <cell r="H20" t="str">
            <v>PT. SINAR BORNEO METALINDO</v>
          </cell>
        </row>
        <row r="21">
          <cell r="B21" t="str">
            <v>PT. ANUGERAH PUTRAJAYA</v>
          </cell>
          <cell r="D21" t="str">
            <v>Jl. Poros Samarinda - Bontang, Sungai Siring, Kec. Samarinda Utara, Kota Samarinda, Kalimantan Timur, Bandar Udara Aji Pangeran Tumenggung Pranoto Samarinda</v>
          </cell>
          <cell r="E21" t="str">
            <v>0025192774403000</v>
          </cell>
          <cell r="F21" t="str">
            <v>Bank CIMB Niaga</v>
          </cell>
          <cell r="G21" t="str">
            <v>800148355300</v>
          </cell>
          <cell r="H21" t="str">
            <v>PT. ANUGERAH PUTRAJAYA</v>
          </cell>
        </row>
        <row r="22">
          <cell r="B22" t="str">
            <v>PT. PRIMA PUTRA KALTIM</v>
          </cell>
          <cell r="D22" t="str">
            <v>Jl. HM.RIFADDIN 000 No.000, RT 024, RW 000, HARAPAN BARU, LOA JANAN ILIR, KOTA SAMARINDA</v>
          </cell>
          <cell r="E22" t="str">
            <v>03.014.246.7.725.000</v>
          </cell>
          <cell r="F22" t="str">
            <v>Bank Mandiri</v>
          </cell>
          <cell r="G22" t="str">
            <v>0310007177788</v>
          </cell>
          <cell r="H22" t="str">
            <v>PT. PRIMA PUTRA KALTIM</v>
          </cell>
        </row>
        <row r="23">
          <cell r="B23" t="str">
            <v>PT. PIRAMID MAS PERDANA</v>
          </cell>
          <cell r="D23" t="str">
            <v>Jl. P. Jayakarta 46 Blok E/1 Jakarta 10730</v>
          </cell>
          <cell r="E23" t="str">
            <v>013921051026000</v>
          </cell>
          <cell r="F23" t="str">
            <v>Bank Mandiri</v>
          </cell>
          <cell r="G23" t="str">
            <v>1410004128740</v>
          </cell>
          <cell r="H23" t="str">
            <v>PT. PIRAMID MAS PERDANA</v>
          </cell>
        </row>
        <row r="24">
          <cell r="B24" t="str">
            <v>PT. SEJAHTERA BUANA RAYA</v>
          </cell>
          <cell r="D24" t="str">
            <v>Jl. Siaga Dalam No. 110 RT.-17, Damai, Balikpapan Selatan, Balikpapan, Kalimantan Timur, 76114</v>
          </cell>
          <cell r="E24" t="str">
            <v>0030131478721000</v>
          </cell>
          <cell r="F24" t="str">
            <v>Bank Rakyat Indonesia</v>
          </cell>
          <cell r="G24" t="str">
            <v>012101001650307</v>
          </cell>
          <cell r="H24" t="str">
            <v>PT. SEJAHTERA BUANA RAYA</v>
          </cell>
        </row>
        <row r="25">
          <cell r="B25" t="str">
            <v>CV. KENCANA PRAMESWARI</v>
          </cell>
          <cell r="D25" t="str">
            <v>Jl. Adam Malik Citra Griya E 71</v>
          </cell>
          <cell r="E25" t="str">
            <v>0719982597722000</v>
          </cell>
          <cell r="F25" t="str">
            <v>Bank BRI</v>
          </cell>
          <cell r="G25" t="str">
            <v>008201005825306</v>
          </cell>
          <cell r="H25" t="str">
            <v>CV. KENCANA PRAMESWARI</v>
          </cell>
        </row>
        <row r="26">
          <cell r="B26" t="str">
            <v>PT. MULTI KONSULINDO MANDIRI</v>
          </cell>
          <cell r="D26" t="str">
            <v>Komplek Perkantoran Selmis Blok C Nomor 52 E , Jl. Asam Baris Raya, Desa/Kelurahan Kebon Baru, Kec. Tebet, Kota Adm. Jakarta Selatan, Prov. DKI Jakarta.</v>
          </cell>
          <cell r="E26" t="str">
            <v>00328974233015000</v>
          </cell>
          <cell r="F26" t="str">
            <v>Bank Mandiri</v>
          </cell>
          <cell r="G26" t="str">
            <v>1240006556378</v>
          </cell>
          <cell r="H26" t="str">
            <v>PT. MULTI KONSULINDO MANDIRI</v>
          </cell>
        </row>
        <row r="27">
          <cell r="B27" t="str">
            <v>CV. MUTIARA DESIGN KONSULTAN</v>
          </cell>
          <cell r="D27" t="str">
            <v>JALAN M. SAID GG.6 BLOK E, NO.08, Desa/Kelurahan Lok Bahu, Kec. Sungai Kunjang, Kota Samarinda, Provinsi Kalimantan Timur</v>
          </cell>
          <cell r="E27" t="str">
            <v>0029829058722000</v>
          </cell>
          <cell r="F27" t="str">
            <v>Bank Kaltimtara</v>
          </cell>
          <cell r="G27" t="str">
            <v>0011508596</v>
          </cell>
          <cell r="H27" t="str">
            <v>CV. MUTIARA DESIGN KONSULTAN</v>
          </cell>
        </row>
        <row r="28">
          <cell r="B28" t="str">
            <v>PT. KAWAN LAMA SOLUSI</v>
          </cell>
          <cell r="D28" t="str">
            <v>jl. Puti kencana No.1 Kembangan Sel, Kec. Kembangan, Kota Jakarta Barat-11610</v>
          </cell>
          <cell r="E28" t="str">
            <v>0634757603086000</v>
          </cell>
          <cell r="F28" t="str">
            <v>Bank BCA</v>
          </cell>
          <cell r="G28" t="str">
            <v>7090666775</v>
          </cell>
          <cell r="H28" t="str">
            <v>PT. KAWAN LAMA SOLUSI</v>
          </cell>
        </row>
        <row r="29">
          <cell r="B29" t="str">
            <v>CV. RAZALINE BERSAUDARA</v>
          </cell>
          <cell r="D29" t="str">
            <v>Jalan Pelita 7 Perum Sambutan Indah Permai Blok E No. 135 RT.025 Kel. Sambutan, Kec. Sambutan, Samarinda-Kalimantan Timur</v>
          </cell>
          <cell r="E29" t="str">
            <v>95.770.573.4-722.00</v>
          </cell>
          <cell r="F29" t="str">
            <v>Bank Kaltimtara</v>
          </cell>
          <cell r="G29" t="str">
            <v>0011588662</v>
          </cell>
          <cell r="H29" t="str">
            <v>CV. RAZALINE BERSAUDARA</v>
          </cell>
        </row>
        <row r="30">
          <cell r="B30" t="str">
            <v>CV. ISTANA UTAMA</v>
          </cell>
          <cell r="D30" t="str">
            <v>Jl. DI Panjaitan Nomor 8 RT.018 RW.000, Sungai Pinang Dalam, Sungai Pinang, Kota Samarinda</v>
          </cell>
          <cell r="E30" t="str">
            <v>0704195783722000</v>
          </cell>
          <cell r="F30" t="str">
            <v>Bank Mandiri</v>
          </cell>
          <cell r="G30" t="str">
            <v>1480016218888</v>
          </cell>
          <cell r="H30" t="str">
            <v>CV. ISTANA UTAMA</v>
          </cell>
        </row>
        <row r="31">
          <cell r="B31" t="str">
            <v>PT. FISTLIGHT ALDYTO WAHANA</v>
          </cell>
          <cell r="D31" t="str">
            <v>Komplek Perkantoran Selmis Blok C Nomor 52 E , Jl. Asam Baris Raya, Desa/Kelurahan Kebon Baru, Kec. Tebet, Kota Adm. Jakarta Selatan, Prov. DKI Jakarta.</v>
          </cell>
          <cell r="E31" t="str">
            <v>029144540012000</v>
          </cell>
          <cell r="F31" t="str">
            <v>Bank Mandiri</v>
          </cell>
          <cell r="G31" t="str">
            <v>1240011548329</v>
          </cell>
          <cell r="H31" t="str">
            <v>PT. FISTLIGHT ALDYTO WAHANA</v>
          </cell>
        </row>
        <row r="32">
          <cell r="B32" t="str">
            <v>CV. AL BAROKAH KONSULINDO</v>
          </cell>
          <cell r="D32" t="str">
            <v>Jalan Pemuda III Blok D No.038 RT.007 Kel.Temindung Permai Kota Samarinda, Kalimantan Timur.</v>
          </cell>
          <cell r="E32" t="str">
            <v>65.753.147.1-722.000</v>
          </cell>
          <cell r="F32" t="str">
            <v>Bank Kaltimtara Syariah</v>
          </cell>
          <cell r="G32" t="str">
            <v>5222555556</v>
          </cell>
          <cell r="H32" t="str">
            <v>CV. AL BAROKAH KONSULINDO</v>
          </cell>
        </row>
        <row r="33">
          <cell r="B33" t="str">
            <v>POLITEKNIK PENERBANGAN PALEMBANG</v>
          </cell>
          <cell r="D33" t="str">
            <v>Politeknik Penerbangan Palembang</v>
          </cell>
          <cell r="E33" t="str">
            <v>-</v>
          </cell>
          <cell r="F33" t="str">
            <v>Bank Mandiri</v>
          </cell>
          <cell r="G33" t="str">
            <v>1130011724238</v>
          </cell>
          <cell r="H33" t="str">
            <v>RPL 014 BLU PPP UTK OPS DK</v>
          </cell>
        </row>
      </sheetData>
      <sheetData sheetId="12">
        <row r="2">
          <cell r="B2" t="str">
            <v>SPM-BLU/APTP-2026/0001</v>
          </cell>
        </row>
      </sheetData>
      <sheetData sheetId="13"/>
      <sheetData sheetId="14"/>
      <sheetData sheetId="15">
        <row r="2">
          <cell r="I2" t="str">
            <v>GA.4645.CBE.001.054.A.537113.00001</v>
          </cell>
        </row>
      </sheetData>
      <sheetData sheetId="16">
        <row r="7">
          <cell r="H7">
            <v>411121</v>
          </cell>
        </row>
        <row r="8">
          <cell r="H8">
            <v>411122</v>
          </cell>
        </row>
        <row r="9">
          <cell r="C9" t="str">
            <v>SP2D BLU - TRF</v>
          </cell>
          <cell r="D9" t="str">
            <v>Sekaligus</v>
          </cell>
          <cell r="H9">
            <v>411124</v>
          </cell>
        </row>
        <row r="10">
          <cell r="C10" t="str">
            <v>SP2D BLU - Cheque</v>
          </cell>
          <cell r="D10" t="str">
            <v>Termin</v>
          </cell>
          <cell r="H10">
            <v>411128</v>
          </cell>
        </row>
        <row r="11">
          <cell r="C11" t="str">
            <v>CASH</v>
          </cell>
          <cell r="H11">
            <v>411211</v>
          </cell>
        </row>
        <row r="12">
          <cell r="C12" t="str">
            <v>NIHIL</v>
          </cell>
          <cell r="H12">
            <v>811143</v>
          </cell>
        </row>
        <row r="13">
          <cell r="H13">
            <v>811144</v>
          </cell>
        </row>
        <row r="14">
          <cell r="C14" t="str">
            <v>NON REMUNERASI</v>
          </cell>
          <cell r="H14">
            <v>424919</v>
          </cell>
        </row>
        <row r="15">
          <cell r="C15" t="str">
            <v>NON REMUNERASI KONTRAKTUAL</v>
          </cell>
        </row>
        <row r="16">
          <cell r="C16" t="str">
            <v>REMUNERASI</v>
          </cell>
        </row>
      </sheetData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InputKontrak_BLU"/>
      <sheetName val="DataKontrak_BLU"/>
      <sheetName val="KarwasKontrak_BLU"/>
      <sheetName val="Realisasi_BLU"/>
      <sheetName val="ResumeKontrak_BLU"/>
      <sheetName val="DataPembayaran_BLU"/>
      <sheetName val="ViewSPMi_BLU"/>
      <sheetName val="ViewSPPi_BLU"/>
      <sheetName val="DataNPI_BLU"/>
      <sheetName val="ViewNPI_BLU"/>
      <sheetName val="Supplier"/>
      <sheetName val="DataSP2D_BLU"/>
      <sheetName val="ViewSP2D_BLU"/>
      <sheetName val="DataPejabat"/>
      <sheetName val="Pagu_BLU"/>
      <sheetName val="Ref_Umum"/>
      <sheetName val="Report_Potongan"/>
      <sheetName val="NEWW MACROS BELANJA BLU 2026 Re"/>
    </sheetNames>
    <definedNames>
      <definedName name="btnFormSelectCoa"/>
      <definedName name="btnFormSelectCoaKontrak"/>
      <definedName name="btnFormSelectPPK"/>
      <definedName name="btnLOGIN"/>
      <definedName name="btnLOGOUT"/>
      <definedName name="BUATKONTRAK"/>
      <definedName name="indirectpreview"/>
      <definedName name="indirectprint"/>
      <definedName name="NEXTKONTRAK"/>
      <definedName name="PREVKONTRAK"/>
      <definedName name="SIMPANKONTRAK"/>
    </definedNames>
    <sheetDataSet>
      <sheetData sheetId="0"/>
      <sheetData sheetId="1"/>
      <sheetData sheetId="2">
        <row r="5">
          <cell r="G5" t="str">
            <v>PL.107/0007/PPK.BB/APTP/2026</v>
          </cell>
          <cell r="H5">
            <v>46027</v>
          </cell>
          <cell r="I5">
            <v>0</v>
          </cell>
          <cell r="J5">
            <v>0</v>
          </cell>
          <cell r="K5">
            <v>0</v>
          </cell>
          <cell r="L5" t="str">
            <v>Pembayaran Belanja Barang Pekerjaan Pemotongan Rumput Sisi Udara Tahap I : 1 (Satu) Paket</v>
          </cell>
          <cell r="M5" t="str">
            <v xml:space="preserve">CV. GARUDA KARYA BERSAMA </v>
          </cell>
          <cell r="P5">
            <v>196697855</v>
          </cell>
          <cell r="R5" t="str">
            <v>Sekaligus</v>
          </cell>
          <cell r="S5" t="str">
            <v>LUNAS</v>
          </cell>
          <cell r="T5">
            <v>21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 t="str">
            <v xml:space="preserve">jika pekerjaan tidak dapat diselesaikan dalam jangka waktu pelaksanaan pekerjaan karena kesalahan atau kelalaian penyedia maka penyedia berkewajiban untuk membayar denda kepada ppk sebesar 1/10000 (Satu permil) dari nilai SPK (Tidak termasuk PPN) Untuk setiap hari keterlambatan </v>
          </cell>
          <cell r="AA5">
            <v>0</v>
          </cell>
          <cell r="AB5">
            <v>0</v>
          </cell>
          <cell r="AE5">
            <v>0</v>
          </cell>
          <cell r="AF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 t="str">
            <v>GA.4647.CDE.001.051.A.525114.00002</v>
          </cell>
          <cell r="BN5" t="str">
            <v>Gunawan</v>
          </cell>
        </row>
        <row r="6">
          <cell r="G6" t="str">
            <v>PL.107/0011/PPK.BB/APTP/2026</v>
          </cell>
          <cell r="H6">
            <v>46027</v>
          </cell>
          <cell r="I6">
            <v>0</v>
          </cell>
          <cell r="J6">
            <v>0</v>
          </cell>
          <cell r="K6">
            <v>0</v>
          </cell>
          <cell r="L6" t="str">
            <v>Pengadaan obat air periode januari-mei 2025</v>
          </cell>
          <cell r="M6" t="str">
            <v>CV. GUNA AKHLAK SUKSES</v>
          </cell>
          <cell r="P6">
            <v>194986485</v>
          </cell>
          <cell r="R6" t="str">
            <v>Sekaligus</v>
          </cell>
          <cell r="S6" t="str">
            <v>LUNAS</v>
          </cell>
          <cell r="T6">
            <v>8</v>
          </cell>
          <cell r="U6">
            <v>46023</v>
          </cell>
          <cell r="V6">
            <v>46034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E6">
            <v>0</v>
          </cell>
          <cell r="AF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 t="str">
            <v>GA.4647.CDE.001.054.B.525114.00002</v>
          </cell>
          <cell r="BN6" t="str">
            <v>GUNAWAN</v>
          </cell>
        </row>
        <row r="7">
          <cell r="G7" t="str">
            <v>PL.107/0002/PPK.BB/APTP/2026</v>
          </cell>
          <cell r="I7">
            <v>0</v>
          </cell>
          <cell r="L7" t="str">
            <v xml:space="preserve">PENGADAAN JASA OUTSOURCHING PENGAMANAN BANDARA (PERSONIL AVSEC) 1 PAKET </v>
          </cell>
          <cell r="M7" t="str">
            <v>PT. GARUDA TAWAKAL ABADI</v>
          </cell>
          <cell r="P7">
            <v>6368521200</v>
          </cell>
          <cell r="R7" t="str">
            <v>Termin</v>
          </cell>
          <cell r="S7" t="str">
            <v>Srkaligus</v>
          </cell>
          <cell r="T7">
            <v>365</v>
          </cell>
          <cell r="U7">
            <v>46023</v>
          </cell>
          <cell r="V7">
            <v>46387</v>
          </cell>
          <cell r="AJ7">
            <v>530710100</v>
          </cell>
          <cell r="AK7">
            <v>530710100</v>
          </cell>
          <cell r="AL7">
            <v>530710100</v>
          </cell>
          <cell r="AM7">
            <v>530710100</v>
          </cell>
          <cell r="AN7">
            <v>530710100</v>
          </cell>
          <cell r="AO7">
            <v>530710100</v>
          </cell>
          <cell r="AP7">
            <v>530710100</v>
          </cell>
          <cell r="AQ7">
            <v>530710100</v>
          </cell>
          <cell r="AR7">
            <v>530710100</v>
          </cell>
          <cell r="AS7">
            <v>530710100</v>
          </cell>
          <cell r="AT7">
            <v>530710100</v>
          </cell>
          <cell r="AU7">
            <v>530710100</v>
          </cell>
          <cell r="BM7" t="str">
            <v>WA.4611.EBA.962.051.A.525119.00002</v>
          </cell>
          <cell r="BN7" t="str">
            <v>Gunawan</v>
          </cell>
        </row>
        <row r="8">
          <cell r="G8" t="str">
            <v>PL.107/0001/PPK.BB/APTP/2026</v>
          </cell>
          <cell r="L8" t="str">
            <v xml:space="preserve">Pengadaan Jasa Outsourching Cleaning Service Terminal dan Pemeliharaan Landscape Bandara 1 Paket </v>
          </cell>
          <cell r="M8" t="str">
            <v>PT. INTERCIPTA JASA INDONESIA</v>
          </cell>
          <cell r="P8">
            <v>5685394500</v>
          </cell>
          <cell r="R8" t="str">
            <v>Termin</v>
          </cell>
          <cell r="T8">
            <v>356</v>
          </cell>
          <cell r="U8">
            <v>46023</v>
          </cell>
          <cell r="V8">
            <v>46387</v>
          </cell>
          <cell r="AJ8">
            <v>473782875</v>
          </cell>
          <cell r="AK8">
            <v>473782875</v>
          </cell>
          <cell r="AL8">
            <v>473782875</v>
          </cell>
          <cell r="AM8">
            <v>473782875</v>
          </cell>
          <cell r="AN8">
            <v>473782875</v>
          </cell>
          <cell r="AO8">
            <v>473782875</v>
          </cell>
          <cell r="AP8">
            <v>473782875</v>
          </cell>
          <cell r="AQ8">
            <v>473782875</v>
          </cell>
          <cell r="AR8">
            <v>473782875</v>
          </cell>
          <cell r="AS8">
            <v>473782875</v>
          </cell>
          <cell r="AT8">
            <v>473782875</v>
          </cell>
          <cell r="AU8">
            <v>473782875</v>
          </cell>
          <cell r="BM8" t="str">
            <v>WA.4611.EBA.962.051.A.525119.00001</v>
          </cell>
          <cell r="BN8" t="str">
            <v>gunawan</v>
          </cell>
        </row>
        <row r="286">
          <cell r="G286" t="str">
            <v>A</v>
          </cell>
          <cell r="H286" t="str">
            <v>A</v>
          </cell>
          <cell r="L286" t="str">
            <v>A</v>
          </cell>
          <cell r="M286" t="str">
            <v>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U3" t="str">
            <v>Kuasa Pengguna Anggaran</v>
          </cell>
        </row>
        <row r="4">
          <cell r="U4" t="str">
            <v>Pejabat Pembuat Komitmen</v>
          </cell>
        </row>
        <row r="5">
          <cell r="U5" t="str">
            <v>Pejabat Penandatangan SPM</v>
          </cell>
        </row>
        <row r="6">
          <cell r="U6" t="str">
            <v>Bendahara Penerimaan</v>
          </cell>
        </row>
        <row r="7">
          <cell r="U7" t="str">
            <v>Bendahara Pengeluaran</v>
          </cell>
        </row>
      </sheetData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9E6A-6759-4272-9334-E454EF522A73}">
  <sheetPr codeName="Sheet1"/>
  <dimension ref="A1:O22"/>
  <sheetViews>
    <sheetView showGridLines="0" zoomScaleNormal="100" workbookViewId="0">
      <selection activeCell="I14" sqref="I14:J16"/>
    </sheetView>
  </sheetViews>
  <sheetFormatPr defaultColWidth="0" defaultRowHeight="15" customHeight="1" zeroHeight="1"/>
  <cols>
    <col min="1" max="4" width="9.28515625" style="14" customWidth="1"/>
    <col min="5" max="5" width="3.42578125" style="14" customWidth="1"/>
    <col min="6" max="7" width="15.42578125" style="14" customWidth="1"/>
    <col min="8" max="8" width="2.42578125" style="14" customWidth="1"/>
    <col min="9" max="10" width="15.42578125" style="14" customWidth="1"/>
    <col min="11" max="11" width="2.42578125" style="14" customWidth="1"/>
    <col min="12" max="13" width="15.42578125" style="14" customWidth="1"/>
    <col min="14" max="14" width="2.42578125" style="14" customWidth="1"/>
    <col min="15" max="15" width="9.28515625" style="14" customWidth="1"/>
    <col min="16" max="16384" width="9.28515625" style="17" hidden="1"/>
  </cols>
  <sheetData>
    <row r="1" spans="6:13" s="13" customFormat="1"/>
    <row r="2" spans="6:13" s="13" customFormat="1"/>
    <row r="3" spans="6:13" s="14" customFormat="1"/>
    <row r="4" spans="6:13" s="14" customFormat="1">
      <c r="F4" s="382">
        <f>SUM(Pagu_BLU!$K$2:$K$206)</f>
        <v>49467824000</v>
      </c>
      <c r="G4" s="381"/>
      <c r="I4" s="386">
        <f>SUM(data_pembayaran_total_pembayaran)</f>
        <v>2142401865</v>
      </c>
      <c r="J4" s="387"/>
      <c r="L4" s="388">
        <f>I4/F4</f>
        <v>4.3308997480867563E-2</v>
      </c>
      <c r="M4" s="389"/>
    </row>
    <row r="5" spans="6:13" s="14" customFormat="1">
      <c r="F5" s="381"/>
      <c r="G5" s="381"/>
      <c r="I5" s="387"/>
      <c r="J5" s="387"/>
      <c r="L5" s="390"/>
      <c r="M5" s="391"/>
    </row>
    <row r="6" spans="6:13" s="14" customFormat="1">
      <c r="F6" s="381"/>
      <c r="G6" s="381"/>
      <c r="I6" s="387"/>
      <c r="J6" s="387"/>
      <c r="L6" s="392"/>
      <c r="M6" s="393"/>
    </row>
    <row r="7" spans="6:13" s="14" customFormat="1">
      <c r="F7" s="384" t="s">
        <v>363</v>
      </c>
      <c r="G7" s="384"/>
      <c r="I7" s="384" t="s">
        <v>364</v>
      </c>
      <c r="J7" s="384"/>
      <c r="L7" s="384" t="s">
        <v>365</v>
      </c>
      <c r="M7" s="384"/>
    </row>
    <row r="8" spans="6:13" s="14" customFormat="1"/>
    <row r="9" spans="6:13" s="14" customFormat="1">
      <c r="F9" s="385" t="e">
        <f>SUMIF(DataPembayaran_BLU!$U$2:$U$700,"Belanja Barang",data_pembayaran_total_pembayaran)</f>
        <v>#VALUE!</v>
      </c>
      <c r="G9" s="385"/>
      <c r="I9" s="383" t="e">
        <f>SUMIF(DataPembayaran_BLU!$U$2:$U$700,"Belanja Modal",data_pembayaran_total_pembayaran)</f>
        <v>#VALUE!</v>
      </c>
      <c r="J9" s="383"/>
      <c r="L9" s="382">
        <f>SUM(DataPembayaran_BLU!N:N)+SUM(DataPembayaran_BLU!P:P)</f>
        <v>228841644</v>
      </c>
      <c r="M9" s="381"/>
    </row>
    <row r="10" spans="6:13" s="14" customFormat="1">
      <c r="F10" s="385"/>
      <c r="G10" s="385"/>
      <c r="I10" s="383"/>
      <c r="J10" s="383"/>
      <c r="L10" s="381"/>
      <c r="M10" s="381"/>
    </row>
    <row r="11" spans="6:13" s="14" customFormat="1">
      <c r="F11" s="385"/>
      <c r="G11" s="385"/>
      <c r="I11" s="383"/>
      <c r="J11" s="383"/>
      <c r="L11" s="381"/>
      <c r="M11" s="381"/>
    </row>
    <row r="12" spans="6:13" s="14" customFormat="1">
      <c r="F12" s="384" t="s">
        <v>366</v>
      </c>
      <c r="G12" s="384"/>
      <c r="I12" s="384" t="s">
        <v>367</v>
      </c>
      <c r="J12" s="384"/>
      <c r="L12" s="384" t="s">
        <v>368</v>
      </c>
      <c r="M12" s="384"/>
    </row>
    <row r="13" spans="6:13" s="14" customFormat="1"/>
    <row r="14" spans="6:13" s="14" customFormat="1">
      <c r="F14" s="381">
        <f>COUNT(DataPembayaran_BLU!$A$2:$A$700)</f>
        <v>47</v>
      </c>
      <c r="G14" s="381"/>
      <c r="I14" s="382" t="e">
        <f>SUMIF(DataPembayaran_BLU!$W$2:$W$700,"Sah",data_pembayaran_total_pembayaran)</f>
        <v>#VALUE!</v>
      </c>
      <c r="J14" s="382"/>
      <c r="L14" s="383">
        <f>SUM([3]DataKontrak_BLU!$P$5:$P$104)</f>
        <v>12445600040</v>
      </c>
      <c r="M14" s="383"/>
    </row>
    <row r="15" spans="6:13" s="14" customFormat="1">
      <c r="F15" s="381"/>
      <c r="G15" s="381"/>
      <c r="I15" s="382"/>
      <c r="J15" s="382"/>
      <c r="L15" s="383"/>
      <c r="M15" s="383"/>
    </row>
    <row r="16" spans="6:13" s="14" customFormat="1">
      <c r="F16" s="381"/>
      <c r="G16" s="381"/>
      <c r="I16" s="382"/>
      <c r="J16" s="382"/>
      <c r="L16" s="383"/>
      <c r="M16" s="383"/>
    </row>
    <row r="17" spans="6:15" s="14" customFormat="1">
      <c r="F17" s="384" t="s">
        <v>369</v>
      </c>
      <c r="G17" s="384"/>
      <c r="I17" s="384" t="s">
        <v>370</v>
      </c>
      <c r="J17" s="384"/>
      <c r="L17" s="384" t="s">
        <v>371</v>
      </c>
      <c r="M17" s="384"/>
    </row>
    <row r="18" spans="6:15" s="14" customFormat="1"/>
    <row r="19" spans="6:15" s="14" customFormat="1">
      <c r="O19" s="15" t="s">
        <v>372</v>
      </c>
    </row>
    <row r="20" spans="6:15" hidden="1">
      <c r="G20" s="16"/>
      <c r="I20" s="16"/>
    </row>
    <row r="21" spans="6:15" hidden="1">
      <c r="F21" s="16"/>
      <c r="G21" s="16"/>
      <c r="I21" s="16"/>
    </row>
    <row r="22" spans="6:15" hidden="1">
      <c r="F22" s="16"/>
    </row>
  </sheetData>
  <sheetProtection selectLockedCells="1"/>
  <mergeCells count="18">
    <mergeCell ref="F4:G6"/>
    <mergeCell ref="I4:J6"/>
    <mergeCell ref="L4:M6"/>
    <mergeCell ref="F7:G7"/>
    <mergeCell ref="I7:J7"/>
    <mergeCell ref="L7:M7"/>
    <mergeCell ref="F9:G11"/>
    <mergeCell ref="I9:J11"/>
    <mergeCell ref="L9:M11"/>
    <mergeCell ref="F12:G12"/>
    <mergeCell ref="I12:J12"/>
    <mergeCell ref="L12:M12"/>
    <mergeCell ref="F14:G16"/>
    <mergeCell ref="I14:J16"/>
    <mergeCell ref="L14:M16"/>
    <mergeCell ref="F17:G17"/>
    <mergeCell ref="I17:J17"/>
    <mergeCell ref="L17:M17"/>
  </mergeCells>
  <conditionalFormatting sqref="L4">
    <cfRule type="dataBar" priority="1">
      <dataBar>
        <cfvo type="num" val="0"/>
        <cfvo type="num" val="1"/>
        <color rgb="FF68EDD3"/>
      </dataBar>
      <extLst>
        <ext xmlns:x14="http://schemas.microsoft.com/office/spreadsheetml/2009/9/main" uri="{B025F937-C7B1-47D3-B67F-A62EFF666E3E}">
          <x14:id>{3444571B-0CD3-439A-A6BE-31BD83169E46}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44571B-0CD3-439A-A6BE-31BD83169E46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92E9-5ED1-4836-831B-D6AA68B176AD}">
  <sheetPr codeName="Sheet2"/>
  <dimension ref="A1:T31"/>
  <sheetViews>
    <sheetView showGridLines="0" zoomScale="95" zoomScaleNormal="95" workbookViewId="0">
      <selection activeCell="I14" sqref="I14:L16"/>
    </sheetView>
  </sheetViews>
  <sheetFormatPr defaultColWidth="0" defaultRowHeight="16.5" customHeight="1" zeroHeight="1"/>
  <cols>
    <col min="1" max="2" width="9.28515625" style="18" customWidth="1"/>
    <col min="3" max="3" width="5.7109375" style="18" customWidth="1"/>
    <col min="4" max="4" width="4.7109375" style="18" customWidth="1"/>
    <col min="5" max="5" width="18.42578125" style="18" customWidth="1"/>
    <col min="6" max="8" width="10.42578125" style="18" customWidth="1"/>
    <col min="9" max="9" width="16.42578125" style="18" customWidth="1"/>
    <col min="10" max="10" width="10.42578125" style="18" customWidth="1"/>
    <col min="11" max="11" width="16.42578125" style="18" customWidth="1"/>
    <col min="12" max="12" width="12.42578125" style="18" customWidth="1"/>
    <col min="13" max="13" width="4.7109375" style="18" customWidth="1"/>
    <col min="14" max="14" width="16.42578125" style="18" customWidth="1"/>
    <col min="15" max="16" width="9.42578125" style="18" customWidth="1"/>
    <col min="17" max="17" width="16.42578125" style="18" customWidth="1"/>
    <col min="18" max="19" width="9.42578125" style="18" customWidth="1"/>
    <col min="20" max="20" width="9.28515625" style="18" customWidth="1"/>
    <col min="21" max="16384" width="9.28515625" style="18" hidden="1"/>
  </cols>
  <sheetData>
    <row r="1" spans="5:19"/>
    <row r="2" spans="5:19"/>
    <row r="3" spans="5:19" ht="17.25" thickBot="1"/>
    <row r="4" spans="5:19" ht="17.25" thickBot="1">
      <c r="E4" s="19" t="s">
        <v>303</v>
      </c>
      <c r="F4" s="423">
        <v>4</v>
      </c>
      <c r="G4" s="424"/>
      <c r="H4" s="20"/>
      <c r="I4" s="21"/>
      <c r="K4" s="21"/>
      <c r="L4" s="21"/>
    </row>
    <row r="5" spans="5:19" ht="17.25" thickBot="1">
      <c r="E5" s="22" t="s">
        <v>304</v>
      </c>
      <c r="F5" s="23" t="s">
        <v>305</v>
      </c>
      <c r="G5" s="24"/>
      <c r="H5" s="24"/>
      <c r="I5" s="25"/>
      <c r="J5" s="26"/>
      <c r="K5" s="22" t="s">
        <v>306</v>
      </c>
      <c r="L5" s="27"/>
      <c r="N5" s="22" t="s">
        <v>307</v>
      </c>
      <c r="O5" s="28">
        <v>12</v>
      </c>
      <c r="P5" s="29"/>
    </row>
    <row r="6" spans="5:19" ht="17.25" thickBot="1">
      <c r="E6" s="22" t="s">
        <v>308</v>
      </c>
      <c r="F6" s="30"/>
      <c r="G6" s="31"/>
      <c r="H6" s="32"/>
      <c r="I6" s="32"/>
      <c r="K6" s="32"/>
      <c r="L6" s="32"/>
      <c r="N6" s="22" t="s">
        <v>309</v>
      </c>
      <c r="O6" s="399"/>
      <c r="P6" s="406"/>
      <c r="Q6" s="20"/>
      <c r="R6" s="21"/>
      <c r="S6" s="21"/>
    </row>
    <row r="7" spans="5:19" ht="17.25" thickBot="1">
      <c r="E7" s="22" t="s">
        <v>310</v>
      </c>
      <c r="F7" s="401"/>
      <c r="G7" s="402"/>
      <c r="H7" s="402"/>
      <c r="I7" s="403"/>
      <c r="J7" s="33"/>
      <c r="K7" s="22" t="s">
        <v>311</v>
      </c>
      <c r="L7" s="34"/>
      <c r="N7" s="22" t="s">
        <v>312</v>
      </c>
      <c r="O7" s="399">
        <v>473782875</v>
      </c>
      <c r="P7" s="406"/>
      <c r="Q7" s="22" t="s">
        <v>313</v>
      </c>
      <c r="R7" s="399"/>
      <c r="S7" s="406"/>
    </row>
    <row r="8" spans="5:19" ht="17.25" thickBot="1">
      <c r="E8" s="425" t="s">
        <v>314</v>
      </c>
      <c r="F8" s="407" t="s">
        <v>315</v>
      </c>
      <c r="G8" s="408"/>
      <c r="H8" s="408"/>
      <c r="I8" s="408"/>
      <c r="J8" s="408"/>
      <c r="K8" s="408"/>
      <c r="L8" s="409"/>
      <c r="N8" s="22" t="s">
        <v>316</v>
      </c>
      <c r="O8" s="399">
        <v>473782875</v>
      </c>
      <c r="P8" s="406"/>
      <c r="Q8" s="22" t="s">
        <v>317</v>
      </c>
      <c r="R8" s="399"/>
      <c r="S8" s="400"/>
    </row>
    <row r="9" spans="5:19" ht="17.25" thickBot="1">
      <c r="E9" s="426"/>
      <c r="F9" s="410"/>
      <c r="G9" s="411"/>
      <c r="H9" s="411"/>
      <c r="I9" s="411"/>
      <c r="J9" s="411"/>
      <c r="K9" s="411"/>
      <c r="L9" s="412"/>
      <c r="N9" s="22" t="s">
        <v>318</v>
      </c>
      <c r="O9" s="399">
        <v>473782875</v>
      </c>
      <c r="P9" s="406"/>
      <c r="Q9" s="22" t="s">
        <v>319</v>
      </c>
      <c r="R9" s="399"/>
      <c r="S9" s="400"/>
    </row>
    <row r="10" spans="5:19" ht="17.25" thickBot="1">
      <c r="E10" s="427"/>
      <c r="F10" s="413"/>
      <c r="G10" s="414"/>
      <c r="H10" s="414"/>
      <c r="I10" s="414"/>
      <c r="J10" s="414"/>
      <c r="K10" s="414"/>
      <c r="L10" s="415"/>
      <c r="N10" s="22" t="s">
        <v>320</v>
      </c>
      <c r="O10" s="399">
        <v>473782875</v>
      </c>
      <c r="P10" s="406"/>
      <c r="Q10" s="22" t="s">
        <v>321</v>
      </c>
      <c r="R10" s="399"/>
      <c r="S10" s="400"/>
    </row>
    <row r="11" spans="5:19" ht="17.25" thickBot="1">
      <c r="E11" s="22" t="s">
        <v>322</v>
      </c>
      <c r="F11" s="401" t="s">
        <v>0</v>
      </c>
      <c r="G11" s="402"/>
      <c r="H11" s="402"/>
      <c r="I11" s="403"/>
      <c r="J11" s="31"/>
      <c r="K11" s="35"/>
      <c r="L11" s="35"/>
      <c r="N11" s="22" t="s">
        <v>323</v>
      </c>
      <c r="O11" s="399">
        <v>473782875</v>
      </c>
      <c r="P11" s="406"/>
      <c r="Q11" s="22" t="s">
        <v>324</v>
      </c>
      <c r="R11" s="399"/>
      <c r="S11" s="400"/>
    </row>
    <row r="12" spans="5:19" ht="17.25" thickBot="1">
      <c r="E12" s="22" t="s">
        <v>325</v>
      </c>
      <c r="F12" s="420">
        <v>5685394500</v>
      </c>
      <c r="G12" s="421"/>
      <c r="H12" s="422"/>
      <c r="I12" s="22" t="s">
        <v>326</v>
      </c>
      <c r="J12" s="30" t="s">
        <v>327</v>
      </c>
      <c r="K12" s="36"/>
      <c r="N12" s="22" t="s">
        <v>328</v>
      </c>
      <c r="O12" s="399">
        <v>473782875</v>
      </c>
      <c r="P12" s="406"/>
      <c r="Q12" s="22" t="s">
        <v>329</v>
      </c>
      <c r="R12" s="399"/>
      <c r="S12" s="400"/>
    </row>
    <row r="13" spans="5:19" ht="17.25" thickBot="1">
      <c r="E13" s="22" t="s">
        <v>330</v>
      </c>
      <c r="F13" s="401" t="s">
        <v>1</v>
      </c>
      <c r="G13" s="402"/>
      <c r="H13" s="403"/>
      <c r="I13" s="31"/>
      <c r="J13" s="32"/>
      <c r="K13" s="21"/>
      <c r="L13" s="21"/>
      <c r="N13" s="22" t="s">
        <v>331</v>
      </c>
      <c r="O13" s="399">
        <v>473782875</v>
      </c>
      <c r="P13" s="406"/>
      <c r="Q13" s="22" t="s">
        <v>332</v>
      </c>
      <c r="R13" s="399"/>
      <c r="S13" s="400"/>
    </row>
    <row r="14" spans="5:19" ht="17.25" thickBot="1">
      <c r="E14" s="22" t="s">
        <v>333</v>
      </c>
      <c r="F14" s="416"/>
      <c r="G14" s="416"/>
      <c r="H14" s="416"/>
      <c r="I14" s="37"/>
      <c r="J14" s="417" t="str">
        <f>Pagu_BLU!I51</f>
        <v>WA.4611.EBA.962.051.A.525119.00001</v>
      </c>
      <c r="K14" s="418"/>
      <c r="L14" s="419"/>
      <c r="N14" s="22" t="s">
        <v>334</v>
      </c>
      <c r="O14" s="399">
        <v>473782875</v>
      </c>
      <c r="P14" s="406"/>
      <c r="Q14" s="22" t="s">
        <v>335</v>
      </c>
      <c r="R14" s="399"/>
      <c r="S14" s="400"/>
    </row>
    <row r="15" spans="5:19" ht="17.25" thickBot="1">
      <c r="E15" s="38"/>
      <c r="F15" s="32"/>
      <c r="G15" s="32"/>
      <c r="H15" s="32"/>
      <c r="I15" s="32"/>
      <c r="J15" s="35"/>
      <c r="K15" s="32"/>
      <c r="L15" s="32"/>
      <c r="N15" s="22" t="s">
        <v>336</v>
      </c>
      <c r="O15" s="399">
        <v>473782875</v>
      </c>
      <c r="P15" s="406"/>
      <c r="Q15" s="22" t="s">
        <v>337</v>
      </c>
      <c r="R15" s="399"/>
      <c r="S15" s="400"/>
    </row>
    <row r="16" spans="5:19" ht="17.25" thickBot="1">
      <c r="E16" s="22" t="s">
        <v>338</v>
      </c>
      <c r="F16" s="39">
        <v>356</v>
      </c>
      <c r="G16" s="40" t="s">
        <v>339</v>
      </c>
      <c r="H16" s="22" t="s">
        <v>340</v>
      </c>
      <c r="I16" s="34">
        <v>46023</v>
      </c>
      <c r="J16" s="26"/>
      <c r="K16" s="22" t="s">
        <v>341</v>
      </c>
      <c r="L16" s="34">
        <v>46387</v>
      </c>
      <c r="N16" s="22" t="s">
        <v>342</v>
      </c>
      <c r="O16" s="399">
        <v>473782875</v>
      </c>
      <c r="P16" s="406"/>
      <c r="Q16" s="22" t="s">
        <v>343</v>
      </c>
      <c r="R16" s="399"/>
      <c r="S16" s="400"/>
    </row>
    <row r="17" spans="5:19" ht="17.25" thickBot="1">
      <c r="E17" s="22" t="s">
        <v>344</v>
      </c>
      <c r="F17" s="41"/>
      <c r="G17" s="40"/>
      <c r="H17" s="22" t="s">
        <v>340</v>
      </c>
      <c r="I17" s="34"/>
      <c r="J17" s="33"/>
      <c r="K17" s="22" t="s">
        <v>341</v>
      </c>
      <c r="L17" s="34"/>
      <c r="N17" s="22" t="s">
        <v>345</v>
      </c>
      <c r="O17" s="399">
        <v>473782875</v>
      </c>
      <c r="P17" s="406"/>
      <c r="Q17" s="22" t="s">
        <v>346</v>
      </c>
      <c r="R17" s="399"/>
      <c r="S17" s="400"/>
    </row>
    <row r="18" spans="5:19" ht="17.25" thickBot="1">
      <c r="E18" s="22" t="s">
        <v>347</v>
      </c>
      <c r="F18" s="407"/>
      <c r="G18" s="408"/>
      <c r="H18" s="408"/>
      <c r="I18" s="408"/>
      <c r="J18" s="408"/>
      <c r="K18" s="408"/>
      <c r="L18" s="409"/>
      <c r="N18" s="22" t="s">
        <v>348</v>
      </c>
      <c r="O18" s="399">
        <v>473782875</v>
      </c>
      <c r="P18" s="406"/>
      <c r="Q18" s="22" t="s">
        <v>349</v>
      </c>
      <c r="R18" s="399"/>
      <c r="S18" s="400"/>
    </row>
    <row r="19" spans="5:19" ht="17.25" thickBot="1">
      <c r="E19" s="42"/>
      <c r="F19" s="410"/>
      <c r="G19" s="411"/>
      <c r="H19" s="411"/>
      <c r="I19" s="411"/>
      <c r="J19" s="411"/>
      <c r="K19" s="411"/>
      <c r="L19" s="412"/>
      <c r="N19" s="22" t="s">
        <v>350</v>
      </c>
      <c r="O19" s="399"/>
      <c r="P19" s="400"/>
      <c r="Q19" s="22" t="s">
        <v>351</v>
      </c>
      <c r="R19" s="399"/>
      <c r="S19" s="400"/>
    </row>
    <row r="20" spans="5:19" ht="35.25" customHeight="1" thickBot="1">
      <c r="E20" s="43"/>
      <c r="F20" s="413"/>
      <c r="G20" s="414"/>
      <c r="H20" s="414"/>
      <c r="I20" s="414"/>
      <c r="J20" s="414"/>
      <c r="K20" s="414"/>
      <c r="L20" s="415"/>
      <c r="N20" s="22" t="s">
        <v>352</v>
      </c>
      <c r="O20" s="399"/>
      <c r="P20" s="400"/>
      <c r="Q20" s="22" t="s">
        <v>353</v>
      </c>
      <c r="R20" s="399"/>
      <c r="S20" s="400"/>
    </row>
    <row r="21" spans="5:19" ht="17.25" thickBot="1">
      <c r="E21" s="22" t="s">
        <v>354</v>
      </c>
      <c r="F21" s="401"/>
      <c r="G21" s="402"/>
      <c r="H21" s="402"/>
      <c r="I21" s="402"/>
      <c r="J21" s="403"/>
      <c r="K21" s="31"/>
      <c r="L21" s="32"/>
      <c r="N21" s="22" t="s">
        <v>355</v>
      </c>
      <c r="O21" s="399"/>
      <c r="P21" s="400"/>
      <c r="Q21" s="44"/>
      <c r="R21" s="404">
        <f>SUM(R7:S20)</f>
        <v>0</v>
      </c>
      <c r="S21" s="405"/>
    </row>
    <row r="22" spans="5:19" ht="17.25" thickBot="1">
      <c r="E22" s="22" t="s">
        <v>356</v>
      </c>
      <c r="F22" s="401"/>
      <c r="G22" s="402"/>
      <c r="H22" s="402"/>
      <c r="I22" s="403"/>
      <c r="J22" s="44"/>
      <c r="K22" s="22" t="s">
        <v>357</v>
      </c>
      <c r="L22" s="30"/>
      <c r="O22" s="404"/>
      <c r="P22" s="405"/>
    </row>
    <row r="23" spans="5:19" ht="17.25" thickBot="1">
      <c r="E23" s="22" t="s">
        <v>358</v>
      </c>
      <c r="F23" s="30"/>
      <c r="G23" s="40" t="s">
        <v>2</v>
      </c>
      <c r="H23" s="22" t="s">
        <v>340</v>
      </c>
      <c r="I23" s="30"/>
      <c r="J23" s="26"/>
      <c r="K23" s="22" t="s">
        <v>341</v>
      </c>
      <c r="L23" s="30"/>
    </row>
    <row r="24" spans="5:19" ht="17.25" thickBot="1">
      <c r="E24" s="38"/>
      <c r="F24" s="32"/>
      <c r="G24" s="32"/>
      <c r="H24" s="35"/>
      <c r="I24" s="35"/>
      <c r="K24" s="35"/>
      <c r="L24" s="35"/>
    </row>
    <row r="25" spans="5:19" ht="17.25" thickBot="1">
      <c r="E25" s="22" t="s">
        <v>359</v>
      </c>
      <c r="F25" s="394" t="s">
        <v>360</v>
      </c>
      <c r="G25" s="395"/>
      <c r="H25" s="36"/>
    </row>
    <row r="26" spans="5:19" ht="17.25" thickBot="1">
      <c r="E26" s="45" t="s">
        <v>3</v>
      </c>
      <c r="F26" s="396" t="s">
        <v>361</v>
      </c>
      <c r="G26" s="397"/>
      <c r="H26" s="398"/>
    </row>
    <row r="27" spans="5:19">
      <c r="F27" s="18" t="s">
        <v>362</v>
      </c>
    </row>
    <row r="28" spans="5:19"/>
    <row r="29" spans="5:19"/>
    <row r="30" spans="5:19"/>
    <row r="31" spans="5:19"/>
  </sheetData>
  <sheetProtection selectLockedCells="1"/>
  <mergeCells count="46">
    <mergeCell ref="E8:E10"/>
    <mergeCell ref="F8:L10"/>
    <mergeCell ref="O8:P8"/>
    <mergeCell ref="R8:S8"/>
    <mergeCell ref="O9:P9"/>
    <mergeCell ref="F4:G4"/>
    <mergeCell ref="O6:P6"/>
    <mergeCell ref="F7:I7"/>
    <mergeCell ref="O7:P7"/>
    <mergeCell ref="R7:S7"/>
    <mergeCell ref="R9:S9"/>
    <mergeCell ref="O10:P10"/>
    <mergeCell ref="R10:S10"/>
    <mergeCell ref="F11:I11"/>
    <mergeCell ref="O11:P11"/>
    <mergeCell ref="R11:S11"/>
    <mergeCell ref="F12:H12"/>
    <mergeCell ref="O12:P12"/>
    <mergeCell ref="R12:S12"/>
    <mergeCell ref="F13:H13"/>
    <mergeCell ref="O13:P13"/>
    <mergeCell ref="R13:S13"/>
    <mergeCell ref="F14:H14"/>
    <mergeCell ref="J14:L14"/>
    <mergeCell ref="O14:P14"/>
    <mergeCell ref="R14:S14"/>
    <mergeCell ref="O15:P15"/>
    <mergeCell ref="R15:S15"/>
    <mergeCell ref="O16:P16"/>
    <mergeCell ref="R16:S16"/>
    <mergeCell ref="O17:P17"/>
    <mergeCell ref="R17:S17"/>
    <mergeCell ref="F18:L20"/>
    <mergeCell ref="O18:P18"/>
    <mergeCell ref="R18:S18"/>
    <mergeCell ref="O19:P19"/>
    <mergeCell ref="R19:S19"/>
    <mergeCell ref="O20:P20"/>
    <mergeCell ref="F25:G25"/>
    <mergeCell ref="F26:H26"/>
    <mergeCell ref="R20:S20"/>
    <mergeCell ref="F21:J21"/>
    <mergeCell ref="O21:P21"/>
    <mergeCell ref="R21:S21"/>
    <mergeCell ref="F22:I22"/>
    <mergeCell ref="O22:P22"/>
  </mergeCells>
  <dataValidations count="2">
    <dataValidation type="list" allowBlank="1" showInputMessage="1" showErrorMessage="1" sqref="F13:H13" xr:uid="{91A7BF2F-3822-483D-8205-583698264A2F}">
      <formula1>cara_bayar_kontraktual</formula1>
    </dataValidation>
    <dataValidation type="list" allowBlank="1" showInputMessage="1" showErrorMessage="1" sqref="J12" xr:uid="{2CB66355-0DA3-4783-AD24-E84D54F15E7E}">
      <formula1>"IDR,USD"</formula1>
    </dataValidation>
  </dataValidations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9077FE-44A2-4223-9B9A-06FA51AF11CE}">
          <x14:formula1>
            <xm:f>Supplier!$B$2:$B$88</xm:f>
          </x14:formula1>
          <xm:sqref>F11:I11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A96E-F3D0-4B1E-A99D-E4B5828488AA}">
  <sheetPr codeName="Sheet5">
    <pageSetUpPr fitToPage="1"/>
  </sheetPr>
  <dimension ref="A1:AC33"/>
  <sheetViews>
    <sheetView showGridLines="0" zoomScale="80" zoomScaleNormal="80" workbookViewId="0"/>
  </sheetViews>
  <sheetFormatPr defaultColWidth="0" defaultRowHeight="14.25" customHeight="1" zeroHeight="1"/>
  <cols>
    <col min="1" max="3" width="9.28515625" style="48" customWidth="1"/>
    <col min="4" max="4" width="4.42578125" style="48" customWidth="1"/>
    <col min="5" max="5" width="17.42578125" style="48" customWidth="1"/>
    <col min="6" max="6" width="2.42578125" style="48" customWidth="1"/>
    <col min="7" max="7" width="10.42578125" style="48" customWidth="1"/>
    <col min="8" max="8" width="8.42578125" style="48" customWidth="1"/>
    <col min="9" max="9" width="2.42578125" style="48" customWidth="1"/>
    <col min="10" max="10" width="10.42578125" style="48" customWidth="1"/>
    <col min="11" max="11" width="8.42578125" style="48" customWidth="1"/>
    <col min="12" max="12" width="2.42578125" style="48" customWidth="1"/>
    <col min="13" max="14" width="10.42578125" style="48" customWidth="1"/>
    <col min="15" max="15" width="6.42578125" style="48" customWidth="1"/>
    <col min="16" max="16" width="12.42578125" style="48" customWidth="1"/>
    <col min="17" max="17" width="2.42578125" style="48" customWidth="1"/>
    <col min="18" max="18" width="12.42578125" style="48" customWidth="1"/>
    <col min="19" max="19" width="18.42578125" style="48" customWidth="1"/>
    <col min="20" max="20" width="2.42578125" style="48" customWidth="1"/>
    <col min="21" max="22" width="10.42578125" style="48" customWidth="1"/>
    <col min="23" max="23" width="2.42578125" style="48" customWidth="1"/>
    <col min="24" max="24" width="10.42578125" style="48" customWidth="1"/>
    <col min="25" max="25" width="12.42578125" style="48" customWidth="1"/>
    <col min="26" max="26" width="2.42578125" style="48" customWidth="1"/>
    <col min="27" max="27" width="10.42578125" style="48" customWidth="1"/>
    <col min="28" max="29" width="9.28515625" style="48" customWidth="1"/>
    <col min="30" max="16384" width="9.28515625" style="48" hidden="1"/>
  </cols>
  <sheetData>
    <row r="1" spans="5:27" ht="15">
      <c r="E1" s="46" t="s">
        <v>373</v>
      </c>
      <c r="F1" s="47"/>
      <c r="G1" s="437" t="s">
        <v>374</v>
      </c>
      <c r="H1" s="437"/>
      <c r="I1" s="437"/>
      <c r="J1" s="437"/>
      <c r="K1" s="437"/>
      <c r="L1" s="437"/>
    </row>
    <row r="2" spans="5:27">
      <c r="E2" s="438" t="s">
        <v>375</v>
      </c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</row>
    <row r="3" spans="5:27"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</row>
    <row r="4" spans="5:27" ht="15" customHeight="1"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 spans="5:27" ht="20.100000000000001" customHeight="1">
      <c r="E5" s="49" t="s">
        <v>376</v>
      </c>
      <c r="F5" s="49" t="s">
        <v>377</v>
      </c>
      <c r="G5" s="49" t="s">
        <v>378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 t="s">
        <v>338</v>
      </c>
      <c r="T5" s="49" t="s">
        <v>377</v>
      </c>
      <c r="U5" s="49" t="str">
        <f>CONCATENATE(INDEX([3]DataKontrak_BLU!T$5:T$104,MATCH($G$1,id_kontrak,0))," Hari")</f>
        <v>365 Hari</v>
      </c>
      <c r="V5" s="49" t="s">
        <v>340</v>
      </c>
      <c r="W5" s="49" t="s">
        <v>377</v>
      </c>
      <c r="X5" s="50">
        <f>IF(INDEX([3]DataKontrak_BLU!U$5:U$104,MATCH($G$1,id_kontrak,0))=0,"",INDEX([3]DataKontrak_BLU!U$5:U$104,MATCH($G$1,id_kontrak,0)))</f>
        <v>46023</v>
      </c>
      <c r="Y5" s="49" t="s">
        <v>341</v>
      </c>
      <c r="Z5" s="49" t="s">
        <v>377</v>
      </c>
      <c r="AA5" s="50">
        <f>IF(INDEX([3]DataKontrak_BLU!V$5:V$104,MATCH($G$1,id_kontrak,0))=0,"",INDEX([3]DataKontrak_BLU!V$5:V$104,MATCH($G$1,id_kontrak,0)))</f>
        <v>46387</v>
      </c>
    </row>
    <row r="6" spans="5:27" ht="20.100000000000001" customHeight="1">
      <c r="E6" s="49" t="s">
        <v>379</v>
      </c>
      <c r="F6" s="49" t="s">
        <v>377</v>
      </c>
      <c r="G6" s="49" t="s">
        <v>380</v>
      </c>
      <c r="H6" s="49" t="s">
        <v>381</v>
      </c>
      <c r="I6" s="49" t="s">
        <v>377</v>
      </c>
      <c r="J6" s="49" t="s">
        <v>382</v>
      </c>
      <c r="K6" s="49"/>
      <c r="L6" s="49"/>
      <c r="M6" s="49"/>
      <c r="N6" s="49"/>
      <c r="O6" s="49"/>
      <c r="P6" s="49" t="s">
        <v>383</v>
      </c>
      <c r="Q6" s="49" t="s">
        <v>377</v>
      </c>
      <c r="R6" s="51"/>
      <c r="S6" s="49" t="s">
        <v>384</v>
      </c>
      <c r="T6" s="49" t="s">
        <v>377</v>
      </c>
      <c r="U6" s="49" t="str">
        <f>CONCATENATE(INDEX([3]DataKontrak_BLU!W$5:W$104,MATCH($G$1,id_kontrak,0))," Hari")</f>
        <v xml:space="preserve"> Hari</v>
      </c>
      <c r="V6" s="49" t="s">
        <v>340</v>
      </c>
      <c r="W6" s="49" t="s">
        <v>377</v>
      </c>
      <c r="X6" s="50" t="str">
        <f>IF(INDEX([3]DataKontrak_BLU!X$5:X$104,MATCH($G$1,id_kontrak,0))=0,"",INDEX([3]DataKontrak_BLU!X$5:X$104,MATCH($G$1,id_kontrak,0)))</f>
        <v/>
      </c>
      <c r="Y6" s="49" t="s">
        <v>341</v>
      </c>
      <c r="Z6" s="49" t="s">
        <v>377</v>
      </c>
      <c r="AA6" s="50" t="str">
        <f>IF(INDEX([3]DataKontrak_BLU!Y$5:Y$104,MATCH($G$1,id_kontrak,0))=0,"",INDEX([3]DataKontrak_BLU!Y$5:Y$104,MATCH($G$1,id_kontrak,0)))</f>
        <v/>
      </c>
    </row>
    <row r="7" spans="5:27" ht="20.100000000000001" customHeight="1">
      <c r="E7" s="49" t="s">
        <v>385</v>
      </c>
      <c r="F7" s="49" t="s">
        <v>377</v>
      </c>
      <c r="G7" s="49" t="str">
        <f>LEFT($G$1,5)</f>
        <v>003-0</v>
      </c>
      <c r="H7" s="49" t="s">
        <v>386</v>
      </c>
      <c r="I7" s="49" t="s">
        <v>377</v>
      </c>
      <c r="J7" s="52" t="str">
        <f>IF(INDEX([3]DataKontrak_BLU!I$5:I$104,MATCH($G$1,id_kontrak,0))=0,"",INDEX([3]DataKontrak_BLU!I$5:I$104,MATCH($G$1,id_kontrak,0)))</f>
        <v/>
      </c>
      <c r="K7" s="49" t="s">
        <v>387</v>
      </c>
      <c r="L7" s="49" t="s">
        <v>377</v>
      </c>
      <c r="M7" s="52" t="str">
        <f>IF(INDEX([3]DataKontrak_BLU!J$5:J$104,MATCH($G$1,id_kontrak,0))=0,"",INDEX([3]DataKontrak_BLU!J$5:J$104,MATCH($G$1,id_kontrak,0)))</f>
        <v/>
      </c>
      <c r="N7" s="49"/>
      <c r="O7" s="49"/>
      <c r="P7" s="49" t="s">
        <v>388</v>
      </c>
      <c r="Q7" s="49" t="s">
        <v>377</v>
      </c>
      <c r="R7" s="51" t="str">
        <f>IF(INDEX([3]DataKontrak_BLU!K$5:K$104,MATCH($G$1,id_kontrak,0))=0,"",INDEX([3]DataKontrak_BLU!K$5:K$104,MATCH($G$1,id_kontrak,0)))</f>
        <v/>
      </c>
      <c r="S7" s="49"/>
      <c r="T7" s="49"/>
      <c r="U7" s="49"/>
      <c r="V7" s="49"/>
      <c r="W7" s="49"/>
      <c r="X7" s="49"/>
      <c r="Y7" s="49"/>
      <c r="Z7" s="49"/>
      <c r="AA7" s="49"/>
    </row>
    <row r="8" spans="5:27" ht="20.100000000000001" customHeight="1">
      <c r="E8" s="49" t="s">
        <v>304</v>
      </c>
      <c r="F8" s="49" t="s">
        <v>377</v>
      </c>
      <c r="G8" s="49" t="str">
        <f>INDEX([3]DataKontrak_BLU!G$5:G$104,MATCH($G$1,id_kontrak,0))</f>
        <v>PL.107/0002/PPK.BB/APTP/2026</v>
      </c>
      <c r="H8" s="49"/>
      <c r="I8" s="49"/>
      <c r="J8" s="49"/>
      <c r="K8" s="49"/>
      <c r="L8" s="49"/>
      <c r="M8" s="49"/>
      <c r="N8" s="49"/>
      <c r="O8" s="49"/>
      <c r="P8" s="49" t="s">
        <v>306</v>
      </c>
      <c r="Q8" s="49" t="s">
        <v>377</v>
      </c>
      <c r="R8" s="51"/>
      <c r="S8" s="49" t="s">
        <v>389</v>
      </c>
      <c r="T8" s="49"/>
      <c r="U8" s="49"/>
      <c r="V8" s="49"/>
      <c r="W8" s="49"/>
      <c r="X8" s="49"/>
      <c r="Y8" s="49"/>
      <c r="Z8" s="49"/>
      <c r="AA8" s="49"/>
    </row>
    <row r="9" spans="5:27" ht="20.100000000000001" customHeight="1">
      <c r="E9" s="49" t="s">
        <v>314</v>
      </c>
      <c r="F9" s="49" t="s">
        <v>377</v>
      </c>
      <c r="G9" s="439" t="str">
        <f>INDEX([3]DataKontrak_BLU!L$5:L$104,MATCH($G$1,id_kontrak,0))</f>
        <v xml:space="preserve">PENGADAAN JASA OUTSOURCHING PENGAMANAN BANDARA (PERSONIL AVSEC) 1 PAKET </v>
      </c>
      <c r="H9" s="439"/>
      <c r="I9" s="439"/>
      <c r="J9" s="439"/>
      <c r="K9" s="439"/>
      <c r="L9" s="439"/>
      <c r="M9" s="439"/>
      <c r="N9" s="439"/>
      <c r="O9" s="439"/>
      <c r="P9" s="49"/>
      <c r="Q9" s="49"/>
      <c r="R9" s="49"/>
      <c r="S9" s="49" t="s">
        <v>390</v>
      </c>
      <c r="T9" s="49" t="s">
        <v>377</v>
      </c>
      <c r="U9" s="53" t="str">
        <f>IF(INDEX([3]DataKontrak_BLU!AA$5:AA$104,MATCH($G$1,id_kontrak,0))=0,"",INDEX([3]DataKontrak_BLU!AA$5:AA$104,MATCH($G$1,id_kontrak,0)))</f>
        <v/>
      </c>
      <c r="V9" s="49"/>
      <c r="W9" s="49"/>
      <c r="X9" s="49"/>
      <c r="Y9" s="49"/>
      <c r="Z9" s="49"/>
      <c r="AA9" s="49"/>
    </row>
    <row r="10" spans="5:27" ht="20.100000000000001" customHeight="1">
      <c r="E10" s="49"/>
      <c r="F10" s="49"/>
      <c r="G10" s="439"/>
      <c r="H10" s="439"/>
      <c r="I10" s="439"/>
      <c r="J10" s="439"/>
      <c r="K10" s="439"/>
      <c r="L10" s="439"/>
      <c r="M10" s="439"/>
      <c r="N10" s="439"/>
      <c r="O10" s="439"/>
      <c r="P10" s="49"/>
      <c r="Q10" s="49"/>
      <c r="R10" s="49"/>
      <c r="S10" s="49" t="s">
        <v>391</v>
      </c>
      <c r="T10" s="49" t="s">
        <v>377</v>
      </c>
      <c r="U10" s="440" t="str">
        <f>IF(INDEX([3]DataKontrak_BLU!AB$5:AB$104,MATCH($G$1,id_kontrak,0))=0,"",INDEX([3]DataKontrak_BLU!AB$5:AB$104,MATCH($G$1,id_kontrak,0)))</f>
        <v/>
      </c>
      <c r="V10" s="440"/>
      <c r="W10" s="49"/>
      <c r="X10" s="49" t="s">
        <v>392</v>
      </c>
      <c r="Y10" s="53" t="str">
        <f>IF(INDEX([3]DataKontrak_BLU!AE$5:AE$104,MATCH($G$1,id_kontrak,0))=0,"",INDEX([3]DataKontrak_BLU!AE$5:AE$104,MATCH($G$1,id_kontrak,0)))</f>
        <v/>
      </c>
      <c r="Z10" s="54" t="s">
        <v>393</v>
      </c>
      <c r="AA10" s="53" t="str">
        <f>IF(INDEX([3]DataKontrak_BLU!AF$5:AF$104,MATCH($G$1,id_kontrak,0))=0,"",INDEX([3]DataKontrak_BLU!AF$5:AF$104,MATCH($G$1,id_kontrak,0)))</f>
        <v/>
      </c>
    </row>
    <row r="11" spans="5:27" ht="20.100000000000001" customHeight="1">
      <c r="E11" s="49" t="s">
        <v>394</v>
      </c>
      <c r="F11" s="49" t="s">
        <v>377</v>
      </c>
      <c r="G11" s="441" t="str">
        <f>INDEX([3]DataKontrak_BLU!M$5:M$104,MATCH($G$1,id_kontrak,0))</f>
        <v>PT. GARUDA TAWAKAL ABADI</v>
      </c>
      <c r="H11" s="441"/>
      <c r="I11" s="441"/>
      <c r="J11" s="441"/>
      <c r="K11" s="49" t="s">
        <v>4</v>
      </c>
      <c r="L11" s="49" t="s">
        <v>377</v>
      </c>
      <c r="M11" s="49" t="str">
        <f>INDEX(supplier_npwp,MATCH($G$11,supplier,0))</f>
        <v>03.008.751.4-617.000</v>
      </c>
      <c r="N11" s="49"/>
      <c r="O11" s="49"/>
      <c r="P11" s="49"/>
      <c r="Q11" s="49"/>
      <c r="R11" s="49"/>
      <c r="S11" s="49" t="s">
        <v>395</v>
      </c>
      <c r="T11" s="49"/>
      <c r="U11" s="49"/>
      <c r="V11" s="49"/>
      <c r="W11" s="49"/>
      <c r="X11" s="49"/>
      <c r="Y11" s="49"/>
      <c r="Z11" s="49"/>
      <c r="AA11" s="49"/>
    </row>
    <row r="12" spans="5:27" ht="20.100000000000001" customHeight="1">
      <c r="E12" s="49" t="s">
        <v>396</v>
      </c>
      <c r="F12" s="49" t="s">
        <v>377</v>
      </c>
      <c r="G12" s="49" t="str">
        <f>INDEX(supplier_alamat,MATCH($G$11,supplier,0))</f>
        <v>Jl. Griyo Mapan Sentosa EA1 No.2B RT.042 RW.005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 t="s">
        <v>390</v>
      </c>
      <c r="T12" s="49" t="s">
        <v>377</v>
      </c>
      <c r="U12" s="49"/>
      <c r="V12" s="49"/>
      <c r="W12" s="49"/>
      <c r="X12" s="49"/>
      <c r="Y12" s="49"/>
      <c r="Z12" s="49"/>
      <c r="AA12" s="49"/>
    </row>
    <row r="13" spans="5:27" ht="20.100000000000001" customHeight="1">
      <c r="E13" s="49" t="s">
        <v>397</v>
      </c>
      <c r="F13" s="49" t="s">
        <v>377</v>
      </c>
      <c r="G13" s="49" t="str">
        <f>INDEX(supplier_bank,MATCH($G$11,supplier,0))</f>
        <v>Bank Tabungan Negara</v>
      </c>
      <c r="H13" s="49"/>
      <c r="I13" s="49"/>
      <c r="J13" s="49"/>
      <c r="K13" s="49"/>
      <c r="L13" s="49"/>
      <c r="M13" s="49" t="s">
        <v>398</v>
      </c>
      <c r="N13" s="49" t="str">
        <f>INDEX(supplier_rekening,MATCH($G$11,supplier,0))</f>
        <v>0006201880003220</v>
      </c>
      <c r="O13" s="49"/>
      <c r="P13" s="49"/>
      <c r="Q13" s="49"/>
      <c r="R13" s="49"/>
      <c r="S13" s="49" t="s">
        <v>391</v>
      </c>
      <c r="T13" s="49" t="s">
        <v>377</v>
      </c>
      <c r="U13" s="49"/>
      <c r="V13" s="49"/>
      <c r="W13" s="49"/>
      <c r="X13" s="49" t="s">
        <v>392</v>
      </c>
      <c r="Y13" s="49"/>
      <c r="Z13" s="49" t="s">
        <v>393</v>
      </c>
      <c r="AA13" s="49"/>
    </row>
    <row r="14" spans="5:27" ht="20.100000000000001" customHeight="1">
      <c r="E14" s="49" t="s">
        <v>330</v>
      </c>
      <c r="F14" s="49" t="s">
        <v>377</v>
      </c>
      <c r="G14" s="49" t="str">
        <f>INDEX([3]DataKontrak_BLU!R$5:R$104,MATCH($G$1,id_kontrak,0))</f>
        <v>Termin</v>
      </c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 t="s">
        <v>399</v>
      </c>
      <c r="T14" s="49" t="s">
        <v>377</v>
      </c>
      <c r="U14" s="55">
        <v>0</v>
      </c>
      <c r="V14" s="49"/>
      <c r="W14" s="49"/>
      <c r="X14" s="49"/>
      <c r="Y14" s="49"/>
      <c r="Z14" s="49"/>
      <c r="AA14" s="49"/>
    </row>
    <row r="15" spans="5:27" ht="20.100000000000001" customHeight="1">
      <c r="E15" s="49" t="s">
        <v>333</v>
      </c>
      <c r="F15" s="49" t="s">
        <v>377</v>
      </c>
      <c r="G15" s="49" t="str">
        <f>INDEX([3]DataKontrak_BLU!S$5:S$104,MATCH($G$1,id_kontrak,0))</f>
        <v>Srkaligus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 t="s">
        <v>400</v>
      </c>
      <c r="T15" s="49" t="s">
        <v>377</v>
      </c>
      <c r="U15" s="49" t="s">
        <v>5</v>
      </c>
      <c r="V15" s="49"/>
      <c r="W15" s="49"/>
      <c r="X15" s="49"/>
      <c r="Y15" s="49"/>
      <c r="Z15" s="49"/>
      <c r="AA15" s="49"/>
    </row>
    <row r="16" spans="5:27" ht="15" customHeight="1"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5:27" ht="20.100000000000001" customHeight="1">
      <c r="E17" s="431" t="s">
        <v>401</v>
      </c>
      <c r="F17" s="431"/>
      <c r="G17" s="431"/>
      <c r="H17" s="431"/>
      <c r="I17" s="431"/>
      <c r="J17" s="431"/>
      <c r="K17" s="431"/>
      <c r="L17" s="431"/>
      <c r="M17" s="442" t="s">
        <v>402</v>
      </c>
      <c r="N17" s="431" t="s">
        <v>403</v>
      </c>
      <c r="O17" s="431"/>
      <c r="P17" s="431"/>
      <c r="Q17" s="431" t="s">
        <v>404</v>
      </c>
      <c r="R17" s="431"/>
      <c r="S17" s="431"/>
      <c r="T17" s="431" t="s">
        <v>405</v>
      </c>
      <c r="U17" s="431"/>
      <c r="V17" s="431"/>
      <c r="W17" s="431"/>
      <c r="X17" s="431" t="s">
        <v>406</v>
      </c>
      <c r="Y17" s="431"/>
      <c r="Z17" s="431"/>
      <c r="AA17" s="431"/>
    </row>
    <row r="18" spans="5:27" ht="20.100000000000001" customHeight="1" thickBot="1">
      <c r="E18" s="428" t="s">
        <v>6</v>
      </c>
      <c r="F18" s="428"/>
      <c r="G18" s="428"/>
      <c r="H18" s="428" t="s">
        <v>407</v>
      </c>
      <c r="I18" s="428"/>
      <c r="J18" s="428"/>
      <c r="K18" s="428"/>
      <c r="L18" s="428"/>
      <c r="M18" s="443"/>
      <c r="N18" s="428"/>
      <c r="O18" s="428"/>
      <c r="P18" s="428"/>
      <c r="Q18" s="428"/>
      <c r="R18" s="428"/>
      <c r="S18" s="428"/>
      <c r="T18" s="428"/>
      <c r="U18" s="428"/>
      <c r="V18" s="428"/>
      <c r="W18" s="428"/>
      <c r="X18" s="428"/>
      <c r="Y18" s="428"/>
      <c r="Z18" s="428"/>
      <c r="AA18" s="428"/>
    </row>
    <row r="19" spans="5:27" ht="20.100000000000001" customHeight="1" thickTop="1">
      <c r="E19" s="433" t="str">
        <f>INDEX([3]DataKontrak_BLU!BM$5:BM$104,MATCH($G$1,id_kontrak,0))</f>
        <v>WA.4611.EBA.962.051.A.525119.00002</v>
      </c>
      <c r="F19" s="433"/>
      <c r="G19" s="433"/>
      <c r="H19" s="429">
        <f>INDEX([3]DataKontrak_BLU!P$5:P$104,MATCH($G$1,id_kontrak,0))</f>
        <v>6368521200</v>
      </c>
      <c r="I19" s="429"/>
      <c r="J19" s="429"/>
      <c r="K19" s="429"/>
      <c r="L19" s="429"/>
      <c r="M19" s="435">
        <f>COUNTIF(Realisasi_BLU!$M$11:$N$25,"&gt;0")</f>
        <v>0</v>
      </c>
      <c r="N19" s="429" t="e">
        <f>SUMIF(DataPembayaran_BLU!$H$2:$H$394,KarwasKontrak_BLU!$G$8,data_pembayaran_total_pembayaran)</f>
        <v>#VALUE!</v>
      </c>
      <c r="O19" s="429"/>
      <c r="P19" s="429"/>
      <c r="Q19" s="429" t="e">
        <f>SUM(SUMIFS(data_pembayaran_jumlah_potongan1,data_pembayaran_no_kontrak,KarwasKontrak_BLU!$G$8,data_pembayaran_akun_potongan1,"411211"),SUMIFS(data_pembayaran_jumlah_potongan2,data_pembayaran_no_kontrak,KarwasKontrak_BLU!$G$8,data_pembayaran_akun_potongan2,"411211"),SUMIFS(data_pembayaran_jumlah_potongan3,data_pembayaran_no_kontrak,KarwasKontrak_BLU!$G$8,data_pembayaran_akun_potongan3,"411211"))</f>
        <v>#VALUE!</v>
      </c>
      <c r="R19" s="429"/>
      <c r="S19" s="429"/>
      <c r="T19" s="429" t="e">
        <f t="array" ref="T19">SUM(SUMIFS(data_pembayaran_jumlah_potongan1,data_pembayaran_no_kontrak,KarwasKontrak_BLU!$G$8,data_pembayaran_akun_potongan1,{"411121";"411122";"411124"}),SUMIFS(data_pembayaran_jumlah_potongan2,data_pembayaran_no_kontrak,KarwasKontrak_BLU!$G$8,data_pembayaran_akun_potongan2,{"411121";"411122";"411124"}),SUMIFS(data_pembayaran_jumlah_potongan3,data_pembayaran_no_kontrak,KarwasKontrak_BLU!$G$8,data_pembayaran_akun_potongan3,{"411121";"411122";"411124"}))</f>
        <v>#VALUE!</v>
      </c>
      <c r="U19" s="429"/>
      <c r="V19" s="429"/>
      <c r="W19" s="429"/>
      <c r="X19" s="436" t="e">
        <f>$N$19-SUM($Q$19:$W$20)</f>
        <v>#VALUE!</v>
      </c>
      <c r="Y19" s="435"/>
      <c r="Z19" s="435"/>
      <c r="AA19" s="435"/>
    </row>
    <row r="20" spans="5:27" ht="20.100000000000001" customHeight="1">
      <c r="E20" s="434"/>
      <c r="F20" s="434"/>
      <c r="G20" s="434"/>
      <c r="H20" s="430"/>
      <c r="I20" s="430"/>
      <c r="J20" s="430"/>
      <c r="K20" s="430"/>
      <c r="L20" s="430"/>
      <c r="M20" s="431"/>
      <c r="N20" s="430"/>
      <c r="O20" s="430"/>
      <c r="P20" s="430"/>
      <c r="Q20" s="430"/>
      <c r="R20" s="430"/>
      <c r="S20" s="430"/>
      <c r="T20" s="430"/>
      <c r="U20" s="430"/>
      <c r="V20" s="430"/>
      <c r="W20" s="430"/>
      <c r="X20" s="431"/>
      <c r="Y20" s="431"/>
      <c r="Z20" s="431"/>
      <c r="AA20" s="431"/>
    </row>
    <row r="21" spans="5:27" ht="20.100000000000001" customHeight="1">
      <c r="E21" s="431" t="s">
        <v>408</v>
      </c>
      <c r="F21" s="431"/>
      <c r="G21" s="431"/>
      <c r="H21" s="430">
        <f>H19</f>
        <v>6368521200</v>
      </c>
      <c r="I21" s="431"/>
      <c r="J21" s="431"/>
      <c r="K21" s="431"/>
      <c r="L21" s="431"/>
      <c r="M21" s="57"/>
      <c r="N21" s="430" t="e">
        <f>N19</f>
        <v>#VALUE!</v>
      </c>
      <c r="O21" s="431"/>
      <c r="P21" s="431"/>
      <c r="Q21" s="430" t="e">
        <f>Q19</f>
        <v>#VALUE!</v>
      </c>
      <c r="R21" s="431"/>
      <c r="S21" s="431"/>
      <c r="T21" s="430" t="e">
        <f>T19</f>
        <v>#VALUE!</v>
      </c>
      <c r="U21" s="431"/>
      <c r="V21" s="431"/>
      <c r="W21" s="431"/>
      <c r="X21" s="432" t="e">
        <f>X19</f>
        <v>#VALUE!</v>
      </c>
      <c r="Y21" s="431"/>
      <c r="Z21" s="431"/>
      <c r="AA21" s="431"/>
    </row>
    <row r="22" spans="5:27" ht="15" customHeight="1"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spans="5:27" ht="20.100000000000001" customHeight="1" thickBot="1">
      <c r="E23" s="56" t="s">
        <v>7</v>
      </c>
      <c r="F23" s="428" t="s">
        <v>409</v>
      </c>
      <c r="G23" s="428"/>
      <c r="H23" s="428"/>
      <c r="I23" s="428"/>
      <c r="J23" s="428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spans="5:27" ht="20.100000000000001" customHeight="1" thickTop="1">
      <c r="E24" s="58" t="s">
        <v>325</v>
      </c>
      <c r="F24" s="429">
        <f>INDEX([3]DataKontrak_BLU!P$5:P$104,MATCH($G$1,id_kontrak,0))</f>
        <v>6368521200</v>
      </c>
      <c r="G24" s="429"/>
      <c r="H24" s="429"/>
      <c r="I24" s="429"/>
      <c r="J24" s="42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spans="5:27" ht="20.100000000000001" customHeight="1">
      <c r="E25" s="57" t="s">
        <v>403</v>
      </c>
      <c r="F25" s="430" t="e">
        <f>SUMIF(DataPembayaran_BLU!$H$2:$H$394,KarwasKontrak_BLU!$G$8,data_pembayaran_total_pembayaran)</f>
        <v>#VALUE!</v>
      </c>
      <c r="G25" s="430"/>
      <c r="H25" s="430"/>
      <c r="I25" s="430"/>
      <c r="J25" s="430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spans="5:27" ht="20.100000000000001" customHeight="1">
      <c r="E26" s="57" t="s">
        <v>410</v>
      </c>
      <c r="F26" s="430" t="e">
        <f>F24-F25</f>
        <v>#VALUE!</v>
      </c>
      <c r="G26" s="430"/>
      <c r="H26" s="430"/>
      <c r="I26" s="430"/>
      <c r="J26" s="430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spans="5:27"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spans="5:27"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spans="5:27"/>
    <row r="30" spans="5:27"/>
    <row r="31" spans="5:27"/>
    <row r="32" spans="5:27"/>
    <row r="33"/>
  </sheetData>
  <mergeCells count="30">
    <mergeCell ref="E17:L17"/>
    <mergeCell ref="M17:M18"/>
    <mergeCell ref="N17:P18"/>
    <mergeCell ref="Q17:S18"/>
    <mergeCell ref="T17:W18"/>
    <mergeCell ref="G1:L1"/>
    <mergeCell ref="E2:AA3"/>
    <mergeCell ref="G9:O10"/>
    <mergeCell ref="U10:V10"/>
    <mergeCell ref="G11:J11"/>
    <mergeCell ref="E18:G18"/>
    <mergeCell ref="H18:L18"/>
    <mergeCell ref="E19:G20"/>
    <mergeCell ref="H19:L20"/>
    <mergeCell ref="M19:M20"/>
    <mergeCell ref="N21:P21"/>
    <mergeCell ref="Q21:S21"/>
    <mergeCell ref="T21:W21"/>
    <mergeCell ref="X21:AA21"/>
    <mergeCell ref="X17:AA18"/>
    <mergeCell ref="N19:P20"/>
    <mergeCell ref="Q19:S20"/>
    <mergeCell ref="T19:W20"/>
    <mergeCell ref="X19:AA20"/>
    <mergeCell ref="F23:J23"/>
    <mergeCell ref="F24:J24"/>
    <mergeCell ref="F25:J25"/>
    <mergeCell ref="F26:J26"/>
    <mergeCell ref="E21:G21"/>
    <mergeCell ref="H21:L21"/>
  </mergeCells>
  <dataValidations count="1">
    <dataValidation type="list" allowBlank="1" showInputMessage="1" showErrorMessage="1" sqref="G1:L1" xr:uid="{C6DD02DD-459F-4E8A-A57B-8C602F578289}">
      <formula1>id_kontrak</formula1>
    </dataValidation>
  </dataValidations>
  <printOptions horizontalCentered="1"/>
  <pageMargins left="0.23622047244094499" right="0.23622047244094499" top="0.55118110236220497" bottom="0.35433070866141703" header="0.31496062992126" footer="0.31496062992126"/>
  <pageSetup paperSize="9" scale="73" fitToHeight="0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4792-AC71-4421-85B6-C2C6A193B6B2}">
  <sheetPr codeName="Sheet6">
    <pageSetUpPr fitToPage="1"/>
  </sheetPr>
  <dimension ref="A1:R28"/>
  <sheetViews>
    <sheetView showGridLines="0" topLeftCell="A4" workbookViewId="0">
      <selection activeCell="I14" sqref="I14:J16"/>
    </sheetView>
  </sheetViews>
  <sheetFormatPr defaultColWidth="0" defaultRowHeight="14.25" customHeight="1" zeroHeight="1"/>
  <cols>
    <col min="1" max="3" width="9.28515625" style="59" customWidth="1"/>
    <col min="4" max="4" width="4.42578125" style="59" customWidth="1"/>
    <col min="5" max="5" width="16.42578125" style="59" customWidth="1"/>
    <col min="6" max="6" width="2.42578125" style="59" customWidth="1"/>
    <col min="7" max="8" width="20.42578125" style="59" customWidth="1"/>
    <col min="9" max="9" width="18.42578125" style="59" customWidth="1"/>
    <col min="10" max="10" width="2.42578125" style="59" customWidth="1"/>
    <col min="11" max="12" width="20.42578125" style="59" customWidth="1"/>
    <col min="13" max="13" width="18.42578125" style="59" customWidth="1"/>
    <col min="14" max="14" width="2.42578125" style="59" customWidth="1"/>
    <col min="15" max="16" width="19.42578125" style="59" customWidth="1"/>
    <col min="17" max="18" width="9.28515625" style="59" customWidth="1"/>
    <col min="19" max="16384" width="9.28515625" style="59" hidden="1"/>
  </cols>
  <sheetData>
    <row r="1" spans="4:16" ht="15">
      <c r="E1" s="453" t="s">
        <v>373</v>
      </c>
      <c r="F1" s="453"/>
      <c r="G1" s="453" t="s">
        <v>411</v>
      </c>
      <c r="H1" s="453"/>
    </row>
    <row r="2" spans="4:16"/>
    <row r="3" spans="4:16" ht="15" customHeight="1">
      <c r="E3" s="454" t="s">
        <v>412</v>
      </c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</row>
    <row r="4" spans="4:16" ht="15" customHeight="1">
      <c r="E4" s="454"/>
      <c r="F4" s="454"/>
      <c r="G4" s="454"/>
      <c r="H4" s="454"/>
      <c r="I4" s="454"/>
      <c r="J4" s="454"/>
      <c r="K4" s="454"/>
      <c r="L4" s="454"/>
      <c r="M4" s="454"/>
      <c r="N4" s="454"/>
      <c r="O4" s="454"/>
      <c r="P4" s="454"/>
    </row>
    <row r="5" spans="4:16">
      <c r="E5" s="52" t="s">
        <v>413</v>
      </c>
      <c r="F5" s="54" t="s">
        <v>377</v>
      </c>
      <c r="G5" s="61">
        <v>2026</v>
      </c>
      <c r="H5" s="62"/>
      <c r="I5" s="62"/>
      <c r="J5" s="62"/>
      <c r="K5" s="62"/>
      <c r="L5" s="62"/>
      <c r="M5" s="62"/>
      <c r="N5" s="62"/>
      <c r="O5" s="62"/>
      <c r="P5" s="62"/>
    </row>
    <row r="6" spans="4:16">
      <c r="E6" s="52" t="s">
        <v>414</v>
      </c>
      <c r="F6" s="54" t="s">
        <v>377</v>
      </c>
      <c r="G6" s="62" t="s">
        <v>378</v>
      </c>
      <c r="H6" s="62"/>
      <c r="I6" s="62"/>
      <c r="J6" s="62"/>
      <c r="K6" s="62"/>
      <c r="L6" s="62"/>
      <c r="M6" s="62"/>
      <c r="N6" s="62"/>
      <c r="O6" s="62"/>
      <c r="P6" s="62"/>
    </row>
    <row r="7" spans="4:16">
      <c r="E7" s="52" t="s">
        <v>385</v>
      </c>
      <c r="F7" s="54" t="s">
        <v>377</v>
      </c>
      <c r="G7" s="49" t="str">
        <f>LEFT($G$1,5)</f>
        <v>004-0</v>
      </c>
      <c r="H7" s="62"/>
      <c r="I7" s="52" t="s">
        <v>415</v>
      </c>
      <c r="J7" s="54" t="s">
        <v>377</v>
      </c>
      <c r="K7" s="49" t="str">
        <f>INDEX([3]DataKontrak_BLU!G$5:G$104,MATCH($G$1,id_kontrak,0))</f>
        <v>PL.107/0001/PPK.BB/APTP/2026</v>
      </c>
      <c r="L7" s="62"/>
      <c r="M7" s="52" t="s">
        <v>306</v>
      </c>
      <c r="N7" s="54" t="s">
        <v>377</v>
      </c>
      <c r="O7" s="51">
        <f>INDEX([3]DataKontrak_BLU!H$5:H$104,MATCH($G$1,id_kontrak,0))</f>
        <v>0</v>
      </c>
      <c r="P7" s="62"/>
    </row>
    <row r="8" spans="4:16">
      <c r="E8" s="52" t="s">
        <v>416</v>
      </c>
      <c r="F8" s="54" t="s">
        <v>377</v>
      </c>
      <c r="G8" s="61" t="str">
        <f>IF(INDEX([3]DataKontrak_BLU!I$5:I$104,MATCH($G$1,id_kontrak,0))=0,"",INDEX([3]DataKontrak_BLU!I$5:I$104,MATCH($G$1,id_kontrak,0)))</f>
        <v/>
      </c>
      <c r="H8" s="62"/>
      <c r="I8" s="52" t="s">
        <v>417</v>
      </c>
      <c r="J8" s="54" t="s">
        <v>377</v>
      </c>
      <c r="K8" s="61" t="str">
        <f>IF(INDEX([3]DataKontrak_BLU!J$5:J$104,MATCH($G$1,id_kontrak,0))=0,"",INDEX([3]DataKontrak_BLU!J$5:J$104,MATCH($G$1,id_kontrak,0)))</f>
        <v/>
      </c>
      <c r="L8" s="62"/>
      <c r="M8" s="52" t="s">
        <v>311</v>
      </c>
      <c r="N8" s="54" t="s">
        <v>377</v>
      </c>
      <c r="O8" s="63" t="str">
        <f>IF(INDEX([3]DataKontrak_BLU!K$5:K$104,MATCH($G$1,id_kontrak,0))=0,"",INDEX([3]DataKontrak_BLU!K$5:K$104,MATCH($G$1,id_kontrak,0)))</f>
        <v/>
      </c>
      <c r="P8" s="62"/>
    </row>
    <row r="9" spans="4:16"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</row>
    <row r="10" spans="4:16" ht="24" customHeight="1" thickBot="1">
      <c r="E10" s="455" t="s">
        <v>1</v>
      </c>
      <c r="F10" s="455"/>
      <c r="G10" s="64" t="s">
        <v>418</v>
      </c>
      <c r="H10" s="64" t="s">
        <v>419</v>
      </c>
      <c r="I10" s="455" t="s">
        <v>420</v>
      </c>
      <c r="J10" s="455"/>
      <c r="K10" s="64" t="s">
        <v>399</v>
      </c>
      <c r="L10" s="64" t="s">
        <v>421</v>
      </c>
      <c r="M10" s="455" t="s">
        <v>403</v>
      </c>
      <c r="N10" s="455"/>
      <c r="O10" s="64" t="s">
        <v>404</v>
      </c>
      <c r="P10" s="64" t="s">
        <v>405</v>
      </c>
    </row>
    <row r="11" spans="4:16" ht="25.35" customHeight="1" thickTop="1">
      <c r="D11" s="65">
        <v>1</v>
      </c>
      <c r="E11" s="435" t="s">
        <v>422</v>
      </c>
      <c r="F11" s="435"/>
      <c r="G11" s="66">
        <f>INDEX([3]DataKontrak_BLU!$AI$5:$AI$104,MATCH(Realisasi_BLU!$G$1,id_kontrak,0))</f>
        <v>0</v>
      </c>
      <c r="H11" s="66">
        <f>INDEX([3]DataKontrak_BLU!$AJ$5:$AJ$104,MATCH(Realisasi_BLU!$G$1,id_kontrak,0))</f>
        <v>473782875</v>
      </c>
      <c r="I11" s="450">
        <v>0</v>
      </c>
      <c r="J11" s="450"/>
      <c r="K11" s="66">
        <v>0</v>
      </c>
      <c r="L11" s="66">
        <f>SUM($G11:$K11)</f>
        <v>473782875</v>
      </c>
      <c r="M11" s="451" t="e">
        <f>SUMIFS(data_pembayaran_total_pembayaran,data_pembayaran_no_kontrak,Realisasi_BLU!$K$7,data_pembayaran_termin_kontrak,Realisasi_BLU!D11)</f>
        <v>#VALUE!</v>
      </c>
      <c r="N11" s="451"/>
      <c r="O11" s="66" t="e">
        <f t="shared" ref="O11" si="0">SUM(SUMIFS(data_pembayaran_jumlah_potongan1,data_pembayaran_no_kontrak,$K$7,data_pembayaran_akun_potongan1,"411211",data_pembayaran_termin_kontrak,$D11),SUMIFS(data_pembayaran_jumlah_potongan2,data_pembayaran_no_kontrak,$K$7,data_pembayaran_akun_potongan2,"411211",data_pembayaran_termin_kontrak,$D11),SUMIFS(data_pembayaran_jumlah_potongan3,data_pembayaran_no_kontrak,$K$7,data_pembayaran_akun_potongan3,"411211",data_pembayaran_termin_kontrak,$D11))</f>
        <v>#VALUE!</v>
      </c>
      <c r="P11" s="66" t="e">
        <f t="array" ref="P11">SUM(SUMIFS(data_pembayaran_jumlah_potongan1,data_pembayaran_no_kontrak,$K$7,data_pembayaran_akun_potongan1,{"411121";"411122";"411124"},data_pembayaran_termin_kontrak,$D11),SUMIFS(data_pembayaran_jumlah_potongan2,data_pembayaran_no_kontrak,$K$7,data_pembayaran_akun_potongan2,{"411121";"411122";"411124"},data_pembayaran_termin_kontrak,$D11),SUMIFS(data_pembayaran_jumlah_potongan3,data_pembayaran_no_kontrak,$K$7,data_pembayaran_akun_potongan3,{"411121";"411122";"411124"},data_pembayaran_termin_kontrak,$D11))</f>
        <v>#VALUE!</v>
      </c>
    </row>
    <row r="12" spans="4:16" ht="25.35" customHeight="1">
      <c r="D12" s="65">
        <v>2</v>
      </c>
      <c r="E12" s="431" t="s">
        <v>423</v>
      </c>
      <c r="F12" s="431"/>
      <c r="G12" s="66">
        <v>0</v>
      </c>
      <c r="H12" s="66">
        <f>INDEX([3]DataKontrak_BLU!$AK$5:$AK$104,MATCH(Realisasi_BLU!$G$1,id_kontrak,0))</f>
        <v>473782875</v>
      </c>
      <c r="I12" s="452">
        <f>INDEX(-[3]DataKontrak_BLU!$AY$5:$AY$104,MATCH(Realisasi_BLU!$G$1,id_kontrak,0))</f>
        <v>0</v>
      </c>
      <c r="J12" s="452"/>
      <c r="K12" s="67">
        <v>0</v>
      </c>
      <c r="L12" s="66">
        <f t="shared" ref="L12:L25" si="1">SUM($G12:$K12)</f>
        <v>473782875</v>
      </c>
      <c r="M12" s="446" t="e">
        <f>SUMIFS(data_pembayaran_total_pembayaran,data_pembayaran_no_kontrak,Realisasi_BLU!$K$7,data_pembayaran_termin_kontrak,Realisasi_BLU!D12)</f>
        <v>#VALUE!</v>
      </c>
      <c r="N12" s="447"/>
      <c r="O12" s="66" t="e">
        <f t="shared" ref="O12" si="2">SUM(SUMIFS(data_pembayaran_jumlah_potongan1,data_pembayaran_no_kontrak,$K$7,data_pembayaran_akun_potongan1,"411211",data_pembayaran_termin_kontrak,$D12),SUMIFS(data_pembayaran_jumlah_potongan2,data_pembayaran_no_kontrak,$K$7,data_pembayaran_akun_potongan2,"411211",data_pembayaran_termin_kontrak,$D12),SUMIFS(data_pembayaran_jumlah_potongan3,data_pembayaran_no_kontrak,$K$7,data_pembayaran_akun_potongan3,"411211",data_pembayaran_termin_kontrak,$D12))</f>
        <v>#VALUE!</v>
      </c>
      <c r="P12" s="66" t="e">
        <f t="array" ref="P12">SUM(SUMIFS(data_pembayaran_jumlah_potongan1,data_pembayaran_no_kontrak,$K$7,data_pembayaran_akun_potongan1,{"411121";"411122";"411124"},data_pembayaran_termin_kontrak,$D12),SUMIFS(data_pembayaran_jumlah_potongan2,data_pembayaran_no_kontrak,$K$7,data_pembayaran_akun_potongan2,{"411121";"411122";"411124"},data_pembayaran_termin_kontrak,$D12),SUMIFS(data_pembayaran_jumlah_potongan3,data_pembayaran_no_kontrak,$K$7,data_pembayaran_akun_potongan3,{"411121";"411122";"411124"},data_pembayaran_termin_kontrak,$D12))</f>
        <v>#VALUE!</v>
      </c>
    </row>
    <row r="13" spans="4:16" ht="25.35" customHeight="1">
      <c r="D13" s="65">
        <v>3</v>
      </c>
      <c r="E13" s="431" t="s">
        <v>424</v>
      </c>
      <c r="F13" s="431"/>
      <c r="G13" s="66">
        <v>0</v>
      </c>
      <c r="H13" s="66">
        <f>INDEX([3]DataKontrak_BLU!$AL$5:$AL$104,MATCH(Realisasi_BLU!$G$1,id_kontrak,0))</f>
        <v>473782875</v>
      </c>
      <c r="I13" s="444">
        <f>INDEX(-[3]DataKontrak_BLU!$AZ$5:$AZ$104,MATCH(Realisasi_BLU!$G$1,id_kontrak,0))</f>
        <v>0</v>
      </c>
      <c r="J13" s="445"/>
      <c r="K13" s="67">
        <v>0</v>
      </c>
      <c r="L13" s="66">
        <f t="shared" si="1"/>
        <v>473782875</v>
      </c>
      <c r="M13" s="446" t="e">
        <f>SUMIFS(data_pembayaran_total_pembayaran,data_pembayaran_no_kontrak,Realisasi_BLU!$K$7,data_pembayaran_termin_kontrak,Realisasi_BLU!D13)</f>
        <v>#VALUE!</v>
      </c>
      <c r="N13" s="447"/>
      <c r="O13" s="66" t="e">
        <f t="shared" ref="O13" si="3">SUM(SUMIFS(data_pembayaran_jumlah_potongan1,data_pembayaran_no_kontrak,$K$7,data_pembayaran_akun_potongan1,"411211",data_pembayaran_termin_kontrak,$D13),SUMIFS(data_pembayaran_jumlah_potongan2,data_pembayaran_no_kontrak,$K$7,data_pembayaran_akun_potongan2,"411211",data_pembayaran_termin_kontrak,$D13),SUMIFS(data_pembayaran_jumlah_potongan3,data_pembayaran_no_kontrak,$K$7,data_pembayaran_akun_potongan3,"411211",data_pembayaran_termin_kontrak,$D13))</f>
        <v>#VALUE!</v>
      </c>
      <c r="P13" s="66" t="e">
        <f t="array" ref="P13">SUM(SUMIFS(data_pembayaran_jumlah_potongan1,data_pembayaran_no_kontrak,$K$7,data_pembayaran_akun_potongan1,{"411121";"411122";"411124"},data_pembayaran_termin_kontrak,$D13),SUMIFS(data_pembayaran_jumlah_potongan2,data_pembayaran_no_kontrak,$K$7,data_pembayaran_akun_potongan2,{"411121";"411122";"411124"},data_pembayaran_termin_kontrak,$D13),SUMIFS(data_pembayaran_jumlah_potongan3,data_pembayaran_no_kontrak,$K$7,data_pembayaran_akun_potongan3,{"411121";"411122";"411124"},data_pembayaran_termin_kontrak,$D13))</f>
        <v>#VALUE!</v>
      </c>
    </row>
    <row r="14" spans="4:16" ht="25.35" customHeight="1">
      <c r="D14" s="65">
        <v>4</v>
      </c>
      <c r="E14" s="431" t="s">
        <v>425</v>
      </c>
      <c r="F14" s="431"/>
      <c r="G14" s="66">
        <v>0</v>
      </c>
      <c r="H14" s="66">
        <f>INDEX([3]DataKontrak_BLU!$AM$5:$AM$104,MATCH(Realisasi_BLU!$G$1,id_kontrak,0))</f>
        <v>473782875</v>
      </c>
      <c r="I14" s="444">
        <f>INDEX(-[3]DataKontrak_BLU!$BA$5:$BA$104,MATCH(Realisasi_BLU!$G$1,id_kontrak,0))</f>
        <v>0</v>
      </c>
      <c r="J14" s="445"/>
      <c r="K14" s="67">
        <v>0</v>
      </c>
      <c r="L14" s="66">
        <f t="shared" si="1"/>
        <v>473782875</v>
      </c>
      <c r="M14" s="446" t="e">
        <f>SUMIFS(data_pembayaran_total_pembayaran,data_pembayaran_no_kontrak,Realisasi_BLU!$K$7,data_pembayaran_termin_kontrak,Realisasi_BLU!D14)</f>
        <v>#VALUE!</v>
      </c>
      <c r="N14" s="447"/>
      <c r="O14" s="66" t="e">
        <f t="shared" ref="O14" si="4">SUM(SUMIFS(data_pembayaran_jumlah_potongan1,data_pembayaran_no_kontrak,$K$7,data_pembayaran_akun_potongan1,"411211",data_pembayaran_termin_kontrak,$D14),SUMIFS(data_pembayaran_jumlah_potongan2,data_pembayaran_no_kontrak,$K$7,data_pembayaran_akun_potongan2,"411211",data_pembayaran_termin_kontrak,$D14),SUMIFS(data_pembayaran_jumlah_potongan3,data_pembayaran_no_kontrak,$K$7,data_pembayaran_akun_potongan3,"411211",data_pembayaran_termin_kontrak,$D14))</f>
        <v>#VALUE!</v>
      </c>
      <c r="P14" s="66" t="e">
        <f t="array" ref="P14">SUM(SUMIFS(data_pembayaran_jumlah_potongan1,data_pembayaran_no_kontrak,$K$7,data_pembayaran_akun_potongan1,{"411121";"411122";"411124"},data_pembayaran_termin_kontrak,$D14),SUMIFS(data_pembayaran_jumlah_potongan2,data_pembayaran_no_kontrak,$K$7,data_pembayaran_akun_potongan2,{"411121";"411122";"411124"},data_pembayaran_termin_kontrak,$D14),SUMIFS(data_pembayaran_jumlah_potongan3,data_pembayaran_no_kontrak,$K$7,data_pembayaran_akun_potongan3,{"411121";"411122";"411124"},data_pembayaran_termin_kontrak,$D14))</f>
        <v>#VALUE!</v>
      </c>
    </row>
    <row r="15" spans="4:16" ht="25.35" customHeight="1">
      <c r="D15" s="65">
        <v>5</v>
      </c>
      <c r="E15" s="431" t="s">
        <v>426</v>
      </c>
      <c r="F15" s="431"/>
      <c r="G15" s="66">
        <v>0</v>
      </c>
      <c r="H15" s="66">
        <f>INDEX([3]DataKontrak_BLU!$AN$5:$AN$104,MATCH(Realisasi_BLU!$G$1,id_kontrak,0))</f>
        <v>473782875</v>
      </c>
      <c r="I15" s="444">
        <f>INDEX(-[3]DataKontrak_BLU!$BB$5:$BB$104,MATCH(Realisasi_BLU!$G$1,id_kontrak,0))</f>
        <v>0</v>
      </c>
      <c r="J15" s="445"/>
      <c r="K15" s="67">
        <v>0</v>
      </c>
      <c r="L15" s="66">
        <f t="shared" si="1"/>
        <v>473782875</v>
      </c>
      <c r="M15" s="446" t="e">
        <f>SUMIFS(data_pembayaran_total_pembayaran,data_pembayaran_no_kontrak,Realisasi_BLU!$K$7,data_pembayaran_termin_kontrak,Realisasi_BLU!D15)</f>
        <v>#VALUE!</v>
      </c>
      <c r="N15" s="447"/>
      <c r="O15" s="66" t="e">
        <f t="shared" ref="O15" si="5">SUM(SUMIFS(data_pembayaran_jumlah_potongan1,data_pembayaran_no_kontrak,$K$7,data_pembayaran_akun_potongan1,"411211",data_pembayaran_termin_kontrak,$D15),SUMIFS(data_pembayaran_jumlah_potongan2,data_pembayaran_no_kontrak,$K$7,data_pembayaran_akun_potongan2,"411211",data_pembayaran_termin_kontrak,$D15),SUMIFS(data_pembayaran_jumlah_potongan3,data_pembayaran_no_kontrak,$K$7,data_pembayaran_akun_potongan3,"411211",data_pembayaran_termin_kontrak,$D15))</f>
        <v>#VALUE!</v>
      </c>
      <c r="P15" s="66" t="e">
        <f t="array" ref="P15">SUM(SUMIFS(data_pembayaran_jumlah_potongan1,data_pembayaran_no_kontrak,$K$7,data_pembayaran_akun_potongan1,{"411121";"411122";"411124"},data_pembayaran_termin_kontrak,$D15),SUMIFS(data_pembayaran_jumlah_potongan2,data_pembayaran_no_kontrak,$K$7,data_pembayaran_akun_potongan2,{"411121";"411122";"411124"},data_pembayaran_termin_kontrak,$D15),SUMIFS(data_pembayaran_jumlah_potongan3,data_pembayaran_no_kontrak,$K$7,data_pembayaran_akun_potongan3,{"411121";"411122";"411124"},data_pembayaran_termin_kontrak,$D15))</f>
        <v>#VALUE!</v>
      </c>
    </row>
    <row r="16" spans="4:16" ht="25.35" customHeight="1">
      <c r="D16" s="65">
        <v>6</v>
      </c>
      <c r="E16" s="431" t="s">
        <v>427</v>
      </c>
      <c r="F16" s="431"/>
      <c r="G16" s="66">
        <v>0</v>
      </c>
      <c r="H16" s="66">
        <f>INDEX([3]DataKontrak_BLU!$AO$5:$AO$104,MATCH(Realisasi_BLU!$G$1,id_kontrak,0))</f>
        <v>473782875</v>
      </c>
      <c r="I16" s="444">
        <f>INDEX(-[3]DataKontrak_BLU!$BC$5:$BC$104,MATCH(Realisasi_BLU!$G$1,id_kontrak,0))</f>
        <v>0</v>
      </c>
      <c r="J16" s="445"/>
      <c r="K16" s="67">
        <v>0</v>
      </c>
      <c r="L16" s="66">
        <f t="shared" si="1"/>
        <v>473782875</v>
      </c>
      <c r="M16" s="446" t="e">
        <f>SUMIFS(data_pembayaran_total_pembayaran,data_pembayaran_no_kontrak,Realisasi_BLU!$K$7,data_pembayaran_termin_kontrak,Realisasi_BLU!D16)</f>
        <v>#VALUE!</v>
      </c>
      <c r="N16" s="447"/>
      <c r="O16" s="66" t="e">
        <f t="shared" ref="O16" si="6">SUM(SUMIFS(data_pembayaran_jumlah_potongan1,data_pembayaran_no_kontrak,$K$7,data_pembayaran_akun_potongan1,"411211",data_pembayaran_termin_kontrak,$D16),SUMIFS(data_pembayaran_jumlah_potongan2,data_pembayaran_no_kontrak,$K$7,data_pembayaran_akun_potongan2,"411211",data_pembayaran_termin_kontrak,$D16),SUMIFS(data_pembayaran_jumlah_potongan3,data_pembayaran_no_kontrak,$K$7,data_pembayaran_akun_potongan3,"411211",data_pembayaran_termin_kontrak,$D16))</f>
        <v>#VALUE!</v>
      </c>
      <c r="P16" s="66" t="e">
        <f t="array" ref="P16">SUM(SUMIFS(data_pembayaran_jumlah_potongan1,data_pembayaran_no_kontrak,$K$7,data_pembayaran_akun_potongan1,{"411121";"411122";"411124"},data_pembayaran_termin_kontrak,$D16),SUMIFS(data_pembayaran_jumlah_potongan2,data_pembayaran_no_kontrak,$K$7,data_pembayaran_akun_potongan2,{"411121";"411122";"411124"},data_pembayaran_termin_kontrak,$D16),SUMIFS(data_pembayaran_jumlah_potongan3,data_pembayaran_no_kontrak,$K$7,data_pembayaran_akun_potongan3,{"411121";"411122";"411124"},data_pembayaran_termin_kontrak,$D16))</f>
        <v>#VALUE!</v>
      </c>
    </row>
    <row r="17" spans="4:16" ht="25.35" customHeight="1">
      <c r="D17" s="65">
        <v>7</v>
      </c>
      <c r="E17" s="431" t="s">
        <v>428</v>
      </c>
      <c r="F17" s="431"/>
      <c r="G17" s="66">
        <v>0</v>
      </c>
      <c r="H17" s="66">
        <f>INDEX([3]DataKontrak_BLU!$AP$5:$AP$104,MATCH(Realisasi_BLU!$G$1,id_kontrak,0))</f>
        <v>473782875</v>
      </c>
      <c r="I17" s="444">
        <f>INDEX(-[3]DataKontrak_BLU!$BD$5:$BD$104,MATCH(Realisasi_BLU!$G$1,id_kontrak,0))</f>
        <v>0</v>
      </c>
      <c r="J17" s="445"/>
      <c r="K17" s="67">
        <v>0</v>
      </c>
      <c r="L17" s="66">
        <f t="shared" si="1"/>
        <v>473782875</v>
      </c>
      <c r="M17" s="446" t="e">
        <f>SUMIFS(data_pembayaran_total_pembayaran,data_pembayaran_no_kontrak,Realisasi_BLU!$K$7,data_pembayaran_termin_kontrak,Realisasi_BLU!D17)</f>
        <v>#VALUE!</v>
      </c>
      <c r="N17" s="447"/>
      <c r="O17" s="66" t="e">
        <f t="shared" ref="O17" si="7">SUM(SUMIFS(data_pembayaran_jumlah_potongan1,data_pembayaran_no_kontrak,$K$7,data_pembayaran_akun_potongan1,"411211",data_pembayaran_termin_kontrak,$D17),SUMIFS(data_pembayaran_jumlah_potongan2,data_pembayaran_no_kontrak,$K$7,data_pembayaran_akun_potongan2,"411211",data_pembayaran_termin_kontrak,$D17),SUMIFS(data_pembayaran_jumlah_potongan3,data_pembayaran_no_kontrak,$K$7,data_pembayaran_akun_potongan3,"411211",data_pembayaran_termin_kontrak,$D17))</f>
        <v>#VALUE!</v>
      </c>
      <c r="P17" s="66" t="e">
        <f t="array" ref="P17">SUM(SUMIFS(data_pembayaran_jumlah_potongan1,data_pembayaran_no_kontrak,$K$7,data_pembayaran_akun_potongan1,{"411121";"411122";"411124"},data_pembayaran_termin_kontrak,$D17),SUMIFS(data_pembayaran_jumlah_potongan2,data_pembayaran_no_kontrak,$K$7,data_pembayaran_akun_potongan2,{"411121";"411122";"411124"},data_pembayaran_termin_kontrak,$D17),SUMIFS(data_pembayaran_jumlah_potongan3,data_pembayaran_no_kontrak,$K$7,data_pembayaran_akun_potongan3,{"411121";"411122";"411124"},data_pembayaran_termin_kontrak,$D17))</f>
        <v>#VALUE!</v>
      </c>
    </row>
    <row r="18" spans="4:16" ht="25.35" customHeight="1">
      <c r="D18" s="65">
        <v>8</v>
      </c>
      <c r="E18" s="431" t="s">
        <v>429</v>
      </c>
      <c r="F18" s="431"/>
      <c r="G18" s="66">
        <v>0</v>
      </c>
      <c r="H18" s="66">
        <f>INDEX([3]DataKontrak_BLU!$AQ$5:$AQ$104,MATCH(Realisasi_BLU!$G$1,id_kontrak,0))</f>
        <v>473782875</v>
      </c>
      <c r="I18" s="444">
        <f>INDEX(-[3]DataKontrak_BLU!$BE$5:$BE$104,MATCH(Realisasi_BLU!$G$1,id_kontrak,0))</f>
        <v>0</v>
      </c>
      <c r="J18" s="445"/>
      <c r="K18" s="67">
        <v>0</v>
      </c>
      <c r="L18" s="66">
        <f t="shared" si="1"/>
        <v>473782875</v>
      </c>
      <c r="M18" s="446" t="e">
        <f>SUMIFS(data_pembayaran_total_pembayaran,data_pembayaran_no_kontrak,Realisasi_BLU!$K$7,data_pembayaran_termin_kontrak,Realisasi_BLU!D18)</f>
        <v>#VALUE!</v>
      </c>
      <c r="N18" s="447"/>
      <c r="O18" s="66" t="e">
        <f t="shared" ref="O18" si="8">SUM(SUMIFS(data_pembayaran_jumlah_potongan1,data_pembayaran_no_kontrak,$K$7,data_pembayaran_akun_potongan1,"411211",data_pembayaran_termin_kontrak,$D18),SUMIFS(data_pembayaran_jumlah_potongan2,data_pembayaran_no_kontrak,$K$7,data_pembayaran_akun_potongan2,"411211",data_pembayaran_termin_kontrak,$D18),SUMIFS(data_pembayaran_jumlah_potongan3,data_pembayaran_no_kontrak,$K$7,data_pembayaran_akun_potongan3,"411211",data_pembayaran_termin_kontrak,$D18))</f>
        <v>#VALUE!</v>
      </c>
      <c r="P18" s="66" t="e">
        <f t="array" ref="P18">SUM(SUMIFS(data_pembayaran_jumlah_potongan1,data_pembayaran_no_kontrak,$K$7,data_pembayaran_akun_potongan1,{"411121";"411122";"411124"},data_pembayaran_termin_kontrak,$D18),SUMIFS(data_pembayaran_jumlah_potongan2,data_pembayaran_no_kontrak,$K$7,data_pembayaran_akun_potongan2,{"411121";"411122";"411124"},data_pembayaran_termin_kontrak,$D18),SUMIFS(data_pembayaran_jumlah_potongan3,data_pembayaran_no_kontrak,$K$7,data_pembayaran_akun_potongan3,{"411121";"411122";"411124"},data_pembayaran_termin_kontrak,$D18))</f>
        <v>#VALUE!</v>
      </c>
    </row>
    <row r="19" spans="4:16" ht="25.35" customHeight="1">
      <c r="D19" s="65">
        <v>9</v>
      </c>
      <c r="E19" s="431" t="s">
        <v>430</v>
      </c>
      <c r="F19" s="431"/>
      <c r="G19" s="66">
        <v>0</v>
      </c>
      <c r="H19" s="66">
        <f>INDEX([3]DataKontrak_BLU!$AR$5:$AR$104,MATCH(Realisasi_BLU!$G$1,id_kontrak,0))</f>
        <v>473782875</v>
      </c>
      <c r="I19" s="444">
        <f>INDEX(-[3]DataKontrak_BLU!$BF$5:$BF$104,MATCH(Realisasi_BLU!$G$1,id_kontrak,0))</f>
        <v>0</v>
      </c>
      <c r="J19" s="445"/>
      <c r="K19" s="67">
        <v>0</v>
      </c>
      <c r="L19" s="66">
        <f t="shared" si="1"/>
        <v>473782875</v>
      </c>
      <c r="M19" s="446" t="e">
        <f>SUMIFS(data_pembayaran_total_pembayaran,data_pembayaran_no_kontrak,Realisasi_BLU!$K$7,data_pembayaran_termin_kontrak,Realisasi_BLU!D19)</f>
        <v>#VALUE!</v>
      </c>
      <c r="N19" s="447"/>
      <c r="O19" s="66" t="e">
        <f t="shared" ref="O19" si="9">SUM(SUMIFS(data_pembayaran_jumlah_potongan1,data_pembayaran_no_kontrak,$K$7,data_pembayaran_akun_potongan1,"411211",data_pembayaran_termin_kontrak,$D19),SUMIFS(data_pembayaran_jumlah_potongan2,data_pembayaran_no_kontrak,$K$7,data_pembayaran_akun_potongan2,"411211",data_pembayaran_termin_kontrak,$D19),SUMIFS(data_pembayaran_jumlah_potongan3,data_pembayaran_no_kontrak,$K$7,data_pembayaran_akun_potongan3,"411211",data_pembayaran_termin_kontrak,$D19))</f>
        <v>#VALUE!</v>
      </c>
      <c r="P19" s="66" t="e">
        <f t="array" ref="P19">SUM(SUMIFS(data_pembayaran_jumlah_potongan1,data_pembayaran_no_kontrak,$K$7,data_pembayaran_akun_potongan1,{"411121";"411122";"411124"},data_pembayaran_termin_kontrak,$D19),SUMIFS(data_pembayaran_jumlah_potongan2,data_pembayaran_no_kontrak,$K$7,data_pembayaran_akun_potongan2,{"411121";"411122";"411124"},data_pembayaran_termin_kontrak,$D19),SUMIFS(data_pembayaran_jumlah_potongan3,data_pembayaran_no_kontrak,$K$7,data_pembayaran_akun_potongan3,{"411121";"411122";"411124"},data_pembayaran_termin_kontrak,$D19))</f>
        <v>#VALUE!</v>
      </c>
    </row>
    <row r="20" spans="4:16" ht="25.35" customHeight="1">
      <c r="D20" s="65">
        <v>10</v>
      </c>
      <c r="E20" s="431" t="s">
        <v>431</v>
      </c>
      <c r="F20" s="431"/>
      <c r="G20" s="66">
        <v>0</v>
      </c>
      <c r="H20" s="66">
        <f>INDEX([3]DataKontrak_BLU!$AS$5:$AS$104,MATCH(Realisasi_BLU!$G$1,id_kontrak,0))</f>
        <v>473782875</v>
      </c>
      <c r="I20" s="444">
        <f>INDEX(-[3]DataKontrak_BLU!$BG$5:$BG$104,MATCH(Realisasi_BLU!$G$1,id_kontrak,0))</f>
        <v>0</v>
      </c>
      <c r="J20" s="445"/>
      <c r="K20" s="67">
        <v>0</v>
      </c>
      <c r="L20" s="66">
        <f t="shared" si="1"/>
        <v>473782875</v>
      </c>
      <c r="M20" s="446" t="e">
        <f>SUMIFS(data_pembayaran_total_pembayaran,data_pembayaran_no_kontrak,Realisasi_BLU!$K$7,data_pembayaran_termin_kontrak,Realisasi_BLU!D20)</f>
        <v>#VALUE!</v>
      </c>
      <c r="N20" s="447"/>
      <c r="O20" s="66" t="e">
        <f t="shared" ref="O20" si="10">SUM(SUMIFS(data_pembayaran_jumlah_potongan1,data_pembayaran_no_kontrak,$K$7,data_pembayaran_akun_potongan1,"411211",data_pembayaran_termin_kontrak,$D20),SUMIFS(data_pembayaran_jumlah_potongan2,data_pembayaran_no_kontrak,$K$7,data_pembayaran_akun_potongan2,"411211",data_pembayaran_termin_kontrak,$D20),SUMIFS(data_pembayaran_jumlah_potongan3,data_pembayaran_no_kontrak,$K$7,data_pembayaran_akun_potongan3,"411211",data_pembayaran_termin_kontrak,$D20))</f>
        <v>#VALUE!</v>
      </c>
      <c r="P20" s="66" t="e">
        <f t="array" ref="P20">SUM(SUMIFS(data_pembayaran_jumlah_potongan1,data_pembayaran_no_kontrak,$K$7,data_pembayaran_akun_potongan1,{"411121";"411122";"411124"},data_pembayaran_termin_kontrak,$D20),SUMIFS(data_pembayaran_jumlah_potongan2,data_pembayaran_no_kontrak,$K$7,data_pembayaran_akun_potongan2,{"411121";"411122";"411124"},data_pembayaran_termin_kontrak,$D20),SUMIFS(data_pembayaran_jumlah_potongan3,data_pembayaran_no_kontrak,$K$7,data_pembayaran_akun_potongan3,{"411121";"411122";"411124"},data_pembayaran_termin_kontrak,$D20))</f>
        <v>#VALUE!</v>
      </c>
    </row>
    <row r="21" spans="4:16" ht="25.35" customHeight="1">
      <c r="D21" s="65">
        <v>11</v>
      </c>
      <c r="E21" s="431" t="s">
        <v>432</v>
      </c>
      <c r="F21" s="431"/>
      <c r="G21" s="66">
        <v>0</v>
      </c>
      <c r="H21" s="66">
        <f>INDEX([3]DataKontrak_BLU!$AT$5:$AT$104,MATCH(Realisasi_BLU!$G$1,id_kontrak,0))</f>
        <v>473782875</v>
      </c>
      <c r="I21" s="444">
        <f>INDEX(-[3]DataKontrak_BLU!$BH$5:$BH$104,MATCH(Realisasi_BLU!$G$1,id_kontrak,0))</f>
        <v>0</v>
      </c>
      <c r="J21" s="445"/>
      <c r="K21" s="67">
        <v>0</v>
      </c>
      <c r="L21" s="66">
        <f t="shared" si="1"/>
        <v>473782875</v>
      </c>
      <c r="M21" s="446" t="e">
        <f>SUMIFS(data_pembayaran_total_pembayaran,data_pembayaran_no_kontrak,Realisasi_BLU!$K$7,data_pembayaran_termin_kontrak,Realisasi_BLU!D21)</f>
        <v>#VALUE!</v>
      </c>
      <c r="N21" s="447"/>
      <c r="O21" s="66" t="e">
        <f t="shared" ref="O21" si="11">SUM(SUMIFS(data_pembayaran_jumlah_potongan1,data_pembayaran_no_kontrak,$K$7,data_pembayaran_akun_potongan1,"411211",data_pembayaran_termin_kontrak,$D21),SUMIFS(data_pembayaran_jumlah_potongan2,data_pembayaran_no_kontrak,$K$7,data_pembayaran_akun_potongan2,"411211",data_pembayaran_termin_kontrak,$D21),SUMIFS(data_pembayaran_jumlah_potongan3,data_pembayaran_no_kontrak,$K$7,data_pembayaran_akun_potongan3,"411211",data_pembayaran_termin_kontrak,$D21))</f>
        <v>#VALUE!</v>
      </c>
      <c r="P21" s="66" t="e">
        <f t="array" ref="P21">SUM(SUMIFS(data_pembayaran_jumlah_potongan1,data_pembayaran_no_kontrak,$K$7,data_pembayaran_akun_potongan1,{"411121";"411122";"411124"},data_pembayaran_termin_kontrak,$D21),SUMIFS(data_pembayaran_jumlah_potongan2,data_pembayaran_no_kontrak,$K$7,data_pembayaran_akun_potongan2,{"411121";"411122";"411124"},data_pembayaran_termin_kontrak,$D21),SUMIFS(data_pembayaran_jumlah_potongan3,data_pembayaran_no_kontrak,$K$7,data_pembayaran_akun_potongan3,{"411121";"411122";"411124"},data_pembayaran_termin_kontrak,$D21))</f>
        <v>#VALUE!</v>
      </c>
    </row>
    <row r="22" spans="4:16" ht="25.35" customHeight="1">
      <c r="D22" s="65">
        <v>12</v>
      </c>
      <c r="E22" s="431" t="s">
        <v>433</v>
      </c>
      <c r="F22" s="431"/>
      <c r="G22" s="66">
        <v>0</v>
      </c>
      <c r="H22" s="66">
        <f>INDEX([3]DataKontrak_BLU!$AU$5:$AU$104,MATCH(Realisasi_BLU!$G$1,id_kontrak,0))</f>
        <v>473782875</v>
      </c>
      <c r="I22" s="444">
        <f>INDEX(-[3]DataKontrak_BLU!$BI$5:$BI$104,MATCH(Realisasi_BLU!$G$1,id_kontrak,0))</f>
        <v>0</v>
      </c>
      <c r="J22" s="445"/>
      <c r="K22" s="67">
        <v>0</v>
      </c>
      <c r="L22" s="66">
        <f t="shared" si="1"/>
        <v>473782875</v>
      </c>
      <c r="M22" s="446" t="e">
        <f>SUMIFS(data_pembayaran_total_pembayaran,data_pembayaran_no_kontrak,Realisasi_BLU!$K$7,data_pembayaran_termin_kontrak,Realisasi_BLU!D22)</f>
        <v>#VALUE!</v>
      </c>
      <c r="N22" s="447"/>
      <c r="O22" s="66" t="e">
        <f t="shared" ref="O22" si="12">SUM(SUMIFS(data_pembayaran_jumlah_potongan1,data_pembayaran_no_kontrak,$K$7,data_pembayaran_akun_potongan1,"411211",data_pembayaran_termin_kontrak,$D22),SUMIFS(data_pembayaran_jumlah_potongan2,data_pembayaran_no_kontrak,$K$7,data_pembayaran_akun_potongan2,"411211",data_pembayaran_termin_kontrak,$D22),SUMIFS(data_pembayaran_jumlah_potongan3,data_pembayaran_no_kontrak,$K$7,data_pembayaran_akun_potongan3,"411211",data_pembayaran_termin_kontrak,$D22))</f>
        <v>#VALUE!</v>
      </c>
      <c r="P22" s="66" t="e">
        <f t="array" ref="P22">SUM(SUMIFS(data_pembayaran_jumlah_potongan1,data_pembayaran_no_kontrak,$K$7,data_pembayaran_akun_potongan1,{"411121";"411122";"411124"},data_pembayaran_termin_kontrak,$D22),SUMIFS(data_pembayaran_jumlah_potongan2,data_pembayaran_no_kontrak,$K$7,data_pembayaran_akun_potongan2,{"411121";"411122";"411124"},data_pembayaran_termin_kontrak,$D22),SUMIFS(data_pembayaran_jumlah_potongan3,data_pembayaran_no_kontrak,$K$7,data_pembayaran_akun_potongan3,{"411121";"411122";"411124"},data_pembayaran_termin_kontrak,$D22))</f>
        <v>#VALUE!</v>
      </c>
    </row>
    <row r="23" spans="4:16" ht="25.35" customHeight="1">
      <c r="D23" s="65">
        <v>13</v>
      </c>
      <c r="E23" s="431" t="s">
        <v>434</v>
      </c>
      <c r="F23" s="431"/>
      <c r="G23" s="66">
        <v>0</v>
      </c>
      <c r="H23" s="66">
        <f>INDEX([3]DataKontrak_BLU!$AV$5:$AV$104,MATCH(Realisasi_BLU!$G$1,id_kontrak,0))</f>
        <v>0</v>
      </c>
      <c r="I23" s="444">
        <f>INDEX(-[3]DataKontrak_BLU!$BJ$5:$BJ$104,MATCH(Realisasi_BLU!$G$1,id_kontrak,0))</f>
        <v>0</v>
      </c>
      <c r="J23" s="445"/>
      <c r="K23" s="67">
        <v>0</v>
      </c>
      <c r="L23" s="66">
        <f t="shared" si="1"/>
        <v>0</v>
      </c>
      <c r="M23" s="446" t="e">
        <f>SUMIFS(data_pembayaran_total_pembayaran,data_pembayaran_no_kontrak,Realisasi_BLU!$K$7,data_pembayaran_termin_kontrak,Realisasi_BLU!D23)</f>
        <v>#VALUE!</v>
      </c>
      <c r="N23" s="447"/>
      <c r="O23" s="66" t="e">
        <f t="shared" ref="O23" si="13">SUM(SUMIFS(data_pembayaran_jumlah_potongan1,data_pembayaran_no_kontrak,$K$7,data_pembayaran_akun_potongan1,"411211",data_pembayaran_termin_kontrak,$D23),SUMIFS(data_pembayaran_jumlah_potongan2,data_pembayaran_no_kontrak,$K$7,data_pembayaran_akun_potongan2,"411211",data_pembayaran_termin_kontrak,$D23),SUMIFS(data_pembayaran_jumlah_potongan3,data_pembayaran_no_kontrak,$K$7,data_pembayaran_akun_potongan3,"411211",data_pembayaran_termin_kontrak,$D23))</f>
        <v>#VALUE!</v>
      </c>
      <c r="P23" s="66" t="e">
        <f t="array" ref="P23">SUM(SUMIFS(data_pembayaran_jumlah_potongan1,data_pembayaran_no_kontrak,$K$7,data_pembayaran_akun_potongan1,{"411121";"411122";"411124"},data_pembayaran_termin_kontrak,$D23),SUMIFS(data_pembayaran_jumlah_potongan2,data_pembayaran_no_kontrak,$K$7,data_pembayaran_akun_potongan2,{"411121";"411122";"411124"},data_pembayaran_termin_kontrak,$D23),SUMIFS(data_pembayaran_jumlah_potongan3,data_pembayaran_no_kontrak,$K$7,data_pembayaran_akun_potongan3,{"411121";"411122";"411124"},data_pembayaran_termin_kontrak,$D23))</f>
        <v>#VALUE!</v>
      </c>
    </row>
    <row r="24" spans="4:16" ht="25.35" customHeight="1">
      <c r="D24" s="65">
        <v>14</v>
      </c>
      <c r="E24" s="431" t="s">
        <v>435</v>
      </c>
      <c r="F24" s="431"/>
      <c r="G24" s="66">
        <v>0</v>
      </c>
      <c r="H24" s="66">
        <f>INDEX([3]DataKontrak_BLU!$AW$5:$AW$104,MATCH(Realisasi_BLU!$G$1,id_kontrak,0))</f>
        <v>0</v>
      </c>
      <c r="I24" s="444">
        <f>INDEX(-[3]DataKontrak_BLU!$BK$5:$BK$104,MATCH(Realisasi_BLU!$G$1,id_kontrak,0))</f>
        <v>0</v>
      </c>
      <c r="J24" s="445"/>
      <c r="K24" s="67">
        <v>0</v>
      </c>
      <c r="L24" s="66">
        <f t="shared" si="1"/>
        <v>0</v>
      </c>
      <c r="M24" s="446" t="e">
        <f>SUMIFS(data_pembayaran_total_pembayaran,data_pembayaran_no_kontrak,Realisasi_BLU!$K$7,data_pembayaran_termin_kontrak,Realisasi_BLU!D24)</f>
        <v>#VALUE!</v>
      </c>
      <c r="N24" s="447"/>
      <c r="O24" s="66" t="e">
        <f t="shared" ref="O24" si="14">SUM(SUMIFS(data_pembayaran_jumlah_potongan1,data_pembayaran_no_kontrak,$K$7,data_pembayaran_akun_potongan1,"411211",data_pembayaran_termin_kontrak,$D24),SUMIFS(data_pembayaran_jumlah_potongan2,data_pembayaran_no_kontrak,$K$7,data_pembayaran_akun_potongan2,"411211",data_pembayaran_termin_kontrak,$D24),SUMIFS(data_pembayaran_jumlah_potongan3,data_pembayaran_no_kontrak,$K$7,data_pembayaran_akun_potongan3,"411211",data_pembayaran_termin_kontrak,$D24))</f>
        <v>#VALUE!</v>
      </c>
      <c r="P24" s="66" t="e">
        <f t="array" ref="P24">SUM(SUMIFS(data_pembayaran_jumlah_potongan1,data_pembayaran_no_kontrak,$K$7,data_pembayaran_akun_potongan1,{"411121";"411122";"411124"},data_pembayaran_termin_kontrak,$D24),SUMIFS(data_pembayaran_jumlah_potongan2,data_pembayaran_no_kontrak,$K$7,data_pembayaran_akun_potongan2,{"411121";"411122";"411124"},data_pembayaran_termin_kontrak,$D24),SUMIFS(data_pembayaran_jumlah_potongan3,data_pembayaran_no_kontrak,$K$7,data_pembayaran_akun_potongan3,{"411121";"411122";"411124"},data_pembayaran_termin_kontrak,$D24))</f>
        <v>#VALUE!</v>
      </c>
    </row>
    <row r="25" spans="4:16" ht="25.35" customHeight="1">
      <c r="D25" s="65">
        <v>15</v>
      </c>
      <c r="E25" s="431" t="s">
        <v>436</v>
      </c>
      <c r="F25" s="431"/>
      <c r="G25" s="66">
        <v>0</v>
      </c>
      <c r="H25" s="66">
        <f>INDEX([3]DataKontrak_BLU!$AX$5:$AX$104,MATCH(Realisasi_BLU!$G$1,id_kontrak,0))</f>
        <v>0</v>
      </c>
      <c r="I25" s="444">
        <f>INDEX(-[3]DataKontrak_BLU!$BL$5:$BL$104,MATCH(Realisasi_BLU!$G$1,id_kontrak,0))</f>
        <v>0</v>
      </c>
      <c r="J25" s="445"/>
      <c r="K25" s="67">
        <v>0</v>
      </c>
      <c r="L25" s="66">
        <f t="shared" si="1"/>
        <v>0</v>
      </c>
      <c r="M25" s="446" t="e">
        <f>SUMIFS(data_pembayaran_total_pembayaran,data_pembayaran_no_kontrak,Realisasi_BLU!$K$7,data_pembayaran_termin_kontrak,Realisasi_BLU!D25)</f>
        <v>#VALUE!</v>
      </c>
      <c r="N25" s="447"/>
      <c r="O25" s="66" t="e">
        <f t="shared" ref="O25" si="15">SUM(SUMIFS(data_pembayaran_jumlah_potongan1,data_pembayaran_no_kontrak,$K$7,data_pembayaran_akun_potongan1,"411211",data_pembayaran_termin_kontrak,$D25),SUMIFS(data_pembayaran_jumlah_potongan2,data_pembayaran_no_kontrak,$K$7,data_pembayaran_akun_potongan2,"411211",data_pembayaran_termin_kontrak,$D25),SUMIFS(data_pembayaran_jumlah_potongan3,data_pembayaran_no_kontrak,$K$7,data_pembayaran_akun_potongan3,"411211",data_pembayaran_termin_kontrak,$D25))</f>
        <v>#VALUE!</v>
      </c>
      <c r="P25" s="66" t="e">
        <f t="array" ref="P25">SUM(SUMIFS(data_pembayaran_jumlah_potongan1,data_pembayaran_no_kontrak,$K$7,data_pembayaran_akun_potongan1,{"411121";"411122";"411124"},data_pembayaran_termin_kontrak,$D25),SUMIFS(data_pembayaran_jumlah_potongan2,data_pembayaran_no_kontrak,$K$7,data_pembayaran_akun_potongan2,{"411121";"411122";"411124"},data_pembayaran_termin_kontrak,$D25),SUMIFS(data_pembayaran_jumlah_potongan3,data_pembayaran_no_kontrak,$K$7,data_pembayaran_akun_potongan3,{"411121";"411122";"411124"},data_pembayaran_termin_kontrak,$D25))</f>
        <v>#VALUE!</v>
      </c>
    </row>
    <row r="26" spans="4:16" ht="25.35" customHeight="1">
      <c r="E26" s="448" t="s">
        <v>437</v>
      </c>
      <c r="F26" s="448"/>
      <c r="G26" s="68">
        <f>SUBTOTAL(9,G$11:G$25)</f>
        <v>0</v>
      </c>
      <c r="H26" s="68">
        <f>SUBTOTAL(9,H$11:H$25)</f>
        <v>5685394500</v>
      </c>
      <c r="I26" s="449">
        <f>SUBTOTAL(9,I$11:I$25)</f>
        <v>0</v>
      </c>
      <c r="J26" s="449"/>
      <c r="K26" s="68">
        <f t="shared" ref="K26:P26" si="16">SUBTOTAL(9,K$11:K$25)</f>
        <v>0</v>
      </c>
      <c r="L26" s="68">
        <f t="shared" si="16"/>
        <v>5685394500</v>
      </c>
      <c r="M26" s="449" t="e">
        <f t="shared" si="16"/>
        <v>#VALUE!</v>
      </c>
      <c r="N26" s="449">
        <f t="shared" si="16"/>
        <v>0</v>
      </c>
      <c r="O26" s="68" t="e">
        <f t="shared" si="16"/>
        <v>#VALUE!</v>
      </c>
      <c r="P26" s="68" t="e">
        <f t="shared" si="16"/>
        <v>#VALUE!</v>
      </c>
    </row>
    <row r="27" spans="4:16"/>
    <row r="28" spans="4:16"/>
  </sheetData>
  <mergeCells count="54">
    <mergeCell ref="E1:F1"/>
    <mergeCell ref="G1:H1"/>
    <mergeCell ref="E3:P4"/>
    <mergeCell ref="E10:F10"/>
    <mergeCell ref="I10:J10"/>
    <mergeCell ref="M10:N10"/>
    <mergeCell ref="E11:F11"/>
    <mergeCell ref="I11:J11"/>
    <mergeCell ref="M11:N11"/>
    <mergeCell ref="E12:F12"/>
    <mergeCell ref="I12:J12"/>
    <mergeCell ref="M12:N12"/>
    <mergeCell ref="E13:F13"/>
    <mergeCell ref="I13:J13"/>
    <mergeCell ref="M13:N13"/>
    <mergeCell ref="E14:F14"/>
    <mergeCell ref="I14:J14"/>
    <mergeCell ref="M14:N14"/>
    <mergeCell ref="E15:F15"/>
    <mergeCell ref="I15:J15"/>
    <mergeCell ref="M15:N15"/>
    <mergeCell ref="E16:F16"/>
    <mergeCell ref="I16:J16"/>
    <mergeCell ref="M16:N16"/>
    <mergeCell ref="E17:F17"/>
    <mergeCell ref="I17:J17"/>
    <mergeCell ref="M17:N17"/>
    <mergeCell ref="E18:F18"/>
    <mergeCell ref="I18:J18"/>
    <mergeCell ref="M18:N18"/>
    <mergeCell ref="E19:F19"/>
    <mergeCell ref="I19:J19"/>
    <mergeCell ref="M19:N19"/>
    <mergeCell ref="E20:F20"/>
    <mergeCell ref="I20:J20"/>
    <mergeCell ref="M20:N20"/>
    <mergeCell ref="E21:F21"/>
    <mergeCell ref="I21:J21"/>
    <mergeCell ref="M21:N21"/>
    <mergeCell ref="E22:F22"/>
    <mergeCell ref="I22:J22"/>
    <mergeCell ref="M22:N22"/>
    <mergeCell ref="E23:F23"/>
    <mergeCell ref="I23:J23"/>
    <mergeCell ref="M23:N23"/>
    <mergeCell ref="E24:F24"/>
    <mergeCell ref="I24:J24"/>
    <mergeCell ref="M24:N24"/>
    <mergeCell ref="E25:F25"/>
    <mergeCell ref="I25:J25"/>
    <mergeCell ref="M25:N25"/>
    <mergeCell ref="E26:F26"/>
    <mergeCell ref="I26:J26"/>
    <mergeCell ref="M26:N26"/>
  </mergeCells>
  <dataValidations count="1">
    <dataValidation type="list" allowBlank="1" showInputMessage="1" showErrorMessage="1" sqref="G1:H1" xr:uid="{7B50BB92-7729-4916-BEBC-664A8CBBA534}">
      <formula1>id_kontrak</formula1>
    </dataValidation>
  </dataValidations>
  <printOptions horizontalCentered="1"/>
  <pageMargins left="0.31496062992126" right="0.31496062992126" top="0.35433070866141703" bottom="0.35433070866141703" header="0.31496062992126" footer="0.31496062992126"/>
  <pageSetup paperSize="9" scale="77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45F0-37F7-4B0E-B2FF-943E685A0103}">
  <sheetPr codeName="Sheet4">
    <pageSetUpPr fitToPage="1"/>
  </sheetPr>
  <dimension ref="E1:L37"/>
  <sheetViews>
    <sheetView showGridLines="0" workbookViewId="0">
      <selection activeCell="H14" sqref="H14:L18"/>
    </sheetView>
  </sheetViews>
  <sheetFormatPr defaultColWidth="9.28515625" defaultRowHeight="14.25"/>
  <cols>
    <col min="1" max="3" width="9.28515625" style="59"/>
    <col min="4" max="5" width="4.42578125" style="59" customWidth="1"/>
    <col min="6" max="6" width="32.42578125" style="59" customWidth="1"/>
    <col min="7" max="7" width="2.42578125" style="59" customWidth="1"/>
    <col min="8" max="11" width="10.42578125" style="59" customWidth="1"/>
    <col min="12" max="12" width="12.42578125" style="59" customWidth="1"/>
    <col min="13" max="16384" width="9.28515625" style="59"/>
  </cols>
  <sheetData>
    <row r="1" spans="5:12" ht="15">
      <c r="E1" s="60" t="s">
        <v>373</v>
      </c>
      <c r="F1" s="69" t="s">
        <v>374</v>
      </c>
      <c r="G1" s="70"/>
      <c r="H1" s="70"/>
    </row>
    <row r="2" spans="5:12" ht="15" customHeight="1">
      <c r="E2" s="458" t="s">
        <v>438</v>
      </c>
      <c r="F2" s="458"/>
      <c r="G2" s="71"/>
      <c r="H2" s="71"/>
      <c r="I2" s="71"/>
      <c r="J2" s="71"/>
      <c r="K2" s="71"/>
      <c r="L2" s="71"/>
    </row>
    <row r="3" spans="5:12" ht="14.25" customHeight="1">
      <c r="E3" s="458"/>
      <c r="F3" s="458"/>
      <c r="G3" s="71"/>
      <c r="H3" s="71"/>
      <c r="I3" s="71"/>
      <c r="J3" s="71"/>
      <c r="K3" s="71"/>
      <c r="L3" s="71"/>
    </row>
    <row r="4" spans="5:12" ht="18">
      <c r="E4" s="52" t="s">
        <v>439</v>
      </c>
      <c r="F4" s="72"/>
      <c r="G4" s="72"/>
      <c r="H4" s="72"/>
      <c r="I4" s="72"/>
      <c r="J4" s="72"/>
      <c r="K4" s="72"/>
      <c r="L4" s="72"/>
    </row>
    <row r="5" spans="5:12" ht="20.100000000000001" customHeight="1">
      <c r="E5" s="52"/>
      <c r="F5" s="72"/>
      <c r="G5" s="72"/>
      <c r="H5" s="72"/>
      <c r="I5" s="72"/>
      <c r="J5" s="72"/>
      <c r="K5" s="72"/>
      <c r="L5" s="72"/>
    </row>
    <row r="6" spans="5:12" ht="20.100000000000001" customHeight="1">
      <c r="E6" s="62"/>
      <c r="F6" s="62"/>
      <c r="G6" s="62"/>
      <c r="H6" s="62"/>
      <c r="I6" s="62"/>
      <c r="J6" s="62"/>
      <c r="K6" s="62"/>
      <c r="L6" s="62"/>
    </row>
    <row r="7" spans="5:12" ht="20.100000000000001" customHeight="1">
      <c r="E7" s="73" t="s">
        <v>440</v>
      </c>
      <c r="F7" s="52" t="s">
        <v>441</v>
      </c>
      <c r="G7" s="54" t="s">
        <v>377</v>
      </c>
      <c r="H7" s="52" t="s">
        <v>442</v>
      </c>
      <c r="I7" s="52"/>
      <c r="J7" s="52"/>
      <c r="K7" s="52"/>
      <c r="L7" s="52"/>
    </row>
    <row r="8" spans="5:12" ht="20.100000000000001" customHeight="1">
      <c r="E8" s="74" t="s">
        <v>443</v>
      </c>
      <c r="F8" s="52" t="s">
        <v>444</v>
      </c>
      <c r="G8" s="54" t="s">
        <v>377</v>
      </c>
      <c r="H8" s="52" t="str">
        <f>INDEX([3]DataKontrak_BLU!BM$5:BM$304,MATCH(ResumeKontrak_BLU!$F$1,id_kontrak,0))</f>
        <v>WA.4611.EBA.962.051.A.525119.00002</v>
      </c>
      <c r="I8" s="52"/>
      <c r="J8" s="52"/>
      <c r="K8" s="52"/>
      <c r="L8" s="52"/>
    </row>
    <row r="9" spans="5:12" ht="20.100000000000001" customHeight="1">
      <c r="E9" s="74" t="s">
        <v>445</v>
      </c>
      <c r="F9" s="52" t="s">
        <v>446</v>
      </c>
      <c r="G9" s="54" t="s">
        <v>377</v>
      </c>
      <c r="H9" s="52" t="str">
        <f>CONCATENATE(INDEX([3]DataKontrak_BLU!G$5:G$304,MATCH(ResumeKontrak_BLU!$F$1,id_kontrak,0)),"    ",TEXT(INDEX([3]DataKontrak_BLU!H$5:H$304,MATCH(ResumeKontrak_BLU!$F$1,id_kontrak,0)),"dd-mm-yyyy"))</f>
        <v>PL.107/0002/PPK.BB/APTP/2026    00-01-1900</v>
      </c>
      <c r="I9" s="52"/>
      <c r="J9" s="52"/>
      <c r="K9" s="52"/>
      <c r="L9" s="52"/>
    </row>
    <row r="10" spans="5:12" ht="20.100000000000001" customHeight="1">
      <c r="E10" s="73" t="s">
        <v>447</v>
      </c>
      <c r="F10" s="52" t="s">
        <v>448</v>
      </c>
      <c r="G10" s="54" t="s">
        <v>377</v>
      </c>
      <c r="H10" s="52" t="str">
        <f>INDEX([3]DataKontrak_BLU!M$5:M$304,MATCH(ResumeKontrak_BLU!$F$1,id_kontrak,0))</f>
        <v>PT. GARUDA TAWAKAL ABADI</v>
      </c>
      <c r="I10" s="52"/>
      <c r="J10" s="52"/>
      <c r="K10" s="52"/>
      <c r="L10" s="52"/>
    </row>
    <row r="11" spans="5:12" ht="20.100000000000001" customHeight="1">
      <c r="E11" s="74" t="s">
        <v>449</v>
      </c>
      <c r="F11" s="459" t="s">
        <v>450</v>
      </c>
      <c r="G11" s="54" t="s">
        <v>377</v>
      </c>
      <c r="H11" s="439" t="str">
        <f>INDEX(Supplier!$D$2:$D$88,MATCH(ResumeKontrak_BLU!$H$10,Supplier!$B$2:$B$88,0))</f>
        <v>Jl. Griyo Mapan Sentosa EA1 No.2B RT.042 RW.005</v>
      </c>
      <c r="I11" s="439"/>
      <c r="J11" s="439"/>
      <c r="K11" s="439"/>
      <c r="L11" s="439"/>
    </row>
    <row r="12" spans="5:12" ht="20.100000000000001" customHeight="1">
      <c r="E12" s="54"/>
      <c r="F12" s="459"/>
      <c r="G12" s="54"/>
      <c r="H12" s="439"/>
      <c r="I12" s="439"/>
      <c r="J12" s="439"/>
      <c r="K12" s="439"/>
      <c r="L12" s="439"/>
    </row>
    <row r="13" spans="5:12" ht="20.100000000000001" customHeight="1">
      <c r="E13" s="54"/>
      <c r="F13" s="459"/>
      <c r="G13" s="54"/>
      <c r="H13" s="439"/>
      <c r="I13" s="439"/>
      <c r="J13" s="439"/>
      <c r="K13" s="439"/>
      <c r="L13" s="439"/>
    </row>
    <row r="14" spans="5:12" ht="20.100000000000001" customHeight="1">
      <c r="E14" s="74" t="s">
        <v>451</v>
      </c>
      <c r="F14" s="52" t="s">
        <v>325</v>
      </c>
      <c r="G14" s="54" t="s">
        <v>377</v>
      </c>
      <c r="H14" s="460">
        <f>INDEX([3]DataKontrak_BLU!P$5:P$304,MATCH(ResumeKontrak_BLU!$F$1,id_kontrak,0))</f>
        <v>6368521200</v>
      </c>
      <c r="I14" s="460"/>
      <c r="J14" s="460"/>
      <c r="K14" s="52"/>
      <c r="L14" s="52"/>
    </row>
    <row r="15" spans="5:12" ht="20.100000000000001" customHeight="1">
      <c r="E15" s="74" t="s">
        <v>452</v>
      </c>
      <c r="F15" s="52" t="s">
        <v>453</v>
      </c>
      <c r="G15" s="54" t="s">
        <v>377</v>
      </c>
      <c r="H15" s="439" t="str">
        <f>INDEX([3]DataKontrak_BLU!L$5:L$304,MATCH(ResumeKontrak_BLU!$F$1,id_kontrak,0))</f>
        <v xml:space="preserve">PENGADAAN JASA OUTSOURCHING PENGAMANAN BANDARA (PERSONIL AVSEC) 1 PAKET </v>
      </c>
      <c r="I15" s="439"/>
      <c r="J15" s="439"/>
      <c r="K15" s="439"/>
      <c r="L15" s="439"/>
    </row>
    <row r="16" spans="5:12" ht="20.100000000000001" customHeight="1">
      <c r="E16" s="54"/>
      <c r="F16" s="52"/>
      <c r="G16" s="54"/>
      <c r="H16" s="439"/>
      <c r="I16" s="439"/>
      <c r="J16" s="439"/>
      <c r="K16" s="439"/>
      <c r="L16" s="439"/>
    </row>
    <row r="17" spans="5:12" ht="20.100000000000001" customHeight="1">
      <c r="E17" s="54"/>
      <c r="F17" s="52"/>
      <c r="G17" s="54"/>
      <c r="H17" s="439"/>
      <c r="I17" s="439"/>
      <c r="J17" s="439"/>
      <c r="K17" s="439"/>
      <c r="L17" s="439"/>
    </row>
    <row r="18" spans="5:12" ht="20.100000000000001" customHeight="1">
      <c r="E18" s="54"/>
      <c r="F18" s="52"/>
      <c r="G18" s="54"/>
      <c r="H18" s="439"/>
      <c r="I18" s="439"/>
      <c r="J18" s="439"/>
      <c r="K18" s="439"/>
      <c r="L18" s="439"/>
    </row>
    <row r="19" spans="5:12" ht="20.100000000000001" customHeight="1">
      <c r="E19" s="74" t="s">
        <v>454</v>
      </c>
      <c r="F19" s="52" t="s">
        <v>455</v>
      </c>
      <c r="G19" s="54" t="s">
        <v>377</v>
      </c>
      <c r="H19" s="52" t="str">
        <f>INDEX([3]DataKontrak_BLU!R$5:R$304,MATCH(ResumeKontrak_BLU!$F$1,id_kontrak,0))</f>
        <v>Termin</v>
      </c>
      <c r="I19" s="52"/>
      <c r="J19" s="52"/>
      <c r="K19" s="52"/>
      <c r="L19" s="52"/>
    </row>
    <row r="20" spans="5:12" ht="20.100000000000001" customHeight="1">
      <c r="E20" s="74" t="s">
        <v>456</v>
      </c>
      <c r="F20" s="52" t="s">
        <v>457</v>
      </c>
      <c r="G20" s="54" t="s">
        <v>377</v>
      </c>
      <c r="H20" s="52" t="str">
        <f>CONCATENATE(INDEX([3]DataKontrak_BLU!T$5:T$304,MATCH(ResumeKontrak_BLU!$F$1,id_kontrak,0))," Hari")</f>
        <v>365 Hari</v>
      </c>
      <c r="I20" s="52"/>
      <c r="J20" s="52"/>
      <c r="K20" s="52"/>
      <c r="L20" s="52"/>
    </row>
    <row r="21" spans="5:12" ht="20.100000000000001" customHeight="1">
      <c r="E21" s="74" t="s">
        <v>458</v>
      </c>
      <c r="F21" s="52" t="s">
        <v>459</v>
      </c>
      <c r="G21" s="54" t="s">
        <v>377</v>
      </c>
      <c r="H21" s="52" t="str">
        <f>TEXT(INDEX([3]DataKontrak_BLU!V$5:V$304,MATCH(ResumeKontrak_BLU!$F$1,id_kontrak,0)),"dd mmmm yyyy")</f>
        <v>31 December 2026</v>
      </c>
      <c r="I21" s="52"/>
      <c r="J21" s="52"/>
      <c r="K21" s="52"/>
      <c r="L21" s="52"/>
    </row>
    <row r="22" spans="5:12" ht="20.100000000000001" customHeight="1">
      <c r="E22" s="74" t="s">
        <v>460</v>
      </c>
      <c r="F22" s="52" t="s">
        <v>461</v>
      </c>
      <c r="G22" s="54" t="s">
        <v>377</v>
      </c>
      <c r="H22" s="52" t="str">
        <f>CONCATENATE(INDEX([3]DataKontrak_BLU!W$5:W$304,MATCH(ResumeKontrak_BLU!$F$1,id_kontrak,0))," Hari")</f>
        <v xml:space="preserve"> Hari</v>
      </c>
      <c r="I22" s="52"/>
      <c r="J22" s="52"/>
      <c r="K22" s="52"/>
      <c r="L22" s="52"/>
    </row>
    <row r="23" spans="5:12" ht="20.100000000000001" customHeight="1">
      <c r="E23" s="74" t="s">
        <v>462</v>
      </c>
      <c r="F23" s="52" t="s">
        <v>347</v>
      </c>
      <c r="G23" s="54" t="s">
        <v>377</v>
      </c>
      <c r="H23" s="439" t="str">
        <f>IF(INDEX([3]DataKontrak_BLU!Z$5:Z$304,MATCH(ResumeKontrak_BLU!$F$1,id_kontrak,0))=0,"-",INDEX([3]DataKontrak_BLU!Z$5:Z$104,MATCH(ResumeKontrak_BLU!$F$1,id_kontrak,0)))</f>
        <v>-</v>
      </c>
      <c r="I23" s="439"/>
      <c r="J23" s="439"/>
      <c r="K23" s="439"/>
      <c r="L23" s="439"/>
    </row>
    <row r="24" spans="5:12" ht="20.100000000000001" customHeight="1">
      <c r="E24" s="62"/>
      <c r="F24" s="52"/>
      <c r="G24" s="62"/>
      <c r="H24" s="439"/>
      <c r="I24" s="439"/>
      <c r="J24" s="439"/>
      <c r="K24" s="439"/>
      <c r="L24" s="439"/>
    </row>
    <row r="25" spans="5:12" ht="48.75" customHeight="1">
      <c r="E25" s="62"/>
      <c r="F25" s="52"/>
      <c r="G25" s="62"/>
      <c r="H25" s="439"/>
      <c r="I25" s="439"/>
      <c r="J25" s="439"/>
      <c r="K25" s="439"/>
      <c r="L25" s="439"/>
    </row>
    <row r="26" spans="5:12" ht="20.100000000000001" customHeight="1">
      <c r="E26" s="62"/>
      <c r="F26" s="62"/>
      <c r="G26" s="62"/>
      <c r="H26" s="62"/>
      <c r="I26" s="62"/>
      <c r="J26" s="62"/>
      <c r="K26" s="62"/>
      <c r="L26" s="62"/>
    </row>
    <row r="27" spans="5:12" ht="18" customHeight="1">
      <c r="E27" s="52" t="s">
        <v>463</v>
      </c>
      <c r="F27" s="52"/>
      <c r="G27" s="52"/>
      <c r="H27" s="62"/>
      <c r="I27" s="62"/>
      <c r="J27" s="456" t="str">
        <f ca="1">"Samarinda, "&amp;TEXT(NOW(),"dd-mm-yyyy")</f>
        <v>Samarinda, 01-04-2026</v>
      </c>
      <c r="K27" s="456"/>
      <c r="L27" s="456"/>
    </row>
    <row r="28" spans="5:12" ht="18" customHeight="1">
      <c r="E28" s="457" t="s">
        <v>464</v>
      </c>
      <c r="F28" s="457"/>
      <c r="G28" s="457"/>
      <c r="H28" s="62"/>
      <c r="I28" s="62"/>
      <c r="J28" s="456" t="s">
        <v>465</v>
      </c>
      <c r="K28" s="456"/>
      <c r="L28" s="456"/>
    </row>
    <row r="29" spans="5:12" ht="18" customHeight="1">
      <c r="E29" s="457"/>
      <c r="F29" s="457"/>
      <c r="G29" s="457"/>
      <c r="H29" s="62"/>
      <c r="I29" s="62"/>
      <c r="J29" s="456" t="s">
        <v>466</v>
      </c>
      <c r="K29" s="456"/>
      <c r="L29" s="456"/>
    </row>
    <row r="30" spans="5:12" ht="18" customHeight="1">
      <c r="E30" s="457"/>
      <c r="F30" s="457"/>
      <c r="G30" s="457"/>
      <c r="H30" s="62"/>
      <c r="I30" s="62"/>
      <c r="J30" s="49"/>
      <c r="K30" s="49"/>
      <c r="L30" s="49"/>
    </row>
    <row r="31" spans="5:12" ht="18" customHeight="1">
      <c r="E31" s="62"/>
      <c r="F31" s="62"/>
      <c r="G31" s="62"/>
      <c r="H31" s="62"/>
      <c r="I31" s="62"/>
      <c r="J31" s="49"/>
      <c r="K31" s="49"/>
      <c r="L31" s="49"/>
    </row>
    <row r="32" spans="5:12" ht="18" customHeight="1">
      <c r="E32" s="62"/>
      <c r="F32" s="62"/>
      <c r="G32" s="62"/>
      <c r="H32" s="62"/>
      <c r="I32" s="62"/>
      <c r="J32" s="49"/>
      <c r="K32" s="49"/>
      <c r="L32" s="49"/>
    </row>
    <row r="33" spans="5:12" ht="18" customHeight="1">
      <c r="E33" s="62"/>
      <c r="F33" s="62"/>
      <c r="G33" s="62"/>
      <c r="H33" s="62"/>
      <c r="I33" s="62"/>
      <c r="J33" s="49"/>
      <c r="K33" s="49"/>
      <c r="L33" s="49"/>
    </row>
    <row r="34" spans="5:12" ht="18" customHeight="1">
      <c r="E34" s="62"/>
      <c r="F34" s="62"/>
      <c r="G34" s="62"/>
      <c r="H34" s="62"/>
      <c r="I34" s="62"/>
      <c r="J34" s="456" t="str">
        <f>INDEX([3]DataKontrak_BLU!BN$5:BN$304,MATCH(ResumeKontrak_BLU!$F$1,id_kontrak,0))</f>
        <v>Gunawan</v>
      </c>
      <c r="K34" s="456"/>
      <c r="L34" s="456"/>
    </row>
    <row r="35" spans="5:12" ht="18" customHeight="1">
      <c r="E35" s="62"/>
      <c r="F35" s="62"/>
      <c r="G35" s="62"/>
      <c r="H35" s="62"/>
      <c r="I35" s="62"/>
      <c r="J35" s="456" t="str">
        <f>"NIP "&amp;DataPejabat!C3</f>
        <v>NIP 198411052007121001</v>
      </c>
      <c r="K35" s="456"/>
      <c r="L35" s="456"/>
    </row>
    <row r="36" spans="5:12">
      <c r="E36" s="62"/>
      <c r="F36" s="62"/>
      <c r="G36" s="62"/>
      <c r="H36" s="62"/>
      <c r="I36" s="62"/>
      <c r="J36" s="62"/>
      <c r="K36" s="62"/>
      <c r="L36" s="62"/>
    </row>
    <row r="37" spans="5:12">
      <c r="E37" s="62"/>
      <c r="F37" s="62"/>
      <c r="G37" s="62"/>
      <c r="H37" s="62"/>
      <c r="I37" s="62"/>
      <c r="J37" s="62"/>
      <c r="K37" s="62"/>
      <c r="L37" s="62"/>
    </row>
  </sheetData>
  <mergeCells count="12">
    <mergeCell ref="J35:L35"/>
    <mergeCell ref="E2:F3"/>
    <mergeCell ref="F11:F13"/>
    <mergeCell ref="H11:L13"/>
    <mergeCell ref="H14:J14"/>
    <mergeCell ref="H15:L18"/>
    <mergeCell ref="H23:L25"/>
    <mergeCell ref="J27:L27"/>
    <mergeCell ref="E28:G30"/>
    <mergeCell ref="J28:L28"/>
    <mergeCell ref="J29:L29"/>
    <mergeCell ref="J34:L34"/>
  </mergeCells>
  <dataValidations count="1">
    <dataValidation type="list" allowBlank="1" showInputMessage="1" showErrorMessage="1" sqref="F1" xr:uid="{A792F404-3292-4F94-A516-5D72E7CBD04C}">
      <formula1>id_kontrak</formula1>
    </dataValidation>
  </dataValidations>
  <printOptions horizontalCentered="1"/>
  <pageMargins left="0.70866141732283505" right="0.70866141732283505" top="0.55118110236220497" bottom="0.55118110236220497" header="0.31496062992126" footer="0.31496062992126"/>
  <pageSetup paperSize="9" scale="93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6F23-0976-4786-9AA9-5E7E5B172A02}">
  <sheetPr codeName="Sheet14"/>
  <dimension ref="A1:CJ1048561"/>
  <sheetViews>
    <sheetView showGridLines="0" zoomScale="60" zoomScaleNormal="60" zoomScaleSheetLayoutView="90" workbookViewId="0">
      <pane xSplit="7" ySplit="1" topLeftCell="H20" activePane="bottomRight" state="frozen"/>
      <selection activeCell="I14" sqref="I14:J16"/>
      <selection pane="topRight" activeCell="I14" sqref="I14:J16"/>
      <selection pane="bottomLeft" activeCell="I14" sqref="I14:J16"/>
      <selection pane="bottomRight" activeCell="M26" sqref="M26"/>
    </sheetView>
  </sheetViews>
  <sheetFormatPr defaultColWidth="0" defaultRowHeight="15" customHeight="1" zeroHeight="1"/>
  <cols>
    <col min="1" max="1" width="4.28515625" style="91" customWidth="1"/>
    <col min="2" max="2" width="18.28515625" style="127" customWidth="1"/>
    <col min="3" max="3" width="28.140625" style="91" customWidth="1"/>
    <col min="4" max="4" width="20.85546875" style="91" customWidth="1"/>
    <col min="5" max="5" width="13.42578125" style="91" customWidth="1"/>
    <col min="6" max="6" width="29.85546875" style="91" customWidth="1"/>
    <col min="7" max="7" width="42.7109375" style="91" customWidth="1"/>
    <col min="8" max="8" width="29.85546875" style="91" customWidth="1"/>
    <col min="9" max="9" width="18.85546875" style="91" customWidth="1"/>
    <col min="10" max="10" width="12.42578125" style="91" customWidth="1"/>
    <col min="11" max="11" width="39.28515625" style="91" customWidth="1"/>
    <col min="12" max="12" width="19.140625" style="91" customWidth="1"/>
    <col min="13" max="13" width="10.28515625" style="91" customWidth="1"/>
    <col min="14" max="14" width="17.42578125" style="128" customWidth="1"/>
    <col min="15" max="15" width="9.7109375" style="91" customWidth="1"/>
    <col min="16" max="16" width="15.42578125" style="129" customWidth="1"/>
    <col min="17" max="17" width="9.7109375" style="91" customWidth="1"/>
    <col min="18" max="18" width="18" style="91" customWidth="1"/>
    <col min="19" max="20" width="29" style="91" customWidth="1"/>
    <col min="21" max="22" width="19.140625" style="91" customWidth="1"/>
    <col min="23" max="23" width="11.7109375" style="91" customWidth="1"/>
    <col min="24" max="25" width="9" style="91" hidden="1" customWidth="1"/>
    <col min="26" max="88" width="0" style="91" hidden="1" customWidth="1"/>
    <col min="89" max="16384" width="9" style="91" hidden="1"/>
  </cols>
  <sheetData>
    <row r="1" spans="1:25" s="14" customFormat="1" ht="42.75">
      <c r="A1" s="75" t="s">
        <v>8</v>
      </c>
      <c r="B1" s="76" t="s">
        <v>9</v>
      </c>
      <c r="C1" s="75" t="s">
        <v>10</v>
      </c>
      <c r="D1" s="75" t="s">
        <v>11</v>
      </c>
      <c r="E1" s="75" t="s">
        <v>12</v>
      </c>
      <c r="F1" s="75" t="s">
        <v>13</v>
      </c>
      <c r="G1" s="75" t="s">
        <v>14</v>
      </c>
      <c r="H1" s="75" t="s">
        <v>15</v>
      </c>
      <c r="I1" s="75" t="s">
        <v>16</v>
      </c>
      <c r="J1" s="75" t="s">
        <v>1</v>
      </c>
      <c r="K1" s="75" t="s">
        <v>6</v>
      </c>
      <c r="L1" s="75" t="s">
        <v>17</v>
      </c>
      <c r="M1" s="75" t="s">
        <v>18</v>
      </c>
      <c r="N1" s="1" t="s">
        <v>19</v>
      </c>
      <c r="O1" s="75" t="s">
        <v>20</v>
      </c>
      <c r="P1" s="2" t="s">
        <v>21</v>
      </c>
      <c r="Q1" s="75" t="s">
        <v>22</v>
      </c>
      <c r="R1" s="75" t="s">
        <v>23</v>
      </c>
      <c r="S1" s="75" t="s">
        <v>24</v>
      </c>
      <c r="T1" s="75" t="s">
        <v>25</v>
      </c>
      <c r="U1" s="75" t="s">
        <v>26</v>
      </c>
      <c r="V1" s="75" t="s">
        <v>3</v>
      </c>
      <c r="W1" s="75" t="s">
        <v>27</v>
      </c>
      <c r="X1" s="77"/>
      <c r="Y1" s="78"/>
    </row>
    <row r="2" spans="1:25" ht="20.100000000000001" customHeight="1">
      <c r="A2" s="79">
        <v>1</v>
      </c>
      <c r="B2" s="80">
        <v>46051</v>
      </c>
      <c r="C2" s="81" t="s">
        <v>28</v>
      </c>
      <c r="D2" s="82" t="s">
        <v>29</v>
      </c>
      <c r="E2" s="82" t="s">
        <v>30</v>
      </c>
      <c r="F2" s="82" t="s">
        <v>31</v>
      </c>
      <c r="G2" s="83" t="s">
        <v>32</v>
      </c>
      <c r="H2" s="82" t="s">
        <v>33</v>
      </c>
      <c r="I2" s="84">
        <v>46027</v>
      </c>
      <c r="J2" s="85"/>
      <c r="K2" s="82" t="str">
        <f>Pagu_BLU!I17</f>
        <v>GA.4647.CDE.001.051.A.525114.00002</v>
      </c>
      <c r="L2" s="86">
        <v>196697855</v>
      </c>
      <c r="M2" s="87">
        <v>411211</v>
      </c>
      <c r="N2" s="3">
        <v>19492580</v>
      </c>
      <c r="O2" s="87">
        <v>411124</v>
      </c>
      <c r="P2" s="4">
        <v>3544106</v>
      </c>
      <c r="Q2" s="87"/>
      <c r="R2" s="88"/>
      <c r="S2" s="89" t="s">
        <v>34</v>
      </c>
      <c r="T2" s="90">
        <v>46047</v>
      </c>
      <c r="U2" s="87" t="str">
        <f t="shared" ref="U2:U66" si="0">IF(ISBLANK(K2),"",IF(MID(K2,23,2)="52","Belanja Barang","Belanja Modal"))</f>
        <v>Belanja Barang</v>
      </c>
      <c r="V2" s="87" t="s">
        <v>35</v>
      </c>
      <c r="W2" s="87"/>
    </row>
    <row r="3" spans="1:25" ht="20.100000000000001" customHeight="1">
      <c r="A3" s="79">
        <v>2</v>
      </c>
      <c r="B3" s="80">
        <v>46051</v>
      </c>
      <c r="C3" s="81" t="s">
        <v>36</v>
      </c>
      <c r="D3" s="82" t="s">
        <v>29</v>
      </c>
      <c r="E3" s="82" t="s">
        <v>30</v>
      </c>
      <c r="F3" s="87" t="s">
        <v>37</v>
      </c>
      <c r="G3" s="92" t="s">
        <v>38</v>
      </c>
      <c r="H3" s="87" t="s">
        <v>39</v>
      </c>
      <c r="I3" s="84">
        <v>46027</v>
      </c>
      <c r="J3" s="85"/>
      <c r="K3" s="82" t="str">
        <f>Pagu_BLU!I38</f>
        <v>GA.4647.CDE.001.054.B.525114.00002</v>
      </c>
      <c r="L3" s="86">
        <v>194986485</v>
      </c>
      <c r="M3" s="87">
        <v>411211</v>
      </c>
      <c r="N3" s="5">
        <v>19322985</v>
      </c>
      <c r="O3" s="87">
        <v>411124</v>
      </c>
      <c r="P3" s="6">
        <v>3513270</v>
      </c>
      <c r="Q3" s="87"/>
      <c r="R3" s="93"/>
      <c r="S3" s="89" t="s">
        <v>40</v>
      </c>
      <c r="T3" s="90">
        <v>46034</v>
      </c>
      <c r="U3" s="87" t="str">
        <f t="shared" si="0"/>
        <v>Belanja Barang</v>
      </c>
      <c r="V3" s="87" t="s">
        <v>35</v>
      </c>
      <c r="W3" s="87"/>
    </row>
    <row r="4" spans="1:25" ht="20.100000000000001" customHeight="1">
      <c r="A4" s="79">
        <v>3</v>
      </c>
      <c r="B4" s="80">
        <v>46051</v>
      </c>
      <c r="C4" s="81" t="s">
        <v>41</v>
      </c>
      <c r="D4" s="82" t="s">
        <v>29</v>
      </c>
      <c r="E4" s="82" t="s">
        <v>30</v>
      </c>
      <c r="F4" s="87" t="s">
        <v>42</v>
      </c>
      <c r="G4" s="92" t="s">
        <v>43</v>
      </c>
      <c r="H4" s="87"/>
      <c r="I4" s="84"/>
      <c r="J4" s="85"/>
      <c r="K4" s="82" t="str">
        <f>Pagu_BLU!I21</f>
        <v>GA.4647.CDE.001.051.A.525114.00006</v>
      </c>
      <c r="L4" s="86">
        <v>35964000</v>
      </c>
      <c r="M4" s="87">
        <v>411211</v>
      </c>
      <c r="N4" s="5">
        <v>3564000</v>
      </c>
      <c r="O4" s="87">
        <v>411124</v>
      </c>
      <c r="P4" s="6">
        <v>648000</v>
      </c>
      <c r="Q4" s="87"/>
      <c r="R4" s="93"/>
      <c r="S4" s="89" t="s">
        <v>44</v>
      </c>
      <c r="T4" s="90">
        <v>46028</v>
      </c>
      <c r="U4" s="87" t="str">
        <f t="shared" si="0"/>
        <v>Belanja Barang</v>
      </c>
      <c r="V4" s="87" t="s">
        <v>35</v>
      </c>
      <c r="W4" s="87"/>
    </row>
    <row r="5" spans="1:25" ht="20.100000000000001" customHeight="1">
      <c r="A5" s="79">
        <v>4</v>
      </c>
      <c r="B5" s="80">
        <v>46051</v>
      </c>
      <c r="C5" s="81" t="s">
        <v>45</v>
      </c>
      <c r="D5" s="82" t="s">
        <v>29</v>
      </c>
      <c r="E5" s="82" t="s">
        <v>30</v>
      </c>
      <c r="F5" s="87" t="s">
        <v>37</v>
      </c>
      <c r="G5" s="92" t="s">
        <v>46</v>
      </c>
      <c r="H5" s="87"/>
      <c r="I5" s="84"/>
      <c r="J5" s="85"/>
      <c r="K5" s="82" t="str">
        <f>Pagu_BLU!I40</f>
        <v>GA.4647.CDE.001.054.B.525114.00004</v>
      </c>
      <c r="L5" s="86">
        <v>26640000</v>
      </c>
      <c r="M5" s="87">
        <v>411211</v>
      </c>
      <c r="N5" s="5">
        <v>2640000</v>
      </c>
      <c r="O5" s="87">
        <v>411124</v>
      </c>
      <c r="P5" s="6">
        <v>480000</v>
      </c>
      <c r="Q5" s="87"/>
      <c r="R5" s="93"/>
      <c r="S5" s="89" t="s">
        <v>47</v>
      </c>
      <c r="T5" s="90">
        <v>46028</v>
      </c>
      <c r="U5" s="87" t="str">
        <f t="shared" si="0"/>
        <v>Belanja Barang</v>
      </c>
      <c r="V5" s="87" t="s">
        <v>35</v>
      </c>
      <c r="W5" s="87"/>
    </row>
    <row r="6" spans="1:25" ht="20.100000000000001" customHeight="1">
      <c r="A6" s="79">
        <v>5</v>
      </c>
      <c r="B6" s="80">
        <v>46051</v>
      </c>
      <c r="C6" s="81" t="s">
        <v>467</v>
      </c>
      <c r="D6" s="82" t="s">
        <v>29</v>
      </c>
      <c r="E6" s="82" t="s">
        <v>30</v>
      </c>
      <c r="F6" s="87" t="s">
        <v>37</v>
      </c>
      <c r="G6" s="92" t="s">
        <v>468</v>
      </c>
      <c r="H6" s="87"/>
      <c r="I6" s="84"/>
      <c r="J6" s="85"/>
      <c r="K6" s="82" t="str">
        <f>Pagu_BLU!I38</f>
        <v>GA.4647.CDE.001.054.B.525114.00002</v>
      </c>
      <c r="L6" s="86">
        <v>10989000</v>
      </c>
      <c r="M6" s="87">
        <v>411211</v>
      </c>
      <c r="N6" s="5">
        <v>1089000</v>
      </c>
      <c r="O6" s="87">
        <v>411124</v>
      </c>
      <c r="P6" s="6">
        <v>198000</v>
      </c>
      <c r="Q6" s="87"/>
      <c r="R6" s="93"/>
      <c r="S6" s="89" t="s">
        <v>469</v>
      </c>
      <c r="T6" s="90">
        <v>46043</v>
      </c>
      <c r="U6" s="87" t="str">
        <f t="shared" si="0"/>
        <v>Belanja Barang</v>
      </c>
      <c r="V6" s="87" t="s">
        <v>35</v>
      </c>
      <c r="W6" s="87"/>
    </row>
    <row r="7" spans="1:25" ht="20.100000000000001" customHeight="1">
      <c r="A7" s="79">
        <v>6</v>
      </c>
      <c r="B7" s="80">
        <v>46051</v>
      </c>
      <c r="C7" s="81" t="s">
        <v>470</v>
      </c>
      <c r="D7" s="82" t="s">
        <v>29</v>
      </c>
      <c r="E7" s="82" t="s">
        <v>30</v>
      </c>
      <c r="F7" s="87" t="s">
        <v>42</v>
      </c>
      <c r="G7" s="92" t="s">
        <v>471</v>
      </c>
      <c r="H7" s="87"/>
      <c r="I7" s="84"/>
      <c r="J7" s="85"/>
      <c r="K7" s="82" t="str">
        <f>Pagu_BLU!I39</f>
        <v>GA.4647.CDE.001.054.B.525114.00003</v>
      </c>
      <c r="L7" s="86">
        <v>21867000</v>
      </c>
      <c r="M7" s="87">
        <v>411211</v>
      </c>
      <c r="N7" s="5">
        <v>2167000</v>
      </c>
      <c r="O7" s="87">
        <v>411124</v>
      </c>
      <c r="P7" s="6">
        <v>394000</v>
      </c>
      <c r="Q7" s="87"/>
      <c r="R7" s="93"/>
      <c r="S7" s="89" t="s">
        <v>472</v>
      </c>
      <c r="T7" s="90">
        <v>46045</v>
      </c>
      <c r="U7" s="87" t="str">
        <f t="shared" si="0"/>
        <v>Belanja Barang</v>
      </c>
      <c r="V7" s="87" t="s">
        <v>35</v>
      </c>
      <c r="W7" s="87"/>
    </row>
    <row r="8" spans="1:25" ht="20.100000000000001" customHeight="1">
      <c r="A8" s="79">
        <v>7</v>
      </c>
      <c r="B8" s="80">
        <v>46051</v>
      </c>
      <c r="C8" s="81" t="s">
        <v>473</v>
      </c>
      <c r="D8" s="82" t="s">
        <v>29</v>
      </c>
      <c r="E8" s="82" t="s">
        <v>30</v>
      </c>
      <c r="F8" s="87" t="s">
        <v>37</v>
      </c>
      <c r="G8" s="92" t="s">
        <v>474</v>
      </c>
      <c r="H8" s="87"/>
      <c r="I8" s="84"/>
      <c r="J8" s="85"/>
      <c r="K8" s="82" t="str">
        <f>Pagu_BLU!I70</f>
        <v>WA.4611.EBA.962.052.E.525112.00005</v>
      </c>
      <c r="L8" s="86">
        <v>35520000</v>
      </c>
      <c r="M8" s="87">
        <v>411211</v>
      </c>
      <c r="N8" s="5">
        <v>3520000</v>
      </c>
      <c r="O8" s="87">
        <v>411124</v>
      </c>
      <c r="P8" s="6">
        <v>640000</v>
      </c>
      <c r="Q8" s="87"/>
      <c r="R8" s="93"/>
      <c r="S8" s="89" t="s">
        <v>475</v>
      </c>
      <c r="T8" s="90">
        <v>46043</v>
      </c>
      <c r="U8" s="87" t="str">
        <f t="shared" si="0"/>
        <v>Belanja Barang</v>
      </c>
      <c r="V8" s="87" t="s">
        <v>35</v>
      </c>
      <c r="W8" s="92"/>
    </row>
    <row r="9" spans="1:25" ht="20.100000000000001" customHeight="1">
      <c r="A9" s="79">
        <v>8</v>
      </c>
      <c r="B9" s="80">
        <v>46051</v>
      </c>
      <c r="C9" s="81" t="s">
        <v>476</v>
      </c>
      <c r="D9" s="82" t="s">
        <v>29</v>
      </c>
      <c r="E9" s="82" t="s">
        <v>30</v>
      </c>
      <c r="F9" s="87" t="s">
        <v>42</v>
      </c>
      <c r="G9" s="92" t="s">
        <v>477</v>
      </c>
      <c r="H9" s="87"/>
      <c r="I9" s="84"/>
      <c r="J9" s="85"/>
      <c r="K9" s="82" t="str">
        <f>Pagu_BLU!I41</f>
        <v>GA.4647.CDE.001.054.B.525114.00005</v>
      </c>
      <c r="L9" s="86">
        <v>4440000</v>
      </c>
      <c r="M9" s="87">
        <v>411211</v>
      </c>
      <c r="N9" s="5">
        <v>440000</v>
      </c>
      <c r="O9" s="87">
        <v>411124</v>
      </c>
      <c r="P9" s="6">
        <v>80000</v>
      </c>
      <c r="Q9" s="87"/>
      <c r="R9" s="93"/>
      <c r="S9" s="89" t="s">
        <v>478</v>
      </c>
      <c r="T9" s="90">
        <v>46049</v>
      </c>
      <c r="U9" s="87" t="str">
        <f t="shared" si="0"/>
        <v>Belanja Barang</v>
      </c>
      <c r="V9" s="87" t="s">
        <v>35</v>
      </c>
      <c r="W9" s="92"/>
    </row>
    <row r="10" spans="1:25" ht="20.100000000000001" customHeight="1">
      <c r="A10" s="79">
        <v>9</v>
      </c>
      <c r="B10" s="80">
        <v>46051</v>
      </c>
      <c r="C10" s="81" t="s">
        <v>479</v>
      </c>
      <c r="D10" s="82" t="s">
        <v>29</v>
      </c>
      <c r="E10" s="82" t="s">
        <v>30</v>
      </c>
      <c r="F10" s="87" t="s">
        <v>197</v>
      </c>
      <c r="G10" s="92" t="s">
        <v>480</v>
      </c>
      <c r="H10" s="87"/>
      <c r="I10" s="84"/>
      <c r="J10" s="85"/>
      <c r="K10" s="82" t="str">
        <f>Pagu_BLU!I108</f>
        <v>WA.4613.EBA.960.053.A.525112.00005</v>
      </c>
      <c r="L10" s="86">
        <v>25000000</v>
      </c>
      <c r="M10" s="87"/>
      <c r="N10" s="5"/>
      <c r="O10" s="87"/>
      <c r="P10" s="6"/>
      <c r="Q10" s="87"/>
      <c r="R10" s="93"/>
      <c r="S10" s="89" t="s">
        <v>481</v>
      </c>
      <c r="T10" s="90">
        <v>46052</v>
      </c>
      <c r="U10" s="87" t="str">
        <f t="shared" si="0"/>
        <v>Belanja Barang</v>
      </c>
      <c r="V10" s="87" t="s">
        <v>35</v>
      </c>
      <c r="W10" s="92"/>
    </row>
    <row r="11" spans="1:25" ht="20.100000000000001" customHeight="1">
      <c r="A11" s="79">
        <v>10</v>
      </c>
      <c r="B11" s="80">
        <v>46057</v>
      </c>
      <c r="C11" s="81" t="s">
        <v>482</v>
      </c>
      <c r="D11" s="83" t="s">
        <v>29</v>
      </c>
      <c r="E11" s="83" t="s">
        <v>30</v>
      </c>
      <c r="F11" s="87" t="s">
        <v>0</v>
      </c>
      <c r="G11" s="92" t="s">
        <v>483</v>
      </c>
      <c r="H11" s="87" t="s">
        <v>305</v>
      </c>
      <c r="I11" s="84">
        <v>46023</v>
      </c>
      <c r="J11" s="85"/>
      <c r="K11" s="82" t="str">
        <f>Pagu_BLU!I51</f>
        <v>WA.4611.EBA.962.051.A.525119.00001</v>
      </c>
      <c r="L11" s="86">
        <v>477943459</v>
      </c>
      <c r="M11" s="87">
        <v>411211</v>
      </c>
      <c r="N11" s="5">
        <v>47363766</v>
      </c>
      <c r="O11" s="87">
        <v>411124</v>
      </c>
      <c r="P11" s="6">
        <v>8611594</v>
      </c>
      <c r="Q11" s="87"/>
      <c r="R11" s="93"/>
      <c r="S11" s="89" t="s">
        <v>484</v>
      </c>
      <c r="T11" s="90">
        <v>46055</v>
      </c>
      <c r="U11" s="87" t="str">
        <f t="shared" si="0"/>
        <v>Belanja Barang</v>
      </c>
      <c r="V11" s="87" t="s">
        <v>35</v>
      </c>
      <c r="W11" s="87"/>
    </row>
    <row r="12" spans="1:25" ht="20.100000000000001" customHeight="1">
      <c r="A12" s="79">
        <v>11</v>
      </c>
      <c r="B12" s="80">
        <v>46057</v>
      </c>
      <c r="C12" s="81" t="s">
        <v>485</v>
      </c>
      <c r="D12" s="83" t="s">
        <v>29</v>
      </c>
      <c r="E12" s="83" t="s">
        <v>30</v>
      </c>
      <c r="F12" s="87" t="s">
        <v>79</v>
      </c>
      <c r="G12" s="92" t="s">
        <v>486</v>
      </c>
      <c r="H12" s="87" t="s">
        <v>487</v>
      </c>
      <c r="I12" s="84">
        <v>46023</v>
      </c>
      <c r="J12" s="85"/>
      <c r="K12" s="82" t="str">
        <f>Pagu_BLU!I52</f>
        <v>WA.4611.EBA.962.051.A.525119.00002</v>
      </c>
      <c r="L12" s="86">
        <v>538468056</v>
      </c>
      <c r="M12" s="87">
        <v>411211</v>
      </c>
      <c r="N12" s="5">
        <v>53361699</v>
      </c>
      <c r="O12" s="87">
        <v>411124</v>
      </c>
      <c r="P12" s="6">
        <v>9702127</v>
      </c>
      <c r="Q12" s="87"/>
      <c r="R12" s="93"/>
      <c r="S12" s="89" t="s">
        <v>488</v>
      </c>
      <c r="T12" s="90">
        <v>46055</v>
      </c>
      <c r="U12" s="87" t="str">
        <f t="shared" si="0"/>
        <v>Belanja Barang</v>
      </c>
      <c r="V12" s="87" t="s">
        <v>35</v>
      </c>
      <c r="W12" s="87"/>
    </row>
    <row r="13" spans="1:25" ht="20.100000000000001" customHeight="1">
      <c r="A13" s="79">
        <v>12</v>
      </c>
      <c r="B13" s="80">
        <v>46057</v>
      </c>
      <c r="C13" s="81" t="s">
        <v>489</v>
      </c>
      <c r="D13" s="83" t="s">
        <v>29</v>
      </c>
      <c r="E13" s="83" t="s">
        <v>30</v>
      </c>
      <c r="F13" s="87" t="s">
        <v>42</v>
      </c>
      <c r="G13" s="92" t="s">
        <v>490</v>
      </c>
      <c r="H13" s="87"/>
      <c r="I13" s="84"/>
      <c r="J13" s="85"/>
      <c r="K13" s="82" t="str">
        <f>Pagu_BLU!I69</f>
        <v>WA.4611.EBA.962.052.E.525112.00004</v>
      </c>
      <c r="L13" s="86">
        <v>16000000</v>
      </c>
      <c r="M13" s="87">
        <v>411211</v>
      </c>
      <c r="N13" s="5">
        <v>1585586</v>
      </c>
      <c r="O13" s="87">
        <v>411124</v>
      </c>
      <c r="P13" s="6">
        <v>288288</v>
      </c>
      <c r="Q13" s="87"/>
      <c r="R13" s="93"/>
      <c r="S13" s="89" t="s">
        <v>491</v>
      </c>
      <c r="T13" s="90">
        <v>46055</v>
      </c>
      <c r="U13" s="87" t="str">
        <f t="shared" si="0"/>
        <v>Belanja Barang</v>
      </c>
      <c r="V13" s="87" t="s">
        <v>35</v>
      </c>
      <c r="W13" s="87"/>
    </row>
    <row r="14" spans="1:25" ht="20.100000000000001" customHeight="1">
      <c r="A14" s="79">
        <v>13</v>
      </c>
      <c r="B14" s="80">
        <v>46057</v>
      </c>
      <c r="C14" s="81" t="s">
        <v>492</v>
      </c>
      <c r="D14" s="83" t="s">
        <v>29</v>
      </c>
      <c r="E14" s="83" t="s">
        <v>30</v>
      </c>
      <c r="F14" s="92" t="s">
        <v>37</v>
      </c>
      <c r="G14" s="92" t="s">
        <v>493</v>
      </c>
      <c r="H14" s="87"/>
      <c r="I14" s="84"/>
      <c r="J14" s="85"/>
      <c r="K14" s="82" t="str">
        <f>Pagu_BLU!I40</f>
        <v>GA.4647.CDE.001.054.B.525114.00004</v>
      </c>
      <c r="L14" s="86">
        <v>38037000</v>
      </c>
      <c r="M14" s="87">
        <v>411211</v>
      </c>
      <c r="N14" s="5">
        <v>3773000</v>
      </c>
      <c r="O14" s="87">
        <v>411124</v>
      </c>
      <c r="P14" s="6">
        <v>686000</v>
      </c>
      <c r="Q14" s="87"/>
      <c r="R14" s="93"/>
      <c r="S14" s="89" t="s">
        <v>494</v>
      </c>
      <c r="T14" s="90">
        <v>46055</v>
      </c>
      <c r="U14" s="87" t="str">
        <f t="shared" si="0"/>
        <v>Belanja Barang</v>
      </c>
      <c r="V14" s="87" t="s">
        <v>35</v>
      </c>
      <c r="W14" s="87"/>
    </row>
    <row r="15" spans="1:25" ht="20.100000000000001" customHeight="1">
      <c r="A15" s="79">
        <v>14</v>
      </c>
      <c r="B15" s="80">
        <v>46057</v>
      </c>
      <c r="C15" s="81" t="s">
        <v>495</v>
      </c>
      <c r="D15" s="83" t="s">
        <v>29</v>
      </c>
      <c r="E15" s="83" t="s">
        <v>30</v>
      </c>
      <c r="F15" s="87" t="s">
        <v>42</v>
      </c>
      <c r="G15" s="92" t="s">
        <v>496</v>
      </c>
      <c r="H15" s="87"/>
      <c r="I15" s="84"/>
      <c r="J15" s="85"/>
      <c r="K15" s="82" t="str">
        <f>Pagu_BLU!I33</f>
        <v>GA.4647.CDE.001.054.A.525112.00002</v>
      </c>
      <c r="L15" s="86">
        <v>44300100</v>
      </c>
      <c r="M15" s="87">
        <v>411211</v>
      </c>
      <c r="N15" s="5">
        <v>4390100</v>
      </c>
      <c r="O15" s="87">
        <v>411122</v>
      </c>
      <c r="P15" s="6">
        <v>598650</v>
      </c>
      <c r="Q15" s="87"/>
      <c r="R15" s="93"/>
      <c r="S15" s="89" t="s">
        <v>497</v>
      </c>
      <c r="T15" s="90">
        <v>46056</v>
      </c>
      <c r="U15" s="87" t="str">
        <f t="shared" si="0"/>
        <v>Belanja Barang</v>
      </c>
      <c r="V15" s="87" t="s">
        <v>35</v>
      </c>
      <c r="W15" s="87"/>
    </row>
    <row r="16" spans="1:25" ht="20.100000000000001" customHeight="1">
      <c r="A16" s="79">
        <v>15</v>
      </c>
      <c r="B16" s="80">
        <v>46057</v>
      </c>
      <c r="C16" s="81" t="s">
        <v>498</v>
      </c>
      <c r="D16" s="83" t="s">
        <v>29</v>
      </c>
      <c r="E16" s="83" t="s">
        <v>30</v>
      </c>
      <c r="F16" s="87" t="s">
        <v>42</v>
      </c>
      <c r="G16" s="92" t="s">
        <v>499</v>
      </c>
      <c r="H16" s="87"/>
      <c r="I16" s="84"/>
      <c r="J16" s="85"/>
      <c r="K16" s="82" t="str">
        <f>Pagu_BLU!I33</f>
        <v>GA.4647.CDE.001.054.A.525112.00002</v>
      </c>
      <c r="L16" s="86">
        <v>49891725</v>
      </c>
      <c r="M16" s="87">
        <v>411211</v>
      </c>
      <c r="N16" s="5">
        <v>4944225</v>
      </c>
      <c r="O16" s="87">
        <v>411122</v>
      </c>
      <c r="P16" s="6">
        <v>674213</v>
      </c>
      <c r="Q16" s="87"/>
      <c r="R16" s="93"/>
      <c r="S16" s="89" t="s">
        <v>500</v>
      </c>
      <c r="T16" s="90">
        <v>46056</v>
      </c>
      <c r="U16" s="87" t="str">
        <f t="shared" si="0"/>
        <v>Belanja Barang</v>
      </c>
      <c r="V16" s="87" t="s">
        <v>35</v>
      </c>
      <c r="W16" s="87"/>
    </row>
    <row r="17" spans="1:23" ht="20.100000000000001" customHeight="1">
      <c r="A17" s="79">
        <v>16</v>
      </c>
      <c r="B17" s="80">
        <v>46057</v>
      </c>
      <c r="C17" s="81" t="s">
        <v>501</v>
      </c>
      <c r="D17" s="83" t="s">
        <v>29</v>
      </c>
      <c r="E17" s="83" t="s">
        <v>30</v>
      </c>
      <c r="F17" s="87" t="s">
        <v>42</v>
      </c>
      <c r="G17" s="92" t="s">
        <v>502</v>
      </c>
      <c r="H17" s="87"/>
      <c r="I17" s="84"/>
      <c r="J17" s="85"/>
      <c r="K17" s="82" t="str">
        <f>Pagu_BLU!I32</f>
        <v>GA.4647.CDE.001.054.A.525112.00001</v>
      </c>
      <c r="L17" s="86">
        <v>46762080</v>
      </c>
      <c r="M17" s="87">
        <v>411211</v>
      </c>
      <c r="N17" s="5">
        <v>4634080</v>
      </c>
      <c r="O17" s="87">
        <v>411122</v>
      </c>
      <c r="P17" s="6">
        <v>631920</v>
      </c>
      <c r="Q17" s="87"/>
      <c r="R17" s="93"/>
      <c r="S17" s="89" t="s">
        <v>503</v>
      </c>
      <c r="T17" s="90">
        <v>46056</v>
      </c>
      <c r="U17" s="87" t="str">
        <f t="shared" si="0"/>
        <v>Belanja Barang</v>
      </c>
      <c r="V17" s="87" t="s">
        <v>35</v>
      </c>
      <c r="W17" s="87"/>
    </row>
    <row r="18" spans="1:23" ht="20.100000000000001" customHeight="1">
      <c r="A18" s="79">
        <v>17</v>
      </c>
      <c r="B18" s="80">
        <v>46063</v>
      </c>
      <c r="C18" s="81" t="s">
        <v>504</v>
      </c>
      <c r="D18" s="83" t="s">
        <v>29</v>
      </c>
      <c r="E18" s="83" t="s">
        <v>30</v>
      </c>
      <c r="F18" s="87" t="s">
        <v>73</v>
      </c>
      <c r="G18" s="92" t="s">
        <v>505</v>
      </c>
      <c r="H18" s="87"/>
      <c r="I18" s="84"/>
      <c r="J18" s="85"/>
      <c r="K18" s="82" t="str">
        <f>Pagu_BLU!I82</f>
        <v>WA.4611.EBD.001.056.B.525115.00004</v>
      </c>
      <c r="L18" s="86">
        <v>15396843</v>
      </c>
      <c r="M18" s="87"/>
      <c r="N18" s="5"/>
      <c r="O18" s="87"/>
      <c r="P18" s="6"/>
      <c r="Q18" s="87"/>
      <c r="R18" s="93"/>
      <c r="S18" s="89" t="s">
        <v>506</v>
      </c>
      <c r="T18" s="90">
        <v>46055</v>
      </c>
      <c r="U18" s="87" t="str">
        <f t="shared" si="0"/>
        <v>Belanja Barang</v>
      </c>
      <c r="V18" s="87" t="s">
        <v>35</v>
      </c>
      <c r="W18" s="87"/>
    </row>
    <row r="19" spans="1:23" ht="20.100000000000001" customHeight="1">
      <c r="A19" s="79">
        <v>18</v>
      </c>
      <c r="B19" s="80">
        <v>46063</v>
      </c>
      <c r="C19" s="81" t="s">
        <v>507</v>
      </c>
      <c r="D19" s="83" t="s">
        <v>29</v>
      </c>
      <c r="E19" s="83" t="s">
        <v>30</v>
      </c>
      <c r="F19" s="87" t="s">
        <v>73</v>
      </c>
      <c r="G19" s="92" t="s">
        <v>508</v>
      </c>
      <c r="H19" s="82"/>
      <c r="I19" s="84"/>
      <c r="J19" s="85"/>
      <c r="K19" s="82" t="str">
        <f>Pagu_BLU!I80</f>
        <v>WA.4611.EBD.001.056.B.525115.00002</v>
      </c>
      <c r="L19" s="86">
        <v>2674500</v>
      </c>
      <c r="M19" s="87"/>
      <c r="N19" s="5"/>
      <c r="O19" s="87"/>
      <c r="P19" s="6"/>
      <c r="Q19" s="87"/>
      <c r="R19" s="93"/>
      <c r="S19" s="89" t="s">
        <v>506</v>
      </c>
      <c r="T19" s="90">
        <v>46055</v>
      </c>
      <c r="U19" s="87" t="str">
        <f t="shared" si="0"/>
        <v>Belanja Barang</v>
      </c>
      <c r="V19" s="87" t="s">
        <v>35</v>
      </c>
      <c r="W19" s="87"/>
    </row>
    <row r="20" spans="1:23" ht="20.100000000000001" customHeight="1">
      <c r="A20" s="79">
        <v>19</v>
      </c>
      <c r="B20" s="80">
        <v>46063</v>
      </c>
      <c r="C20" s="81" t="s">
        <v>509</v>
      </c>
      <c r="D20" s="83" t="s">
        <v>29</v>
      </c>
      <c r="E20" s="83" t="s">
        <v>30</v>
      </c>
      <c r="F20" s="87" t="s">
        <v>73</v>
      </c>
      <c r="G20" s="92" t="s">
        <v>510</v>
      </c>
      <c r="H20" s="87"/>
      <c r="I20" s="84"/>
      <c r="J20" s="85"/>
      <c r="K20" s="82" t="str">
        <f>Pagu_BLU!I81</f>
        <v>WA.4611.EBD.001.056.B.525115.00003</v>
      </c>
      <c r="L20" s="86">
        <v>2695001</v>
      </c>
      <c r="M20" s="87"/>
      <c r="N20" s="5"/>
      <c r="O20" s="87"/>
      <c r="P20" s="6"/>
      <c r="Q20" s="87"/>
      <c r="R20" s="93"/>
      <c r="S20" s="89" t="s">
        <v>506</v>
      </c>
      <c r="T20" s="90">
        <v>46055</v>
      </c>
      <c r="U20" s="87" t="str">
        <f t="shared" si="0"/>
        <v>Belanja Barang</v>
      </c>
      <c r="V20" s="87" t="s">
        <v>35</v>
      </c>
      <c r="W20" s="87"/>
    </row>
    <row r="21" spans="1:23" ht="20.100000000000001" customHeight="1">
      <c r="A21" s="79">
        <v>20</v>
      </c>
      <c r="B21" s="80">
        <v>46063</v>
      </c>
      <c r="C21" s="81" t="s">
        <v>511</v>
      </c>
      <c r="D21" s="83" t="s">
        <v>29</v>
      </c>
      <c r="E21" s="83" t="s">
        <v>30</v>
      </c>
      <c r="F21" s="87" t="s">
        <v>73</v>
      </c>
      <c r="G21" s="92" t="s">
        <v>512</v>
      </c>
      <c r="H21" s="87"/>
      <c r="I21" s="84"/>
      <c r="J21" s="85"/>
      <c r="K21" s="82" t="str">
        <f>Pagu_BLU!I79</f>
        <v>WA.4611.EBD.001.056.B.525115.00001</v>
      </c>
      <c r="L21" s="86">
        <v>5860000</v>
      </c>
      <c r="M21" s="87"/>
      <c r="N21" s="5"/>
      <c r="O21" s="87"/>
      <c r="P21" s="6"/>
      <c r="Q21" s="87"/>
      <c r="R21" s="93"/>
      <c r="S21" s="89" t="s">
        <v>506</v>
      </c>
      <c r="T21" s="90">
        <v>46055</v>
      </c>
      <c r="U21" s="87" t="str">
        <f t="shared" si="0"/>
        <v>Belanja Barang</v>
      </c>
      <c r="V21" s="87" t="s">
        <v>35</v>
      </c>
      <c r="W21" s="87"/>
    </row>
    <row r="22" spans="1:23" ht="20.100000000000001" customHeight="1">
      <c r="A22" s="79">
        <v>21</v>
      </c>
      <c r="B22" s="80">
        <v>46066</v>
      </c>
      <c r="C22" s="81" t="s">
        <v>513</v>
      </c>
      <c r="D22" s="83" t="s">
        <v>29</v>
      </c>
      <c r="E22" s="83" t="s">
        <v>30</v>
      </c>
      <c r="F22" s="87" t="s">
        <v>122</v>
      </c>
      <c r="G22" s="92" t="s">
        <v>514</v>
      </c>
      <c r="H22" s="87"/>
      <c r="I22" s="84"/>
      <c r="J22" s="85"/>
      <c r="K22" s="82" t="str">
        <f>Pagu_BLU!I42</f>
        <v>GA.4647.CDE.001.055.A.525113.00001</v>
      </c>
      <c r="L22" s="86">
        <v>3500000</v>
      </c>
      <c r="M22" s="87"/>
      <c r="N22" s="5"/>
      <c r="O22" s="87">
        <v>411121</v>
      </c>
      <c r="P22" s="6">
        <v>25000</v>
      </c>
      <c r="Q22" s="87"/>
      <c r="R22" s="93"/>
      <c r="S22" s="89" t="s">
        <v>515</v>
      </c>
      <c r="T22" s="90">
        <v>46064</v>
      </c>
      <c r="U22" s="87" t="str">
        <f t="shared" si="0"/>
        <v>Belanja Barang</v>
      </c>
      <c r="V22" s="87" t="s">
        <v>35</v>
      </c>
      <c r="W22" s="92"/>
    </row>
    <row r="23" spans="1:23" ht="20.100000000000001" customHeight="1">
      <c r="A23" s="79">
        <v>22</v>
      </c>
      <c r="B23" s="80">
        <v>46066</v>
      </c>
      <c r="C23" s="81" t="s">
        <v>516</v>
      </c>
      <c r="D23" s="83" t="s">
        <v>29</v>
      </c>
      <c r="E23" s="83" t="s">
        <v>30</v>
      </c>
      <c r="F23" s="87" t="s">
        <v>181</v>
      </c>
      <c r="G23" s="92" t="s">
        <v>517</v>
      </c>
      <c r="H23" s="87"/>
      <c r="I23" s="84"/>
      <c r="J23" s="85"/>
      <c r="K23" s="82" t="str">
        <f>Pagu_BLU!I39</f>
        <v>GA.4647.CDE.001.054.B.525114.00003</v>
      </c>
      <c r="L23" s="86">
        <v>49978305</v>
      </c>
      <c r="M23" s="87">
        <v>411211</v>
      </c>
      <c r="N23" s="5">
        <v>4952805</v>
      </c>
      <c r="O23" s="87">
        <v>411124</v>
      </c>
      <c r="P23" s="6">
        <v>900510</v>
      </c>
      <c r="Q23" s="87"/>
      <c r="R23" s="93"/>
      <c r="S23" s="89" t="s">
        <v>518</v>
      </c>
      <c r="T23" s="90">
        <v>46064</v>
      </c>
      <c r="U23" s="87" t="str">
        <f t="shared" si="0"/>
        <v>Belanja Barang</v>
      </c>
      <c r="V23" s="87" t="s">
        <v>35</v>
      </c>
      <c r="W23" s="92"/>
    </row>
    <row r="24" spans="1:23" ht="20.100000000000001" customHeight="1">
      <c r="A24" s="79">
        <v>23</v>
      </c>
      <c r="B24" s="80">
        <v>46066</v>
      </c>
      <c r="C24" s="81" t="s">
        <v>519</v>
      </c>
      <c r="D24" s="83" t="s">
        <v>29</v>
      </c>
      <c r="E24" s="83" t="s">
        <v>30</v>
      </c>
      <c r="F24" s="87" t="s">
        <v>42</v>
      </c>
      <c r="G24" s="92" t="s">
        <v>520</v>
      </c>
      <c r="H24" s="87"/>
      <c r="I24" s="84"/>
      <c r="J24" s="85"/>
      <c r="K24" s="82" t="str">
        <f>Pagu_BLU!I33</f>
        <v>GA.4647.CDE.001.054.A.525112.00002</v>
      </c>
      <c r="L24" s="86">
        <v>49617000</v>
      </c>
      <c r="M24" s="87">
        <v>411211</v>
      </c>
      <c r="N24" s="5">
        <v>4917000</v>
      </c>
      <c r="O24" s="87">
        <v>411122</v>
      </c>
      <c r="P24" s="6">
        <v>670500</v>
      </c>
      <c r="Q24" s="87"/>
      <c r="R24" s="93"/>
      <c r="S24" s="89" t="s">
        <v>521</v>
      </c>
      <c r="T24" s="90">
        <v>46066</v>
      </c>
      <c r="U24" s="87" t="str">
        <f t="shared" si="0"/>
        <v>Belanja Barang</v>
      </c>
      <c r="V24" s="87" t="s">
        <v>35</v>
      </c>
      <c r="W24" s="92"/>
    </row>
    <row r="25" spans="1:23" ht="20.100000000000001" customHeight="1">
      <c r="A25" s="79">
        <v>24</v>
      </c>
      <c r="B25" s="80">
        <v>46066</v>
      </c>
      <c r="C25" s="81" t="s">
        <v>522</v>
      </c>
      <c r="D25" s="83" t="s">
        <v>29</v>
      </c>
      <c r="E25" s="83" t="s">
        <v>30</v>
      </c>
      <c r="F25" s="87" t="s">
        <v>42</v>
      </c>
      <c r="G25" s="92" t="s">
        <v>523</v>
      </c>
      <c r="H25" s="87"/>
      <c r="I25" s="84"/>
      <c r="J25" s="85"/>
      <c r="K25" s="82" t="str">
        <f>Pagu_BLU!I33</f>
        <v>GA.4647.CDE.001.054.A.525112.00002</v>
      </c>
      <c r="L25" s="86">
        <v>45887400</v>
      </c>
      <c r="M25" s="87">
        <v>411211</v>
      </c>
      <c r="N25" s="5">
        <v>4547000</v>
      </c>
      <c r="O25" s="87">
        <v>411122</v>
      </c>
      <c r="P25" s="6">
        <v>620100</v>
      </c>
      <c r="Q25" s="87"/>
      <c r="R25" s="93"/>
      <c r="S25" s="89" t="s">
        <v>524</v>
      </c>
      <c r="T25" s="90">
        <v>46066</v>
      </c>
      <c r="U25" s="87" t="str">
        <f t="shared" si="0"/>
        <v>Belanja Barang</v>
      </c>
      <c r="V25" s="87" t="s">
        <v>35</v>
      </c>
      <c r="W25" s="92"/>
    </row>
    <row r="26" spans="1:23" ht="20.100000000000001" customHeight="1">
      <c r="A26" s="79">
        <v>25</v>
      </c>
      <c r="B26" s="80">
        <v>46066</v>
      </c>
      <c r="C26" s="81" t="s">
        <v>525</v>
      </c>
      <c r="D26" s="83" t="s">
        <v>29</v>
      </c>
      <c r="E26" s="83" t="s">
        <v>30</v>
      </c>
      <c r="F26" s="87" t="s">
        <v>42</v>
      </c>
      <c r="G26" s="92" t="s">
        <v>526</v>
      </c>
      <c r="H26" s="87"/>
      <c r="I26" s="84"/>
      <c r="J26" s="85"/>
      <c r="K26" s="87" t="str">
        <f>Pagu_BLU!I106</f>
        <v>WA.4613.EBA.960.053.A.525112.00003</v>
      </c>
      <c r="L26" s="86">
        <v>15540000</v>
      </c>
      <c r="M26" s="87">
        <v>411211</v>
      </c>
      <c r="N26" s="5">
        <v>1540000</v>
      </c>
      <c r="O26" s="87">
        <v>411124</v>
      </c>
      <c r="P26" s="6">
        <v>280000</v>
      </c>
      <c r="Q26" s="87"/>
      <c r="R26" s="93"/>
      <c r="S26" s="89" t="s">
        <v>527</v>
      </c>
      <c r="T26" s="90">
        <v>46066</v>
      </c>
      <c r="U26" s="87" t="str">
        <f t="shared" si="0"/>
        <v>Belanja Barang</v>
      </c>
      <c r="V26" s="87" t="s">
        <v>35</v>
      </c>
      <c r="W26" s="92"/>
    </row>
    <row r="27" spans="1:23" ht="20.100000000000001" customHeight="1">
      <c r="A27" s="79">
        <v>26</v>
      </c>
      <c r="B27" s="80">
        <v>46073</v>
      </c>
      <c r="C27" s="81" t="s">
        <v>528</v>
      </c>
      <c r="D27" s="83" t="s">
        <v>29</v>
      </c>
      <c r="E27" s="83" t="s">
        <v>30</v>
      </c>
      <c r="F27" s="87" t="s">
        <v>92</v>
      </c>
      <c r="G27" s="92" t="s">
        <v>529</v>
      </c>
      <c r="H27" s="87"/>
      <c r="I27" s="84"/>
      <c r="J27" s="85"/>
      <c r="K27" s="87" t="str">
        <f>Pagu_BLU!I41</f>
        <v>GA.4647.CDE.001.054.B.525114.00005</v>
      </c>
      <c r="L27" s="86">
        <v>10500600</v>
      </c>
      <c r="M27" s="87">
        <v>411211</v>
      </c>
      <c r="N27" s="5">
        <v>1040600</v>
      </c>
      <c r="O27" s="87">
        <v>411128</v>
      </c>
      <c r="P27" s="6">
        <v>250690</v>
      </c>
      <c r="Q27" s="87"/>
      <c r="R27" s="93"/>
      <c r="S27" s="89" t="s">
        <v>530</v>
      </c>
      <c r="T27" s="90">
        <v>46066</v>
      </c>
      <c r="U27" s="87" t="str">
        <f t="shared" si="0"/>
        <v>Belanja Barang</v>
      </c>
      <c r="V27" s="92" t="s">
        <v>35</v>
      </c>
      <c r="W27" s="92"/>
    </row>
    <row r="28" spans="1:23" ht="18.95" customHeight="1">
      <c r="A28" s="79">
        <v>27</v>
      </c>
      <c r="B28" s="80">
        <v>46073</v>
      </c>
      <c r="C28" s="81" t="s">
        <v>531</v>
      </c>
      <c r="D28" s="83" t="s">
        <v>29</v>
      </c>
      <c r="E28" s="83" t="s">
        <v>30</v>
      </c>
      <c r="F28" s="87" t="s">
        <v>92</v>
      </c>
      <c r="G28" s="92" t="s">
        <v>532</v>
      </c>
      <c r="H28" s="87"/>
      <c r="I28" s="84"/>
      <c r="J28" s="85"/>
      <c r="K28" s="87" t="str">
        <f>Pagu_BLU!I35</f>
        <v>GA.4647.CDE.001.054.A.525112.00004</v>
      </c>
      <c r="L28" s="86">
        <v>39793500</v>
      </c>
      <c r="M28" s="87">
        <v>411211</v>
      </c>
      <c r="N28" s="5">
        <v>3943500</v>
      </c>
      <c r="O28" s="87">
        <v>411122</v>
      </c>
      <c r="P28" s="6">
        <v>537750</v>
      </c>
      <c r="Q28" s="87"/>
      <c r="R28" s="93"/>
      <c r="S28" s="89" t="s">
        <v>533</v>
      </c>
      <c r="T28" s="90">
        <v>46071</v>
      </c>
      <c r="U28" s="87" t="str">
        <f t="shared" si="0"/>
        <v>Belanja Barang</v>
      </c>
      <c r="V28" s="92" t="s">
        <v>35</v>
      </c>
      <c r="W28" s="92"/>
    </row>
    <row r="29" spans="1:23" ht="20.100000000000001" customHeight="1">
      <c r="A29" s="79">
        <v>28</v>
      </c>
      <c r="B29" s="80">
        <v>46073</v>
      </c>
      <c r="C29" s="81" t="s">
        <v>534</v>
      </c>
      <c r="D29" s="83" t="s">
        <v>29</v>
      </c>
      <c r="E29" s="83" t="s">
        <v>30</v>
      </c>
      <c r="F29" s="87" t="s">
        <v>42</v>
      </c>
      <c r="G29" s="92" t="s">
        <v>526</v>
      </c>
      <c r="H29" s="87"/>
      <c r="I29" s="84"/>
      <c r="J29" s="85"/>
      <c r="K29" s="87" t="str">
        <f>Pagu_BLU!I106</f>
        <v>WA.4613.EBA.960.053.A.525112.00003</v>
      </c>
      <c r="L29" s="86">
        <v>13986000</v>
      </c>
      <c r="M29" s="87">
        <v>411211</v>
      </c>
      <c r="N29" s="5">
        <v>1386000</v>
      </c>
      <c r="O29" s="87">
        <v>411124</v>
      </c>
      <c r="P29" s="6">
        <v>252000</v>
      </c>
      <c r="Q29" s="87"/>
      <c r="R29" s="93"/>
      <c r="S29" s="89" t="s">
        <v>535</v>
      </c>
      <c r="T29" s="90">
        <v>46072</v>
      </c>
      <c r="U29" s="87" t="str">
        <f t="shared" si="0"/>
        <v>Belanja Barang</v>
      </c>
      <c r="V29" s="92" t="s">
        <v>35</v>
      </c>
      <c r="W29" s="92"/>
    </row>
    <row r="30" spans="1:23" ht="20.100000000000001" customHeight="1">
      <c r="A30" s="79">
        <v>29</v>
      </c>
      <c r="B30" s="80">
        <v>46073</v>
      </c>
      <c r="C30" s="81" t="s">
        <v>536</v>
      </c>
      <c r="D30" s="83" t="s">
        <v>29</v>
      </c>
      <c r="E30" s="83" t="s">
        <v>30</v>
      </c>
      <c r="F30" s="87" t="s">
        <v>73</v>
      </c>
      <c r="G30" s="92" t="s">
        <v>505</v>
      </c>
      <c r="H30" s="87"/>
      <c r="I30" s="94"/>
      <c r="J30" s="85"/>
      <c r="K30" s="87" t="str">
        <f>Pagu_BLU!I82</f>
        <v>WA.4611.EBD.001.056.B.525115.00004</v>
      </c>
      <c r="L30" s="86">
        <v>16791441</v>
      </c>
      <c r="M30" s="87"/>
      <c r="N30" s="5"/>
      <c r="O30" s="87"/>
      <c r="P30" s="6"/>
      <c r="Q30" s="87"/>
      <c r="R30" s="93"/>
      <c r="S30" s="89" t="s">
        <v>537</v>
      </c>
      <c r="T30" s="90">
        <v>46057</v>
      </c>
      <c r="U30" s="87" t="str">
        <f t="shared" si="0"/>
        <v>Belanja Barang</v>
      </c>
      <c r="V30" s="92" t="s">
        <v>35</v>
      </c>
      <c r="W30" s="92"/>
    </row>
    <row r="31" spans="1:23" ht="20.100000000000001" customHeight="1">
      <c r="A31" s="79">
        <v>30</v>
      </c>
      <c r="B31" s="80">
        <v>46073</v>
      </c>
      <c r="C31" s="81" t="s">
        <v>538</v>
      </c>
      <c r="D31" s="83" t="s">
        <v>29</v>
      </c>
      <c r="E31" s="83" t="s">
        <v>30</v>
      </c>
      <c r="F31" s="87" t="s">
        <v>73</v>
      </c>
      <c r="G31" s="92" t="s">
        <v>510</v>
      </c>
      <c r="H31" s="87"/>
      <c r="I31" s="94"/>
      <c r="J31" s="85"/>
      <c r="K31" s="87" t="str">
        <f>Pagu_BLU!I81</f>
        <v>WA.4611.EBD.001.056.B.525115.00003</v>
      </c>
      <c r="L31" s="86">
        <v>14090000</v>
      </c>
      <c r="M31" s="87"/>
      <c r="N31" s="5"/>
      <c r="O31" s="87"/>
      <c r="P31" s="6"/>
      <c r="Q31" s="87"/>
      <c r="R31" s="93"/>
      <c r="S31" s="89" t="s">
        <v>537</v>
      </c>
      <c r="T31" s="90">
        <v>46057</v>
      </c>
      <c r="U31" s="87" t="str">
        <f t="shared" si="0"/>
        <v>Belanja Barang</v>
      </c>
      <c r="V31" s="92" t="s">
        <v>35</v>
      </c>
      <c r="W31" s="92"/>
    </row>
    <row r="32" spans="1:23" ht="20.100000000000001" customHeight="1">
      <c r="A32" s="79">
        <v>31</v>
      </c>
      <c r="B32" s="80">
        <v>46073</v>
      </c>
      <c r="C32" s="81" t="s">
        <v>539</v>
      </c>
      <c r="D32" s="83" t="s">
        <v>29</v>
      </c>
      <c r="E32" s="83" t="s">
        <v>30</v>
      </c>
      <c r="F32" s="87" t="s">
        <v>73</v>
      </c>
      <c r="G32" s="92" t="s">
        <v>512</v>
      </c>
      <c r="H32" s="87"/>
      <c r="I32" s="94"/>
      <c r="J32" s="85"/>
      <c r="K32" s="87" t="str">
        <f>Pagu_BLU!I79</f>
        <v>WA.4611.EBD.001.056.B.525115.00001</v>
      </c>
      <c r="L32" s="86">
        <v>11250000</v>
      </c>
      <c r="M32" s="87"/>
      <c r="N32" s="5"/>
      <c r="O32" s="87"/>
      <c r="P32" s="6"/>
      <c r="Q32" s="87"/>
      <c r="R32" s="93"/>
      <c r="S32" s="89" t="s">
        <v>537</v>
      </c>
      <c r="T32" s="90">
        <v>46057</v>
      </c>
      <c r="U32" s="87" t="str">
        <f t="shared" si="0"/>
        <v>Belanja Barang</v>
      </c>
      <c r="V32" s="92" t="s">
        <v>35</v>
      </c>
      <c r="W32" s="92"/>
    </row>
    <row r="33" spans="1:23" ht="20.100000000000001" customHeight="1">
      <c r="A33" s="79">
        <v>32</v>
      </c>
      <c r="B33" s="80">
        <v>46073</v>
      </c>
      <c r="C33" s="81" t="s">
        <v>540</v>
      </c>
      <c r="D33" s="83" t="s">
        <v>29</v>
      </c>
      <c r="E33" s="83" t="s">
        <v>30</v>
      </c>
      <c r="F33" s="87" t="s">
        <v>73</v>
      </c>
      <c r="G33" s="92" t="s">
        <v>505</v>
      </c>
      <c r="H33" s="87"/>
      <c r="I33" s="94"/>
      <c r="J33" s="85"/>
      <c r="K33" s="87" t="str">
        <f>Pagu_BLU!I82</f>
        <v>WA.4611.EBD.001.056.B.525115.00004</v>
      </c>
      <c r="L33" s="86">
        <v>22789345</v>
      </c>
      <c r="M33" s="87"/>
      <c r="N33" s="5"/>
      <c r="O33" s="87"/>
      <c r="P33" s="6"/>
      <c r="Q33" s="87"/>
      <c r="R33" s="93"/>
      <c r="S33" s="89" t="s">
        <v>541</v>
      </c>
      <c r="T33" s="90">
        <v>46071</v>
      </c>
      <c r="U33" s="87" t="str">
        <f t="shared" si="0"/>
        <v>Belanja Barang</v>
      </c>
      <c r="V33" s="92" t="s">
        <v>35</v>
      </c>
      <c r="W33" s="92"/>
    </row>
    <row r="34" spans="1:23" ht="20.100000000000001" customHeight="1">
      <c r="A34" s="79">
        <v>33</v>
      </c>
      <c r="B34" s="80">
        <v>46073</v>
      </c>
      <c r="C34" s="81" t="s">
        <v>542</v>
      </c>
      <c r="D34" s="83" t="s">
        <v>29</v>
      </c>
      <c r="E34" s="83" t="s">
        <v>30</v>
      </c>
      <c r="F34" s="87" t="s">
        <v>73</v>
      </c>
      <c r="G34" s="92" t="s">
        <v>508</v>
      </c>
      <c r="H34" s="87"/>
      <c r="I34" s="95"/>
      <c r="J34" s="85"/>
      <c r="K34" s="87" t="str">
        <f>Pagu_BLU!I80</f>
        <v>WA.4611.EBD.001.056.B.525115.00002</v>
      </c>
      <c r="L34" s="86">
        <v>1645160</v>
      </c>
      <c r="M34" s="87"/>
      <c r="N34" s="5"/>
      <c r="O34" s="87"/>
      <c r="P34" s="6"/>
      <c r="Q34" s="87"/>
      <c r="R34" s="93"/>
      <c r="S34" s="89" t="s">
        <v>541</v>
      </c>
      <c r="T34" s="90">
        <v>46071</v>
      </c>
      <c r="U34" s="87" t="str">
        <f t="shared" si="0"/>
        <v>Belanja Barang</v>
      </c>
      <c r="V34" s="92" t="s">
        <v>35</v>
      </c>
      <c r="W34" s="92"/>
    </row>
    <row r="35" spans="1:23" ht="20.100000000000001" customHeight="1">
      <c r="A35" s="79">
        <v>34</v>
      </c>
      <c r="B35" s="80">
        <v>46073</v>
      </c>
      <c r="C35" s="81" t="s">
        <v>543</v>
      </c>
      <c r="D35" s="83" t="s">
        <v>29</v>
      </c>
      <c r="E35" s="83" t="s">
        <v>30</v>
      </c>
      <c r="F35" s="87" t="s">
        <v>73</v>
      </c>
      <c r="G35" s="92" t="s">
        <v>510</v>
      </c>
      <c r="H35" s="87"/>
      <c r="I35" s="94"/>
      <c r="J35" s="85"/>
      <c r="K35" s="87" t="str">
        <f>Pagu_BLU!I81</f>
        <v>WA.4611.EBD.001.056.B.525115.00003</v>
      </c>
      <c r="L35" s="86">
        <v>16270000</v>
      </c>
      <c r="M35" s="87"/>
      <c r="N35" s="5"/>
      <c r="O35" s="87"/>
      <c r="P35" s="6"/>
      <c r="Q35" s="87"/>
      <c r="R35" s="93"/>
      <c r="S35" s="89" t="s">
        <v>541</v>
      </c>
      <c r="T35" s="90">
        <v>46071</v>
      </c>
      <c r="U35" s="87" t="str">
        <f t="shared" si="0"/>
        <v>Belanja Barang</v>
      </c>
      <c r="V35" s="92" t="s">
        <v>35</v>
      </c>
      <c r="W35" s="92"/>
    </row>
    <row r="36" spans="1:23" ht="20.100000000000001" customHeight="1">
      <c r="A36" s="79">
        <v>35</v>
      </c>
      <c r="B36" s="80">
        <v>46073</v>
      </c>
      <c r="C36" s="81" t="s">
        <v>544</v>
      </c>
      <c r="D36" s="83" t="s">
        <v>29</v>
      </c>
      <c r="E36" s="83" t="s">
        <v>30</v>
      </c>
      <c r="F36" s="82" t="s">
        <v>73</v>
      </c>
      <c r="G36" s="92" t="s">
        <v>512</v>
      </c>
      <c r="H36" s="82"/>
      <c r="I36" s="84"/>
      <c r="J36" s="85"/>
      <c r="K36" s="82" t="str">
        <f>Pagu_BLU!I79</f>
        <v>WA.4611.EBD.001.056.B.525115.00001</v>
      </c>
      <c r="L36" s="86">
        <v>12100000</v>
      </c>
      <c r="M36" s="87"/>
      <c r="N36" s="5"/>
      <c r="O36" s="87"/>
      <c r="P36" s="6"/>
      <c r="Q36" s="87"/>
      <c r="R36" s="93"/>
      <c r="S36" s="89" t="s">
        <v>541</v>
      </c>
      <c r="T36" s="90">
        <v>46071</v>
      </c>
      <c r="U36" s="87" t="str">
        <f t="shared" si="0"/>
        <v>Belanja Barang</v>
      </c>
      <c r="V36" s="92" t="s">
        <v>35</v>
      </c>
      <c r="W36" s="92"/>
    </row>
    <row r="37" spans="1:23" ht="20.100000000000001" customHeight="1">
      <c r="A37" s="79">
        <v>36</v>
      </c>
      <c r="B37" s="80">
        <v>46073</v>
      </c>
      <c r="C37" s="81" t="s">
        <v>545</v>
      </c>
      <c r="D37" s="83" t="s">
        <v>29</v>
      </c>
      <c r="E37" s="83" t="s">
        <v>30</v>
      </c>
      <c r="F37" s="87" t="s">
        <v>73</v>
      </c>
      <c r="G37" s="92" t="s">
        <v>505</v>
      </c>
      <c r="H37" s="87"/>
      <c r="I37" s="84"/>
      <c r="J37" s="85"/>
      <c r="K37" s="87" t="str">
        <f>Pagu_BLU!I82</f>
        <v>WA.4611.EBD.001.056.B.525115.00004</v>
      </c>
      <c r="L37" s="86">
        <v>15439000</v>
      </c>
      <c r="M37" s="87"/>
      <c r="N37" s="5"/>
      <c r="O37" s="87"/>
      <c r="P37" s="6"/>
      <c r="Q37" s="87"/>
      <c r="R37" s="93"/>
      <c r="S37" s="89" t="s">
        <v>546</v>
      </c>
      <c r="T37" s="90">
        <v>46071</v>
      </c>
      <c r="U37" s="87" t="str">
        <f t="shared" si="0"/>
        <v>Belanja Barang</v>
      </c>
      <c r="V37" s="92" t="s">
        <v>35</v>
      </c>
      <c r="W37" s="92"/>
    </row>
    <row r="38" spans="1:23" ht="20.100000000000001" customHeight="1">
      <c r="A38" s="79">
        <v>37</v>
      </c>
      <c r="B38" s="80">
        <v>46073</v>
      </c>
      <c r="C38" s="81" t="s">
        <v>547</v>
      </c>
      <c r="D38" s="83" t="s">
        <v>29</v>
      </c>
      <c r="E38" s="83" t="s">
        <v>30</v>
      </c>
      <c r="F38" s="87" t="s">
        <v>73</v>
      </c>
      <c r="G38" s="92" t="s">
        <v>508</v>
      </c>
      <c r="H38" s="87"/>
      <c r="I38" s="84"/>
      <c r="J38" s="85"/>
      <c r="K38" s="87" t="str">
        <f>Pagu_BLU!I80</f>
        <v>WA.4611.EBD.001.056.B.525115.00002</v>
      </c>
      <c r="L38" s="86">
        <v>1901010</v>
      </c>
      <c r="M38" s="87"/>
      <c r="N38" s="5"/>
      <c r="O38" s="87"/>
      <c r="P38" s="6"/>
      <c r="Q38" s="87"/>
      <c r="R38" s="93"/>
      <c r="S38" s="89" t="s">
        <v>546</v>
      </c>
      <c r="T38" s="90">
        <v>46071</v>
      </c>
      <c r="U38" s="87" t="str">
        <f t="shared" si="0"/>
        <v>Belanja Barang</v>
      </c>
      <c r="V38" s="92" t="s">
        <v>35</v>
      </c>
      <c r="W38" s="92"/>
    </row>
    <row r="39" spans="1:23" ht="20.100000000000001" customHeight="1">
      <c r="A39" s="79">
        <v>38</v>
      </c>
      <c r="B39" s="80">
        <v>46073</v>
      </c>
      <c r="C39" s="81" t="s">
        <v>548</v>
      </c>
      <c r="D39" s="83" t="s">
        <v>29</v>
      </c>
      <c r="E39" s="83" t="s">
        <v>30</v>
      </c>
      <c r="F39" s="87" t="s">
        <v>73</v>
      </c>
      <c r="G39" s="92" t="s">
        <v>510</v>
      </c>
      <c r="H39" s="87"/>
      <c r="I39" s="84"/>
      <c r="J39" s="85"/>
      <c r="K39" s="87" t="str">
        <f>Pagu_BLU!I81</f>
        <v>WA.4611.EBD.001.056.B.525115.00003</v>
      </c>
      <c r="L39" s="86">
        <v>5900000</v>
      </c>
      <c r="M39" s="87"/>
      <c r="N39" s="5"/>
      <c r="O39" s="87"/>
      <c r="P39" s="6"/>
      <c r="Q39" s="87"/>
      <c r="R39" s="93"/>
      <c r="S39" s="89" t="s">
        <v>546</v>
      </c>
      <c r="T39" s="90">
        <v>46071</v>
      </c>
      <c r="U39" s="87" t="str">
        <f t="shared" si="0"/>
        <v>Belanja Barang</v>
      </c>
      <c r="V39" s="92" t="s">
        <v>35</v>
      </c>
      <c r="W39" s="92"/>
    </row>
    <row r="40" spans="1:23" ht="20.100000000000001" customHeight="1">
      <c r="A40" s="79">
        <v>39</v>
      </c>
      <c r="B40" s="80">
        <v>46073</v>
      </c>
      <c r="C40" s="81" t="s">
        <v>549</v>
      </c>
      <c r="D40" s="83" t="s">
        <v>29</v>
      </c>
      <c r="E40" s="83" t="s">
        <v>30</v>
      </c>
      <c r="F40" s="87" t="s">
        <v>73</v>
      </c>
      <c r="G40" s="92" t="s">
        <v>512</v>
      </c>
      <c r="H40" s="87"/>
      <c r="I40" s="84"/>
      <c r="J40" s="85"/>
      <c r="K40" s="87" t="str">
        <f>Pagu_BLU!I79</f>
        <v>WA.4611.EBD.001.056.B.525115.00001</v>
      </c>
      <c r="L40" s="86">
        <v>5290000</v>
      </c>
      <c r="M40" s="87"/>
      <c r="N40" s="5"/>
      <c r="O40" s="87"/>
      <c r="P40" s="6"/>
      <c r="Q40" s="87"/>
      <c r="R40" s="93"/>
      <c r="S40" s="89" t="s">
        <v>546</v>
      </c>
      <c r="T40" s="90">
        <v>46071</v>
      </c>
      <c r="U40" s="87" t="str">
        <f t="shared" si="0"/>
        <v>Belanja Barang</v>
      </c>
      <c r="V40" s="92" t="s">
        <v>35</v>
      </c>
      <c r="W40" s="92"/>
    </row>
    <row r="41" spans="1:23" ht="18.600000000000001" customHeight="1">
      <c r="A41" s="79">
        <v>40</v>
      </c>
      <c r="B41" s="80"/>
      <c r="C41" s="81" t="s">
        <v>550</v>
      </c>
      <c r="D41" s="83"/>
      <c r="E41" s="83"/>
      <c r="F41" s="87"/>
      <c r="G41" s="92"/>
      <c r="H41" s="87"/>
      <c r="I41" s="84"/>
      <c r="J41" s="85"/>
      <c r="K41" s="87" t="s">
        <v>252</v>
      </c>
      <c r="L41" s="86"/>
      <c r="M41" s="87"/>
      <c r="N41" s="5"/>
      <c r="O41" s="87"/>
      <c r="P41" s="6"/>
      <c r="Q41" s="87"/>
      <c r="R41" s="93"/>
      <c r="S41" s="89"/>
      <c r="T41" s="90"/>
      <c r="U41" s="87" t="str">
        <f t="shared" si="0"/>
        <v>Belanja Modal</v>
      </c>
      <c r="V41" s="92" t="s">
        <v>35</v>
      </c>
      <c r="W41" s="92"/>
    </row>
    <row r="42" spans="1:23" ht="20.100000000000001" customHeight="1">
      <c r="A42" s="79">
        <v>41</v>
      </c>
      <c r="B42" s="80"/>
      <c r="C42" s="81" t="s">
        <v>551</v>
      </c>
      <c r="D42" s="83"/>
      <c r="E42" s="83"/>
      <c r="F42" s="87"/>
      <c r="G42" s="92"/>
      <c r="H42" s="87"/>
      <c r="I42" s="84"/>
      <c r="J42" s="85"/>
      <c r="K42" s="87"/>
      <c r="L42" s="86"/>
      <c r="M42" s="87"/>
      <c r="N42" s="5"/>
      <c r="O42" s="87"/>
      <c r="P42" s="6"/>
      <c r="Q42" s="87"/>
      <c r="R42" s="87"/>
      <c r="S42" s="89"/>
      <c r="T42" s="90"/>
      <c r="U42" s="87" t="str">
        <f t="shared" si="0"/>
        <v/>
      </c>
      <c r="V42" s="92" t="s">
        <v>35</v>
      </c>
      <c r="W42" s="92"/>
    </row>
    <row r="43" spans="1:23" ht="20.100000000000001" customHeight="1">
      <c r="A43" s="79">
        <v>42</v>
      </c>
      <c r="B43" s="80"/>
      <c r="C43" s="81"/>
      <c r="D43" s="83"/>
      <c r="E43" s="83"/>
      <c r="F43" s="87"/>
      <c r="G43" s="92"/>
      <c r="H43" s="87"/>
      <c r="I43" s="84"/>
      <c r="J43" s="85"/>
      <c r="K43" s="87"/>
      <c r="L43" s="86"/>
      <c r="M43" s="87"/>
      <c r="N43" s="5"/>
      <c r="O43" s="87"/>
      <c r="P43" s="6"/>
      <c r="Q43" s="87"/>
      <c r="R43" s="87"/>
      <c r="S43" s="89"/>
      <c r="T43" s="90"/>
      <c r="U43" s="87" t="str">
        <f t="shared" si="0"/>
        <v/>
      </c>
      <c r="V43" s="92" t="s">
        <v>35</v>
      </c>
      <c r="W43" s="92"/>
    </row>
    <row r="44" spans="1:23" ht="20.100000000000001" customHeight="1">
      <c r="A44" s="79">
        <v>43</v>
      </c>
      <c r="B44" s="80"/>
      <c r="C44" s="81"/>
      <c r="D44" s="83"/>
      <c r="E44" s="83"/>
      <c r="F44" s="87"/>
      <c r="G44" s="92"/>
      <c r="H44" s="87"/>
      <c r="I44" s="84"/>
      <c r="J44" s="85"/>
      <c r="K44" s="87"/>
      <c r="L44" s="86"/>
      <c r="M44" s="87"/>
      <c r="N44" s="5"/>
      <c r="O44" s="87"/>
      <c r="P44" s="6"/>
      <c r="Q44" s="87"/>
      <c r="R44" s="87"/>
      <c r="S44" s="89"/>
      <c r="T44" s="90"/>
      <c r="U44" s="87" t="str">
        <f t="shared" si="0"/>
        <v/>
      </c>
      <c r="V44" s="92" t="s">
        <v>35</v>
      </c>
      <c r="W44" s="92"/>
    </row>
    <row r="45" spans="1:23" ht="20.100000000000001" customHeight="1">
      <c r="A45" s="79">
        <v>44</v>
      </c>
      <c r="B45" s="80"/>
      <c r="C45" s="81"/>
      <c r="D45" s="83"/>
      <c r="E45" s="83"/>
      <c r="F45" s="87"/>
      <c r="G45" s="92"/>
      <c r="H45" s="87"/>
      <c r="I45" s="84"/>
      <c r="J45" s="85"/>
      <c r="K45" s="87"/>
      <c r="L45" s="86"/>
      <c r="M45" s="87"/>
      <c r="N45" s="5"/>
      <c r="O45" s="87"/>
      <c r="P45" s="6"/>
      <c r="Q45" s="87"/>
      <c r="R45" s="87"/>
      <c r="S45" s="89"/>
      <c r="T45" s="90"/>
      <c r="U45" s="87" t="str">
        <f t="shared" si="0"/>
        <v/>
      </c>
      <c r="V45" s="92" t="s">
        <v>35</v>
      </c>
      <c r="W45" s="92"/>
    </row>
    <row r="46" spans="1:23" ht="20.100000000000001" customHeight="1">
      <c r="A46" s="79">
        <v>45</v>
      </c>
      <c r="B46" s="80"/>
      <c r="C46" s="81"/>
      <c r="D46" s="83"/>
      <c r="E46" s="83"/>
      <c r="F46" s="87"/>
      <c r="G46" s="92"/>
      <c r="H46" s="87"/>
      <c r="I46" s="84"/>
      <c r="J46" s="85"/>
      <c r="K46" s="87"/>
      <c r="L46" s="86"/>
      <c r="M46" s="87"/>
      <c r="N46" s="5"/>
      <c r="O46" s="87"/>
      <c r="P46" s="6"/>
      <c r="Q46" s="87"/>
      <c r="R46" s="87"/>
      <c r="S46" s="89"/>
      <c r="T46" s="90"/>
      <c r="U46" s="87" t="str">
        <f t="shared" si="0"/>
        <v/>
      </c>
      <c r="V46" s="92" t="s">
        <v>35</v>
      </c>
      <c r="W46" s="92"/>
    </row>
    <row r="47" spans="1:23" ht="20.100000000000001" customHeight="1">
      <c r="A47" s="79">
        <v>46</v>
      </c>
      <c r="B47" s="80"/>
      <c r="C47" s="81"/>
      <c r="D47" s="83"/>
      <c r="E47" s="83"/>
      <c r="F47" s="87"/>
      <c r="G47" s="92"/>
      <c r="H47" s="87"/>
      <c r="I47" s="84"/>
      <c r="J47" s="85"/>
      <c r="K47" s="87"/>
      <c r="L47" s="86"/>
      <c r="M47" s="87"/>
      <c r="N47" s="5"/>
      <c r="O47" s="87"/>
      <c r="P47" s="6"/>
      <c r="Q47" s="87"/>
      <c r="R47" s="87"/>
      <c r="S47" s="89"/>
      <c r="T47" s="90"/>
      <c r="U47" s="87" t="str">
        <f t="shared" si="0"/>
        <v/>
      </c>
      <c r="V47" s="92" t="s">
        <v>35</v>
      </c>
      <c r="W47" s="92"/>
    </row>
    <row r="48" spans="1:23" ht="20.100000000000001" customHeight="1">
      <c r="A48" s="79">
        <v>47</v>
      </c>
      <c r="B48" s="80"/>
      <c r="C48" s="81"/>
      <c r="D48" s="83"/>
      <c r="E48" s="83"/>
      <c r="F48" s="87"/>
      <c r="G48" s="92"/>
      <c r="H48" s="87"/>
      <c r="I48" s="84"/>
      <c r="J48" s="85"/>
      <c r="K48" s="87"/>
      <c r="L48" s="86"/>
      <c r="M48" s="87"/>
      <c r="N48" s="5"/>
      <c r="O48" s="87"/>
      <c r="P48" s="6"/>
      <c r="Q48" s="87"/>
      <c r="R48" s="87"/>
      <c r="S48" s="89"/>
      <c r="T48" s="90"/>
      <c r="U48" s="87" t="str">
        <f t="shared" si="0"/>
        <v/>
      </c>
      <c r="V48" s="92" t="s">
        <v>35</v>
      </c>
      <c r="W48" s="92"/>
    </row>
    <row r="49" spans="1:23" ht="20.100000000000001" customHeight="1">
      <c r="A49" s="79"/>
      <c r="B49" s="80"/>
      <c r="C49" s="81"/>
      <c r="D49" s="83"/>
      <c r="E49" s="83"/>
      <c r="F49" s="87"/>
      <c r="G49" s="92"/>
      <c r="H49" s="87"/>
      <c r="I49" s="84"/>
      <c r="J49" s="85"/>
      <c r="K49" s="87"/>
      <c r="L49" s="86"/>
      <c r="M49" s="87"/>
      <c r="N49" s="5"/>
      <c r="O49" s="87"/>
      <c r="P49" s="6"/>
      <c r="Q49" s="87"/>
      <c r="R49" s="87"/>
      <c r="S49" s="89"/>
      <c r="T49" s="90"/>
      <c r="U49" s="87" t="str">
        <f t="shared" si="0"/>
        <v/>
      </c>
      <c r="V49" s="92" t="s">
        <v>35</v>
      </c>
      <c r="W49" s="92"/>
    </row>
    <row r="50" spans="1:23" ht="20.100000000000001" customHeight="1">
      <c r="A50" s="79"/>
      <c r="B50" s="80"/>
      <c r="C50" s="81"/>
      <c r="D50" s="83"/>
      <c r="E50" s="83"/>
      <c r="F50" s="87"/>
      <c r="G50" s="92"/>
      <c r="H50" s="87"/>
      <c r="I50" s="84"/>
      <c r="J50" s="85"/>
      <c r="K50" s="87"/>
      <c r="L50" s="86"/>
      <c r="M50" s="87"/>
      <c r="N50" s="5"/>
      <c r="O50" s="87"/>
      <c r="P50" s="6"/>
      <c r="Q50" s="87"/>
      <c r="R50" s="87"/>
      <c r="S50" s="89"/>
      <c r="T50" s="90"/>
      <c r="U50" s="87" t="str">
        <f t="shared" si="0"/>
        <v/>
      </c>
      <c r="V50" s="92" t="s">
        <v>35</v>
      </c>
      <c r="W50" s="92"/>
    </row>
    <row r="51" spans="1:23" ht="20.100000000000001" customHeight="1">
      <c r="A51" s="79"/>
      <c r="B51" s="80"/>
      <c r="C51" s="81"/>
      <c r="D51" s="83"/>
      <c r="E51" s="83"/>
      <c r="F51" s="87"/>
      <c r="G51" s="92"/>
      <c r="H51" s="87"/>
      <c r="I51" s="84"/>
      <c r="J51" s="85"/>
      <c r="K51" s="87"/>
      <c r="L51" s="86"/>
      <c r="M51" s="87"/>
      <c r="N51" s="5"/>
      <c r="O51" s="87"/>
      <c r="P51" s="6"/>
      <c r="Q51" s="87"/>
      <c r="R51" s="87"/>
      <c r="S51" s="89"/>
      <c r="T51" s="90"/>
      <c r="U51" s="87" t="str">
        <f t="shared" si="0"/>
        <v/>
      </c>
      <c r="V51" s="92" t="s">
        <v>35</v>
      </c>
      <c r="W51" s="92"/>
    </row>
    <row r="52" spans="1:23" ht="20.100000000000001" customHeight="1">
      <c r="A52" s="79"/>
      <c r="B52" s="80"/>
      <c r="C52" s="81"/>
      <c r="D52" s="83"/>
      <c r="E52" s="83"/>
      <c r="F52" s="87"/>
      <c r="G52" s="92"/>
      <c r="H52" s="87"/>
      <c r="I52" s="84"/>
      <c r="J52" s="85"/>
      <c r="K52" s="87"/>
      <c r="L52" s="86"/>
      <c r="M52" s="87"/>
      <c r="N52" s="5"/>
      <c r="O52" s="87"/>
      <c r="P52" s="6"/>
      <c r="Q52" s="87"/>
      <c r="R52" s="87"/>
      <c r="S52" s="89"/>
      <c r="T52" s="90"/>
      <c r="U52" s="87" t="str">
        <f t="shared" si="0"/>
        <v/>
      </c>
      <c r="V52" s="92" t="s">
        <v>35</v>
      </c>
      <c r="W52" s="92"/>
    </row>
    <row r="53" spans="1:23" ht="20.100000000000001" customHeight="1">
      <c r="A53" s="79"/>
      <c r="B53" s="80"/>
      <c r="C53" s="81"/>
      <c r="D53" s="83"/>
      <c r="E53" s="83"/>
      <c r="F53" s="87"/>
      <c r="G53" s="92"/>
      <c r="H53" s="87"/>
      <c r="I53" s="84"/>
      <c r="J53" s="85"/>
      <c r="K53" s="82"/>
      <c r="L53" s="86"/>
      <c r="M53" s="87"/>
      <c r="N53" s="5"/>
      <c r="O53" s="87"/>
      <c r="P53" s="6"/>
      <c r="Q53" s="87"/>
      <c r="R53" s="87"/>
      <c r="S53" s="89"/>
      <c r="T53" s="90"/>
      <c r="U53" s="87" t="str">
        <f t="shared" si="0"/>
        <v/>
      </c>
      <c r="V53" s="92" t="s">
        <v>35</v>
      </c>
      <c r="W53" s="92"/>
    </row>
    <row r="54" spans="1:23" ht="20.100000000000001" customHeight="1">
      <c r="A54" s="79"/>
      <c r="B54" s="80"/>
      <c r="C54" s="81"/>
      <c r="D54" s="83"/>
      <c r="E54" s="83"/>
      <c r="F54" s="87"/>
      <c r="G54" s="92"/>
      <c r="H54" s="87"/>
      <c r="I54" s="84"/>
      <c r="J54" s="85"/>
      <c r="K54" s="87"/>
      <c r="L54" s="86"/>
      <c r="M54" s="87"/>
      <c r="N54" s="5"/>
      <c r="O54" s="87"/>
      <c r="P54" s="6"/>
      <c r="Q54" s="87"/>
      <c r="R54" s="87"/>
      <c r="S54" s="89"/>
      <c r="T54" s="90"/>
      <c r="U54" s="87" t="str">
        <f t="shared" si="0"/>
        <v/>
      </c>
      <c r="V54" s="92" t="s">
        <v>35</v>
      </c>
      <c r="W54" s="92"/>
    </row>
    <row r="55" spans="1:23" ht="20.100000000000001" customHeight="1">
      <c r="A55" s="79"/>
      <c r="B55" s="80"/>
      <c r="C55" s="81"/>
      <c r="D55" s="83"/>
      <c r="E55" s="83"/>
      <c r="F55" s="87"/>
      <c r="G55" s="92"/>
      <c r="H55" s="87"/>
      <c r="I55" s="84"/>
      <c r="J55" s="85"/>
      <c r="K55" s="87"/>
      <c r="L55" s="86"/>
      <c r="M55" s="87"/>
      <c r="N55" s="5"/>
      <c r="O55" s="87"/>
      <c r="P55" s="6"/>
      <c r="Q55" s="87"/>
      <c r="R55" s="87"/>
      <c r="S55" s="89"/>
      <c r="T55" s="90"/>
      <c r="U55" s="87" t="str">
        <f t="shared" si="0"/>
        <v/>
      </c>
      <c r="V55" s="92" t="s">
        <v>35</v>
      </c>
      <c r="W55" s="92"/>
    </row>
    <row r="56" spans="1:23" ht="20.100000000000001" customHeight="1">
      <c r="A56" s="79"/>
      <c r="B56" s="80"/>
      <c r="C56" s="81"/>
      <c r="D56" s="83"/>
      <c r="E56" s="83"/>
      <c r="F56" s="87"/>
      <c r="G56" s="92"/>
      <c r="H56" s="87"/>
      <c r="I56" s="84"/>
      <c r="J56" s="85"/>
      <c r="K56" s="87"/>
      <c r="L56" s="86"/>
      <c r="M56" s="87"/>
      <c r="N56" s="5"/>
      <c r="O56" s="87"/>
      <c r="P56" s="6"/>
      <c r="Q56" s="87"/>
      <c r="R56" s="87"/>
      <c r="S56" s="89"/>
      <c r="T56" s="90"/>
      <c r="U56" s="87" t="str">
        <f t="shared" si="0"/>
        <v/>
      </c>
      <c r="V56" s="92" t="s">
        <v>35</v>
      </c>
      <c r="W56" s="92"/>
    </row>
    <row r="57" spans="1:23" ht="20.100000000000001" customHeight="1">
      <c r="A57" s="79"/>
      <c r="B57" s="80"/>
      <c r="C57" s="81"/>
      <c r="D57" s="83"/>
      <c r="E57" s="83"/>
      <c r="F57" s="87"/>
      <c r="G57" s="92"/>
      <c r="H57" s="87"/>
      <c r="I57" s="84"/>
      <c r="J57" s="85"/>
      <c r="K57" s="87"/>
      <c r="L57" s="86"/>
      <c r="M57" s="87"/>
      <c r="N57" s="5"/>
      <c r="O57" s="87"/>
      <c r="P57" s="6"/>
      <c r="Q57" s="87"/>
      <c r="R57" s="87"/>
      <c r="S57" s="89"/>
      <c r="T57" s="90"/>
      <c r="U57" s="87" t="str">
        <f t="shared" si="0"/>
        <v/>
      </c>
      <c r="V57" s="92" t="s">
        <v>35</v>
      </c>
      <c r="W57" s="92"/>
    </row>
    <row r="58" spans="1:23" ht="20.100000000000001" customHeight="1">
      <c r="A58" s="79"/>
      <c r="B58" s="80"/>
      <c r="C58" s="81"/>
      <c r="D58" s="83"/>
      <c r="E58" s="83"/>
      <c r="F58" s="87"/>
      <c r="G58" s="92"/>
      <c r="H58" s="87"/>
      <c r="I58" s="84"/>
      <c r="J58" s="85"/>
      <c r="K58" s="87"/>
      <c r="L58" s="86"/>
      <c r="M58" s="87"/>
      <c r="N58" s="96"/>
      <c r="O58" s="87"/>
      <c r="P58" s="6"/>
      <c r="Q58" s="87"/>
      <c r="R58" s="87"/>
      <c r="S58" s="89"/>
      <c r="T58" s="90"/>
      <c r="U58" s="87" t="str">
        <f t="shared" si="0"/>
        <v/>
      </c>
      <c r="V58" s="92" t="s">
        <v>35</v>
      </c>
      <c r="W58" s="92"/>
    </row>
    <row r="59" spans="1:23" ht="20.100000000000001" customHeight="1">
      <c r="A59" s="79"/>
      <c r="B59" s="80"/>
      <c r="C59" s="81"/>
      <c r="D59" s="83"/>
      <c r="E59" s="83"/>
      <c r="F59" s="82"/>
      <c r="G59" s="83"/>
      <c r="H59" s="82"/>
      <c r="I59" s="94"/>
      <c r="J59" s="85"/>
      <c r="K59" s="82"/>
      <c r="L59" s="86"/>
      <c r="M59" s="87"/>
      <c r="N59" s="5"/>
      <c r="O59" s="87"/>
      <c r="P59" s="6"/>
      <c r="Q59" s="87"/>
      <c r="R59" s="87"/>
      <c r="S59" s="89"/>
      <c r="T59" s="90"/>
      <c r="U59" s="87"/>
      <c r="V59" s="92"/>
      <c r="W59" s="92"/>
    </row>
    <row r="60" spans="1:23" ht="20.100000000000001" customHeight="1">
      <c r="A60" s="79"/>
      <c r="B60" s="80"/>
      <c r="C60" s="81"/>
      <c r="D60" s="83"/>
      <c r="E60" s="83"/>
      <c r="F60" s="87"/>
      <c r="G60" s="92"/>
      <c r="H60" s="87"/>
      <c r="I60" s="94"/>
      <c r="J60" s="85"/>
      <c r="K60" s="92"/>
      <c r="L60" s="86"/>
      <c r="M60" s="87"/>
      <c r="N60" s="5"/>
      <c r="O60" s="87"/>
      <c r="P60" s="6"/>
      <c r="Q60" s="87"/>
      <c r="R60" s="87"/>
      <c r="S60" s="89"/>
      <c r="T60" s="90"/>
      <c r="U60" s="87" t="str">
        <f t="shared" si="0"/>
        <v/>
      </c>
      <c r="V60" s="92" t="s">
        <v>35</v>
      </c>
      <c r="W60" s="92"/>
    </row>
    <row r="61" spans="1:23" ht="20.100000000000001" customHeight="1">
      <c r="A61" s="79"/>
      <c r="B61" s="80"/>
      <c r="C61" s="81"/>
      <c r="D61" s="83"/>
      <c r="E61" s="83"/>
      <c r="F61" s="87"/>
      <c r="G61" s="92"/>
      <c r="H61" s="87"/>
      <c r="I61" s="84"/>
      <c r="J61" s="85"/>
      <c r="K61" s="87"/>
      <c r="L61" s="86"/>
      <c r="M61" s="87"/>
      <c r="N61" s="5"/>
      <c r="O61" s="87"/>
      <c r="P61" s="6"/>
      <c r="Q61" s="87"/>
      <c r="R61" s="87"/>
      <c r="S61" s="89"/>
      <c r="T61" s="90"/>
      <c r="U61" s="87" t="str">
        <f t="shared" si="0"/>
        <v/>
      </c>
      <c r="V61" s="92" t="s">
        <v>35</v>
      </c>
      <c r="W61" s="92"/>
    </row>
    <row r="62" spans="1:23" ht="20.100000000000001" customHeight="1">
      <c r="A62" s="79"/>
      <c r="B62" s="80"/>
      <c r="C62" s="81"/>
      <c r="D62" s="83"/>
      <c r="E62" s="83"/>
      <c r="F62" s="87"/>
      <c r="G62" s="92"/>
      <c r="H62" s="87"/>
      <c r="I62" s="84"/>
      <c r="J62" s="85"/>
      <c r="K62" s="87"/>
      <c r="L62" s="86"/>
      <c r="M62" s="87"/>
      <c r="N62" s="5"/>
      <c r="O62" s="87"/>
      <c r="P62" s="6"/>
      <c r="Q62" s="87"/>
      <c r="R62" s="87"/>
      <c r="S62" s="89"/>
      <c r="T62" s="90"/>
      <c r="U62" s="87" t="str">
        <f t="shared" si="0"/>
        <v/>
      </c>
      <c r="V62" s="92" t="s">
        <v>35</v>
      </c>
      <c r="W62" s="92"/>
    </row>
    <row r="63" spans="1:23" ht="20.100000000000001" customHeight="1">
      <c r="A63" s="79"/>
      <c r="B63" s="80"/>
      <c r="C63" s="81"/>
      <c r="D63" s="83"/>
      <c r="E63" s="83"/>
      <c r="F63" s="87"/>
      <c r="G63" s="92"/>
      <c r="H63" s="87"/>
      <c r="I63" s="84"/>
      <c r="J63" s="85"/>
      <c r="K63" s="87"/>
      <c r="L63" s="86"/>
      <c r="M63" s="87"/>
      <c r="N63" s="5"/>
      <c r="O63" s="87"/>
      <c r="P63" s="6"/>
      <c r="Q63" s="87"/>
      <c r="R63" s="87"/>
      <c r="S63" s="89"/>
      <c r="T63" s="90"/>
      <c r="U63" s="87" t="str">
        <f t="shared" si="0"/>
        <v/>
      </c>
      <c r="V63" s="92" t="s">
        <v>35</v>
      </c>
      <c r="W63" s="92"/>
    </row>
    <row r="64" spans="1:23" ht="20.100000000000001" customHeight="1">
      <c r="A64" s="79"/>
      <c r="B64" s="80"/>
      <c r="C64" s="81"/>
      <c r="D64" s="83"/>
      <c r="E64" s="83"/>
      <c r="F64" s="87"/>
      <c r="G64" s="83"/>
      <c r="H64" s="82"/>
      <c r="I64" s="94"/>
      <c r="J64" s="85"/>
      <c r="K64" s="82"/>
      <c r="L64" s="86"/>
      <c r="M64" s="87"/>
      <c r="N64" s="5"/>
      <c r="O64" s="87"/>
      <c r="P64" s="6"/>
      <c r="Q64" s="87"/>
      <c r="R64" s="87"/>
      <c r="S64" s="89"/>
      <c r="T64" s="90"/>
      <c r="U64" s="87" t="str">
        <f>IF(ISBLANK(K64),"",IF(MID(K64,23,2)="52","Belanja Barang","Belanja Modal"))</f>
        <v/>
      </c>
      <c r="V64" s="92" t="s">
        <v>35</v>
      </c>
      <c r="W64" s="92"/>
    </row>
    <row r="65" spans="1:23" ht="20.100000000000001" customHeight="1">
      <c r="A65" s="79"/>
      <c r="B65" s="80"/>
      <c r="C65" s="81"/>
      <c r="D65" s="83"/>
      <c r="E65" s="83"/>
      <c r="F65" s="87"/>
      <c r="G65" s="83"/>
      <c r="H65" s="87"/>
      <c r="I65" s="84"/>
      <c r="J65" s="85"/>
      <c r="K65" s="87"/>
      <c r="L65" s="86"/>
      <c r="M65" s="87"/>
      <c r="N65" s="5"/>
      <c r="O65" s="87"/>
      <c r="P65" s="6"/>
      <c r="Q65" s="87"/>
      <c r="R65" s="87"/>
      <c r="S65" s="89"/>
      <c r="T65" s="90"/>
      <c r="U65" s="87" t="str">
        <f t="shared" si="0"/>
        <v/>
      </c>
      <c r="V65" s="87" t="s">
        <v>35</v>
      </c>
      <c r="W65" s="92"/>
    </row>
    <row r="66" spans="1:23" ht="20.100000000000001" customHeight="1">
      <c r="A66" s="79"/>
      <c r="B66" s="80"/>
      <c r="C66" s="81"/>
      <c r="D66" s="83"/>
      <c r="E66" s="83"/>
      <c r="F66" s="87"/>
      <c r="G66" s="92"/>
      <c r="H66" s="87"/>
      <c r="I66" s="84"/>
      <c r="J66" s="85"/>
      <c r="K66" s="87"/>
      <c r="L66" s="86"/>
      <c r="M66" s="87"/>
      <c r="N66" s="5"/>
      <c r="O66" s="87"/>
      <c r="P66" s="6"/>
      <c r="Q66" s="87"/>
      <c r="R66" s="87"/>
      <c r="S66" s="89"/>
      <c r="T66" s="90"/>
      <c r="U66" s="87" t="str">
        <f t="shared" si="0"/>
        <v/>
      </c>
      <c r="V66" s="87" t="s">
        <v>35</v>
      </c>
      <c r="W66" s="92"/>
    </row>
    <row r="67" spans="1:23" ht="20.100000000000001" customHeight="1">
      <c r="A67" s="79"/>
      <c r="B67" s="80"/>
      <c r="C67" s="81"/>
      <c r="D67" s="83"/>
      <c r="E67" s="83"/>
      <c r="F67" s="87"/>
      <c r="G67" s="92"/>
      <c r="H67" s="87"/>
      <c r="I67" s="84"/>
      <c r="J67" s="85"/>
      <c r="K67" s="87"/>
      <c r="L67" s="86"/>
      <c r="M67" s="87"/>
      <c r="N67" s="5"/>
      <c r="O67" s="87"/>
      <c r="P67" s="6"/>
      <c r="Q67" s="87"/>
      <c r="R67" s="87"/>
      <c r="S67" s="89"/>
      <c r="T67" s="90"/>
      <c r="U67" s="87" t="str">
        <f t="shared" ref="U67:U130" si="1">IF(ISBLANK(K67),"",IF(MID(K67,23,2)="52","Belanja Barang","Belanja Modal"))</f>
        <v/>
      </c>
      <c r="V67" s="87" t="s">
        <v>35</v>
      </c>
      <c r="W67" s="92"/>
    </row>
    <row r="68" spans="1:23" ht="20.100000000000001" customHeight="1">
      <c r="A68" s="79"/>
      <c r="B68" s="80"/>
      <c r="C68" s="81"/>
      <c r="D68" s="83"/>
      <c r="E68" s="83"/>
      <c r="F68" s="87"/>
      <c r="G68" s="92"/>
      <c r="H68" s="87"/>
      <c r="I68" s="84"/>
      <c r="J68" s="85"/>
      <c r="K68" s="87"/>
      <c r="L68" s="86"/>
      <c r="M68" s="87"/>
      <c r="N68" s="5"/>
      <c r="O68" s="87"/>
      <c r="P68" s="6"/>
      <c r="Q68" s="87"/>
      <c r="R68" s="87"/>
      <c r="S68" s="89"/>
      <c r="T68" s="90"/>
      <c r="U68" s="87" t="str">
        <f t="shared" si="1"/>
        <v/>
      </c>
      <c r="V68" s="87" t="s">
        <v>35</v>
      </c>
      <c r="W68" s="92"/>
    </row>
    <row r="69" spans="1:23" ht="20.100000000000001" customHeight="1">
      <c r="A69" s="79"/>
      <c r="B69" s="80"/>
      <c r="C69" s="81"/>
      <c r="D69" s="83"/>
      <c r="E69" s="83"/>
      <c r="F69" s="87"/>
      <c r="G69" s="92"/>
      <c r="H69" s="87"/>
      <c r="I69" s="84"/>
      <c r="J69" s="85"/>
      <c r="K69" s="87"/>
      <c r="L69" s="86"/>
      <c r="M69" s="87"/>
      <c r="N69" s="5"/>
      <c r="O69" s="87"/>
      <c r="P69" s="6"/>
      <c r="Q69" s="87"/>
      <c r="R69" s="87"/>
      <c r="S69" s="89"/>
      <c r="T69" s="90"/>
      <c r="U69" s="87" t="str">
        <f t="shared" si="1"/>
        <v/>
      </c>
      <c r="V69" s="87" t="s">
        <v>35</v>
      </c>
      <c r="W69" s="92"/>
    </row>
    <row r="70" spans="1:23" ht="20.100000000000001" customHeight="1">
      <c r="A70" s="79"/>
      <c r="B70" s="80"/>
      <c r="C70" s="81"/>
      <c r="D70" s="83"/>
      <c r="E70" s="83"/>
      <c r="F70" s="87"/>
      <c r="G70" s="92"/>
      <c r="H70" s="87"/>
      <c r="I70" s="84"/>
      <c r="J70" s="85"/>
      <c r="K70" s="87"/>
      <c r="L70" s="86"/>
      <c r="M70" s="87"/>
      <c r="N70" s="5"/>
      <c r="O70" s="87"/>
      <c r="P70" s="6"/>
      <c r="Q70" s="87"/>
      <c r="R70" s="87"/>
      <c r="S70" s="89"/>
      <c r="T70" s="90"/>
      <c r="U70" s="87" t="str">
        <f t="shared" si="1"/>
        <v/>
      </c>
      <c r="V70" s="87" t="s">
        <v>35</v>
      </c>
      <c r="W70" s="92"/>
    </row>
    <row r="71" spans="1:23" ht="20.100000000000001" customHeight="1">
      <c r="A71" s="79"/>
      <c r="B71" s="80"/>
      <c r="C71" s="81"/>
      <c r="D71" s="83"/>
      <c r="E71" s="83"/>
      <c r="F71" s="87"/>
      <c r="G71" s="92"/>
      <c r="H71" s="87"/>
      <c r="I71" s="84"/>
      <c r="J71" s="85"/>
      <c r="K71" s="87"/>
      <c r="L71" s="86"/>
      <c r="M71" s="87"/>
      <c r="N71" s="5"/>
      <c r="O71" s="87"/>
      <c r="P71" s="6"/>
      <c r="Q71" s="87"/>
      <c r="R71" s="87"/>
      <c r="S71" s="89"/>
      <c r="T71" s="90"/>
      <c r="U71" s="87" t="str">
        <f t="shared" si="1"/>
        <v/>
      </c>
      <c r="V71" s="87" t="s">
        <v>35</v>
      </c>
      <c r="W71" s="92"/>
    </row>
    <row r="72" spans="1:23" ht="20.100000000000001" customHeight="1">
      <c r="A72" s="79"/>
      <c r="B72" s="80"/>
      <c r="C72" s="81"/>
      <c r="D72" s="83"/>
      <c r="E72" s="83"/>
      <c r="F72" s="87"/>
      <c r="G72" s="92"/>
      <c r="H72" s="87"/>
      <c r="I72" s="84"/>
      <c r="J72" s="85"/>
      <c r="K72" s="87"/>
      <c r="L72" s="86"/>
      <c r="M72" s="87"/>
      <c r="N72" s="5"/>
      <c r="O72" s="87"/>
      <c r="P72" s="6"/>
      <c r="Q72" s="87"/>
      <c r="R72" s="87"/>
      <c r="S72" s="89"/>
      <c r="T72" s="90"/>
      <c r="U72" s="87" t="str">
        <f t="shared" si="1"/>
        <v/>
      </c>
      <c r="V72" s="87" t="s">
        <v>35</v>
      </c>
      <c r="W72" s="92"/>
    </row>
    <row r="73" spans="1:23" ht="20.100000000000001" customHeight="1">
      <c r="A73" s="79"/>
      <c r="B73" s="80"/>
      <c r="C73" s="81"/>
      <c r="D73" s="83"/>
      <c r="E73" s="83"/>
      <c r="F73" s="87"/>
      <c r="G73" s="92"/>
      <c r="H73" s="87"/>
      <c r="I73" s="84"/>
      <c r="J73" s="85"/>
      <c r="K73" s="87"/>
      <c r="L73" s="86"/>
      <c r="M73" s="87"/>
      <c r="N73" s="5"/>
      <c r="O73" s="87"/>
      <c r="P73" s="6"/>
      <c r="Q73" s="87"/>
      <c r="R73" s="87"/>
      <c r="S73" s="89"/>
      <c r="T73" s="90"/>
      <c r="U73" s="87" t="str">
        <f t="shared" si="1"/>
        <v/>
      </c>
      <c r="V73" s="87" t="s">
        <v>35</v>
      </c>
      <c r="W73" s="92"/>
    </row>
    <row r="74" spans="1:23" ht="20.100000000000001" customHeight="1">
      <c r="A74" s="79"/>
      <c r="B74" s="80"/>
      <c r="C74" s="81"/>
      <c r="D74" s="83"/>
      <c r="E74" s="83"/>
      <c r="F74" s="87"/>
      <c r="G74" s="83"/>
      <c r="H74" s="87"/>
      <c r="I74" s="84"/>
      <c r="J74" s="85"/>
      <c r="K74" s="87"/>
      <c r="L74" s="86"/>
      <c r="M74" s="87"/>
      <c r="N74" s="5"/>
      <c r="O74" s="87"/>
      <c r="P74" s="6"/>
      <c r="Q74" s="87"/>
      <c r="R74" s="87"/>
      <c r="S74" s="89"/>
      <c r="T74" s="90"/>
      <c r="U74" s="87" t="str">
        <f t="shared" si="1"/>
        <v/>
      </c>
      <c r="V74" s="92" t="s">
        <v>35</v>
      </c>
      <c r="W74" s="92"/>
    </row>
    <row r="75" spans="1:23" ht="20.100000000000001" customHeight="1">
      <c r="A75" s="79"/>
      <c r="B75" s="80"/>
      <c r="C75" s="81"/>
      <c r="D75" s="83"/>
      <c r="E75" s="83"/>
      <c r="F75" s="87"/>
      <c r="G75" s="92"/>
      <c r="H75" s="87"/>
      <c r="I75" s="84"/>
      <c r="J75" s="85"/>
      <c r="K75" s="87"/>
      <c r="L75" s="86"/>
      <c r="M75" s="87"/>
      <c r="N75" s="5"/>
      <c r="O75" s="87"/>
      <c r="P75" s="6"/>
      <c r="Q75" s="87"/>
      <c r="R75" s="87"/>
      <c r="S75" s="89"/>
      <c r="T75" s="90"/>
      <c r="U75" s="87" t="str">
        <f t="shared" si="1"/>
        <v/>
      </c>
      <c r="V75" s="92" t="s">
        <v>35</v>
      </c>
      <c r="W75" s="92"/>
    </row>
    <row r="76" spans="1:23" ht="20.100000000000001" customHeight="1">
      <c r="A76" s="79"/>
      <c r="B76" s="80"/>
      <c r="C76" s="81"/>
      <c r="D76" s="83"/>
      <c r="E76" s="83"/>
      <c r="F76" s="87"/>
      <c r="G76" s="92"/>
      <c r="H76" s="82"/>
      <c r="I76" s="94"/>
      <c r="J76" s="85"/>
      <c r="K76" s="87"/>
      <c r="L76" s="86"/>
      <c r="M76" s="87"/>
      <c r="N76" s="5"/>
      <c r="O76" s="87"/>
      <c r="P76" s="6"/>
      <c r="Q76" s="87"/>
      <c r="R76" s="87"/>
      <c r="S76" s="89"/>
      <c r="T76" s="90"/>
      <c r="U76" s="87" t="str">
        <f t="shared" si="1"/>
        <v/>
      </c>
      <c r="V76" s="92" t="s">
        <v>35</v>
      </c>
      <c r="W76" s="92"/>
    </row>
    <row r="77" spans="1:23" ht="20.100000000000001" customHeight="1">
      <c r="A77" s="79"/>
      <c r="B77" s="80"/>
      <c r="C77" s="81"/>
      <c r="D77" s="83"/>
      <c r="E77" s="83"/>
      <c r="F77" s="87"/>
      <c r="G77" s="92"/>
      <c r="H77" s="87"/>
      <c r="I77" s="94"/>
      <c r="J77" s="85"/>
      <c r="K77" s="87"/>
      <c r="L77" s="86"/>
      <c r="M77" s="87"/>
      <c r="N77" s="5"/>
      <c r="O77" s="87"/>
      <c r="P77" s="6"/>
      <c r="Q77" s="87"/>
      <c r="R77" s="87"/>
      <c r="S77" s="89"/>
      <c r="T77" s="90"/>
      <c r="U77" s="87" t="str">
        <f t="shared" si="1"/>
        <v/>
      </c>
      <c r="V77" s="92" t="s">
        <v>35</v>
      </c>
      <c r="W77" s="92"/>
    </row>
    <row r="78" spans="1:23" ht="20.100000000000001" customHeight="1">
      <c r="A78" s="79"/>
      <c r="B78" s="80"/>
      <c r="C78" s="81"/>
      <c r="D78" s="83"/>
      <c r="E78" s="83"/>
      <c r="F78" s="82"/>
      <c r="G78" s="83"/>
      <c r="H78" s="82"/>
      <c r="I78" s="84"/>
      <c r="J78" s="85"/>
      <c r="K78" s="83"/>
      <c r="L78" s="86"/>
      <c r="M78" s="87"/>
      <c r="N78" s="5"/>
      <c r="O78" s="87"/>
      <c r="P78" s="6"/>
      <c r="Q78" s="87"/>
      <c r="R78" s="87"/>
      <c r="S78" s="89"/>
      <c r="T78" s="90"/>
      <c r="U78" s="87" t="str">
        <f t="shared" si="1"/>
        <v/>
      </c>
      <c r="V78" s="92" t="s">
        <v>35</v>
      </c>
      <c r="W78" s="92"/>
    </row>
    <row r="79" spans="1:23" ht="20.100000000000001" customHeight="1">
      <c r="A79" s="79"/>
      <c r="B79" s="80"/>
      <c r="C79" s="81"/>
      <c r="D79" s="83"/>
      <c r="E79" s="83"/>
      <c r="F79" s="87"/>
      <c r="G79" s="92"/>
      <c r="H79" s="87"/>
      <c r="I79" s="84"/>
      <c r="J79" s="85"/>
      <c r="K79" s="87"/>
      <c r="L79" s="86"/>
      <c r="M79" s="87"/>
      <c r="N79" s="5"/>
      <c r="O79" s="87"/>
      <c r="P79" s="6"/>
      <c r="Q79" s="87"/>
      <c r="R79" s="87"/>
      <c r="S79" s="89"/>
      <c r="T79" s="90"/>
      <c r="U79" s="87" t="str">
        <f t="shared" si="1"/>
        <v/>
      </c>
      <c r="V79" s="92" t="s">
        <v>35</v>
      </c>
      <c r="W79" s="92"/>
    </row>
    <row r="80" spans="1:23" ht="20.100000000000001" customHeight="1">
      <c r="A80" s="79"/>
      <c r="B80" s="80"/>
      <c r="C80" s="81"/>
      <c r="D80" s="83"/>
      <c r="E80" s="83"/>
      <c r="F80" s="87"/>
      <c r="G80" s="92"/>
      <c r="H80" s="87"/>
      <c r="I80" s="84"/>
      <c r="J80" s="85"/>
      <c r="K80" s="87"/>
      <c r="L80" s="86"/>
      <c r="M80" s="87"/>
      <c r="N80" s="5"/>
      <c r="O80" s="87"/>
      <c r="P80" s="6"/>
      <c r="Q80" s="87"/>
      <c r="R80" s="87"/>
      <c r="S80" s="89"/>
      <c r="T80" s="90"/>
      <c r="U80" s="87" t="str">
        <f t="shared" si="1"/>
        <v/>
      </c>
      <c r="V80" s="92" t="s">
        <v>35</v>
      </c>
      <c r="W80" s="92"/>
    </row>
    <row r="81" spans="1:23" ht="20.100000000000001" customHeight="1">
      <c r="A81" s="79"/>
      <c r="B81" s="80"/>
      <c r="C81" s="81"/>
      <c r="D81" s="83"/>
      <c r="E81" s="83"/>
      <c r="F81" s="87"/>
      <c r="G81" s="92"/>
      <c r="H81" s="87"/>
      <c r="I81" s="84"/>
      <c r="J81" s="85"/>
      <c r="K81" s="87"/>
      <c r="L81" s="86"/>
      <c r="M81" s="87"/>
      <c r="N81" s="5"/>
      <c r="O81" s="87"/>
      <c r="P81" s="6"/>
      <c r="Q81" s="87"/>
      <c r="R81" s="87"/>
      <c r="S81" s="89"/>
      <c r="T81" s="90"/>
      <c r="U81" s="87" t="str">
        <f t="shared" si="1"/>
        <v/>
      </c>
      <c r="V81" s="92" t="s">
        <v>35</v>
      </c>
      <c r="W81" s="92"/>
    </row>
    <row r="82" spans="1:23" ht="20.100000000000001" customHeight="1">
      <c r="A82" s="79"/>
      <c r="B82" s="80"/>
      <c r="C82" s="81"/>
      <c r="D82" s="83"/>
      <c r="E82" s="83"/>
      <c r="F82" s="87"/>
      <c r="G82" s="92"/>
      <c r="H82" s="87"/>
      <c r="I82" s="84"/>
      <c r="J82" s="85"/>
      <c r="K82" s="87"/>
      <c r="L82" s="86"/>
      <c r="M82" s="87"/>
      <c r="N82" s="5"/>
      <c r="O82" s="87"/>
      <c r="P82" s="6"/>
      <c r="Q82" s="87"/>
      <c r="R82" s="87"/>
      <c r="S82" s="89"/>
      <c r="T82" s="90"/>
      <c r="U82" s="87" t="str">
        <f t="shared" si="1"/>
        <v/>
      </c>
      <c r="V82" s="92" t="s">
        <v>35</v>
      </c>
      <c r="W82" s="92"/>
    </row>
    <row r="83" spans="1:23" ht="20.100000000000001" customHeight="1">
      <c r="A83" s="79"/>
      <c r="B83" s="80"/>
      <c r="C83" s="81"/>
      <c r="D83" s="83"/>
      <c r="E83" s="83"/>
      <c r="F83" s="87"/>
      <c r="G83" s="92"/>
      <c r="H83" s="87"/>
      <c r="I83" s="84"/>
      <c r="J83" s="85"/>
      <c r="K83" s="87"/>
      <c r="L83" s="86"/>
      <c r="M83" s="87"/>
      <c r="N83" s="5"/>
      <c r="O83" s="87"/>
      <c r="P83" s="6"/>
      <c r="Q83" s="87"/>
      <c r="R83" s="87"/>
      <c r="S83" s="89"/>
      <c r="T83" s="90"/>
      <c r="U83" s="87" t="str">
        <f t="shared" si="1"/>
        <v/>
      </c>
      <c r="V83" s="92" t="s">
        <v>35</v>
      </c>
      <c r="W83" s="92"/>
    </row>
    <row r="84" spans="1:23" ht="20.100000000000001" customHeight="1">
      <c r="A84" s="79"/>
      <c r="B84" s="80"/>
      <c r="C84" s="81"/>
      <c r="D84" s="83"/>
      <c r="E84" s="83"/>
      <c r="F84" s="87"/>
      <c r="G84" s="92"/>
      <c r="H84" s="87"/>
      <c r="I84" s="84"/>
      <c r="J84" s="85"/>
      <c r="K84" s="87"/>
      <c r="L84" s="86"/>
      <c r="M84" s="87"/>
      <c r="N84" s="5"/>
      <c r="O84" s="87"/>
      <c r="P84" s="6"/>
      <c r="Q84" s="87"/>
      <c r="R84" s="87"/>
      <c r="S84" s="89"/>
      <c r="T84" s="90"/>
      <c r="U84" s="87" t="str">
        <f t="shared" si="1"/>
        <v/>
      </c>
      <c r="V84" s="92" t="s">
        <v>35</v>
      </c>
      <c r="W84" s="92"/>
    </row>
    <row r="85" spans="1:23" ht="20.100000000000001" customHeight="1">
      <c r="A85" s="79"/>
      <c r="B85" s="80"/>
      <c r="C85" s="81"/>
      <c r="D85" s="83"/>
      <c r="E85" s="83"/>
      <c r="F85" s="87"/>
      <c r="G85" s="92"/>
      <c r="H85" s="87"/>
      <c r="I85" s="84"/>
      <c r="J85" s="85"/>
      <c r="K85" s="87"/>
      <c r="L85" s="86"/>
      <c r="M85" s="87"/>
      <c r="N85" s="5"/>
      <c r="O85" s="87"/>
      <c r="P85" s="6"/>
      <c r="Q85" s="87"/>
      <c r="R85" s="87"/>
      <c r="S85" s="89"/>
      <c r="T85" s="90"/>
      <c r="U85" s="87" t="str">
        <f t="shared" si="1"/>
        <v/>
      </c>
      <c r="V85" s="92" t="s">
        <v>35</v>
      </c>
      <c r="W85" s="92"/>
    </row>
    <row r="86" spans="1:23" ht="20.100000000000001" customHeight="1">
      <c r="A86" s="79"/>
      <c r="B86" s="80"/>
      <c r="C86" s="81"/>
      <c r="D86" s="83"/>
      <c r="E86" s="83"/>
      <c r="F86" s="87"/>
      <c r="G86" s="92"/>
      <c r="H86" s="87"/>
      <c r="I86" s="84"/>
      <c r="J86" s="85"/>
      <c r="K86" s="87"/>
      <c r="L86" s="86"/>
      <c r="M86" s="87"/>
      <c r="N86" s="5"/>
      <c r="O86" s="87"/>
      <c r="P86" s="6"/>
      <c r="Q86" s="87"/>
      <c r="R86" s="87"/>
      <c r="S86" s="89"/>
      <c r="T86" s="90"/>
      <c r="U86" s="87" t="str">
        <f t="shared" si="1"/>
        <v/>
      </c>
      <c r="V86" s="92" t="s">
        <v>35</v>
      </c>
      <c r="W86" s="92"/>
    </row>
    <row r="87" spans="1:23" ht="20.100000000000001" customHeight="1">
      <c r="A87" s="79"/>
      <c r="B87" s="80"/>
      <c r="C87" s="81"/>
      <c r="D87" s="83"/>
      <c r="E87" s="83"/>
      <c r="F87" s="87"/>
      <c r="G87" s="92"/>
      <c r="H87" s="87"/>
      <c r="I87" s="84"/>
      <c r="J87" s="85"/>
      <c r="K87" s="87"/>
      <c r="L87" s="86"/>
      <c r="M87" s="87"/>
      <c r="N87" s="5"/>
      <c r="O87" s="87"/>
      <c r="P87" s="6"/>
      <c r="Q87" s="87"/>
      <c r="R87" s="87"/>
      <c r="S87" s="89"/>
      <c r="T87" s="90"/>
      <c r="U87" s="87" t="str">
        <f t="shared" si="1"/>
        <v/>
      </c>
      <c r="V87" s="92" t="s">
        <v>35</v>
      </c>
      <c r="W87" s="92"/>
    </row>
    <row r="88" spans="1:23" ht="20.100000000000001" customHeight="1">
      <c r="A88" s="79"/>
      <c r="B88" s="80"/>
      <c r="C88" s="81"/>
      <c r="D88" s="83"/>
      <c r="E88" s="83"/>
      <c r="F88" s="87"/>
      <c r="G88" s="92"/>
      <c r="H88" s="87"/>
      <c r="I88" s="84"/>
      <c r="J88" s="85"/>
      <c r="K88" s="87"/>
      <c r="L88" s="86"/>
      <c r="M88" s="87"/>
      <c r="N88" s="5"/>
      <c r="O88" s="87"/>
      <c r="P88" s="6"/>
      <c r="Q88" s="87"/>
      <c r="R88" s="87"/>
      <c r="S88" s="89"/>
      <c r="T88" s="90"/>
      <c r="U88" s="87" t="str">
        <f t="shared" si="1"/>
        <v/>
      </c>
      <c r="V88" s="92" t="s">
        <v>35</v>
      </c>
      <c r="W88" s="92"/>
    </row>
    <row r="89" spans="1:23" ht="20.100000000000001" customHeight="1">
      <c r="A89" s="79"/>
      <c r="B89" s="80"/>
      <c r="C89" s="81"/>
      <c r="D89" s="83"/>
      <c r="E89" s="83"/>
      <c r="F89" s="87"/>
      <c r="G89" s="92"/>
      <c r="H89" s="87"/>
      <c r="I89" s="84"/>
      <c r="J89" s="85"/>
      <c r="K89" s="87"/>
      <c r="L89" s="86"/>
      <c r="M89" s="87"/>
      <c r="N89" s="5"/>
      <c r="O89" s="87"/>
      <c r="P89" s="6"/>
      <c r="Q89" s="87"/>
      <c r="R89" s="87"/>
      <c r="S89" s="89"/>
      <c r="T89" s="90"/>
      <c r="U89" s="87" t="str">
        <f t="shared" si="1"/>
        <v/>
      </c>
      <c r="V89" s="92" t="s">
        <v>35</v>
      </c>
      <c r="W89" s="92"/>
    </row>
    <row r="90" spans="1:23" ht="20.100000000000001" customHeight="1">
      <c r="A90" s="79"/>
      <c r="B90" s="80"/>
      <c r="C90" s="81"/>
      <c r="D90" s="83"/>
      <c r="E90" s="83"/>
      <c r="F90" s="87"/>
      <c r="G90" s="92"/>
      <c r="H90" s="87"/>
      <c r="I90" s="84"/>
      <c r="J90" s="85"/>
      <c r="K90" s="87"/>
      <c r="L90" s="86"/>
      <c r="M90" s="87"/>
      <c r="N90" s="5"/>
      <c r="O90" s="87"/>
      <c r="P90" s="6"/>
      <c r="Q90" s="87"/>
      <c r="R90" s="87"/>
      <c r="S90" s="89"/>
      <c r="T90" s="90"/>
      <c r="U90" s="87" t="str">
        <f t="shared" si="1"/>
        <v/>
      </c>
      <c r="V90" s="92" t="s">
        <v>35</v>
      </c>
      <c r="W90" s="92"/>
    </row>
    <row r="91" spans="1:23" ht="20.100000000000001" customHeight="1">
      <c r="A91" s="79"/>
      <c r="B91" s="80"/>
      <c r="C91" s="81"/>
      <c r="D91" s="83"/>
      <c r="E91" s="83"/>
      <c r="F91" s="87"/>
      <c r="G91" s="92"/>
      <c r="H91" s="87"/>
      <c r="I91" s="84"/>
      <c r="J91" s="85"/>
      <c r="K91" s="87"/>
      <c r="L91" s="86"/>
      <c r="M91" s="87"/>
      <c r="N91" s="5"/>
      <c r="O91" s="87"/>
      <c r="P91" s="6"/>
      <c r="Q91" s="87"/>
      <c r="R91" s="87"/>
      <c r="S91" s="89"/>
      <c r="T91" s="90"/>
      <c r="U91" s="87" t="str">
        <f t="shared" si="1"/>
        <v/>
      </c>
      <c r="V91" s="92" t="s">
        <v>35</v>
      </c>
      <c r="W91" s="92"/>
    </row>
    <row r="92" spans="1:23" ht="20.100000000000001" customHeight="1">
      <c r="A92" s="79"/>
      <c r="B92" s="80"/>
      <c r="C92" s="81"/>
      <c r="D92" s="83"/>
      <c r="E92" s="83"/>
      <c r="F92" s="87"/>
      <c r="G92" s="92"/>
      <c r="H92" s="87"/>
      <c r="I92" s="84"/>
      <c r="J92" s="85"/>
      <c r="K92" s="87"/>
      <c r="L92" s="86"/>
      <c r="M92" s="87"/>
      <c r="N92" s="5"/>
      <c r="O92" s="87"/>
      <c r="P92" s="6"/>
      <c r="Q92" s="87"/>
      <c r="R92" s="87"/>
      <c r="S92" s="89"/>
      <c r="T92" s="90"/>
      <c r="U92" s="87" t="str">
        <f t="shared" si="1"/>
        <v/>
      </c>
      <c r="V92" s="92" t="s">
        <v>35</v>
      </c>
      <c r="W92" s="92"/>
    </row>
    <row r="93" spans="1:23" ht="20.100000000000001" customHeight="1">
      <c r="A93" s="79"/>
      <c r="B93" s="80"/>
      <c r="C93" s="81"/>
      <c r="D93" s="83"/>
      <c r="E93" s="83"/>
      <c r="F93" s="87"/>
      <c r="G93" s="92"/>
      <c r="H93" s="87"/>
      <c r="I93" s="84"/>
      <c r="J93" s="85"/>
      <c r="K93" s="87"/>
      <c r="L93" s="86"/>
      <c r="M93" s="87"/>
      <c r="N93" s="5"/>
      <c r="O93" s="87"/>
      <c r="P93" s="6"/>
      <c r="Q93" s="87"/>
      <c r="R93" s="87"/>
      <c r="S93" s="89"/>
      <c r="T93" s="90"/>
      <c r="U93" s="87" t="str">
        <f t="shared" si="1"/>
        <v/>
      </c>
      <c r="V93" s="92" t="s">
        <v>35</v>
      </c>
      <c r="W93" s="92"/>
    </row>
    <row r="94" spans="1:23" ht="20.100000000000001" customHeight="1">
      <c r="A94" s="79"/>
      <c r="B94" s="80"/>
      <c r="C94" s="81"/>
      <c r="D94" s="83"/>
      <c r="E94" s="83"/>
      <c r="F94" s="82"/>
      <c r="G94" s="83"/>
      <c r="H94" s="82"/>
      <c r="I94" s="84"/>
      <c r="J94" s="85"/>
      <c r="K94" s="82"/>
      <c r="L94" s="86"/>
      <c r="M94" s="87"/>
      <c r="N94" s="5"/>
      <c r="O94" s="87"/>
      <c r="P94" s="6"/>
      <c r="Q94" s="87"/>
      <c r="R94" s="87"/>
      <c r="S94" s="89"/>
      <c r="T94" s="90"/>
      <c r="U94" s="87" t="str">
        <f t="shared" si="1"/>
        <v/>
      </c>
      <c r="V94" s="92" t="s">
        <v>35</v>
      </c>
      <c r="W94" s="92"/>
    </row>
    <row r="95" spans="1:23" ht="20.100000000000001" customHeight="1">
      <c r="A95" s="79"/>
      <c r="B95" s="80"/>
      <c r="C95" s="81"/>
      <c r="D95" s="83"/>
      <c r="E95" s="83"/>
      <c r="F95" s="87"/>
      <c r="G95" s="92"/>
      <c r="H95" s="87"/>
      <c r="I95" s="84"/>
      <c r="J95" s="85"/>
      <c r="K95" s="87"/>
      <c r="L95" s="86"/>
      <c r="M95" s="87"/>
      <c r="N95" s="5"/>
      <c r="O95" s="87"/>
      <c r="P95" s="6"/>
      <c r="Q95" s="87"/>
      <c r="R95" s="87"/>
      <c r="S95" s="89"/>
      <c r="T95" s="90"/>
      <c r="U95" s="87" t="str">
        <f t="shared" si="1"/>
        <v/>
      </c>
      <c r="V95" s="92" t="s">
        <v>35</v>
      </c>
      <c r="W95" s="92"/>
    </row>
    <row r="96" spans="1:23" ht="20.100000000000001" customHeight="1">
      <c r="A96" s="79"/>
      <c r="B96" s="80"/>
      <c r="C96" s="81"/>
      <c r="D96" s="83"/>
      <c r="E96" s="83"/>
      <c r="F96" s="87"/>
      <c r="G96" s="92"/>
      <c r="H96" s="87"/>
      <c r="I96" s="84"/>
      <c r="J96" s="85"/>
      <c r="K96" s="87"/>
      <c r="L96" s="86"/>
      <c r="M96" s="87"/>
      <c r="N96" s="5"/>
      <c r="O96" s="87"/>
      <c r="P96" s="6"/>
      <c r="Q96" s="87"/>
      <c r="R96" s="87"/>
      <c r="S96" s="89"/>
      <c r="T96" s="90"/>
      <c r="U96" s="87" t="str">
        <f t="shared" si="1"/>
        <v/>
      </c>
      <c r="V96" s="92" t="s">
        <v>35</v>
      </c>
      <c r="W96" s="92"/>
    </row>
    <row r="97" spans="1:23" ht="20.100000000000001" customHeight="1">
      <c r="A97" s="79"/>
      <c r="B97" s="80"/>
      <c r="C97" s="81"/>
      <c r="D97" s="83"/>
      <c r="E97" s="83"/>
      <c r="F97" s="87"/>
      <c r="G97" s="92"/>
      <c r="H97" s="87"/>
      <c r="I97" s="84"/>
      <c r="J97" s="85"/>
      <c r="K97" s="87"/>
      <c r="L97" s="86"/>
      <c r="M97" s="87"/>
      <c r="N97" s="5"/>
      <c r="O97" s="87"/>
      <c r="P97" s="5"/>
      <c r="Q97" s="87"/>
      <c r="R97" s="87"/>
      <c r="S97" s="89"/>
      <c r="T97" s="90"/>
      <c r="U97" s="87" t="str">
        <f t="shared" si="1"/>
        <v/>
      </c>
      <c r="V97" s="92" t="s">
        <v>35</v>
      </c>
      <c r="W97" s="92"/>
    </row>
    <row r="98" spans="1:23" ht="20.100000000000001" customHeight="1">
      <c r="A98" s="79"/>
      <c r="B98" s="80"/>
      <c r="C98" s="81"/>
      <c r="D98" s="83"/>
      <c r="E98" s="83"/>
      <c r="F98" s="87"/>
      <c r="G98" s="92"/>
      <c r="H98" s="87"/>
      <c r="I98" s="84"/>
      <c r="J98" s="85"/>
      <c r="K98" s="87"/>
      <c r="L98" s="86"/>
      <c r="M98" s="87"/>
      <c r="N98" s="5"/>
      <c r="O98" s="87"/>
      <c r="P98" s="6"/>
      <c r="Q98" s="87"/>
      <c r="R98" s="87"/>
      <c r="S98" s="89"/>
      <c r="T98" s="90"/>
      <c r="U98" s="87" t="str">
        <f t="shared" si="1"/>
        <v/>
      </c>
      <c r="V98" s="92" t="s">
        <v>35</v>
      </c>
      <c r="W98" s="92"/>
    </row>
    <row r="99" spans="1:23" ht="20.100000000000001" customHeight="1">
      <c r="A99" s="79"/>
      <c r="B99" s="80"/>
      <c r="C99" s="81"/>
      <c r="D99" s="83"/>
      <c r="E99" s="83"/>
      <c r="F99" s="87"/>
      <c r="G99" s="92"/>
      <c r="H99" s="87"/>
      <c r="I99" s="84"/>
      <c r="J99" s="85"/>
      <c r="K99" s="87"/>
      <c r="L99" s="86"/>
      <c r="M99" s="87"/>
      <c r="N99" s="5"/>
      <c r="O99" s="87"/>
      <c r="P99" s="6"/>
      <c r="Q99" s="87"/>
      <c r="R99" s="87"/>
      <c r="S99" s="89"/>
      <c r="T99" s="90"/>
      <c r="U99" s="87" t="str">
        <f t="shared" si="1"/>
        <v/>
      </c>
      <c r="V99" s="92" t="s">
        <v>35</v>
      </c>
      <c r="W99" s="92"/>
    </row>
    <row r="100" spans="1:23" ht="20.100000000000001" customHeight="1">
      <c r="A100" s="79"/>
      <c r="B100" s="80"/>
      <c r="C100" s="81"/>
      <c r="D100" s="83"/>
      <c r="E100" s="83"/>
      <c r="F100" s="87"/>
      <c r="G100" s="92"/>
      <c r="H100" s="87"/>
      <c r="I100" s="84"/>
      <c r="J100" s="85"/>
      <c r="K100" s="87"/>
      <c r="L100" s="86"/>
      <c r="M100" s="87"/>
      <c r="N100" s="5"/>
      <c r="O100" s="87"/>
      <c r="P100" s="6"/>
      <c r="Q100" s="87"/>
      <c r="R100" s="87"/>
      <c r="S100" s="89"/>
      <c r="T100" s="90"/>
      <c r="U100" s="87" t="str">
        <f t="shared" si="1"/>
        <v/>
      </c>
      <c r="V100" s="92" t="s">
        <v>35</v>
      </c>
      <c r="W100" s="92"/>
    </row>
    <row r="101" spans="1:23" ht="20.100000000000001" customHeight="1">
      <c r="A101" s="79"/>
      <c r="B101" s="80"/>
      <c r="C101" s="81"/>
      <c r="D101" s="83"/>
      <c r="E101" s="83"/>
      <c r="F101" s="87"/>
      <c r="G101" s="92"/>
      <c r="H101" s="87"/>
      <c r="I101" s="84"/>
      <c r="J101" s="85"/>
      <c r="K101" s="87"/>
      <c r="L101" s="86"/>
      <c r="M101" s="87"/>
      <c r="N101" s="5"/>
      <c r="O101" s="87"/>
      <c r="P101" s="6"/>
      <c r="Q101" s="87"/>
      <c r="R101" s="87"/>
      <c r="S101" s="89"/>
      <c r="T101" s="90"/>
      <c r="U101" s="87" t="str">
        <f t="shared" si="1"/>
        <v/>
      </c>
      <c r="V101" s="92" t="s">
        <v>35</v>
      </c>
      <c r="W101" s="92"/>
    </row>
    <row r="102" spans="1:23" ht="20.100000000000001" customHeight="1">
      <c r="A102" s="79"/>
      <c r="B102" s="80"/>
      <c r="C102" s="81"/>
      <c r="D102" s="83"/>
      <c r="E102" s="83"/>
      <c r="F102" s="87"/>
      <c r="G102" s="92"/>
      <c r="H102" s="87"/>
      <c r="I102" s="84"/>
      <c r="J102" s="85"/>
      <c r="K102" s="87"/>
      <c r="L102" s="86"/>
      <c r="M102" s="87"/>
      <c r="N102" s="5"/>
      <c r="O102" s="87"/>
      <c r="P102" s="6"/>
      <c r="Q102" s="87"/>
      <c r="R102" s="87"/>
      <c r="S102" s="89"/>
      <c r="T102" s="90"/>
      <c r="U102" s="87" t="str">
        <f t="shared" si="1"/>
        <v/>
      </c>
      <c r="V102" s="92" t="s">
        <v>35</v>
      </c>
      <c r="W102" s="92"/>
    </row>
    <row r="103" spans="1:23" ht="20.100000000000001" customHeight="1">
      <c r="A103" s="79"/>
      <c r="B103" s="80"/>
      <c r="C103" s="81"/>
      <c r="D103" s="83"/>
      <c r="E103" s="83"/>
      <c r="F103" s="87"/>
      <c r="G103" s="92"/>
      <c r="H103" s="87"/>
      <c r="I103" s="84"/>
      <c r="J103" s="85"/>
      <c r="K103" s="87"/>
      <c r="L103" s="86"/>
      <c r="M103" s="87"/>
      <c r="N103" s="5"/>
      <c r="O103" s="87"/>
      <c r="P103" s="6"/>
      <c r="Q103" s="87"/>
      <c r="R103" s="87"/>
      <c r="S103" s="89"/>
      <c r="T103" s="90"/>
      <c r="U103" s="87" t="str">
        <f t="shared" si="1"/>
        <v/>
      </c>
      <c r="V103" s="92" t="s">
        <v>35</v>
      </c>
      <c r="W103" s="92"/>
    </row>
    <row r="104" spans="1:23" ht="20.100000000000001" customHeight="1">
      <c r="A104" s="79"/>
      <c r="B104" s="80"/>
      <c r="C104" s="81"/>
      <c r="D104" s="83"/>
      <c r="E104" s="83"/>
      <c r="F104" s="87"/>
      <c r="G104" s="92"/>
      <c r="H104" s="87"/>
      <c r="I104" s="84"/>
      <c r="J104" s="85"/>
      <c r="K104" s="87"/>
      <c r="L104" s="86"/>
      <c r="M104" s="87"/>
      <c r="N104" s="5"/>
      <c r="O104" s="87"/>
      <c r="P104" s="6"/>
      <c r="Q104" s="87"/>
      <c r="R104" s="87"/>
      <c r="S104" s="89"/>
      <c r="T104" s="90"/>
      <c r="U104" s="87" t="str">
        <f t="shared" si="1"/>
        <v/>
      </c>
      <c r="V104" s="92" t="s">
        <v>35</v>
      </c>
      <c r="W104" s="92"/>
    </row>
    <row r="105" spans="1:23" ht="20.100000000000001" customHeight="1">
      <c r="A105" s="79"/>
      <c r="B105" s="80"/>
      <c r="C105" s="81"/>
      <c r="D105" s="83"/>
      <c r="E105" s="83"/>
      <c r="F105" s="87"/>
      <c r="G105" s="92"/>
      <c r="H105" s="87"/>
      <c r="I105" s="84"/>
      <c r="J105" s="85"/>
      <c r="K105" s="87"/>
      <c r="L105" s="86"/>
      <c r="M105" s="87"/>
      <c r="N105" s="97"/>
      <c r="O105" s="87"/>
      <c r="P105" s="6"/>
      <c r="Q105" s="87"/>
      <c r="R105" s="87"/>
      <c r="S105" s="89"/>
      <c r="T105" s="90"/>
      <c r="U105" s="87" t="str">
        <f t="shared" si="1"/>
        <v/>
      </c>
      <c r="V105" s="92" t="s">
        <v>35</v>
      </c>
      <c r="W105" s="92"/>
    </row>
    <row r="106" spans="1:23" ht="20.100000000000001" customHeight="1">
      <c r="A106" s="79"/>
      <c r="B106" s="80"/>
      <c r="C106" s="81"/>
      <c r="D106" s="83"/>
      <c r="E106" s="83"/>
      <c r="F106" s="87"/>
      <c r="G106" s="83"/>
      <c r="H106" s="87"/>
      <c r="I106" s="84"/>
      <c r="J106" s="85"/>
      <c r="K106" s="87"/>
      <c r="L106" s="86"/>
      <c r="M106" s="87"/>
      <c r="N106" s="5"/>
      <c r="O106" s="87"/>
      <c r="P106" s="6"/>
      <c r="Q106" s="87"/>
      <c r="R106" s="87"/>
      <c r="S106" s="89"/>
      <c r="T106" s="90"/>
      <c r="U106" s="87" t="str">
        <f t="shared" si="1"/>
        <v/>
      </c>
      <c r="V106" s="92" t="s">
        <v>35</v>
      </c>
      <c r="W106" s="92"/>
    </row>
    <row r="107" spans="1:23" ht="20.100000000000001" customHeight="1">
      <c r="A107" s="79"/>
      <c r="B107" s="80"/>
      <c r="C107" s="81"/>
      <c r="D107" s="83"/>
      <c r="E107" s="83"/>
      <c r="F107" s="87"/>
      <c r="G107" s="83"/>
      <c r="H107" s="87"/>
      <c r="I107" s="84"/>
      <c r="J107" s="85"/>
      <c r="K107" s="87"/>
      <c r="L107" s="86"/>
      <c r="M107" s="87"/>
      <c r="N107" s="5"/>
      <c r="O107" s="87"/>
      <c r="P107" s="6"/>
      <c r="Q107" s="87"/>
      <c r="R107" s="87"/>
      <c r="S107" s="89"/>
      <c r="T107" s="90"/>
      <c r="U107" s="87" t="str">
        <f t="shared" si="1"/>
        <v/>
      </c>
      <c r="V107" s="92" t="s">
        <v>35</v>
      </c>
      <c r="W107" s="92"/>
    </row>
    <row r="108" spans="1:23" ht="20.100000000000001" customHeight="1">
      <c r="A108" s="79"/>
      <c r="B108" s="80"/>
      <c r="C108" s="81"/>
      <c r="D108" s="83"/>
      <c r="E108" s="83"/>
      <c r="F108" s="87"/>
      <c r="G108" s="92"/>
      <c r="H108" s="87"/>
      <c r="I108" s="84"/>
      <c r="J108" s="85"/>
      <c r="K108" s="87"/>
      <c r="L108" s="86"/>
      <c r="M108" s="87"/>
      <c r="N108" s="5"/>
      <c r="O108" s="87"/>
      <c r="P108" s="6"/>
      <c r="Q108" s="87"/>
      <c r="R108" s="87"/>
      <c r="S108" s="89"/>
      <c r="T108" s="90"/>
      <c r="U108" s="87" t="str">
        <f t="shared" si="1"/>
        <v/>
      </c>
      <c r="V108" s="92" t="s">
        <v>35</v>
      </c>
      <c r="W108" s="92"/>
    </row>
    <row r="109" spans="1:23" ht="20.100000000000001" customHeight="1">
      <c r="A109" s="79"/>
      <c r="B109" s="80"/>
      <c r="C109" s="81"/>
      <c r="D109" s="83"/>
      <c r="E109" s="83"/>
      <c r="F109" s="87"/>
      <c r="G109" s="92"/>
      <c r="H109" s="87"/>
      <c r="I109" s="84"/>
      <c r="J109" s="85"/>
      <c r="K109" s="87"/>
      <c r="L109" s="86"/>
      <c r="M109" s="87"/>
      <c r="N109" s="5"/>
      <c r="O109" s="87"/>
      <c r="P109" s="6"/>
      <c r="Q109" s="87"/>
      <c r="R109" s="87"/>
      <c r="S109" s="89"/>
      <c r="T109" s="90"/>
      <c r="U109" s="87" t="str">
        <f t="shared" si="1"/>
        <v/>
      </c>
      <c r="V109" s="92" t="s">
        <v>35</v>
      </c>
      <c r="W109" s="92"/>
    </row>
    <row r="110" spans="1:23" ht="20.100000000000001" customHeight="1">
      <c r="A110" s="79"/>
      <c r="B110" s="80"/>
      <c r="C110" s="81"/>
      <c r="D110" s="83"/>
      <c r="E110" s="83"/>
      <c r="F110" s="87"/>
      <c r="G110" s="92"/>
      <c r="H110" s="87"/>
      <c r="I110" s="84"/>
      <c r="J110" s="85"/>
      <c r="K110" s="87"/>
      <c r="L110" s="86"/>
      <c r="M110" s="87"/>
      <c r="N110" s="5"/>
      <c r="O110" s="87"/>
      <c r="P110" s="6"/>
      <c r="Q110" s="87"/>
      <c r="R110" s="87"/>
      <c r="S110" s="89"/>
      <c r="T110" s="90"/>
      <c r="U110" s="87" t="str">
        <f t="shared" si="1"/>
        <v/>
      </c>
      <c r="V110" s="92" t="s">
        <v>35</v>
      </c>
      <c r="W110" s="92"/>
    </row>
    <row r="111" spans="1:23" ht="20.100000000000001" customHeight="1">
      <c r="A111" s="79"/>
      <c r="B111" s="80"/>
      <c r="C111" s="81"/>
      <c r="D111" s="83"/>
      <c r="E111" s="83"/>
      <c r="F111" s="87"/>
      <c r="G111" s="92"/>
      <c r="H111" s="87"/>
      <c r="I111" s="84"/>
      <c r="J111" s="85"/>
      <c r="K111" s="87"/>
      <c r="L111" s="86"/>
      <c r="M111" s="87"/>
      <c r="N111" s="5"/>
      <c r="O111" s="87"/>
      <c r="P111" s="6"/>
      <c r="Q111" s="87"/>
      <c r="R111" s="87"/>
      <c r="S111" s="89"/>
      <c r="T111" s="90"/>
      <c r="U111" s="87" t="str">
        <f t="shared" si="1"/>
        <v/>
      </c>
      <c r="V111" s="92" t="s">
        <v>35</v>
      </c>
      <c r="W111" s="92"/>
    </row>
    <row r="112" spans="1:23" ht="20.100000000000001" customHeight="1">
      <c r="A112" s="79"/>
      <c r="B112" s="80"/>
      <c r="C112" s="81"/>
      <c r="D112" s="83"/>
      <c r="E112" s="83"/>
      <c r="F112" s="87"/>
      <c r="G112" s="92"/>
      <c r="H112" s="82"/>
      <c r="I112" s="84"/>
      <c r="J112" s="85"/>
      <c r="K112" s="82"/>
      <c r="L112" s="86"/>
      <c r="M112" s="87"/>
      <c r="N112" s="5"/>
      <c r="O112" s="87"/>
      <c r="P112" s="6"/>
      <c r="Q112" s="87"/>
      <c r="R112" s="87"/>
      <c r="S112" s="89"/>
      <c r="T112" s="90"/>
      <c r="U112" s="87" t="str">
        <f t="shared" si="1"/>
        <v/>
      </c>
      <c r="V112" s="92" t="s">
        <v>35</v>
      </c>
      <c r="W112" s="92"/>
    </row>
    <row r="113" spans="1:23" ht="20.100000000000001" customHeight="1">
      <c r="A113" s="79"/>
      <c r="B113" s="80"/>
      <c r="C113" s="81"/>
      <c r="D113" s="83"/>
      <c r="E113" s="83"/>
      <c r="F113" s="87"/>
      <c r="G113" s="92"/>
      <c r="H113" s="87"/>
      <c r="I113" s="84"/>
      <c r="J113" s="85"/>
      <c r="K113" s="87"/>
      <c r="L113" s="86"/>
      <c r="M113" s="87"/>
      <c r="N113" s="5"/>
      <c r="O113" s="87"/>
      <c r="P113" s="6"/>
      <c r="Q113" s="87"/>
      <c r="R113" s="87"/>
      <c r="S113" s="89"/>
      <c r="T113" s="90"/>
      <c r="U113" s="87" t="str">
        <f t="shared" si="1"/>
        <v/>
      </c>
      <c r="V113" s="92" t="s">
        <v>35</v>
      </c>
      <c r="W113" s="92"/>
    </row>
    <row r="114" spans="1:23" ht="20.100000000000001" customHeight="1">
      <c r="A114" s="79"/>
      <c r="B114" s="80"/>
      <c r="C114" s="81"/>
      <c r="D114" s="83"/>
      <c r="E114" s="83"/>
      <c r="F114" s="87"/>
      <c r="G114" s="92"/>
      <c r="H114" s="87"/>
      <c r="I114" s="84"/>
      <c r="J114" s="85"/>
      <c r="K114" s="87"/>
      <c r="L114" s="86"/>
      <c r="M114" s="87"/>
      <c r="N114" s="5"/>
      <c r="O114" s="87"/>
      <c r="P114" s="6"/>
      <c r="Q114" s="87"/>
      <c r="R114" s="87"/>
      <c r="S114" s="89"/>
      <c r="T114" s="90"/>
      <c r="U114" s="87" t="str">
        <f t="shared" si="1"/>
        <v/>
      </c>
      <c r="V114" s="92" t="s">
        <v>35</v>
      </c>
      <c r="W114" s="92"/>
    </row>
    <row r="115" spans="1:23" ht="20.100000000000001" customHeight="1">
      <c r="A115" s="79"/>
      <c r="B115" s="80"/>
      <c r="C115" s="81"/>
      <c r="D115" s="83"/>
      <c r="E115" s="83"/>
      <c r="F115" s="87"/>
      <c r="G115" s="92"/>
      <c r="H115" s="87"/>
      <c r="I115" s="84"/>
      <c r="J115" s="85"/>
      <c r="K115" s="87"/>
      <c r="L115" s="86"/>
      <c r="M115" s="87"/>
      <c r="N115" s="5"/>
      <c r="O115" s="87"/>
      <c r="P115" s="6"/>
      <c r="Q115" s="87"/>
      <c r="R115" s="87"/>
      <c r="S115" s="89"/>
      <c r="T115" s="90"/>
      <c r="U115" s="87" t="str">
        <f t="shared" si="1"/>
        <v/>
      </c>
      <c r="V115" s="92" t="s">
        <v>35</v>
      </c>
      <c r="W115" s="92"/>
    </row>
    <row r="116" spans="1:23" ht="20.100000000000001" customHeight="1">
      <c r="A116" s="79"/>
      <c r="B116" s="80"/>
      <c r="C116" s="81"/>
      <c r="D116" s="83"/>
      <c r="E116" s="83"/>
      <c r="F116" s="87"/>
      <c r="G116" s="92"/>
      <c r="H116" s="87"/>
      <c r="I116" s="84"/>
      <c r="J116" s="85"/>
      <c r="K116" s="87"/>
      <c r="L116" s="86"/>
      <c r="M116" s="87"/>
      <c r="N116" s="5"/>
      <c r="O116" s="87"/>
      <c r="P116" s="6"/>
      <c r="Q116" s="87"/>
      <c r="R116" s="87"/>
      <c r="S116" s="89"/>
      <c r="T116" s="90"/>
      <c r="U116" s="87" t="str">
        <f t="shared" si="1"/>
        <v/>
      </c>
      <c r="V116" s="92" t="s">
        <v>35</v>
      </c>
      <c r="W116" s="92"/>
    </row>
    <row r="117" spans="1:23" ht="20.100000000000001" customHeight="1">
      <c r="A117" s="79"/>
      <c r="B117" s="80"/>
      <c r="C117" s="81"/>
      <c r="D117" s="83"/>
      <c r="E117" s="83"/>
      <c r="F117" s="87"/>
      <c r="G117" s="92"/>
      <c r="H117" s="87"/>
      <c r="I117" s="84"/>
      <c r="J117" s="85"/>
      <c r="K117" s="87"/>
      <c r="L117" s="86"/>
      <c r="M117" s="87"/>
      <c r="N117" s="5"/>
      <c r="O117" s="87"/>
      <c r="P117" s="6"/>
      <c r="Q117" s="87"/>
      <c r="R117" s="87"/>
      <c r="S117" s="89"/>
      <c r="T117" s="90"/>
      <c r="U117" s="87" t="str">
        <f t="shared" si="1"/>
        <v/>
      </c>
      <c r="V117" s="92" t="s">
        <v>35</v>
      </c>
      <c r="W117" s="92"/>
    </row>
    <row r="118" spans="1:23" ht="20.100000000000001" customHeight="1">
      <c r="A118" s="79"/>
      <c r="B118" s="80"/>
      <c r="C118" s="81"/>
      <c r="D118" s="83"/>
      <c r="E118" s="83"/>
      <c r="F118" s="87"/>
      <c r="G118" s="92"/>
      <c r="H118" s="87"/>
      <c r="I118" s="84"/>
      <c r="J118" s="85"/>
      <c r="K118" s="87"/>
      <c r="L118" s="86"/>
      <c r="M118" s="87"/>
      <c r="N118" s="5"/>
      <c r="O118" s="87"/>
      <c r="P118" s="6"/>
      <c r="Q118" s="87"/>
      <c r="R118" s="87"/>
      <c r="S118" s="89"/>
      <c r="T118" s="90"/>
      <c r="U118" s="87" t="str">
        <f t="shared" si="1"/>
        <v/>
      </c>
      <c r="V118" s="92" t="s">
        <v>35</v>
      </c>
      <c r="W118" s="92"/>
    </row>
    <row r="119" spans="1:23" ht="20.100000000000001" customHeight="1">
      <c r="A119" s="79"/>
      <c r="B119" s="80"/>
      <c r="C119" s="81"/>
      <c r="D119" s="83"/>
      <c r="E119" s="83"/>
      <c r="F119" s="87"/>
      <c r="G119" s="92"/>
      <c r="H119" s="87"/>
      <c r="I119" s="84"/>
      <c r="J119" s="85"/>
      <c r="K119" s="87"/>
      <c r="L119" s="86"/>
      <c r="M119" s="87"/>
      <c r="N119" s="5"/>
      <c r="O119" s="87"/>
      <c r="P119" s="6"/>
      <c r="Q119" s="87"/>
      <c r="R119" s="87"/>
      <c r="S119" s="89"/>
      <c r="T119" s="90"/>
      <c r="U119" s="87" t="str">
        <f t="shared" si="1"/>
        <v/>
      </c>
      <c r="V119" s="92" t="s">
        <v>35</v>
      </c>
      <c r="W119" s="92"/>
    </row>
    <row r="120" spans="1:23" ht="20.100000000000001" customHeight="1">
      <c r="A120" s="79"/>
      <c r="B120" s="80"/>
      <c r="C120" s="81"/>
      <c r="D120" s="83"/>
      <c r="E120" s="83"/>
      <c r="F120" s="87"/>
      <c r="G120" s="92"/>
      <c r="H120" s="87"/>
      <c r="I120" s="84"/>
      <c r="J120" s="85"/>
      <c r="K120" s="87"/>
      <c r="L120" s="86"/>
      <c r="M120" s="87"/>
      <c r="N120" s="5"/>
      <c r="O120" s="87"/>
      <c r="P120" s="6"/>
      <c r="Q120" s="87"/>
      <c r="R120" s="87"/>
      <c r="S120" s="89"/>
      <c r="T120" s="90"/>
      <c r="U120" s="87" t="str">
        <f t="shared" si="1"/>
        <v/>
      </c>
      <c r="V120" s="92" t="s">
        <v>35</v>
      </c>
      <c r="W120" s="92"/>
    </row>
    <row r="121" spans="1:23" ht="20.100000000000001" customHeight="1">
      <c r="A121" s="79"/>
      <c r="B121" s="80"/>
      <c r="C121" s="81"/>
      <c r="D121" s="83"/>
      <c r="E121" s="83"/>
      <c r="F121" s="87"/>
      <c r="G121" s="92"/>
      <c r="H121" s="87"/>
      <c r="I121" s="84"/>
      <c r="J121" s="85"/>
      <c r="K121" s="87"/>
      <c r="L121" s="86"/>
      <c r="M121" s="87"/>
      <c r="N121" s="5"/>
      <c r="O121" s="87"/>
      <c r="P121" s="6"/>
      <c r="Q121" s="87"/>
      <c r="R121" s="87"/>
      <c r="S121" s="89"/>
      <c r="T121" s="90"/>
      <c r="U121" s="87" t="str">
        <f t="shared" si="1"/>
        <v/>
      </c>
      <c r="V121" s="92" t="s">
        <v>35</v>
      </c>
      <c r="W121" s="92"/>
    </row>
    <row r="122" spans="1:23" ht="20.100000000000001" customHeight="1">
      <c r="A122" s="79"/>
      <c r="B122" s="80"/>
      <c r="C122" s="81"/>
      <c r="D122" s="83"/>
      <c r="E122" s="83"/>
      <c r="F122" s="87"/>
      <c r="G122" s="92"/>
      <c r="H122" s="87"/>
      <c r="I122" s="84"/>
      <c r="J122" s="85"/>
      <c r="K122" s="87"/>
      <c r="L122" s="86"/>
      <c r="M122" s="87"/>
      <c r="N122" s="5"/>
      <c r="O122" s="87"/>
      <c r="P122" s="6"/>
      <c r="Q122" s="87"/>
      <c r="R122" s="87"/>
      <c r="S122" s="89"/>
      <c r="T122" s="90"/>
      <c r="U122" s="87" t="str">
        <f t="shared" si="1"/>
        <v/>
      </c>
      <c r="V122" s="92" t="s">
        <v>35</v>
      </c>
      <c r="W122" s="92"/>
    </row>
    <row r="123" spans="1:23" ht="20.100000000000001" customHeight="1">
      <c r="A123" s="79"/>
      <c r="B123" s="80"/>
      <c r="C123" s="81"/>
      <c r="D123" s="83"/>
      <c r="E123" s="83"/>
      <c r="F123" s="87"/>
      <c r="G123" s="92"/>
      <c r="H123" s="87"/>
      <c r="I123" s="84"/>
      <c r="J123" s="85"/>
      <c r="K123" s="87"/>
      <c r="L123" s="86"/>
      <c r="M123" s="87"/>
      <c r="N123" s="5"/>
      <c r="O123" s="87"/>
      <c r="P123" s="6"/>
      <c r="Q123" s="87"/>
      <c r="R123" s="87"/>
      <c r="S123" s="89"/>
      <c r="T123" s="90"/>
      <c r="U123" s="87" t="str">
        <f t="shared" si="1"/>
        <v/>
      </c>
      <c r="V123" s="92" t="s">
        <v>35</v>
      </c>
      <c r="W123" s="92"/>
    </row>
    <row r="124" spans="1:23" ht="20.100000000000001" customHeight="1">
      <c r="A124" s="79"/>
      <c r="B124" s="80"/>
      <c r="C124" s="81"/>
      <c r="D124" s="83"/>
      <c r="E124" s="83"/>
      <c r="F124" s="87"/>
      <c r="G124" s="92"/>
      <c r="H124" s="87"/>
      <c r="I124" s="84"/>
      <c r="J124" s="85"/>
      <c r="K124" s="87"/>
      <c r="L124" s="86"/>
      <c r="M124" s="87"/>
      <c r="N124" s="5"/>
      <c r="O124" s="87"/>
      <c r="P124" s="6"/>
      <c r="Q124" s="87"/>
      <c r="R124" s="87"/>
      <c r="S124" s="89"/>
      <c r="T124" s="90"/>
      <c r="U124" s="87" t="str">
        <f t="shared" si="1"/>
        <v/>
      </c>
      <c r="V124" s="92" t="s">
        <v>35</v>
      </c>
      <c r="W124" s="92"/>
    </row>
    <row r="125" spans="1:23" ht="20.100000000000001" customHeight="1">
      <c r="A125" s="79"/>
      <c r="B125" s="80"/>
      <c r="C125" s="81"/>
      <c r="D125" s="83"/>
      <c r="E125" s="83"/>
      <c r="F125" s="87"/>
      <c r="G125" s="83"/>
      <c r="H125" s="87"/>
      <c r="I125" s="84"/>
      <c r="J125" s="85"/>
      <c r="K125" s="87"/>
      <c r="L125" s="86"/>
      <c r="M125" s="87"/>
      <c r="N125" s="5"/>
      <c r="O125" s="87"/>
      <c r="P125" s="6"/>
      <c r="Q125" s="87"/>
      <c r="R125" s="87"/>
      <c r="S125" s="89"/>
      <c r="T125" s="90"/>
      <c r="U125" s="87" t="str">
        <f t="shared" si="1"/>
        <v/>
      </c>
      <c r="V125" s="92" t="s">
        <v>35</v>
      </c>
      <c r="W125" s="92"/>
    </row>
    <row r="126" spans="1:23" ht="20.100000000000001" customHeight="1">
      <c r="A126" s="79"/>
      <c r="B126" s="80"/>
      <c r="C126" s="81"/>
      <c r="D126" s="83"/>
      <c r="E126" s="83"/>
      <c r="F126" s="87"/>
      <c r="G126" s="92"/>
      <c r="H126" s="87"/>
      <c r="I126" s="84"/>
      <c r="J126" s="85"/>
      <c r="K126" s="87"/>
      <c r="L126" s="86"/>
      <c r="M126" s="87"/>
      <c r="N126" s="5"/>
      <c r="O126" s="87"/>
      <c r="P126" s="6"/>
      <c r="Q126" s="87"/>
      <c r="R126" s="87"/>
      <c r="S126" s="89"/>
      <c r="T126" s="90"/>
      <c r="U126" s="87" t="str">
        <f t="shared" si="1"/>
        <v/>
      </c>
      <c r="V126" s="92" t="s">
        <v>35</v>
      </c>
      <c r="W126" s="92"/>
    </row>
    <row r="127" spans="1:23" ht="20.100000000000001" customHeight="1">
      <c r="A127" s="79"/>
      <c r="B127" s="80"/>
      <c r="C127" s="81"/>
      <c r="D127" s="83"/>
      <c r="E127" s="83"/>
      <c r="F127" s="87"/>
      <c r="G127" s="92"/>
      <c r="H127" s="87"/>
      <c r="I127" s="84"/>
      <c r="J127" s="85"/>
      <c r="K127" s="87"/>
      <c r="L127" s="86"/>
      <c r="M127" s="87"/>
      <c r="N127" s="5"/>
      <c r="O127" s="87"/>
      <c r="P127" s="6"/>
      <c r="Q127" s="87"/>
      <c r="R127" s="87"/>
      <c r="S127" s="89"/>
      <c r="T127" s="90"/>
      <c r="U127" s="87" t="str">
        <f t="shared" si="1"/>
        <v/>
      </c>
      <c r="V127" s="92" t="s">
        <v>35</v>
      </c>
      <c r="W127" s="92"/>
    </row>
    <row r="128" spans="1:23" ht="20.100000000000001" customHeight="1">
      <c r="A128" s="79"/>
      <c r="B128" s="80"/>
      <c r="C128" s="81"/>
      <c r="D128" s="83"/>
      <c r="E128" s="83"/>
      <c r="F128" s="87"/>
      <c r="G128" s="92"/>
      <c r="H128" s="87"/>
      <c r="I128" s="84"/>
      <c r="J128" s="85"/>
      <c r="K128" s="87"/>
      <c r="L128" s="86"/>
      <c r="M128" s="87"/>
      <c r="N128" s="5"/>
      <c r="O128" s="87"/>
      <c r="P128" s="6"/>
      <c r="Q128" s="87"/>
      <c r="R128" s="87"/>
      <c r="S128" s="89"/>
      <c r="T128" s="90"/>
      <c r="U128" s="87" t="str">
        <f t="shared" si="1"/>
        <v/>
      </c>
      <c r="V128" s="92" t="s">
        <v>35</v>
      </c>
      <c r="W128" s="92"/>
    </row>
    <row r="129" spans="1:23" ht="20.100000000000001" customHeight="1">
      <c r="A129" s="79"/>
      <c r="B129" s="80"/>
      <c r="C129" s="81"/>
      <c r="D129" s="83"/>
      <c r="E129" s="83"/>
      <c r="F129" s="87"/>
      <c r="G129" s="92"/>
      <c r="H129" s="87"/>
      <c r="I129" s="84"/>
      <c r="J129" s="85"/>
      <c r="K129" s="87"/>
      <c r="L129" s="86"/>
      <c r="M129" s="87"/>
      <c r="N129" s="5"/>
      <c r="O129" s="87"/>
      <c r="P129" s="6"/>
      <c r="Q129" s="87"/>
      <c r="R129" s="87"/>
      <c r="S129" s="89"/>
      <c r="T129" s="90"/>
      <c r="U129" s="87" t="str">
        <f t="shared" si="1"/>
        <v/>
      </c>
      <c r="V129" s="92" t="s">
        <v>35</v>
      </c>
      <c r="W129" s="92"/>
    </row>
    <row r="130" spans="1:23" ht="20.100000000000001" customHeight="1">
      <c r="A130" s="79"/>
      <c r="B130" s="80"/>
      <c r="C130" s="81"/>
      <c r="D130" s="83"/>
      <c r="E130" s="83"/>
      <c r="F130" s="87"/>
      <c r="G130" s="92"/>
      <c r="H130" s="87"/>
      <c r="I130" s="84"/>
      <c r="J130" s="85"/>
      <c r="K130" s="87"/>
      <c r="L130" s="86"/>
      <c r="M130" s="87"/>
      <c r="N130" s="5"/>
      <c r="O130" s="87"/>
      <c r="P130" s="6"/>
      <c r="Q130" s="87"/>
      <c r="R130" s="87"/>
      <c r="S130" s="89"/>
      <c r="T130" s="90"/>
      <c r="U130" s="87" t="str">
        <f t="shared" si="1"/>
        <v/>
      </c>
      <c r="V130" s="92" t="s">
        <v>35</v>
      </c>
      <c r="W130" s="92"/>
    </row>
    <row r="131" spans="1:23" ht="20.100000000000001" customHeight="1">
      <c r="A131" s="79"/>
      <c r="B131" s="80"/>
      <c r="C131" s="81"/>
      <c r="D131" s="83"/>
      <c r="E131" s="83"/>
      <c r="F131" s="87"/>
      <c r="G131" s="92"/>
      <c r="H131" s="87"/>
      <c r="I131" s="84"/>
      <c r="J131" s="85"/>
      <c r="K131" s="87"/>
      <c r="L131" s="86"/>
      <c r="M131" s="87"/>
      <c r="N131" s="5"/>
      <c r="O131" s="87"/>
      <c r="P131" s="6"/>
      <c r="Q131" s="87"/>
      <c r="R131" s="87"/>
      <c r="S131" s="89"/>
      <c r="T131" s="90"/>
      <c r="U131" s="87" t="str">
        <f t="shared" ref="U131:U194" si="2">IF(ISBLANK(K131),"",IF(MID(K131,23,2)="52","Belanja Barang","Belanja Modal"))</f>
        <v/>
      </c>
      <c r="V131" s="92" t="s">
        <v>35</v>
      </c>
      <c r="W131" s="92"/>
    </row>
    <row r="132" spans="1:23" ht="20.100000000000001" customHeight="1">
      <c r="A132" s="79"/>
      <c r="B132" s="80"/>
      <c r="C132" s="81"/>
      <c r="D132" s="83"/>
      <c r="E132" s="83"/>
      <c r="F132" s="87"/>
      <c r="G132" s="92"/>
      <c r="H132" s="87"/>
      <c r="I132" s="84"/>
      <c r="J132" s="85"/>
      <c r="K132" s="87"/>
      <c r="L132" s="86"/>
      <c r="M132" s="87"/>
      <c r="N132" s="5"/>
      <c r="O132" s="87"/>
      <c r="P132" s="6"/>
      <c r="Q132" s="87"/>
      <c r="R132" s="87"/>
      <c r="S132" s="89"/>
      <c r="T132" s="90"/>
      <c r="U132" s="87" t="str">
        <f t="shared" si="2"/>
        <v/>
      </c>
      <c r="V132" s="92" t="s">
        <v>35</v>
      </c>
      <c r="W132" s="92"/>
    </row>
    <row r="133" spans="1:23" ht="20.100000000000001" customHeight="1">
      <c r="A133" s="79"/>
      <c r="B133" s="80"/>
      <c r="C133" s="81"/>
      <c r="D133" s="83"/>
      <c r="E133" s="83"/>
      <c r="F133" s="87"/>
      <c r="G133" s="92"/>
      <c r="H133" s="87"/>
      <c r="I133" s="84"/>
      <c r="J133" s="85"/>
      <c r="K133" s="87"/>
      <c r="L133" s="86"/>
      <c r="M133" s="87"/>
      <c r="N133" s="5"/>
      <c r="O133" s="87"/>
      <c r="P133" s="6"/>
      <c r="Q133" s="87"/>
      <c r="R133" s="87"/>
      <c r="S133" s="89"/>
      <c r="T133" s="90"/>
      <c r="U133" s="87" t="str">
        <f t="shared" si="2"/>
        <v/>
      </c>
      <c r="V133" s="92" t="s">
        <v>35</v>
      </c>
      <c r="W133" s="92"/>
    </row>
    <row r="134" spans="1:23" ht="20.100000000000001" customHeight="1">
      <c r="A134" s="79"/>
      <c r="B134" s="80"/>
      <c r="C134" s="81"/>
      <c r="D134" s="83"/>
      <c r="E134" s="83"/>
      <c r="F134" s="87"/>
      <c r="G134" s="92"/>
      <c r="H134" s="87"/>
      <c r="I134" s="84"/>
      <c r="J134" s="85"/>
      <c r="K134" s="87"/>
      <c r="L134" s="86"/>
      <c r="M134" s="87"/>
      <c r="N134" s="5"/>
      <c r="O134" s="87"/>
      <c r="P134" s="6"/>
      <c r="Q134" s="87"/>
      <c r="R134" s="87"/>
      <c r="S134" s="89"/>
      <c r="T134" s="90"/>
      <c r="U134" s="87" t="str">
        <f t="shared" si="2"/>
        <v/>
      </c>
      <c r="V134" s="92" t="s">
        <v>35</v>
      </c>
      <c r="W134" s="92"/>
    </row>
    <row r="135" spans="1:23" ht="20.100000000000001" customHeight="1">
      <c r="A135" s="79"/>
      <c r="B135" s="80"/>
      <c r="C135" s="81"/>
      <c r="D135" s="83"/>
      <c r="E135" s="83"/>
      <c r="F135" s="92"/>
      <c r="G135" s="92"/>
      <c r="H135" s="92"/>
      <c r="I135" s="98"/>
      <c r="J135" s="99"/>
      <c r="K135" s="87"/>
      <c r="L135" s="86"/>
      <c r="M135" s="87"/>
      <c r="N135" s="5"/>
      <c r="O135" s="87"/>
      <c r="P135" s="6"/>
      <c r="Q135" s="87"/>
      <c r="R135" s="87"/>
      <c r="S135" s="89"/>
      <c r="T135" s="90"/>
      <c r="U135" s="87" t="str">
        <f t="shared" si="2"/>
        <v/>
      </c>
      <c r="V135" s="92" t="s">
        <v>35</v>
      </c>
      <c r="W135" s="92"/>
    </row>
    <row r="136" spans="1:23" ht="29.25" customHeight="1">
      <c r="A136" s="79"/>
      <c r="B136" s="80"/>
      <c r="C136" s="81"/>
      <c r="D136" s="83"/>
      <c r="E136" s="83"/>
      <c r="F136" s="87"/>
      <c r="G136" s="100"/>
      <c r="H136" s="87"/>
      <c r="I136" s="84"/>
      <c r="J136" s="85"/>
      <c r="K136" s="87"/>
      <c r="L136" s="86"/>
      <c r="M136" s="87"/>
      <c r="N136" s="5"/>
      <c r="O136" s="87"/>
      <c r="P136" s="6"/>
      <c r="Q136" s="87"/>
      <c r="R136" s="87"/>
      <c r="S136" s="89"/>
      <c r="T136" s="90"/>
      <c r="U136" s="87" t="str">
        <f t="shared" si="2"/>
        <v/>
      </c>
      <c r="V136" s="92" t="s">
        <v>35</v>
      </c>
      <c r="W136" s="92"/>
    </row>
    <row r="137" spans="1:23" ht="29.25" customHeight="1">
      <c r="A137" s="79"/>
      <c r="B137" s="80"/>
      <c r="C137" s="81"/>
      <c r="D137" s="83"/>
      <c r="E137" s="83"/>
      <c r="F137" s="87"/>
      <c r="G137" s="100"/>
      <c r="H137" s="87"/>
      <c r="I137" s="84"/>
      <c r="J137" s="85"/>
      <c r="K137" s="87"/>
      <c r="L137" s="86"/>
      <c r="M137" s="87"/>
      <c r="N137" s="5"/>
      <c r="O137" s="87"/>
      <c r="P137" s="6"/>
      <c r="Q137" s="87"/>
      <c r="R137" s="87"/>
      <c r="S137" s="89"/>
      <c r="T137" s="90"/>
      <c r="U137" s="87" t="str">
        <f t="shared" si="2"/>
        <v/>
      </c>
      <c r="V137" s="92" t="s">
        <v>35</v>
      </c>
      <c r="W137" s="92"/>
    </row>
    <row r="138" spans="1:23" ht="20.100000000000001" customHeight="1">
      <c r="A138" s="79"/>
      <c r="B138" s="80"/>
      <c r="C138" s="81"/>
      <c r="D138" s="83"/>
      <c r="E138" s="83"/>
      <c r="F138" s="87"/>
      <c r="G138" s="92"/>
      <c r="H138" s="87"/>
      <c r="I138" s="84"/>
      <c r="J138" s="85"/>
      <c r="K138" s="87"/>
      <c r="L138" s="86"/>
      <c r="M138" s="87"/>
      <c r="N138" s="5"/>
      <c r="O138" s="87"/>
      <c r="P138" s="6"/>
      <c r="Q138" s="87"/>
      <c r="R138" s="87"/>
      <c r="S138" s="89"/>
      <c r="T138" s="90"/>
      <c r="U138" s="87" t="str">
        <f t="shared" si="2"/>
        <v/>
      </c>
      <c r="V138" s="92" t="s">
        <v>35</v>
      </c>
      <c r="W138" s="92"/>
    </row>
    <row r="139" spans="1:23" ht="20.100000000000001" customHeight="1">
      <c r="A139" s="79"/>
      <c r="B139" s="80"/>
      <c r="C139" s="81"/>
      <c r="D139" s="83"/>
      <c r="E139" s="83"/>
      <c r="F139" s="87"/>
      <c r="G139" s="92"/>
      <c r="H139" s="87"/>
      <c r="I139" s="84"/>
      <c r="J139" s="85"/>
      <c r="K139" s="87"/>
      <c r="L139" s="86"/>
      <c r="M139" s="87"/>
      <c r="N139" s="5"/>
      <c r="O139" s="87"/>
      <c r="P139" s="6"/>
      <c r="Q139" s="87"/>
      <c r="R139" s="87"/>
      <c r="S139" s="89"/>
      <c r="T139" s="90"/>
      <c r="U139" s="87" t="str">
        <f t="shared" si="2"/>
        <v/>
      </c>
      <c r="V139" s="92" t="s">
        <v>35</v>
      </c>
      <c r="W139" s="92"/>
    </row>
    <row r="140" spans="1:23" ht="20.100000000000001" customHeight="1">
      <c r="A140" s="79"/>
      <c r="B140" s="80"/>
      <c r="C140" s="81"/>
      <c r="D140" s="83"/>
      <c r="E140" s="83"/>
      <c r="F140" s="87"/>
      <c r="G140" s="92"/>
      <c r="H140" s="87"/>
      <c r="I140" s="84"/>
      <c r="J140" s="85"/>
      <c r="K140" s="87"/>
      <c r="L140" s="86"/>
      <c r="M140" s="87"/>
      <c r="N140" s="5"/>
      <c r="O140" s="87"/>
      <c r="P140" s="6"/>
      <c r="Q140" s="87"/>
      <c r="R140" s="87"/>
      <c r="S140" s="89"/>
      <c r="T140" s="90"/>
      <c r="U140" s="87" t="str">
        <f t="shared" si="2"/>
        <v/>
      </c>
      <c r="V140" s="92" t="s">
        <v>35</v>
      </c>
      <c r="W140" s="92"/>
    </row>
    <row r="141" spans="1:23" ht="20.100000000000001" customHeight="1">
      <c r="A141" s="79"/>
      <c r="B141" s="80"/>
      <c r="C141" s="81"/>
      <c r="D141" s="83"/>
      <c r="E141" s="83"/>
      <c r="F141" s="87"/>
      <c r="G141" s="92"/>
      <c r="H141" s="87"/>
      <c r="I141" s="84"/>
      <c r="J141" s="85"/>
      <c r="K141" s="87"/>
      <c r="L141" s="86"/>
      <c r="M141" s="87"/>
      <c r="N141" s="5"/>
      <c r="O141" s="87"/>
      <c r="P141" s="6"/>
      <c r="Q141" s="87"/>
      <c r="R141" s="87"/>
      <c r="S141" s="89"/>
      <c r="T141" s="90"/>
      <c r="U141" s="87" t="str">
        <f t="shared" si="2"/>
        <v/>
      </c>
      <c r="V141" s="92" t="s">
        <v>35</v>
      </c>
      <c r="W141" s="92"/>
    </row>
    <row r="142" spans="1:23" ht="20.100000000000001" customHeight="1">
      <c r="A142" s="79"/>
      <c r="B142" s="80"/>
      <c r="C142" s="81"/>
      <c r="D142" s="83"/>
      <c r="E142" s="83"/>
      <c r="F142" s="87"/>
      <c r="G142" s="92"/>
      <c r="H142" s="87"/>
      <c r="I142" s="84"/>
      <c r="J142" s="85"/>
      <c r="K142" s="87"/>
      <c r="L142" s="86"/>
      <c r="M142" s="87"/>
      <c r="N142" s="5"/>
      <c r="O142" s="87"/>
      <c r="P142" s="6"/>
      <c r="Q142" s="87"/>
      <c r="R142" s="87"/>
      <c r="S142" s="89"/>
      <c r="T142" s="90"/>
      <c r="U142" s="87" t="str">
        <f t="shared" si="2"/>
        <v/>
      </c>
      <c r="V142" s="92" t="s">
        <v>35</v>
      </c>
      <c r="W142" s="92"/>
    </row>
    <row r="143" spans="1:23" ht="20.100000000000001" customHeight="1">
      <c r="A143" s="79"/>
      <c r="B143" s="80"/>
      <c r="C143" s="81"/>
      <c r="D143" s="83"/>
      <c r="E143" s="83"/>
      <c r="F143" s="87"/>
      <c r="G143" s="92"/>
      <c r="H143" s="87"/>
      <c r="I143" s="84"/>
      <c r="J143" s="85"/>
      <c r="K143" s="87"/>
      <c r="L143" s="86"/>
      <c r="M143" s="87"/>
      <c r="N143" s="5"/>
      <c r="O143" s="87"/>
      <c r="P143" s="6"/>
      <c r="Q143" s="87"/>
      <c r="R143" s="87"/>
      <c r="S143" s="89"/>
      <c r="T143" s="90"/>
      <c r="U143" s="87" t="str">
        <f t="shared" si="2"/>
        <v/>
      </c>
      <c r="V143" s="92" t="s">
        <v>35</v>
      </c>
      <c r="W143" s="92"/>
    </row>
    <row r="144" spans="1:23" ht="20.100000000000001" customHeight="1">
      <c r="A144" s="79"/>
      <c r="B144" s="80"/>
      <c r="C144" s="81"/>
      <c r="D144" s="82"/>
      <c r="E144" s="82"/>
      <c r="F144" s="87"/>
      <c r="G144" s="92"/>
      <c r="H144" s="87"/>
      <c r="I144" s="84"/>
      <c r="J144" s="85"/>
      <c r="K144" s="83"/>
      <c r="L144" s="86"/>
      <c r="M144" s="87"/>
      <c r="N144" s="5"/>
      <c r="O144" s="87"/>
      <c r="P144" s="6"/>
      <c r="Q144" s="87"/>
      <c r="R144" s="87"/>
      <c r="S144" s="89"/>
      <c r="T144" s="90"/>
      <c r="U144" s="87" t="str">
        <f t="shared" si="2"/>
        <v/>
      </c>
      <c r="V144" s="92" t="s">
        <v>35</v>
      </c>
      <c r="W144" s="92"/>
    </row>
    <row r="145" spans="1:23" ht="20.100000000000001" customHeight="1">
      <c r="A145" s="79"/>
      <c r="B145" s="80"/>
      <c r="C145" s="81"/>
      <c r="D145" s="82"/>
      <c r="E145" s="82"/>
      <c r="F145" s="87"/>
      <c r="G145" s="92"/>
      <c r="H145" s="87"/>
      <c r="I145" s="84"/>
      <c r="J145" s="85"/>
      <c r="K145" s="87"/>
      <c r="L145" s="86"/>
      <c r="M145" s="87"/>
      <c r="N145" s="5"/>
      <c r="O145" s="87"/>
      <c r="P145" s="6"/>
      <c r="Q145" s="87"/>
      <c r="R145" s="87"/>
      <c r="S145" s="89"/>
      <c r="T145" s="90"/>
      <c r="U145" s="87" t="str">
        <f t="shared" si="2"/>
        <v/>
      </c>
      <c r="V145" s="87" t="s">
        <v>35</v>
      </c>
      <c r="W145" s="92"/>
    </row>
    <row r="146" spans="1:23" ht="20.100000000000001" customHeight="1">
      <c r="A146" s="79"/>
      <c r="B146" s="80"/>
      <c r="C146" s="81"/>
      <c r="D146" s="82"/>
      <c r="E146" s="82"/>
      <c r="F146" s="87"/>
      <c r="G146" s="92"/>
      <c r="H146" s="87"/>
      <c r="I146" s="84"/>
      <c r="J146" s="85"/>
      <c r="K146" s="87"/>
      <c r="L146" s="86"/>
      <c r="M146" s="87"/>
      <c r="N146" s="5"/>
      <c r="O146" s="87"/>
      <c r="P146" s="6"/>
      <c r="Q146" s="87"/>
      <c r="R146" s="87"/>
      <c r="S146" s="89"/>
      <c r="T146" s="90"/>
      <c r="U146" s="87" t="str">
        <f t="shared" si="2"/>
        <v/>
      </c>
      <c r="V146" s="87" t="s">
        <v>35</v>
      </c>
      <c r="W146" s="92"/>
    </row>
    <row r="147" spans="1:23" ht="20.100000000000001" customHeight="1">
      <c r="A147" s="79"/>
      <c r="B147" s="80"/>
      <c r="C147" s="81"/>
      <c r="D147" s="82"/>
      <c r="E147" s="82"/>
      <c r="F147" s="87"/>
      <c r="G147" s="92"/>
      <c r="H147" s="87"/>
      <c r="I147" s="84"/>
      <c r="J147" s="85"/>
      <c r="K147" s="87"/>
      <c r="L147" s="86"/>
      <c r="M147" s="87"/>
      <c r="N147" s="5"/>
      <c r="O147" s="87"/>
      <c r="P147" s="6"/>
      <c r="Q147" s="87"/>
      <c r="R147" s="93"/>
      <c r="S147" s="89"/>
      <c r="T147" s="90"/>
      <c r="U147" s="87" t="str">
        <f t="shared" si="2"/>
        <v/>
      </c>
      <c r="V147" s="87" t="s">
        <v>35</v>
      </c>
      <c r="W147" s="92"/>
    </row>
    <row r="148" spans="1:23" ht="20.100000000000001" customHeight="1">
      <c r="A148" s="79"/>
      <c r="B148" s="80"/>
      <c r="C148" s="81"/>
      <c r="D148" s="82"/>
      <c r="E148" s="82"/>
      <c r="F148" s="87"/>
      <c r="G148" s="92"/>
      <c r="H148" s="87"/>
      <c r="I148" s="84"/>
      <c r="J148" s="85"/>
      <c r="K148" s="87"/>
      <c r="L148" s="86"/>
      <c r="M148" s="87"/>
      <c r="N148" s="5"/>
      <c r="O148" s="87"/>
      <c r="P148" s="6"/>
      <c r="Q148" s="87"/>
      <c r="R148" s="87"/>
      <c r="S148" s="89"/>
      <c r="T148" s="90"/>
      <c r="U148" s="87" t="str">
        <f t="shared" si="2"/>
        <v/>
      </c>
      <c r="V148" s="87" t="s">
        <v>35</v>
      </c>
      <c r="W148" s="92"/>
    </row>
    <row r="149" spans="1:23" ht="20.100000000000001" customHeight="1">
      <c r="A149" s="79"/>
      <c r="B149" s="80"/>
      <c r="C149" s="81"/>
      <c r="D149" s="82"/>
      <c r="E149" s="82"/>
      <c r="F149" s="87"/>
      <c r="G149" s="92"/>
      <c r="H149" s="87"/>
      <c r="I149" s="84"/>
      <c r="J149" s="85"/>
      <c r="K149" s="87"/>
      <c r="L149" s="86"/>
      <c r="M149" s="87"/>
      <c r="N149" s="5"/>
      <c r="O149" s="87"/>
      <c r="P149" s="6"/>
      <c r="Q149" s="87"/>
      <c r="R149" s="87"/>
      <c r="S149" s="89"/>
      <c r="T149" s="90"/>
      <c r="U149" s="87" t="str">
        <f t="shared" si="2"/>
        <v/>
      </c>
      <c r="V149" s="87" t="s">
        <v>35</v>
      </c>
      <c r="W149" s="92"/>
    </row>
    <row r="150" spans="1:23" ht="20.100000000000001" customHeight="1">
      <c r="A150" s="79"/>
      <c r="B150" s="80"/>
      <c r="C150" s="81"/>
      <c r="D150" s="82"/>
      <c r="E150" s="82"/>
      <c r="F150" s="87"/>
      <c r="G150" s="92"/>
      <c r="H150" s="87"/>
      <c r="I150" s="84"/>
      <c r="J150" s="85"/>
      <c r="K150" s="87"/>
      <c r="L150" s="86"/>
      <c r="M150" s="87"/>
      <c r="N150" s="5"/>
      <c r="O150" s="87"/>
      <c r="P150" s="6"/>
      <c r="Q150" s="87"/>
      <c r="R150" s="87"/>
      <c r="S150" s="89"/>
      <c r="T150" s="90"/>
      <c r="U150" s="87" t="str">
        <f t="shared" si="2"/>
        <v/>
      </c>
      <c r="V150" s="87" t="s">
        <v>35</v>
      </c>
      <c r="W150" s="92"/>
    </row>
    <row r="151" spans="1:23" ht="20.100000000000001" customHeight="1">
      <c r="A151" s="79"/>
      <c r="B151" s="80"/>
      <c r="C151" s="81"/>
      <c r="D151" s="82"/>
      <c r="E151" s="82"/>
      <c r="F151" s="87"/>
      <c r="G151" s="92"/>
      <c r="H151" s="87"/>
      <c r="I151" s="84"/>
      <c r="J151" s="85"/>
      <c r="K151" s="87"/>
      <c r="L151" s="86"/>
      <c r="M151" s="87"/>
      <c r="N151" s="5"/>
      <c r="O151" s="87"/>
      <c r="P151" s="6"/>
      <c r="Q151" s="87"/>
      <c r="R151" s="87"/>
      <c r="S151" s="89"/>
      <c r="T151" s="90"/>
      <c r="U151" s="87" t="str">
        <f t="shared" si="2"/>
        <v/>
      </c>
      <c r="V151" s="87" t="s">
        <v>35</v>
      </c>
      <c r="W151" s="92"/>
    </row>
    <row r="152" spans="1:23" ht="20.100000000000001" customHeight="1">
      <c r="A152" s="79"/>
      <c r="B152" s="80"/>
      <c r="C152" s="81"/>
      <c r="D152" s="82"/>
      <c r="E152" s="82"/>
      <c r="F152" s="87"/>
      <c r="G152" s="92"/>
      <c r="H152" s="87"/>
      <c r="I152" s="84"/>
      <c r="J152" s="85"/>
      <c r="K152" s="87"/>
      <c r="L152" s="86"/>
      <c r="M152" s="87"/>
      <c r="N152" s="5"/>
      <c r="O152" s="87"/>
      <c r="P152" s="6"/>
      <c r="Q152" s="87"/>
      <c r="R152" s="87"/>
      <c r="S152" s="89"/>
      <c r="T152" s="90"/>
      <c r="U152" s="87" t="str">
        <f t="shared" si="2"/>
        <v/>
      </c>
      <c r="V152" s="92" t="s">
        <v>35</v>
      </c>
      <c r="W152" s="92"/>
    </row>
    <row r="153" spans="1:23" ht="20.100000000000001" customHeight="1">
      <c r="A153" s="79"/>
      <c r="B153" s="80"/>
      <c r="C153" s="81"/>
      <c r="D153" s="82"/>
      <c r="E153" s="82"/>
      <c r="F153" s="87"/>
      <c r="G153" s="92"/>
      <c r="H153" s="87"/>
      <c r="I153" s="84"/>
      <c r="J153" s="85"/>
      <c r="K153" s="87"/>
      <c r="L153" s="86"/>
      <c r="M153" s="87"/>
      <c r="N153" s="5"/>
      <c r="O153" s="87"/>
      <c r="P153" s="6"/>
      <c r="Q153" s="87"/>
      <c r="R153" s="87"/>
      <c r="S153" s="89"/>
      <c r="T153" s="90"/>
      <c r="U153" s="87" t="str">
        <f t="shared" si="2"/>
        <v/>
      </c>
      <c r="V153" s="92" t="s">
        <v>35</v>
      </c>
      <c r="W153" s="92"/>
    </row>
    <row r="154" spans="1:23" ht="19.5" customHeight="1">
      <c r="A154" s="79"/>
      <c r="B154" s="80"/>
      <c r="C154" s="81"/>
      <c r="D154" s="82"/>
      <c r="E154" s="82"/>
      <c r="F154" s="87"/>
      <c r="G154" s="92"/>
      <c r="H154" s="92"/>
      <c r="I154" s="98"/>
      <c r="J154" s="99"/>
      <c r="K154" s="87"/>
      <c r="L154" s="86"/>
      <c r="M154" s="87"/>
      <c r="N154" s="5"/>
      <c r="O154" s="87"/>
      <c r="P154" s="6"/>
      <c r="Q154" s="87"/>
      <c r="R154" s="87"/>
      <c r="S154" s="89"/>
      <c r="T154" s="90"/>
      <c r="U154" s="87" t="str">
        <f t="shared" si="2"/>
        <v/>
      </c>
      <c r="V154" s="92" t="s">
        <v>35</v>
      </c>
      <c r="W154" s="92"/>
    </row>
    <row r="155" spans="1:23" ht="20.100000000000001" customHeight="1">
      <c r="A155" s="79"/>
      <c r="B155" s="80"/>
      <c r="C155" s="81"/>
      <c r="D155" s="82"/>
      <c r="E155" s="82"/>
      <c r="F155" s="87"/>
      <c r="G155" s="92"/>
      <c r="H155" s="87"/>
      <c r="I155" s="84"/>
      <c r="J155" s="85"/>
      <c r="K155" s="92"/>
      <c r="L155" s="86"/>
      <c r="M155" s="87"/>
      <c r="N155" s="5"/>
      <c r="O155" s="87"/>
      <c r="P155" s="6"/>
      <c r="Q155" s="87"/>
      <c r="R155" s="87"/>
      <c r="S155" s="89"/>
      <c r="T155" s="90"/>
      <c r="U155" s="87" t="str">
        <f t="shared" si="2"/>
        <v/>
      </c>
      <c r="V155" s="87" t="s">
        <v>35</v>
      </c>
      <c r="W155" s="92"/>
    </row>
    <row r="156" spans="1:23" ht="20.100000000000001" customHeight="1">
      <c r="A156" s="79"/>
      <c r="B156" s="80"/>
      <c r="C156" s="81"/>
      <c r="D156" s="82"/>
      <c r="E156" s="82"/>
      <c r="F156" s="87"/>
      <c r="G156" s="92"/>
      <c r="H156" s="87"/>
      <c r="I156" s="84"/>
      <c r="J156" s="85"/>
      <c r="K156" s="92"/>
      <c r="L156" s="86"/>
      <c r="M156" s="87"/>
      <c r="N156" s="5"/>
      <c r="O156" s="87"/>
      <c r="P156" s="6"/>
      <c r="Q156" s="87"/>
      <c r="R156" s="87"/>
      <c r="S156" s="89"/>
      <c r="T156" s="90"/>
      <c r="U156" s="87" t="str">
        <f t="shared" si="2"/>
        <v/>
      </c>
      <c r="V156" s="87" t="s">
        <v>35</v>
      </c>
      <c r="W156" s="92"/>
    </row>
    <row r="157" spans="1:23" ht="20.100000000000001" customHeight="1">
      <c r="A157" s="79"/>
      <c r="B157" s="80"/>
      <c r="C157" s="81"/>
      <c r="D157" s="82"/>
      <c r="E157" s="82"/>
      <c r="F157" s="87"/>
      <c r="G157" s="92"/>
      <c r="H157" s="87"/>
      <c r="I157" s="84"/>
      <c r="J157" s="85"/>
      <c r="K157" s="92"/>
      <c r="L157" s="86"/>
      <c r="M157" s="87"/>
      <c r="N157" s="5"/>
      <c r="O157" s="87"/>
      <c r="P157" s="6"/>
      <c r="Q157" s="87"/>
      <c r="R157" s="87"/>
      <c r="S157" s="89"/>
      <c r="T157" s="90"/>
      <c r="U157" s="87" t="str">
        <f t="shared" si="2"/>
        <v/>
      </c>
      <c r="V157" s="87" t="s">
        <v>35</v>
      </c>
      <c r="W157" s="92"/>
    </row>
    <row r="158" spans="1:23" ht="20.100000000000001" customHeight="1">
      <c r="A158" s="79"/>
      <c r="B158" s="80"/>
      <c r="C158" s="81"/>
      <c r="D158" s="82"/>
      <c r="E158" s="82"/>
      <c r="F158" s="87"/>
      <c r="G158" s="92"/>
      <c r="H158" s="87"/>
      <c r="I158" s="84"/>
      <c r="J158" s="85"/>
      <c r="K158" s="87"/>
      <c r="L158" s="86"/>
      <c r="M158" s="87"/>
      <c r="N158" s="5"/>
      <c r="O158" s="87"/>
      <c r="P158" s="6"/>
      <c r="Q158" s="87"/>
      <c r="R158" s="87"/>
      <c r="S158" s="89"/>
      <c r="T158" s="90"/>
      <c r="U158" s="87" t="str">
        <f t="shared" si="2"/>
        <v/>
      </c>
      <c r="V158" s="87" t="s">
        <v>35</v>
      </c>
      <c r="W158" s="92"/>
    </row>
    <row r="159" spans="1:23" ht="20.100000000000001" customHeight="1">
      <c r="A159" s="79"/>
      <c r="B159" s="80"/>
      <c r="C159" s="81"/>
      <c r="D159" s="82"/>
      <c r="E159" s="82"/>
      <c r="F159" s="87"/>
      <c r="G159" s="92"/>
      <c r="H159" s="87"/>
      <c r="I159" s="84"/>
      <c r="J159" s="85"/>
      <c r="K159" s="87"/>
      <c r="L159" s="86"/>
      <c r="N159" s="96"/>
      <c r="O159" s="87"/>
      <c r="P159" s="5"/>
      <c r="Q159" s="87"/>
      <c r="R159" s="87"/>
      <c r="S159" s="89"/>
      <c r="T159" s="90"/>
      <c r="U159" s="87" t="str">
        <f t="shared" si="2"/>
        <v/>
      </c>
      <c r="V159" s="92" t="s">
        <v>35</v>
      </c>
      <c r="W159" s="92"/>
    </row>
    <row r="160" spans="1:23" ht="20.100000000000001" customHeight="1">
      <c r="A160" s="79"/>
      <c r="B160" s="80"/>
      <c r="C160" s="81"/>
      <c r="D160" s="82"/>
      <c r="E160" s="82"/>
      <c r="F160" s="87"/>
      <c r="G160" s="92"/>
      <c r="H160" s="87"/>
      <c r="I160" s="84"/>
      <c r="J160" s="85"/>
      <c r="K160" s="87"/>
      <c r="L160" s="86"/>
      <c r="M160" s="87"/>
      <c r="N160" s="5"/>
      <c r="O160" s="87"/>
      <c r="P160" s="6"/>
      <c r="Q160" s="87"/>
      <c r="R160" s="87"/>
      <c r="S160" s="89"/>
      <c r="T160" s="90"/>
      <c r="U160" s="87" t="str">
        <f t="shared" si="2"/>
        <v/>
      </c>
      <c r="V160" s="92" t="s">
        <v>35</v>
      </c>
      <c r="W160" s="92"/>
    </row>
    <row r="161" spans="1:23" ht="20.100000000000001" customHeight="1">
      <c r="A161" s="79"/>
      <c r="B161" s="80"/>
      <c r="C161" s="81"/>
      <c r="D161" s="82"/>
      <c r="E161" s="82"/>
      <c r="F161" s="87"/>
      <c r="G161" s="92"/>
      <c r="H161" s="87"/>
      <c r="I161" s="84"/>
      <c r="J161" s="85"/>
      <c r="K161" s="87"/>
      <c r="L161" s="86"/>
      <c r="M161" s="87"/>
      <c r="N161" s="5"/>
      <c r="O161" s="87"/>
      <c r="P161" s="6"/>
      <c r="Q161" s="87"/>
      <c r="R161" s="87"/>
      <c r="S161" s="89"/>
      <c r="T161" s="90"/>
      <c r="U161" s="87" t="str">
        <f t="shared" si="2"/>
        <v/>
      </c>
      <c r="V161" s="92" t="s">
        <v>35</v>
      </c>
      <c r="W161" s="92"/>
    </row>
    <row r="162" spans="1:23" ht="20.100000000000001" customHeight="1">
      <c r="A162" s="79"/>
      <c r="B162" s="80"/>
      <c r="C162" s="81"/>
      <c r="D162" s="82"/>
      <c r="E162" s="82"/>
      <c r="F162" s="87"/>
      <c r="G162" s="92"/>
      <c r="H162" s="87"/>
      <c r="I162" s="84"/>
      <c r="J162" s="85"/>
      <c r="K162" s="83"/>
      <c r="L162" s="86"/>
      <c r="M162" s="87"/>
      <c r="N162" s="5"/>
      <c r="O162" s="87"/>
      <c r="P162" s="6"/>
      <c r="Q162" s="87"/>
      <c r="R162" s="87"/>
      <c r="S162" s="89"/>
      <c r="T162" s="90"/>
      <c r="U162" s="87" t="str">
        <f t="shared" si="2"/>
        <v/>
      </c>
      <c r="V162" s="92" t="s">
        <v>35</v>
      </c>
      <c r="W162" s="92"/>
    </row>
    <row r="163" spans="1:23" ht="20.100000000000001" customHeight="1">
      <c r="A163" s="79"/>
      <c r="B163" s="80"/>
      <c r="C163" s="81"/>
      <c r="D163" s="82"/>
      <c r="E163" s="82"/>
      <c r="F163" s="87"/>
      <c r="G163" s="92"/>
      <c r="H163" s="87"/>
      <c r="I163" s="84"/>
      <c r="J163" s="85"/>
      <c r="K163" s="87"/>
      <c r="L163" s="86"/>
      <c r="M163" s="87"/>
      <c r="N163" s="5"/>
      <c r="O163" s="87"/>
      <c r="P163" s="6"/>
      <c r="Q163" s="87"/>
      <c r="R163" s="87"/>
      <c r="S163" s="89"/>
      <c r="T163" s="90"/>
      <c r="U163" s="87" t="str">
        <f t="shared" si="2"/>
        <v/>
      </c>
      <c r="V163" s="92" t="s">
        <v>35</v>
      </c>
      <c r="W163" s="92"/>
    </row>
    <row r="164" spans="1:23" ht="20.100000000000001" customHeight="1">
      <c r="A164" s="79"/>
      <c r="B164" s="80"/>
      <c r="C164" s="81"/>
      <c r="D164" s="82"/>
      <c r="E164" s="82"/>
      <c r="F164" s="87"/>
      <c r="G164" s="92"/>
      <c r="H164" s="87"/>
      <c r="I164" s="84"/>
      <c r="J164" s="85"/>
      <c r="K164" s="87"/>
      <c r="L164" s="86"/>
      <c r="M164" s="87"/>
      <c r="N164" s="5"/>
      <c r="O164" s="87"/>
      <c r="P164" s="6"/>
      <c r="Q164" s="87"/>
      <c r="R164" s="87"/>
      <c r="S164" s="89"/>
      <c r="T164" s="90"/>
      <c r="U164" s="87" t="str">
        <f t="shared" si="2"/>
        <v/>
      </c>
      <c r="V164" s="92" t="s">
        <v>35</v>
      </c>
      <c r="W164" s="92"/>
    </row>
    <row r="165" spans="1:23" ht="20.100000000000001" customHeight="1">
      <c r="A165" s="79"/>
      <c r="B165" s="80"/>
      <c r="C165" s="81"/>
      <c r="D165" s="82"/>
      <c r="E165" s="82"/>
      <c r="F165" s="87"/>
      <c r="G165" s="92"/>
      <c r="H165" s="87"/>
      <c r="I165" s="84"/>
      <c r="J165" s="85"/>
      <c r="K165" s="87"/>
      <c r="L165" s="86"/>
      <c r="M165" s="87"/>
      <c r="N165" s="5"/>
      <c r="O165" s="87"/>
      <c r="P165" s="6"/>
      <c r="Q165" s="87"/>
      <c r="R165" s="87"/>
      <c r="S165" s="89"/>
      <c r="T165" s="90"/>
      <c r="U165" s="87" t="str">
        <f t="shared" si="2"/>
        <v/>
      </c>
      <c r="V165" s="92" t="s">
        <v>35</v>
      </c>
      <c r="W165" s="92"/>
    </row>
    <row r="166" spans="1:23" ht="20.100000000000001" customHeight="1">
      <c r="A166" s="79"/>
      <c r="B166" s="80"/>
      <c r="C166" s="81"/>
      <c r="D166" s="82"/>
      <c r="E166" s="82"/>
      <c r="F166" s="87"/>
      <c r="G166" s="92"/>
      <c r="H166" s="87"/>
      <c r="I166" s="84"/>
      <c r="J166" s="85"/>
      <c r="K166" s="87"/>
      <c r="L166" s="86"/>
      <c r="M166" s="87"/>
      <c r="N166" s="5"/>
      <c r="O166" s="87"/>
      <c r="P166" s="6"/>
      <c r="Q166" s="87"/>
      <c r="R166" s="87"/>
      <c r="S166" s="89"/>
      <c r="T166" s="90"/>
      <c r="U166" s="87" t="str">
        <f t="shared" si="2"/>
        <v/>
      </c>
      <c r="V166" s="92" t="s">
        <v>35</v>
      </c>
      <c r="W166" s="92"/>
    </row>
    <row r="167" spans="1:23" ht="20.100000000000001" customHeight="1">
      <c r="A167" s="79"/>
      <c r="B167" s="80"/>
      <c r="C167" s="81"/>
      <c r="D167" s="82"/>
      <c r="E167" s="82"/>
      <c r="F167" s="87"/>
      <c r="G167" s="92"/>
      <c r="H167" s="87"/>
      <c r="I167" s="84"/>
      <c r="J167" s="85"/>
      <c r="K167" s="87"/>
      <c r="L167" s="86"/>
      <c r="M167" s="87"/>
      <c r="N167" s="5"/>
      <c r="O167" s="87"/>
      <c r="P167" s="6"/>
      <c r="Q167" s="87"/>
      <c r="R167" s="87"/>
      <c r="S167" s="89"/>
      <c r="T167" s="90"/>
      <c r="U167" s="87" t="str">
        <f t="shared" si="2"/>
        <v/>
      </c>
      <c r="V167" s="92" t="s">
        <v>35</v>
      </c>
      <c r="W167" s="92"/>
    </row>
    <row r="168" spans="1:23" ht="20.100000000000001" customHeight="1">
      <c r="A168" s="79"/>
      <c r="B168" s="80"/>
      <c r="C168" s="81"/>
      <c r="D168" s="82"/>
      <c r="E168" s="82"/>
      <c r="F168" s="87"/>
      <c r="G168" s="92"/>
      <c r="H168" s="87"/>
      <c r="I168" s="84"/>
      <c r="J168" s="85"/>
      <c r="K168" s="87"/>
      <c r="L168" s="86"/>
      <c r="M168" s="87"/>
      <c r="N168" s="5"/>
      <c r="O168" s="87"/>
      <c r="P168" s="6"/>
      <c r="Q168" s="87"/>
      <c r="R168" s="87"/>
      <c r="S168" s="89"/>
      <c r="T168" s="90"/>
      <c r="U168" s="87" t="str">
        <f t="shared" si="2"/>
        <v/>
      </c>
      <c r="V168" s="92" t="s">
        <v>35</v>
      </c>
      <c r="W168" s="92"/>
    </row>
    <row r="169" spans="1:23" ht="20.100000000000001" customHeight="1">
      <c r="A169" s="79"/>
      <c r="B169" s="80"/>
      <c r="C169" s="81"/>
      <c r="D169" s="82"/>
      <c r="E169" s="82"/>
      <c r="F169" s="87"/>
      <c r="G169" s="92"/>
      <c r="H169" s="87"/>
      <c r="I169" s="84"/>
      <c r="J169" s="85"/>
      <c r="K169" s="87"/>
      <c r="L169" s="86"/>
      <c r="M169" s="87"/>
      <c r="N169" s="5"/>
      <c r="O169" s="87"/>
      <c r="P169" s="6"/>
      <c r="Q169" s="87"/>
      <c r="R169" s="87"/>
      <c r="S169" s="89"/>
      <c r="T169" s="90"/>
      <c r="U169" s="87" t="str">
        <f t="shared" si="2"/>
        <v/>
      </c>
      <c r="V169" s="92" t="s">
        <v>35</v>
      </c>
      <c r="W169" s="92"/>
    </row>
    <row r="170" spans="1:23" ht="20.100000000000001" customHeight="1">
      <c r="A170" s="79"/>
      <c r="B170" s="80"/>
      <c r="C170" s="81"/>
      <c r="D170" s="82"/>
      <c r="E170" s="82"/>
      <c r="F170" s="87"/>
      <c r="G170" s="92"/>
      <c r="H170" s="87"/>
      <c r="I170" s="84"/>
      <c r="J170" s="85"/>
      <c r="K170" s="87"/>
      <c r="L170" s="86"/>
      <c r="M170" s="87"/>
      <c r="N170" s="5"/>
      <c r="O170" s="87"/>
      <c r="P170" s="6"/>
      <c r="Q170" s="87"/>
      <c r="R170" s="87"/>
      <c r="S170" s="89"/>
      <c r="T170" s="90"/>
      <c r="U170" s="87" t="str">
        <f t="shared" si="2"/>
        <v/>
      </c>
      <c r="V170" s="92" t="s">
        <v>35</v>
      </c>
      <c r="W170" s="92"/>
    </row>
    <row r="171" spans="1:23" ht="20.100000000000001" customHeight="1">
      <c r="A171" s="79"/>
      <c r="B171" s="80"/>
      <c r="C171" s="81"/>
      <c r="D171" s="82"/>
      <c r="E171" s="82"/>
      <c r="F171" s="87"/>
      <c r="G171" s="92"/>
      <c r="H171" s="87"/>
      <c r="I171" s="84"/>
      <c r="J171" s="85"/>
      <c r="K171" s="87"/>
      <c r="L171" s="86"/>
      <c r="M171" s="87"/>
      <c r="N171" s="5"/>
      <c r="O171" s="87"/>
      <c r="P171" s="6"/>
      <c r="Q171" s="87"/>
      <c r="R171" s="87"/>
      <c r="S171" s="89"/>
      <c r="T171" s="90"/>
      <c r="U171" s="87" t="str">
        <f t="shared" si="2"/>
        <v/>
      </c>
      <c r="V171" s="92" t="s">
        <v>35</v>
      </c>
      <c r="W171" s="92"/>
    </row>
    <row r="172" spans="1:23" ht="20.100000000000001" customHeight="1">
      <c r="A172" s="79"/>
      <c r="B172" s="80"/>
      <c r="C172" s="81"/>
      <c r="D172" s="82"/>
      <c r="E172" s="82"/>
      <c r="F172" s="87"/>
      <c r="G172" s="92"/>
      <c r="H172" s="87"/>
      <c r="I172" s="84"/>
      <c r="J172" s="85"/>
      <c r="K172" s="87"/>
      <c r="L172" s="86"/>
      <c r="M172" s="87"/>
      <c r="N172" s="5"/>
      <c r="O172" s="87"/>
      <c r="P172" s="6"/>
      <c r="Q172" s="87"/>
      <c r="R172" s="87"/>
      <c r="S172" s="89"/>
      <c r="T172" s="90"/>
      <c r="U172" s="87" t="str">
        <f t="shared" si="2"/>
        <v/>
      </c>
      <c r="V172" s="92" t="s">
        <v>35</v>
      </c>
      <c r="W172" s="92"/>
    </row>
    <row r="173" spans="1:23" ht="20.100000000000001" customHeight="1">
      <c r="A173" s="79"/>
      <c r="B173" s="80"/>
      <c r="C173" s="81"/>
      <c r="D173" s="82"/>
      <c r="E173" s="82"/>
      <c r="F173" s="87"/>
      <c r="G173" s="92"/>
      <c r="H173" s="87"/>
      <c r="I173" s="84"/>
      <c r="J173" s="85"/>
      <c r="K173" s="92"/>
      <c r="L173" s="86"/>
      <c r="M173" s="87"/>
      <c r="N173" s="5"/>
      <c r="O173" s="87"/>
      <c r="P173" s="6"/>
      <c r="Q173" s="87"/>
      <c r="R173" s="87"/>
      <c r="S173" s="89"/>
      <c r="T173" s="90"/>
      <c r="U173" s="87" t="str">
        <f t="shared" si="2"/>
        <v/>
      </c>
      <c r="V173" s="92" t="s">
        <v>35</v>
      </c>
      <c r="W173" s="92"/>
    </row>
    <row r="174" spans="1:23" ht="20.100000000000001" customHeight="1">
      <c r="A174" s="79"/>
      <c r="B174" s="80"/>
      <c r="C174" s="81"/>
      <c r="D174" s="82"/>
      <c r="E174" s="82"/>
      <c r="F174" s="87"/>
      <c r="G174" s="92"/>
      <c r="H174" s="87"/>
      <c r="I174" s="84"/>
      <c r="J174" s="85"/>
      <c r="K174" s="87"/>
      <c r="L174" s="86"/>
      <c r="M174" s="87"/>
      <c r="N174" s="5"/>
      <c r="O174" s="87"/>
      <c r="P174" s="6"/>
      <c r="Q174" s="87"/>
      <c r="R174" s="87"/>
      <c r="S174" s="89"/>
      <c r="T174" s="90"/>
      <c r="U174" s="87" t="str">
        <f t="shared" si="2"/>
        <v/>
      </c>
      <c r="V174" s="92" t="s">
        <v>35</v>
      </c>
      <c r="W174" s="92"/>
    </row>
    <row r="175" spans="1:23" ht="20.100000000000001" customHeight="1">
      <c r="A175" s="79"/>
      <c r="B175" s="80"/>
      <c r="C175" s="81"/>
      <c r="D175" s="82"/>
      <c r="E175" s="82"/>
      <c r="F175" s="87"/>
      <c r="G175" s="92"/>
      <c r="H175" s="87"/>
      <c r="I175" s="84"/>
      <c r="J175" s="85"/>
      <c r="K175" s="87"/>
      <c r="L175" s="86"/>
      <c r="M175" s="87"/>
      <c r="N175" s="5"/>
      <c r="O175" s="87"/>
      <c r="P175" s="6"/>
      <c r="Q175" s="87"/>
      <c r="R175" s="87"/>
      <c r="S175" s="89"/>
      <c r="T175" s="90"/>
      <c r="U175" s="87" t="str">
        <f t="shared" si="2"/>
        <v/>
      </c>
      <c r="V175" s="92" t="s">
        <v>35</v>
      </c>
      <c r="W175" s="92"/>
    </row>
    <row r="176" spans="1:23" ht="20.100000000000001" customHeight="1">
      <c r="A176" s="79"/>
      <c r="B176" s="80"/>
      <c r="C176" s="81"/>
      <c r="D176" s="82"/>
      <c r="E176" s="82"/>
      <c r="F176" s="87"/>
      <c r="G176" s="92"/>
      <c r="H176" s="87"/>
      <c r="I176" s="84"/>
      <c r="J176" s="85"/>
      <c r="K176" s="83"/>
      <c r="L176" s="86"/>
      <c r="M176" s="87"/>
      <c r="N176" s="5"/>
      <c r="O176" s="87"/>
      <c r="P176" s="6"/>
      <c r="Q176" s="87"/>
      <c r="R176" s="87"/>
      <c r="S176" s="89"/>
      <c r="T176" s="90"/>
      <c r="U176" s="87" t="str">
        <f t="shared" si="2"/>
        <v/>
      </c>
      <c r="V176" s="92" t="s">
        <v>35</v>
      </c>
      <c r="W176" s="92"/>
    </row>
    <row r="177" spans="1:23" ht="20.100000000000001" customHeight="1">
      <c r="A177" s="79"/>
      <c r="B177" s="80"/>
      <c r="C177" s="81"/>
      <c r="D177" s="82"/>
      <c r="E177" s="82"/>
      <c r="F177" s="87"/>
      <c r="G177" s="92"/>
      <c r="H177" s="87"/>
      <c r="I177" s="84"/>
      <c r="J177" s="85"/>
      <c r="K177" s="83"/>
      <c r="L177" s="86"/>
      <c r="M177" s="87"/>
      <c r="N177" s="5"/>
      <c r="O177" s="87"/>
      <c r="P177" s="6"/>
      <c r="Q177" s="87"/>
      <c r="R177" s="87"/>
      <c r="S177" s="87"/>
      <c r="T177" s="90"/>
      <c r="U177" s="87" t="str">
        <f t="shared" si="2"/>
        <v/>
      </c>
      <c r="V177" s="92" t="s">
        <v>35</v>
      </c>
      <c r="W177" s="92"/>
    </row>
    <row r="178" spans="1:23" ht="20.100000000000001" customHeight="1">
      <c r="A178" s="79"/>
      <c r="B178" s="80"/>
      <c r="C178" s="81"/>
      <c r="D178" s="82"/>
      <c r="E178" s="82"/>
      <c r="F178" s="87"/>
      <c r="G178" s="92"/>
      <c r="H178" s="87"/>
      <c r="I178" s="84"/>
      <c r="J178" s="85"/>
      <c r="K178" s="87"/>
      <c r="L178" s="86"/>
      <c r="M178" s="87"/>
      <c r="N178" s="5"/>
      <c r="O178" s="87"/>
      <c r="P178" s="6"/>
      <c r="Q178" s="87"/>
      <c r="R178" s="87"/>
      <c r="S178" s="89"/>
      <c r="T178" s="90"/>
      <c r="U178" s="87" t="str">
        <f t="shared" si="2"/>
        <v/>
      </c>
      <c r="V178" s="92" t="s">
        <v>35</v>
      </c>
      <c r="W178" s="92"/>
    </row>
    <row r="179" spans="1:23" ht="20.100000000000001" customHeight="1">
      <c r="A179" s="79"/>
      <c r="B179" s="80"/>
      <c r="C179" s="81"/>
      <c r="D179" s="82"/>
      <c r="E179" s="82"/>
      <c r="F179" s="87"/>
      <c r="G179" s="92"/>
      <c r="H179" s="87"/>
      <c r="I179" s="84"/>
      <c r="J179" s="85"/>
      <c r="K179" s="87"/>
      <c r="L179" s="86"/>
      <c r="M179" s="87"/>
      <c r="N179" s="5"/>
      <c r="O179" s="87"/>
      <c r="P179" s="6"/>
      <c r="Q179" s="87"/>
      <c r="R179" s="87"/>
      <c r="S179" s="89"/>
      <c r="T179" s="90"/>
      <c r="U179" s="87" t="str">
        <f t="shared" si="2"/>
        <v/>
      </c>
      <c r="V179" s="92" t="s">
        <v>35</v>
      </c>
      <c r="W179" s="92"/>
    </row>
    <row r="180" spans="1:23" ht="20.100000000000001" customHeight="1">
      <c r="A180" s="79"/>
      <c r="B180" s="80"/>
      <c r="C180" s="81"/>
      <c r="D180" s="82"/>
      <c r="E180" s="82"/>
      <c r="F180" s="87"/>
      <c r="G180" s="92"/>
      <c r="H180" s="87"/>
      <c r="I180" s="84"/>
      <c r="J180" s="85"/>
      <c r="K180" s="87"/>
      <c r="L180" s="86"/>
      <c r="M180" s="87"/>
      <c r="N180" s="5"/>
      <c r="O180" s="87"/>
      <c r="P180" s="6"/>
      <c r="Q180" s="87"/>
      <c r="R180" s="87"/>
      <c r="S180" s="89"/>
      <c r="T180" s="90"/>
      <c r="U180" s="87" t="str">
        <f t="shared" si="2"/>
        <v/>
      </c>
      <c r="V180" s="92" t="s">
        <v>35</v>
      </c>
      <c r="W180" s="92"/>
    </row>
    <row r="181" spans="1:23" ht="20.100000000000001" customHeight="1">
      <c r="A181" s="79"/>
      <c r="B181" s="80"/>
      <c r="C181" s="81"/>
      <c r="D181" s="82"/>
      <c r="E181" s="82"/>
      <c r="F181" s="87"/>
      <c r="G181" s="92"/>
      <c r="H181" s="87"/>
      <c r="I181" s="84"/>
      <c r="J181" s="85"/>
      <c r="K181" s="87"/>
      <c r="L181" s="86"/>
      <c r="M181" s="87"/>
      <c r="N181" s="5"/>
      <c r="O181" s="87"/>
      <c r="P181" s="6"/>
      <c r="Q181" s="87"/>
      <c r="R181" s="87"/>
      <c r="S181" s="89"/>
      <c r="T181" s="90"/>
      <c r="U181" s="87" t="str">
        <f t="shared" si="2"/>
        <v/>
      </c>
      <c r="V181" s="92" t="s">
        <v>35</v>
      </c>
      <c r="W181" s="92"/>
    </row>
    <row r="182" spans="1:23" ht="20.100000000000001" customHeight="1">
      <c r="A182" s="79"/>
      <c r="B182" s="80"/>
      <c r="C182" s="81"/>
      <c r="D182" s="82"/>
      <c r="E182" s="82"/>
      <c r="F182" s="87"/>
      <c r="G182" s="92"/>
      <c r="H182" s="87"/>
      <c r="I182" s="84"/>
      <c r="J182" s="85"/>
      <c r="K182" s="87"/>
      <c r="L182" s="86"/>
      <c r="M182" s="87"/>
      <c r="N182" s="5"/>
      <c r="O182" s="87"/>
      <c r="P182" s="6"/>
      <c r="Q182" s="87"/>
      <c r="R182" s="87"/>
      <c r="S182" s="89"/>
      <c r="T182" s="90"/>
      <c r="U182" s="87" t="str">
        <f t="shared" si="2"/>
        <v/>
      </c>
      <c r="V182" s="92" t="s">
        <v>35</v>
      </c>
      <c r="W182" s="92"/>
    </row>
    <row r="183" spans="1:23" ht="20.100000000000001" customHeight="1">
      <c r="A183" s="79"/>
      <c r="B183" s="80"/>
      <c r="C183" s="81"/>
      <c r="D183" s="82"/>
      <c r="E183" s="82"/>
      <c r="F183" s="87"/>
      <c r="G183" s="92"/>
      <c r="H183" s="87"/>
      <c r="I183" s="84"/>
      <c r="J183" s="85"/>
      <c r="K183" s="87"/>
      <c r="L183" s="86"/>
      <c r="M183" s="87"/>
      <c r="N183" s="5"/>
      <c r="O183" s="87"/>
      <c r="P183" s="6"/>
      <c r="Q183" s="87"/>
      <c r="R183" s="87"/>
      <c r="S183" s="89"/>
      <c r="T183" s="90"/>
      <c r="U183" s="87" t="str">
        <f t="shared" si="2"/>
        <v/>
      </c>
      <c r="V183" s="92" t="s">
        <v>35</v>
      </c>
      <c r="W183" s="92"/>
    </row>
    <row r="184" spans="1:23" ht="20.100000000000001" customHeight="1">
      <c r="A184" s="79"/>
      <c r="B184" s="80"/>
      <c r="C184" s="81"/>
      <c r="D184" s="82"/>
      <c r="E184" s="82"/>
      <c r="F184" s="87"/>
      <c r="G184" s="92"/>
      <c r="H184" s="87"/>
      <c r="I184" s="84"/>
      <c r="J184" s="85"/>
      <c r="K184" s="92"/>
      <c r="L184" s="86"/>
      <c r="M184" s="87"/>
      <c r="N184" s="5"/>
      <c r="O184" s="87"/>
      <c r="P184" s="6"/>
      <c r="Q184" s="87"/>
      <c r="R184" s="87"/>
      <c r="S184" s="89"/>
      <c r="T184" s="90"/>
      <c r="U184" s="87" t="str">
        <f t="shared" si="2"/>
        <v/>
      </c>
      <c r="V184" s="92" t="s">
        <v>35</v>
      </c>
      <c r="W184" s="92"/>
    </row>
    <row r="185" spans="1:23" ht="20.100000000000001" customHeight="1">
      <c r="A185" s="79"/>
      <c r="B185" s="80"/>
      <c r="C185" s="81"/>
      <c r="D185" s="82"/>
      <c r="E185" s="82"/>
      <c r="F185" s="87"/>
      <c r="G185" s="92"/>
      <c r="H185" s="87"/>
      <c r="I185" s="84"/>
      <c r="J185" s="85"/>
      <c r="K185" s="87"/>
      <c r="L185" s="86"/>
      <c r="M185" s="87"/>
      <c r="N185" s="5"/>
      <c r="O185" s="87"/>
      <c r="P185" s="6"/>
      <c r="Q185" s="87"/>
      <c r="R185" s="87"/>
      <c r="S185" s="89"/>
      <c r="T185" s="90"/>
      <c r="U185" s="87" t="str">
        <f t="shared" si="2"/>
        <v/>
      </c>
      <c r="V185" s="92" t="s">
        <v>35</v>
      </c>
      <c r="W185" s="92"/>
    </row>
    <row r="186" spans="1:23" ht="20.100000000000001" customHeight="1">
      <c r="A186" s="79"/>
      <c r="B186" s="80"/>
      <c r="C186" s="81"/>
      <c r="D186" s="82"/>
      <c r="E186" s="82"/>
      <c r="F186" s="87"/>
      <c r="G186" s="92"/>
      <c r="H186" s="87"/>
      <c r="I186" s="84"/>
      <c r="J186" s="85"/>
      <c r="K186" s="87"/>
      <c r="L186" s="86"/>
      <c r="M186" s="87"/>
      <c r="N186" s="5"/>
      <c r="O186" s="87"/>
      <c r="P186" s="6"/>
      <c r="Q186" s="87"/>
      <c r="R186" s="87"/>
      <c r="S186" s="89"/>
      <c r="T186" s="90"/>
      <c r="U186" s="87" t="str">
        <f t="shared" si="2"/>
        <v/>
      </c>
      <c r="V186" s="92" t="s">
        <v>35</v>
      </c>
      <c r="W186" s="92"/>
    </row>
    <row r="187" spans="1:23" ht="20.100000000000001" customHeight="1">
      <c r="A187" s="79"/>
      <c r="B187" s="80"/>
      <c r="C187" s="81"/>
      <c r="D187" s="82"/>
      <c r="E187" s="82"/>
      <c r="F187" s="87"/>
      <c r="G187" s="92"/>
      <c r="H187" s="87"/>
      <c r="I187" s="84"/>
      <c r="J187" s="85"/>
      <c r="K187" s="87"/>
      <c r="L187" s="86"/>
      <c r="M187" s="87"/>
      <c r="N187" s="5"/>
      <c r="O187" s="87"/>
      <c r="P187" s="6"/>
      <c r="Q187" s="87"/>
      <c r="R187" s="87"/>
      <c r="S187" s="89"/>
      <c r="T187" s="90"/>
      <c r="U187" s="87" t="str">
        <f t="shared" si="2"/>
        <v/>
      </c>
      <c r="V187" s="92" t="s">
        <v>35</v>
      </c>
      <c r="W187" s="92"/>
    </row>
    <row r="188" spans="1:23" ht="20.100000000000001" customHeight="1">
      <c r="A188" s="79"/>
      <c r="B188" s="80"/>
      <c r="C188" s="81"/>
      <c r="D188" s="82"/>
      <c r="E188" s="82"/>
      <c r="F188" s="87"/>
      <c r="G188" s="92"/>
      <c r="H188" s="87"/>
      <c r="I188" s="84"/>
      <c r="J188" s="85"/>
      <c r="K188" s="92"/>
      <c r="L188" s="86"/>
      <c r="M188" s="87"/>
      <c r="N188" s="5"/>
      <c r="O188" s="87"/>
      <c r="P188" s="6"/>
      <c r="Q188" s="87"/>
      <c r="R188" s="87"/>
      <c r="S188" s="89"/>
      <c r="T188" s="90"/>
      <c r="U188" s="87" t="str">
        <f t="shared" si="2"/>
        <v/>
      </c>
      <c r="V188" s="92" t="s">
        <v>35</v>
      </c>
      <c r="W188" s="92"/>
    </row>
    <row r="189" spans="1:23" ht="20.100000000000001" customHeight="1">
      <c r="A189" s="79"/>
      <c r="B189" s="80"/>
      <c r="C189" s="81"/>
      <c r="D189" s="82"/>
      <c r="E189" s="82"/>
      <c r="F189" s="87"/>
      <c r="G189" s="83"/>
      <c r="H189" s="87"/>
      <c r="I189" s="84"/>
      <c r="J189" s="85"/>
      <c r="K189" s="87"/>
      <c r="L189" s="86"/>
      <c r="M189" s="87"/>
      <c r="N189" s="5"/>
      <c r="O189" s="87"/>
      <c r="P189" s="6"/>
      <c r="Q189" s="87"/>
      <c r="R189" s="87"/>
      <c r="T189" s="90"/>
      <c r="U189" s="87" t="str">
        <f t="shared" si="2"/>
        <v/>
      </c>
      <c r="V189" s="92" t="s">
        <v>35</v>
      </c>
      <c r="W189" s="92"/>
    </row>
    <row r="190" spans="1:23" ht="20.100000000000001" customHeight="1">
      <c r="A190" s="79"/>
      <c r="B190" s="80"/>
      <c r="C190" s="81"/>
      <c r="D190" s="82"/>
      <c r="E190" s="82"/>
      <c r="F190" s="87"/>
      <c r="G190" s="83"/>
      <c r="H190" s="87"/>
      <c r="I190" s="84"/>
      <c r="J190" s="85"/>
      <c r="K190" s="87"/>
      <c r="L190" s="86"/>
      <c r="M190" s="87"/>
      <c r="N190" s="5"/>
      <c r="O190" s="87"/>
      <c r="P190" s="6"/>
      <c r="Q190" s="87"/>
      <c r="R190" s="87"/>
      <c r="T190" s="90"/>
      <c r="U190" s="87" t="str">
        <f t="shared" si="2"/>
        <v/>
      </c>
      <c r="V190" s="92" t="s">
        <v>35</v>
      </c>
      <c r="W190" s="92"/>
    </row>
    <row r="191" spans="1:23" ht="20.100000000000001" customHeight="1">
      <c r="A191" s="79"/>
      <c r="B191" s="80"/>
      <c r="C191" s="81"/>
      <c r="D191" s="82"/>
      <c r="E191" s="82"/>
      <c r="F191" s="87"/>
      <c r="G191" s="92"/>
      <c r="H191" s="87"/>
      <c r="I191" s="84"/>
      <c r="J191" s="85"/>
      <c r="K191" s="87"/>
      <c r="L191" s="86"/>
      <c r="M191" s="87"/>
      <c r="N191" s="5"/>
      <c r="O191" s="87"/>
      <c r="P191" s="6"/>
      <c r="Q191" s="87"/>
      <c r="R191" s="87"/>
      <c r="S191" s="89"/>
      <c r="T191" s="90"/>
      <c r="U191" s="87" t="str">
        <f t="shared" si="2"/>
        <v/>
      </c>
      <c r="V191" s="92" t="s">
        <v>35</v>
      </c>
      <c r="W191" s="92"/>
    </row>
    <row r="192" spans="1:23" ht="20.100000000000001" customHeight="1">
      <c r="A192" s="79"/>
      <c r="B192" s="80"/>
      <c r="C192" s="81"/>
      <c r="D192" s="82"/>
      <c r="E192" s="82"/>
      <c r="F192" s="87"/>
      <c r="G192" s="92"/>
      <c r="H192" s="87"/>
      <c r="I192" s="84"/>
      <c r="J192" s="85"/>
      <c r="K192" s="87"/>
      <c r="L192" s="86"/>
      <c r="M192" s="87"/>
      <c r="N192" s="5"/>
      <c r="O192" s="87"/>
      <c r="P192" s="6"/>
      <c r="Q192" s="87"/>
      <c r="R192" s="87"/>
      <c r="S192" s="89"/>
      <c r="T192" s="90"/>
      <c r="U192" s="87" t="str">
        <f t="shared" si="2"/>
        <v/>
      </c>
      <c r="V192" s="92" t="s">
        <v>35</v>
      </c>
      <c r="W192" s="92"/>
    </row>
    <row r="193" spans="1:23" ht="20.100000000000001" customHeight="1">
      <c r="A193" s="79"/>
      <c r="B193" s="80"/>
      <c r="C193" s="81"/>
      <c r="D193" s="82"/>
      <c r="E193" s="82"/>
      <c r="F193" s="87"/>
      <c r="G193" s="92"/>
      <c r="H193" s="87"/>
      <c r="I193" s="84"/>
      <c r="J193" s="85"/>
      <c r="K193" s="87"/>
      <c r="L193" s="86"/>
      <c r="M193" s="87"/>
      <c r="N193" s="5"/>
      <c r="O193" s="87"/>
      <c r="P193" s="6"/>
      <c r="Q193" s="87"/>
      <c r="R193" s="87"/>
      <c r="S193" s="89"/>
      <c r="T193" s="90"/>
      <c r="U193" s="87" t="str">
        <f t="shared" si="2"/>
        <v/>
      </c>
      <c r="V193" s="92" t="s">
        <v>35</v>
      </c>
      <c r="W193" s="92"/>
    </row>
    <row r="194" spans="1:23" ht="20.100000000000001" customHeight="1">
      <c r="A194" s="79"/>
      <c r="B194" s="80"/>
      <c r="C194" s="81"/>
      <c r="D194" s="82"/>
      <c r="E194" s="82"/>
      <c r="F194" s="87"/>
      <c r="G194" s="83"/>
      <c r="H194" s="87"/>
      <c r="I194" s="84"/>
      <c r="J194" s="85"/>
      <c r="K194" s="87"/>
      <c r="L194" s="86"/>
      <c r="M194" s="87"/>
      <c r="N194" s="5"/>
      <c r="O194" s="87"/>
      <c r="P194" s="6"/>
      <c r="Q194" s="87"/>
      <c r="R194" s="87"/>
      <c r="S194" s="89"/>
      <c r="T194" s="90"/>
      <c r="U194" s="87" t="str">
        <f t="shared" si="2"/>
        <v/>
      </c>
      <c r="V194" s="92" t="s">
        <v>35</v>
      </c>
      <c r="W194" s="92"/>
    </row>
    <row r="195" spans="1:23" ht="20.100000000000001" customHeight="1">
      <c r="A195" s="79"/>
      <c r="B195" s="80"/>
      <c r="C195" s="81"/>
      <c r="D195" s="82"/>
      <c r="E195" s="82"/>
      <c r="F195" s="87"/>
      <c r="G195" s="92"/>
      <c r="H195" s="87"/>
      <c r="I195" s="84"/>
      <c r="J195" s="85"/>
      <c r="K195" s="87"/>
      <c r="L195" s="86"/>
      <c r="M195" s="87"/>
      <c r="N195" s="5"/>
      <c r="O195" s="87"/>
      <c r="P195" s="6"/>
      <c r="Q195" s="87"/>
      <c r="R195" s="87"/>
      <c r="S195" s="89"/>
      <c r="T195" s="90"/>
      <c r="U195" s="87" t="str">
        <f t="shared" ref="U195:U258" si="3">IF(ISBLANK(K195),"",IF(MID(K195,23,2)="52","Belanja Barang","Belanja Modal"))</f>
        <v/>
      </c>
      <c r="V195" s="92" t="s">
        <v>35</v>
      </c>
      <c r="W195" s="92"/>
    </row>
    <row r="196" spans="1:23" ht="20.100000000000001" customHeight="1">
      <c r="A196" s="79"/>
      <c r="B196" s="80"/>
      <c r="C196" s="81"/>
      <c r="D196" s="82"/>
      <c r="E196" s="82"/>
      <c r="F196" s="87"/>
      <c r="G196" s="92"/>
      <c r="H196" s="87"/>
      <c r="I196" s="84"/>
      <c r="J196" s="85"/>
      <c r="K196" s="87"/>
      <c r="L196" s="86"/>
      <c r="M196" s="87"/>
      <c r="N196" s="5"/>
      <c r="O196" s="87"/>
      <c r="P196" s="6"/>
      <c r="Q196" s="87"/>
      <c r="R196" s="87"/>
      <c r="S196" s="89"/>
      <c r="T196" s="90"/>
      <c r="U196" s="87" t="str">
        <f t="shared" si="3"/>
        <v/>
      </c>
      <c r="V196" s="92" t="s">
        <v>35</v>
      </c>
      <c r="W196" s="92"/>
    </row>
    <row r="197" spans="1:23" ht="20.100000000000001" customHeight="1">
      <c r="A197" s="79"/>
      <c r="B197" s="80"/>
      <c r="C197" s="81"/>
      <c r="D197" s="82"/>
      <c r="E197" s="82"/>
      <c r="F197" s="87"/>
      <c r="G197" s="92"/>
      <c r="H197" s="87"/>
      <c r="I197" s="84"/>
      <c r="J197" s="85"/>
      <c r="K197" s="87"/>
      <c r="L197" s="86"/>
      <c r="M197" s="87"/>
      <c r="N197" s="5"/>
      <c r="O197" s="87"/>
      <c r="P197" s="6"/>
      <c r="Q197" s="87"/>
      <c r="R197" s="87"/>
      <c r="S197" s="89"/>
      <c r="T197" s="90"/>
      <c r="U197" s="87" t="str">
        <f t="shared" si="3"/>
        <v/>
      </c>
      <c r="V197" s="92" t="s">
        <v>35</v>
      </c>
      <c r="W197" s="92"/>
    </row>
    <row r="198" spans="1:23" ht="20.100000000000001" customHeight="1">
      <c r="A198" s="79"/>
      <c r="B198" s="80"/>
      <c r="C198" s="81"/>
      <c r="D198" s="82"/>
      <c r="E198" s="82"/>
      <c r="F198" s="87"/>
      <c r="G198" s="92"/>
      <c r="H198" s="87"/>
      <c r="I198" s="84"/>
      <c r="J198" s="85"/>
      <c r="K198" s="87"/>
      <c r="L198" s="86"/>
      <c r="M198" s="87"/>
      <c r="N198" s="5"/>
      <c r="O198" s="87"/>
      <c r="P198" s="6"/>
      <c r="Q198" s="87"/>
      <c r="R198" s="87"/>
      <c r="S198" s="89"/>
      <c r="T198" s="90"/>
      <c r="U198" s="87" t="str">
        <f t="shared" si="3"/>
        <v/>
      </c>
      <c r="V198" s="92" t="s">
        <v>35</v>
      </c>
      <c r="W198" s="92"/>
    </row>
    <row r="199" spans="1:23" ht="20.100000000000001" customHeight="1">
      <c r="A199" s="79"/>
      <c r="B199" s="80"/>
      <c r="C199" s="81"/>
      <c r="D199" s="82"/>
      <c r="E199" s="82"/>
      <c r="F199" s="87"/>
      <c r="G199" s="92"/>
      <c r="H199" s="87"/>
      <c r="I199" s="84"/>
      <c r="J199" s="85"/>
      <c r="K199" s="87"/>
      <c r="L199" s="86"/>
      <c r="M199" s="87"/>
      <c r="N199" s="5"/>
      <c r="O199" s="87"/>
      <c r="P199" s="6"/>
      <c r="Q199" s="87"/>
      <c r="R199" s="87"/>
      <c r="S199" s="89"/>
      <c r="T199" s="90"/>
      <c r="U199" s="87" t="str">
        <f t="shared" si="3"/>
        <v/>
      </c>
      <c r="V199" s="92" t="s">
        <v>35</v>
      </c>
      <c r="W199" s="92"/>
    </row>
    <row r="200" spans="1:23" ht="20.100000000000001" customHeight="1">
      <c r="A200" s="79"/>
      <c r="B200" s="80"/>
      <c r="C200" s="81"/>
      <c r="D200" s="82"/>
      <c r="E200" s="82"/>
      <c r="F200" s="87"/>
      <c r="G200" s="92"/>
      <c r="H200" s="87"/>
      <c r="I200" s="84"/>
      <c r="J200" s="85"/>
      <c r="K200" s="87"/>
      <c r="L200" s="86"/>
      <c r="M200" s="87"/>
      <c r="N200" s="5"/>
      <c r="O200" s="87"/>
      <c r="P200" s="6"/>
      <c r="Q200" s="87"/>
      <c r="R200" s="87"/>
      <c r="S200" s="89"/>
      <c r="T200" s="90"/>
      <c r="U200" s="87" t="str">
        <f t="shared" si="3"/>
        <v/>
      </c>
      <c r="V200" s="92" t="s">
        <v>35</v>
      </c>
      <c r="W200" s="92"/>
    </row>
    <row r="201" spans="1:23" ht="20.100000000000001" customHeight="1">
      <c r="A201" s="79"/>
      <c r="B201" s="80"/>
      <c r="C201" s="81"/>
      <c r="D201" s="82"/>
      <c r="E201" s="82"/>
      <c r="F201" s="92"/>
      <c r="G201" s="92"/>
      <c r="H201" s="87"/>
      <c r="I201" s="84"/>
      <c r="J201" s="85"/>
      <c r="K201" s="87"/>
      <c r="L201" s="86"/>
      <c r="M201" s="87"/>
      <c r="N201" s="5"/>
      <c r="O201" s="87"/>
      <c r="P201" s="6"/>
      <c r="Q201" s="87"/>
      <c r="R201" s="87"/>
      <c r="S201" s="89"/>
      <c r="T201" s="90"/>
      <c r="U201" s="87" t="str">
        <f t="shared" si="3"/>
        <v/>
      </c>
      <c r="V201" s="92" t="s">
        <v>35</v>
      </c>
      <c r="W201" s="92"/>
    </row>
    <row r="202" spans="1:23" ht="20.100000000000001" customHeight="1">
      <c r="A202" s="79"/>
      <c r="B202" s="80"/>
      <c r="C202" s="81"/>
      <c r="D202" s="82"/>
      <c r="E202" s="82"/>
      <c r="F202" s="87"/>
      <c r="G202" s="92"/>
      <c r="H202" s="87"/>
      <c r="I202" s="84"/>
      <c r="J202" s="85"/>
      <c r="K202" s="87"/>
      <c r="L202" s="86"/>
      <c r="M202" s="87"/>
      <c r="N202" s="5"/>
      <c r="O202" s="87"/>
      <c r="P202" s="6"/>
      <c r="Q202" s="87"/>
      <c r="R202" s="87"/>
      <c r="S202" s="89"/>
      <c r="T202" s="90"/>
      <c r="U202" s="87" t="str">
        <f t="shared" si="3"/>
        <v/>
      </c>
      <c r="V202" s="92" t="s">
        <v>35</v>
      </c>
      <c r="W202" s="92"/>
    </row>
    <row r="203" spans="1:23" ht="20.100000000000001" customHeight="1">
      <c r="A203" s="79"/>
      <c r="B203" s="80"/>
      <c r="C203" s="81"/>
      <c r="D203" s="82"/>
      <c r="E203" s="82"/>
      <c r="F203" s="87"/>
      <c r="G203" s="92"/>
      <c r="H203" s="87"/>
      <c r="I203" s="84"/>
      <c r="J203" s="85"/>
      <c r="K203" s="87"/>
      <c r="L203" s="86"/>
      <c r="M203" s="87"/>
      <c r="N203" s="5"/>
      <c r="O203" s="87"/>
      <c r="P203" s="6"/>
      <c r="Q203" s="87"/>
      <c r="R203" s="93"/>
      <c r="S203" s="89"/>
      <c r="T203" s="90"/>
      <c r="U203" s="87" t="str">
        <f t="shared" si="3"/>
        <v/>
      </c>
      <c r="V203" s="92" t="s">
        <v>35</v>
      </c>
      <c r="W203" s="92"/>
    </row>
    <row r="204" spans="1:23" ht="20.100000000000001" customHeight="1">
      <c r="A204" s="79"/>
      <c r="B204" s="80"/>
      <c r="C204" s="81"/>
      <c r="D204" s="82"/>
      <c r="E204" s="82"/>
      <c r="F204" s="87"/>
      <c r="G204" s="92"/>
      <c r="H204" s="87"/>
      <c r="I204" s="84"/>
      <c r="J204" s="85"/>
      <c r="K204" s="87"/>
      <c r="L204" s="86"/>
      <c r="M204" s="87"/>
      <c r="N204" s="5"/>
      <c r="O204" s="87"/>
      <c r="P204" s="6"/>
      <c r="Q204" s="87"/>
      <c r="R204" s="87"/>
      <c r="S204" s="89"/>
      <c r="T204" s="90"/>
      <c r="U204" s="87" t="str">
        <f t="shared" si="3"/>
        <v/>
      </c>
      <c r="V204" s="92" t="s">
        <v>35</v>
      </c>
      <c r="W204" s="92"/>
    </row>
    <row r="205" spans="1:23" ht="20.100000000000001" customHeight="1">
      <c r="A205" s="79"/>
      <c r="B205" s="80"/>
      <c r="C205" s="81"/>
      <c r="D205" s="82"/>
      <c r="E205" s="82"/>
      <c r="F205" s="87"/>
      <c r="G205" s="92"/>
      <c r="H205" s="87"/>
      <c r="I205" s="84"/>
      <c r="J205" s="85"/>
      <c r="K205" s="87"/>
      <c r="L205" s="86"/>
      <c r="M205" s="87"/>
      <c r="N205" s="5"/>
      <c r="O205" s="87"/>
      <c r="P205" s="6"/>
      <c r="Q205" s="87"/>
      <c r="R205" s="87"/>
      <c r="S205" s="89"/>
      <c r="T205" s="90"/>
      <c r="U205" s="87" t="str">
        <f t="shared" si="3"/>
        <v/>
      </c>
      <c r="V205" s="92" t="s">
        <v>35</v>
      </c>
      <c r="W205" s="92"/>
    </row>
    <row r="206" spans="1:23" ht="20.100000000000001" customHeight="1">
      <c r="A206" s="79"/>
      <c r="B206" s="80"/>
      <c r="C206" s="81"/>
      <c r="D206" s="82"/>
      <c r="E206" s="82"/>
      <c r="F206" s="87"/>
      <c r="G206" s="92"/>
      <c r="H206" s="87"/>
      <c r="I206" s="84"/>
      <c r="J206" s="85"/>
      <c r="K206" s="87"/>
      <c r="L206" s="86"/>
      <c r="M206" s="87"/>
      <c r="N206" s="5"/>
      <c r="O206" s="87"/>
      <c r="P206" s="6"/>
      <c r="Q206" s="87"/>
      <c r="R206" s="87"/>
      <c r="S206" s="89"/>
      <c r="T206" s="90"/>
      <c r="U206" s="87" t="str">
        <f t="shared" si="3"/>
        <v/>
      </c>
      <c r="V206" s="92" t="s">
        <v>35</v>
      </c>
      <c r="W206" s="92"/>
    </row>
    <row r="207" spans="1:23" ht="20.100000000000001" customHeight="1">
      <c r="A207" s="79"/>
      <c r="B207" s="80"/>
      <c r="C207" s="81"/>
      <c r="D207" s="82"/>
      <c r="E207" s="82"/>
      <c r="F207" s="87"/>
      <c r="G207" s="92"/>
      <c r="H207" s="87"/>
      <c r="I207" s="84"/>
      <c r="J207" s="85"/>
      <c r="K207" s="87"/>
      <c r="L207" s="86"/>
      <c r="M207" s="87"/>
      <c r="N207" s="5"/>
      <c r="O207" s="87"/>
      <c r="P207" s="6"/>
      <c r="Q207" s="87"/>
      <c r="R207" s="87"/>
      <c r="S207" s="89"/>
      <c r="T207" s="90"/>
      <c r="U207" s="87" t="str">
        <f t="shared" si="3"/>
        <v/>
      </c>
      <c r="V207" s="92" t="s">
        <v>35</v>
      </c>
      <c r="W207" s="92"/>
    </row>
    <row r="208" spans="1:23" ht="20.100000000000001" customHeight="1">
      <c r="A208" s="79"/>
      <c r="B208" s="80"/>
      <c r="C208" s="81"/>
      <c r="D208" s="82"/>
      <c r="E208" s="82"/>
      <c r="F208" s="87"/>
      <c r="G208" s="92"/>
      <c r="H208" s="87"/>
      <c r="I208" s="84"/>
      <c r="J208" s="85"/>
      <c r="K208" s="87"/>
      <c r="L208" s="86"/>
      <c r="M208" s="87"/>
      <c r="N208" s="5"/>
      <c r="O208" s="87"/>
      <c r="P208" s="6"/>
      <c r="Q208" s="87"/>
      <c r="R208" s="87"/>
      <c r="S208" s="89"/>
      <c r="T208" s="90"/>
      <c r="U208" s="87" t="str">
        <f t="shared" si="3"/>
        <v/>
      </c>
      <c r="V208" s="92" t="s">
        <v>35</v>
      </c>
      <c r="W208" s="92"/>
    </row>
    <row r="209" spans="1:23" ht="20.100000000000001" customHeight="1">
      <c r="A209" s="79"/>
      <c r="B209" s="80"/>
      <c r="C209" s="81"/>
      <c r="D209" s="82"/>
      <c r="E209" s="82"/>
      <c r="F209" s="87"/>
      <c r="G209" s="92"/>
      <c r="H209" s="87"/>
      <c r="I209" s="84"/>
      <c r="J209" s="85"/>
      <c r="K209" s="87"/>
      <c r="L209" s="86"/>
      <c r="M209" s="87"/>
      <c r="N209" s="5"/>
      <c r="O209" s="87"/>
      <c r="P209" s="6"/>
      <c r="Q209" s="87"/>
      <c r="R209" s="87"/>
      <c r="S209" s="89"/>
      <c r="T209" s="90"/>
      <c r="U209" s="87" t="str">
        <f t="shared" si="3"/>
        <v/>
      </c>
      <c r="V209" s="92" t="s">
        <v>35</v>
      </c>
      <c r="W209" s="92"/>
    </row>
    <row r="210" spans="1:23" ht="20.100000000000001" customHeight="1">
      <c r="A210" s="79"/>
      <c r="B210" s="80"/>
      <c r="C210" s="81"/>
      <c r="D210" s="82"/>
      <c r="E210" s="82"/>
      <c r="F210" s="87"/>
      <c r="G210" s="92"/>
      <c r="H210" s="87"/>
      <c r="I210" s="84"/>
      <c r="J210" s="85"/>
      <c r="K210" s="87"/>
      <c r="L210" s="86"/>
      <c r="M210" s="87"/>
      <c r="N210" s="5"/>
      <c r="O210" s="87"/>
      <c r="P210" s="6"/>
      <c r="Q210" s="87"/>
      <c r="R210" s="87"/>
      <c r="S210" s="89"/>
      <c r="T210" s="90"/>
      <c r="U210" s="87" t="str">
        <f t="shared" si="3"/>
        <v/>
      </c>
      <c r="V210" s="92" t="s">
        <v>35</v>
      </c>
      <c r="W210" s="92"/>
    </row>
    <row r="211" spans="1:23" ht="20.100000000000001" customHeight="1">
      <c r="A211" s="79"/>
      <c r="B211" s="80"/>
      <c r="C211" s="81"/>
      <c r="D211" s="82"/>
      <c r="E211" s="82"/>
      <c r="F211" s="87"/>
      <c r="G211" s="92"/>
      <c r="H211" s="87"/>
      <c r="I211" s="84"/>
      <c r="J211" s="85"/>
      <c r="K211" s="87"/>
      <c r="L211" s="86"/>
      <c r="M211" s="87"/>
      <c r="N211" s="5"/>
      <c r="O211" s="87"/>
      <c r="P211" s="6"/>
      <c r="Q211" s="87"/>
      <c r="R211" s="87"/>
      <c r="S211" s="89"/>
      <c r="T211" s="90"/>
      <c r="U211" s="87" t="str">
        <f t="shared" si="3"/>
        <v/>
      </c>
      <c r="V211" s="92" t="s">
        <v>35</v>
      </c>
      <c r="W211" s="92"/>
    </row>
    <row r="212" spans="1:23" ht="20.100000000000001" customHeight="1">
      <c r="A212" s="79"/>
      <c r="B212" s="80"/>
      <c r="C212" s="81"/>
      <c r="D212" s="82"/>
      <c r="E212" s="82"/>
      <c r="F212" s="87"/>
      <c r="G212" s="92"/>
      <c r="H212" s="87"/>
      <c r="I212" s="84"/>
      <c r="J212" s="85"/>
      <c r="K212" s="87"/>
      <c r="L212" s="86"/>
      <c r="M212" s="87"/>
      <c r="N212" s="5"/>
      <c r="O212" s="87"/>
      <c r="P212" s="6"/>
      <c r="Q212" s="87"/>
      <c r="R212" s="87"/>
      <c r="S212" s="89"/>
      <c r="T212" s="90"/>
      <c r="U212" s="87" t="str">
        <f t="shared" si="3"/>
        <v/>
      </c>
      <c r="V212" s="92" t="s">
        <v>35</v>
      </c>
      <c r="W212" s="92"/>
    </row>
    <row r="213" spans="1:23" ht="20.100000000000001" customHeight="1">
      <c r="A213" s="79"/>
      <c r="B213" s="80"/>
      <c r="C213" s="81"/>
      <c r="D213" s="82"/>
      <c r="E213" s="82"/>
      <c r="F213" s="87"/>
      <c r="G213" s="92"/>
      <c r="H213" s="87"/>
      <c r="I213" s="84"/>
      <c r="J213" s="85"/>
      <c r="K213" s="87"/>
      <c r="L213" s="86"/>
      <c r="M213" s="87"/>
      <c r="N213" s="5"/>
      <c r="O213" s="87"/>
      <c r="P213" s="6"/>
      <c r="Q213" s="87"/>
      <c r="R213" s="87"/>
      <c r="S213" s="89"/>
      <c r="T213" s="90"/>
      <c r="U213" s="87" t="str">
        <f t="shared" si="3"/>
        <v/>
      </c>
      <c r="V213" s="92" t="s">
        <v>35</v>
      </c>
      <c r="W213" s="92"/>
    </row>
    <row r="214" spans="1:23" ht="20.100000000000001" customHeight="1">
      <c r="A214" s="79"/>
      <c r="B214" s="80"/>
      <c r="C214" s="81"/>
      <c r="D214" s="82"/>
      <c r="E214" s="82"/>
      <c r="F214" s="87"/>
      <c r="G214" s="92"/>
      <c r="H214" s="92"/>
      <c r="I214" s="84"/>
      <c r="J214" s="85"/>
      <c r="K214" s="87"/>
      <c r="L214" s="86"/>
      <c r="M214" s="87"/>
      <c r="N214" s="5"/>
      <c r="O214" s="87"/>
      <c r="P214" s="6"/>
      <c r="Q214" s="87"/>
      <c r="R214" s="87"/>
      <c r="S214" s="89"/>
      <c r="T214" s="90"/>
      <c r="U214" s="87" t="str">
        <f t="shared" si="3"/>
        <v/>
      </c>
      <c r="V214" s="92" t="s">
        <v>35</v>
      </c>
      <c r="W214" s="92"/>
    </row>
    <row r="215" spans="1:23" ht="20.100000000000001" customHeight="1">
      <c r="A215" s="79"/>
      <c r="B215" s="80"/>
      <c r="C215" s="81"/>
      <c r="D215" s="82"/>
      <c r="E215" s="82"/>
      <c r="F215" s="87"/>
      <c r="G215" s="92"/>
      <c r="H215" s="92"/>
      <c r="I215" s="84"/>
      <c r="J215" s="85"/>
      <c r="K215" s="87"/>
      <c r="L215" s="86"/>
      <c r="M215" s="87"/>
      <c r="N215" s="5"/>
      <c r="O215" s="87"/>
      <c r="P215" s="6"/>
      <c r="Q215" s="87"/>
      <c r="R215" s="87"/>
      <c r="S215" s="89"/>
      <c r="T215" s="90"/>
      <c r="U215" s="87" t="str">
        <f t="shared" si="3"/>
        <v/>
      </c>
      <c r="V215" s="92" t="s">
        <v>35</v>
      </c>
      <c r="W215" s="92"/>
    </row>
    <row r="216" spans="1:23" ht="20.100000000000001" customHeight="1">
      <c r="A216" s="79"/>
      <c r="B216" s="80"/>
      <c r="C216" s="81"/>
      <c r="D216" s="82"/>
      <c r="E216" s="82"/>
      <c r="F216" s="87"/>
      <c r="G216" s="92"/>
      <c r="H216" s="87"/>
      <c r="I216" s="84"/>
      <c r="J216" s="85"/>
      <c r="K216" s="87"/>
      <c r="L216" s="86"/>
      <c r="M216" s="87"/>
      <c r="N216" s="5"/>
      <c r="O216" s="87"/>
      <c r="P216" s="6"/>
      <c r="Q216" s="87"/>
      <c r="R216" s="87"/>
      <c r="S216" s="89"/>
      <c r="T216" s="90"/>
      <c r="U216" s="87" t="str">
        <f t="shared" si="3"/>
        <v/>
      </c>
      <c r="V216" s="92" t="s">
        <v>35</v>
      </c>
      <c r="W216" s="92"/>
    </row>
    <row r="217" spans="1:23" ht="20.100000000000001" customHeight="1">
      <c r="A217" s="79"/>
      <c r="B217" s="80"/>
      <c r="C217" s="81"/>
      <c r="D217" s="82"/>
      <c r="E217" s="82"/>
      <c r="F217" s="87"/>
      <c r="G217" s="92"/>
      <c r="H217" s="87"/>
      <c r="I217" s="84"/>
      <c r="J217" s="85"/>
      <c r="K217" s="87"/>
      <c r="L217" s="86"/>
      <c r="M217" s="87"/>
      <c r="N217" s="5"/>
      <c r="O217" s="87"/>
      <c r="P217" s="6"/>
      <c r="Q217" s="87"/>
      <c r="R217" s="87"/>
      <c r="S217" s="89"/>
      <c r="T217" s="90"/>
      <c r="U217" s="87" t="str">
        <f t="shared" si="3"/>
        <v/>
      </c>
      <c r="V217" s="92" t="s">
        <v>35</v>
      </c>
      <c r="W217" s="92"/>
    </row>
    <row r="218" spans="1:23" ht="20.100000000000001" customHeight="1">
      <c r="A218" s="79"/>
      <c r="B218" s="80"/>
      <c r="C218" s="81"/>
      <c r="D218" s="82"/>
      <c r="E218" s="82"/>
      <c r="F218" s="87"/>
      <c r="G218" s="92"/>
      <c r="H218" s="87"/>
      <c r="I218" s="84"/>
      <c r="J218" s="85"/>
      <c r="K218" s="87"/>
      <c r="L218" s="86"/>
      <c r="M218" s="87"/>
      <c r="N218" s="5"/>
      <c r="O218" s="87"/>
      <c r="P218" s="6"/>
      <c r="Q218" s="87"/>
      <c r="R218" s="87"/>
      <c r="S218" s="89"/>
      <c r="T218" s="90"/>
      <c r="U218" s="87" t="str">
        <f t="shared" si="3"/>
        <v/>
      </c>
      <c r="V218" s="92" t="s">
        <v>35</v>
      </c>
      <c r="W218" s="92"/>
    </row>
    <row r="219" spans="1:23" ht="20.100000000000001" customHeight="1">
      <c r="A219" s="79"/>
      <c r="B219" s="80"/>
      <c r="C219" s="81"/>
      <c r="D219" s="82"/>
      <c r="E219" s="82"/>
      <c r="F219" s="87"/>
      <c r="G219" s="92"/>
      <c r="H219" s="87"/>
      <c r="I219" s="84"/>
      <c r="J219" s="85"/>
      <c r="K219" s="87"/>
      <c r="L219" s="86"/>
      <c r="M219" s="87"/>
      <c r="N219" s="5"/>
      <c r="O219" s="87"/>
      <c r="P219" s="6"/>
      <c r="Q219" s="87"/>
      <c r="R219" s="87"/>
      <c r="S219" s="89"/>
      <c r="T219" s="90"/>
      <c r="U219" s="87" t="str">
        <f t="shared" si="3"/>
        <v/>
      </c>
      <c r="V219" s="92" t="s">
        <v>35</v>
      </c>
      <c r="W219" s="92"/>
    </row>
    <row r="220" spans="1:23" ht="20.100000000000001" customHeight="1">
      <c r="A220" s="79"/>
      <c r="B220" s="80"/>
      <c r="C220" s="81"/>
      <c r="D220" s="82"/>
      <c r="E220" s="82"/>
      <c r="F220" s="87"/>
      <c r="G220" s="92"/>
      <c r="H220" s="87"/>
      <c r="I220" s="84"/>
      <c r="J220" s="85"/>
      <c r="K220" s="87"/>
      <c r="L220" s="86"/>
      <c r="M220" s="87"/>
      <c r="N220" s="5"/>
      <c r="O220" s="87"/>
      <c r="P220" s="6"/>
      <c r="Q220" s="87"/>
      <c r="R220" s="87"/>
      <c r="S220" s="89"/>
      <c r="T220" s="90"/>
      <c r="U220" s="87" t="str">
        <f t="shared" si="3"/>
        <v/>
      </c>
      <c r="V220" s="92" t="s">
        <v>35</v>
      </c>
      <c r="W220" s="92"/>
    </row>
    <row r="221" spans="1:23" ht="20.100000000000001" customHeight="1">
      <c r="A221" s="79"/>
      <c r="B221" s="80"/>
      <c r="C221" s="81"/>
      <c r="D221" s="82"/>
      <c r="E221" s="82"/>
      <c r="F221" s="87"/>
      <c r="G221" s="92"/>
      <c r="H221" s="87"/>
      <c r="I221" s="84"/>
      <c r="J221" s="85"/>
      <c r="K221" s="87"/>
      <c r="L221" s="86"/>
      <c r="M221" s="87"/>
      <c r="N221" s="5"/>
      <c r="O221" s="87"/>
      <c r="P221" s="6"/>
      <c r="Q221" s="87"/>
      <c r="R221" s="87"/>
      <c r="S221" s="89"/>
      <c r="T221" s="90"/>
      <c r="U221" s="87" t="str">
        <f t="shared" si="3"/>
        <v/>
      </c>
      <c r="V221" s="92" t="s">
        <v>35</v>
      </c>
      <c r="W221" s="92"/>
    </row>
    <row r="222" spans="1:23" ht="20.100000000000001" customHeight="1">
      <c r="A222" s="79"/>
      <c r="B222" s="80"/>
      <c r="C222" s="81"/>
      <c r="D222" s="82"/>
      <c r="E222" s="82"/>
      <c r="F222" s="87"/>
      <c r="G222" s="92"/>
      <c r="H222" s="87"/>
      <c r="I222" s="84"/>
      <c r="J222" s="85"/>
      <c r="K222" s="87"/>
      <c r="L222" s="86"/>
      <c r="M222" s="87"/>
      <c r="N222" s="5"/>
      <c r="O222" s="87"/>
      <c r="P222" s="6"/>
      <c r="Q222" s="87"/>
      <c r="R222" s="87"/>
      <c r="S222" s="89"/>
      <c r="T222" s="90"/>
      <c r="U222" s="87" t="str">
        <f t="shared" si="3"/>
        <v/>
      </c>
      <c r="V222" s="92" t="s">
        <v>35</v>
      </c>
      <c r="W222" s="92"/>
    </row>
    <row r="223" spans="1:23" ht="20.100000000000001" customHeight="1">
      <c r="A223" s="79"/>
      <c r="B223" s="80"/>
      <c r="C223" s="81"/>
      <c r="D223" s="82"/>
      <c r="E223" s="82"/>
      <c r="F223" s="87"/>
      <c r="G223" s="92"/>
      <c r="H223" s="87"/>
      <c r="I223" s="84"/>
      <c r="J223" s="85"/>
      <c r="K223" s="87"/>
      <c r="L223" s="86"/>
      <c r="M223" s="87"/>
      <c r="N223" s="5"/>
      <c r="O223" s="87"/>
      <c r="P223" s="6"/>
      <c r="Q223" s="87"/>
      <c r="R223" s="87"/>
      <c r="S223" s="89"/>
      <c r="T223" s="90"/>
      <c r="U223" s="87" t="str">
        <f t="shared" si="3"/>
        <v/>
      </c>
      <c r="V223" s="92" t="s">
        <v>35</v>
      </c>
      <c r="W223" s="92"/>
    </row>
    <row r="224" spans="1:23" ht="20.100000000000001" customHeight="1">
      <c r="A224" s="79"/>
      <c r="B224" s="80"/>
      <c r="C224" s="81"/>
      <c r="D224" s="82"/>
      <c r="E224" s="82"/>
      <c r="F224" s="87"/>
      <c r="G224" s="92"/>
      <c r="H224" s="87"/>
      <c r="I224" s="84"/>
      <c r="J224" s="85"/>
      <c r="K224" s="87"/>
      <c r="L224" s="86"/>
      <c r="M224" s="87"/>
      <c r="N224" s="5"/>
      <c r="O224" s="87"/>
      <c r="P224" s="6"/>
      <c r="Q224" s="87"/>
      <c r="R224" s="87"/>
      <c r="S224" s="89"/>
      <c r="T224" s="90"/>
      <c r="U224" s="87" t="str">
        <f t="shared" si="3"/>
        <v/>
      </c>
      <c r="V224" s="92" t="s">
        <v>35</v>
      </c>
      <c r="W224" s="92"/>
    </row>
    <row r="225" spans="1:23" ht="20.100000000000001" customHeight="1">
      <c r="A225" s="79"/>
      <c r="B225" s="80"/>
      <c r="C225" s="81"/>
      <c r="D225" s="82"/>
      <c r="E225" s="82"/>
      <c r="F225" s="87"/>
      <c r="G225" s="92"/>
      <c r="H225" s="87"/>
      <c r="I225" s="84"/>
      <c r="J225" s="85"/>
      <c r="K225" s="87"/>
      <c r="L225" s="86"/>
      <c r="M225" s="87"/>
      <c r="N225" s="5"/>
      <c r="O225" s="87"/>
      <c r="P225" s="6"/>
      <c r="Q225" s="87"/>
      <c r="R225" s="87"/>
      <c r="S225" s="89"/>
      <c r="T225" s="90"/>
      <c r="U225" s="87" t="str">
        <f t="shared" si="3"/>
        <v/>
      </c>
      <c r="V225" s="92" t="s">
        <v>35</v>
      </c>
      <c r="W225" s="92"/>
    </row>
    <row r="226" spans="1:23" ht="20.100000000000001" customHeight="1">
      <c r="A226" s="79"/>
      <c r="B226" s="80"/>
      <c r="C226" s="81"/>
      <c r="D226" s="82"/>
      <c r="E226" s="82"/>
      <c r="F226" s="87"/>
      <c r="G226" s="92"/>
      <c r="H226" s="87"/>
      <c r="I226" s="84"/>
      <c r="J226" s="85"/>
      <c r="K226" s="87"/>
      <c r="L226" s="86"/>
      <c r="M226" s="87"/>
      <c r="N226" s="5"/>
      <c r="O226" s="87"/>
      <c r="P226" s="6"/>
      <c r="Q226" s="87"/>
      <c r="R226" s="87"/>
      <c r="S226" s="89"/>
      <c r="T226" s="90"/>
      <c r="U226" s="87" t="str">
        <f t="shared" si="3"/>
        <v/>
      </c>
      <c r="V226" s="92" t="s">
        <v>35</v>
      </c>
      <c r="W226" s="92"/>
    </row>
    <row r="227" spans="1:23" ht="20.100000000000001" customHeight="1">
      <c r="A227" s="79"/>
      <c r="B227" s="80"/>
      <c r="C227" s="81"/>
      <c r="D227" s="82"/>
      <c r="E227" s="82"/>
      <c r="F227" s="87"/>
      <c r="G227" s="92"/>
      <c r="H227" s="87"/>
      <c r="I227" s="84"/>
      <c r="J227" s="85"/>
      <c r="K227" s="87"/>
      <c r="L227" s="86"/>
      <c r="M227" s="87"/>
      <c r="N227" s="5"/>
      <c r="O227" s="87"/>
      <c r="P227" s="6"/>
      <c r="Q227" s="87"/>
      <c r="R227" s="87"/>
      <c r="S227" s="89"/>
      <c r="T227" s="90"/>
      <c r="U227" s="87" t="str">
        <f t="shared" si="3"/>
        <v/>
      </c>
      <c r="V227" s="92" t="s">
        <v>35</v>
      </c>
      <c r="W227" s="92"/>
    </row>
    <row r="228" spans="1:23" ht="20.100000000000001" customHeight="1">
      <c r="A228" s="79"/>
      <c r="B228" s="80"/>
      <c r="C228" s="81"/>
      <c r="D228" s="82"/>
      <c r="E228" s="82"/>
      <c r="F228" s="87"/>
      <c r="G228" s="92"/>
      <c r="H228" s="87"/>
      <c r="I228" s="84"/>
      <c r="J228" s="85"/>
      <c r="K228" s="87"/>
      <c r="L228" s="86"/>
      <c r="M228" s="87"/>
      <c r="N228" s="5"/>
      <c r="O228" s="87"/>
      <c r="P228" s="6"/>
      <c r="Q228" s="87"/>
      <c r="R228" s="87"/>
      <c r="S228" s="89"/>
      <c r="T228" s="90"/>
      <c r="U228" s="87" t="str">
        <f t="shared" si="3"/>
        <v/>
      </c>
      <c r="V228" s="92" t="s">
        <v>35</v>
      </c>
      <c r="W228" s="92"/>
    </row>
    <row r="229" spans="1:23" ht="20.100000000000001" customHeight="1">
      <c r="A229" s="79"/>
      <c r="B229" s="80"/>
      <c r="C229" s="81"/>
      <c r="D229" s="82"/>
      <c r="E229" s="82"/>
      <c r="F229" s="87"/>
      <c r="G229" s="92"/>
      <c r="H229" s="87"/>
      <c r="I229" s="84"/>
      <c r="J229" s="85"/>
      <c r="K229" s="87"/>
      <c r="L229" s="86"/>
      <c r="M229" s="87"/>
      <c r="N229" s="5"/>
      <c r="O229" s="87"/>
      <c r="P229" s="6"/>
      <c r="Q229" s="87"/>
      <c r="R229" s="87"/>
      <c r="S229" s="89"/>
      <c r="T229" s="90"/>
      <c r="U229" s="87" t="str">
        <f t="shared" si="3"/>
        <v/>
      </c>
      <c r="V229" s="92" t="s">
        <v>35</v>
      </c>
      <c r="W229" s="92"/>
    </row>
    <row r="230" spans="1:23" ht="20.100000000000001" customHeight="1">
      <c r="A230" s="79"/>
      <c r="B230" s="80"/>
      <c r="C230" s="81"/>
      <c r="D230" s="82"/>
      <c r="E230" s="82"/>
      <c r="F230" s="87"/>
      <c r="G230" s="92"/>
      <c r="H230" s="87"/>
      <c r="I230" s="84"/>
      <c r="J230" s="85"/>
      <c r="K230" s="87"/>
      <c r="L230" s="86"/>
      <c r="M230" s="87"/>
      <c r="N230" s="5"/>
      <c r="O230" s="87"/>
      <c r="P230" s="6"/>
      <c r="Q230" s="87"/>
      <c r="R230" s="87"/>
      <c r="S230" s="89"/>
      <c r="T230" s="90"/>
      <c r="U230" s="87" t="str">
        <f t="shared" si="3"/>
        <v/>
      </c>
      <c r="V230" s="92" t="s">
        <v>35</v>
      </c>
      <c r="W230" s="92"/>
    </row>
    <row r="231" spans="1:23" ht="20.100000000000001" customHeight="1">
      <c r="A231" s="79"/>
      <c r="B231" s="80"/>
      <c r="C231" s="81"/>
      <c r="D231" s="82"/>
      <c r="E231" s="82"/>
      <c r="F231" s="87"/>
      <c r="G231" s="92"/>
      <c r="H231" s="92"/>
      <c r="I231" s="84"/>
      <c r="J231" s="85"/>
      <c r="K231" s="87"/>
      <c r="L231" s="86"/>
      <c r="M231" s="87"/>
      <c r="N231" s="5"/>
      <c r="O231" s="87"/>
      <c r="P231" s="6"/>
      <c r="Q231" s="87"/>
      <c r="R231" s="87"/>
      <c r="S231" s="89"/>
      <c r="T231" s="90"/>
      <c r="U231" s="87" t="str">
        <f t="shared" si="3"/>
        <v/>
      </c>
      <c r="V231" s="92" t="s">
        <v>35</v>
      </c>
      <c r="W231" s="92"/>
    </row>
    <row r="232" spans="1:23" ht="20.100000000000001" customHeight="1">
      <c r="A232" s="79"/>
      <c r="B232" s="80"/>
      <c r="C232" s="81"/>
      <c r="D232" s="82"/>
      <c r="E232" s="82"/>
      <c r="F232" s="87"/>
      <c r="G232" s="92"/>
      <c r="H232" s="87"/>
      <c r="I232" s="84"/>
      <c r="J232" s="85"/>
      <c r="K232" s="87"/>
      <c r="L232" s="86"/>
      <c r="M232" s="87"/>
      <c r="N232" s="5"/>
      <c r="O232" s="87"/>
      <c r="P232" s="6"/>
      <c r="Q232" s="87"/>
      <c r="R232" s="87"/>
      <c r="S232" s="89"/>
      <c r="T232" s="90"/>
      <c r="U232" s="87" t="str">
        <f t="shared" si="3"/>
        <v/>
      </c>
      <c r="V232" s="92" t="s">
        <v>35</v>
      </c>
      <c r="W232" s="92"/>
    </row>
    <row r="233" spans="1:23" ht="20.100000000000001" customHeight="1">
      <c r="A233" s="79"/>
      <c r="B233" s="80"/>
      <c r="C233" s="81"/>
      <c r="D233" s="82"/>
      <c r="E233" s="82"/>
      <c r="F233" s="87"/>
      <c r="G233" s="92"/>
      <c r="H233" s="87"/>
      <c r="I233" s="84"/>
      <c r="J233" s="85"/>
      <c r="K233" s="87"/>
      <c r="L233" s="86"/>
      <c r="M233" s="87"/>
      <c r="N233" s="5"/>
      <c r="O233" s="87"/>
      <c r="P233" s="6"/>
      <c r="Q233" s="87"/>
      <c r="R233" s="87"/>
      <c r="S233" s="89"/>
      <c r="T233" s="90"/>
      <c r="U233" s="87" t="str">
        <f t="shared" si="3"/>
        <v/>
      </c>
      <c r="V233" s="92" t="s">
        <v>35</v>
      </c>
      <c r="W233" s="92"/>
    </row>
    <row r="234" spans="1:23" ht="20.100000000000001" customHeight="1">
      <c r="A234" s="79"/>
      <c r="B234" s="80"/>
      <c r="C234" s="81"/>
      <c r="D234" s="82"/>
      <c r="E234" s="82"/>
      <c r="F234" s="87"/>
      <c r="G234" s="92"/>
      <c r="H234" s="87"/>
      <c r="I234" s="84"/>
      <c r="J234" s="85"/>
      <c r="K234" s="87"/>
      <c r="L234" s="86"/>
      <c r="M234" s="87"/>
      <c r="N234" s="5"/>
      <c r="O234" s="87"/>
      <c r="P234" s="6"/>
      <c r="Q234" s="87"/>
      <c r="R234" s="87"/>
      <c r="S234" s="89"/>
      <c r="T234" s="90"/>
      <c r="U234" s="87" t="str">
        <f t="shared" si="3"/>
        <v/>
      </c>
      <c r="V234" s="92" t="s">
        <v>35</v>
      </c>
      <c r="W234" s="92"/>
    </row>
    <row r="235" spans="1:23" ht="20.100000000000001" customHeight="1">
      <c r="A235" s="79"/>
      <c r="B235" s="80"/>
      <c r="C235" s="81"/>
      <c r="D235" s="82"/>
      <c r="E235" s="82"/>
      <c r="F235" s="87"/>
      <c r="G235" s="92"/>
      <c r="H235" s="87"/>
      <c r="I235" s="84"/>
      <c r="J235" s="85"/>
      <c r="K235" s="87"/>
      <c r="L235" s="86"/>
      <c r="M235" s="87"/>
      <c r="N235" s="5"/>
      <c r="O235" s="87"/>
      <c r="P235" s="6"/>
      <c r="Q235" s="87"/>
      <c r="R235" s="87"/>
      <c r="S235" s="89"/>
      <c r="T235" s="90"/>
      <c r="U235" s="87" t="str">
        <f t="shared" si="3"/>
        <v/>
      </c>
      <c r="V235" s="92" t="s">
        <v>35</v>
      </c>
      <c r="W235" s="92"/>
    </row>
    <row r="236" spans="1:23" ht="20.100000000000001" customHeight="1">
      <c r="A236" s="79"/>
      <c r="B236" s="80"/>
      <c r="C236" s="81"/>
      <c r="D236" s="82"/>
      <c r="E236" s="82"/>
      <c r="F236" s="87"/>
      <c r="G236" s="92"/>
      <c r="H236" s="87"/>
      <c r="I236" s="84"/>
      <c r="J236" s="85"/>
      <c r="K236" s="87"/>
      <c r="L236" s="86"/>
      <c r="M236" s="87"/>
      <c r="N236" s="5"/>
      <c r="O236" s="87"/>
      <c r="P236" s="6"/>
      <c r="Q236" s="87"/>
      <c r="R236" s="87"/>
      <c r="S236" s="89"/>
      <c r="T236" s="90"/>
      <c r="U236" s="87" t="str">
        <f t="shared" si="3"/>
        <v/>
      </c>
      <c r="V236" s="92" t="s">
        <v>35</v>
      </c>
      <c r="W236" s="92"/>
    </row>
    <row r="237" spans="1:23" ht="20.100000000000001" customHeight="1">
      <c r="A237" s="79"/>
      <c r="B237" s="80"/>
      <c r="C237" s="81"/>
      <c r="D237" s="82"/>
      <c r="E237" s="82"/>
      <c r="F237" s="87"/>
      <c r="G237" s="92"/>
      <c r="H237" s="87"/>
      <c r="I237" s="84"/>
      <c r="J237" s="85"/>
      <c r="K237" s="87"/>
      <c r="L237" s="86"/>
      <c r="M237" s="87"/>
      <c r="N237" s="5"/>
      <c r="O237" s="87"/>
      <c r="P237" s="6"/>
      <c r="Q237" s="87"/>
      <c r="R237" s="87"/>
      <c r="S237" s="89"/>
      <c r="T237" s="90"/>
      <c r="U237" s="87" t="str">
        <f t="shared" si="3"/>
        <v/>
      </c>
      <c r="V237" s="92" t="s">
        <v>35</v>
      </c>
      <c r="W237" s="92"/>
    </row>
    <row r="238" spans="1:23" ht="20.100000000000001" customHeight="1">
      <c r="A238" s="79"/>
      <c r="B238" s="80"/>
      <c r="C238" s="81"/>
      <c r="D238" s="82"/>
      <c r="E238" s="82"/>
      <c r="F238" s="87"/>
      <c r="G238" s="92"/>
      <c r="H238" s="87"/>
      <c r="I238" s="84"/>
      <c r="J238" s="85"/>
      <c r="K238" s="87"/>
      <c r="L238" s="86"/>
      <c r="M238" s="87"/>
      <c r="N238" s="5"/>
      <c r="O238" s="87"/>
      <c r="P238" s="6"/>
      <c r="Q238" s="87"/>
      <c r="R238" s="87"/>
      <c r="S238" s="89"/>
      <c r="T238" s="90"/>
      <c r="U238" s="87" t="str">
        <f t="shared" si="3"/>
        <v/>
      </c>
      <c r="V238" s="92" t="s">
        <v>35</v>
      </c>
      <c r="W238" s="92"/>
    </row>
    <row r="239" spans="1:23" ht="20.100000000000001" customHeight="1">
      <c r="A239" s="79"/>
      <c r="B239" s="80"/>
      <c r="C239" s="81"/>
      <c r="D239" s="82"/>
      <c r="E239" s="82"/>
      <c r="F239" s="87"/>
      <c r="G239" s="92"/>
      <c r="H239" s="87"/>
      <c r="I239" s="84"/>
      <c r="J239" s="85"/>
      <c r="K239" s="87"/>
      <c r="L239" s="86"/>
      <c r="M239" s="87"/>
      <c r="N239" s="96"/>
      <c r="O239" s="87"/>
      <c r="P239" s="6"/>
      <c r="Q239" s="87"/>
      <c r="R239" s="87"/>
      <c r="S239" s="89"/>
      <c r="T239" s="90"/>
      <c r="U239" s="87" t="str">
        <f t="shared" si="3"/>
        <v/>
      </c>
      <c r="V239" s="92" t="s">
        <v>35</v>
      </c>
      <c r="W239" s="92"/>
    </row>
    <row r="240" spans="1:23" ht="20.100000000000001" customHeight="1">
      <c r="A240" s="79"/>
      <c r="B240" s="80"/>
      <c r="C240" s="81"/>
      <c r="D240" s="82"/>
      <c r="E240" s="82"/>
      <c r="F240" s="87"/>
      <c r="G240" s="92"/>
      <c r="H240" s="87"/>
      <c r="I240" s="84"/>
      <c r="J240" s="85"/>
      <c r="K240" s="87"/>
      <c r="L240" s="86"/>
      <c r="M240" s="87"/>
      <c r="N240" s="5"/>
      <c r="O240" s="87"/>
      <c r="P240" s="6"/>
      <c r="Q240" s="87"/>
      <c r="R240" s="87"/>
      <c r="S240" s="89"/>
      <c r="T240" s="90"/>
      <c r="U240" s="87" t="str">
        <f t="shared" si="3"/>
        <v/>
      </c>
      <c r="V240" s="92" t="s">
        <v>35</v>
      </c>
      <c r="W240" s="92"/>
    </row>
    <row r="241" spans="1:23" ht="20.100000000000001" customHeight="1">
      <c r="A241" s="79"/>
      <c r="B241" s="80"/>
      <c r="C241" s="81"/>
      <c r="D241" s="82"/>
      <c r="E241" s="82"/>
      <c r="F241" s="87"/>
      <c r="G241" s="92"/>
      <c r="H241" s="87"/>
      <c r="I241" s="84"/>
      <c r="J241" s="85"/>
      <c r="K241" s="87"/>
      <c r="L241" s="86"/>
      <c r="M241" s="87"/>
      <c r="N241" s="5"/>
      <c r="O241" s="87"/>
      <c r="P241" s="6"/>
      <c r="Q241" s="87"/>
      <c r="R241" s="87"/>
      <c r="S241" s="89"/>
      <c r="T241" s="90"/>
      <c r="U241" s="87" t="str">
        <f t="shared" si="3"/>
        <v/>
      </c>
      <c r="V241" s="92" t="s">
        <v>35</v>
      </c>
      <c r="W241" s="92"/>
    </row>
    <row r="242" spans="1:23" ht="20.100000000000001" customHeight="1">
      <c r="A242" s="79"/>
      <c r="B242" s="80"/>
      <c r="C242" s="81"/>
      <c r="D242" s="82"/>
      <c r="E242" s="82"/>
      <c r="F242" s="87"/>
      <c r="G242" s="92"/>
      <c r="H242" s="87"/>
      <c r="I242" s="84"/>
      <c r="J242" s="85"/>
      <c r="K242" s="87"/>
      <c r="L242" s="86"/>
      <c r="M242" s="87"/>
      <c r="N242" s="5"/>
      <c r="O242" s="87"/>
      <c r="P242" s="6"/>
      <c r="Q242" s="87"/>
      <c r="R242" s="87"/>
      <c r="S242" s="89"/>
      <c r="T242" s="90"/>
      <c r="U242" s="87" t="str">
        <f t="shared" si="3"/>
        <v/>
      </c>
      <c r="V242" s="92" t="s">
        <v>35</v>
      </c>
      <c r="W242" s="92"/>
    </row>
    <row r="243" spans="1:23" ht="20.100000000000001" customHeight="1">
      <c r="A243" s="79"/>
      <c r="B243" s="80"/>
      <c r="C243" s="81"/>
      <c r="D243" s="82"/>
      <c r="E243" s="82"/>
      <c r="F243" s="87"/>
      <c r="G243" s="92"/>
      <c r="H243" s="87"/>
      <c r="I243" s="84"/>
      <c r="J243" s="85"/>
      <c r="K243" s="87"/>
      <c r="L243" s="86"/>
      <c r="M243" s="87"/>
      <c r="N243" s="5"/>
      <c r="O243" s="87"/>
      <c r="P243" s="6"/>
      <c r="Q243" s="87"/>
      <c r="R243" s="87"/>
      <c r="S243" s="89"/>
      <c r="T243" s="90"/>
      <c r="U243" s="87" t="str">
        <f t="shared" si="3"/>
        <v/>
      </c>
      <c r="V243" s="92" t="s">
        <v>35</v>
      </c>
      <c r="W243" s="92"/>
    </row>
    <row r="244" spans="1:23" ht="20.100000000000001" customHeight="1">
      <c r="A244" s="79"/>
      <c r="B244" s="80"/>
      <c r="C244" s="81"/>
      <c r="D244" s="82"/>
      <c r="E244" s="82"/>
      <c r="F244" s="87"/>
      <c r="G244" s="92"/>
      <c r="H244" s="87"/>
      <c r="I244" s="84"/>
      <c r="J244" s="85"/>
      <c r="K244" s="87"/>
      <c r="L244" s="86"/>
      <c r="M244" s="87"/>
      <c r="N244" s="5"/>
      <c r="O244" s="87"/>
      <c r="P244" s="6"/>
      <c r="Q244" s="87"/>
      <c r="R244" s="87"/>
      <c r="S244" s="89"/>
      <c r="T244" s="90"/>
      <c r="U244" s="87" t="str">
        <f t="shared" si="3"/>
        <v/>
      </c>
      <c r="V244" s="92" t="s">
        <v>35</v>
      </c>
      <c r="W244" s="92"/>
    </row>
    <row r="245" spans="1:23" ht="20.100000000000001" customHeight="1">
      <c r="A245" s="79"/>
      <c r="B245" s="80"/>
      <c r="C245" s="81"/>
      <c r="D245" s="82"/>
      <c r="E245" s="82"/>
      <c r="F245" s="87"/>
      <c r="G245" s="92"/>
      <c r="H245" s="87"/>
      <c r="I245" s="84"/>
      <c r="J245" s="85"/>
      <c r="K245" s="87"/>
      <c r="L245" s="86"/>
      <c r="M245" s="87"/>
      <c r="N245" s="5"/>
      <c r="O245" s="87"/>
      <c r="P245" s="6"/>
      <c r="Q245" s="87"/>
      <c r="R245" s="87"/>
      <c r="S245" s="89"/>
      <c r="T245" s="90"/>
      <c r="U245" s="87" t="str">
        <f>IF(ISBLANK(K245),"",IF(MID(K245,23,2)="52","Belanja Barang","Belanja Modal"))</f>
        <v/>
      </c>
      <c r="V245" s="92" t="s">
        <v>35</v>
      </c>
      <c r="W245" s="92"/>
    </row>
    <row r="246" spans="1:23" ht="20.100000000000001" customHeight="1">
      <c r="A246" s="79"/>
      <c r="B246" s="80"/>
      <c r="C246" s="81"/>
      <c r="D246" s="82"/>
      <c r="E246" s="82"/>
      <c r="F246" s="87"/>
      <c r="G246" s="92"/>
      <c r="H246" s="87"/>
      <c r="I246" s="84"/>
      <c r="J246" s="85"/>
      <c r="K246" s="87"/>
      <c r="L246" s="86"/>
      <c r="M246" s="87"/>
      <c r="N246" s="5"/>
      <c r="O246" s="87"/>
      <c r="P246" s="6"/>
      <c r="Q246" s="87"/>
      <c r="R246" s="87"/>
      <c r="S246" s="89"/>
      <c r="T246" s="90"/>
      <c r="U246" s="87" t="str">
        <f t="shared" si="3"/>
        <v/>
      </c>
      <c r="V246" s="92" t="s">
        <v>35</v>
      </c>
      <c r="W246" s="92"/>
    </row>
    <row r="247" spans="1:23" ht="20.100000000000001" customHeight="1">
      <c r="A247" s="79"/>
      <c r="B247" s="80"/>
      <c r="C247" s="81"/>
      <c r="D247" s="82"/>
      <c r="E247" s="82"/>
      <c r="F247" s="87"/>
      <c r="G247" s="92"/>
      <c r="H247" s="87"/>
      <c r="I247" s="84"/>
      <c r="J247" s="85"/>
      <c r="K247" s="87"/>
      <c r="L247" s="86"/>
      <c r="M247" s="87"/>
      <c r="N247" s="5"/>
      <c r="O247" s="87"/>
      <c r="P247" s="6"/>
      <c r="Q247" s="87"/>
      <c r="R247" s="87"/>
      <c r="S247" s="89"/>
      <c r="T247" s="90"/>
      <c r="U247" s="87" t="str">
        <f t="shared" si="3"/>
        <v/>
      </c>
      <c r="V247" s="92" t="s">
        <v>35</v>
      </c>
      <c r="W247" s="92"/>
    </row>
    <row r="248" spans="1:23" ht="20.100000000000001" customHeight="1">
      <c r="A248" s="79"/>
      <c r="B248" s="80"/>
      <c r="C248" s="81"/>
      <c r="D248" s="82"/>
      <c r="E248" s="82"/>
      <c r="F248" s="87"/>
      <c r="G248" s="92"/>
      <c r="H248" s="87"/>
      <c r="I248" s="84"/>
      <c r="J248" s="85"/>
      <c r="K248" s="87"/>
      <c r="L248" s="86"/>
      <c r="M248" s="87"/>
      <c r="N248" s="5"/>
      <c r="O248" s="87"/>
      <c r="P248" s="6"/>
      <c r="Q248" s="87"/>
      <c r="R248" s="87"/>
      <c r="S248" s="89"/>
      <c r="T248" s="90"/>
      <c r="U248" s="87" t="str">
        <f t="shared" si="3"/>
        <v/>
      </c>
      <c r="V248" s="92" t="s">
        <v>35</v>
      </c>
      <c r="W248" s="92"/>
    </row>
    <row r="249" spans="1:23" ht="20.100000000000001" customHeight="1">
      <c r="A249" s="79"/>
      <c r="B249" s="80"/>
      <c r="C249" s="81"/>
      <c r="D249" s="82"/>
      <c r="E249" s="82"/>
      <c r="F249" s="87"/>
      <c r="G249" s="92"/>
      <c r="H249" s="87"/>
      <c r="I249" s="84"/>
      <c r="J249" s="85"/>
      <c r="K249" s="87"/>
      <c r="L249" s="86"/>
      <c r="M249" s="87"/>
      <c r="N249" s="5"/>
      <c r="O249" s="87"/>
      <c r="P249" s="6"/>
      <c r="Q249" s="87"/>
      <c r="R249" s="87"/>
      <c r="S249" s="89"/>
      <c r="T249" s="90"/>
      <c r="U249" s="87" t="str">
        <f t="shared" si="3"/>
        <v/>
      </c>
      <c r="V249" s="92" t="s">
        <v>35</v>
      </c>
      <c r="W249" s="92"/>
    </row>
    <row r="250" spans="1:23" ht="20.100000000000001" customHeight="1">
      <c r="A250" s="79"/>
      <c r="B250" s="80"/>
      <c r="C250" s="81"/>
      <c r="D250" s="82"/>
      <c r="E250" s="82"/>
      <c r="F250" s="87"/>
      <c r="G250" s="92"/>
      <c r="H250" s="87"/>
      <c r="I250" s="84"/>
      <c r="J250" s="85"/>
      <c r="K250" s="87"/>
      <c r="L250" s="86"/>
      <c r="M250" s="87"/>
      <c r="N250" s="5"/>
      <c r="O250" s="87"/>
      <c r="P250" s="6"/>
      <c r="Q250" s="87"/>
      <c r="R250" s="87"/>
      <c r="S250" s="89"/>
      <c r="T250" s="90"/>
      <c r="U250" s="87" t="str">
        <f t="shared" si="3"/>
        <v/>
      </c>
      <c r="V250" s="92" t="s">
        <v>35</v>
      </c>
      <c r="W250" s="92"/>
    </row>
    <row r="251" spans="1:23" ht="20.100000000000001" customHeight="1">
      <c r="A251" s="79"/>
      <c r="B251" s="80"/>
      <c r="C251" s="81"/>
      <c r="D251" s="82"/>
      <c r="E251" s="82"/>
      <c r="F251" s="87"/>
      <c r="G251" s="92"/>
      <c r="H251" s="87"/>
      <c r="I251" s="84"/>
      <c r="J251" s="85"/>
      <c r="K251" s="87"/>
      <c r="L251" s="86"/>
      <c r="M251" s="87"/>
      <c r="N251" s="5"/>
      <c r="O251" s="87"/>
      <c r="P251" s="6"/>
      <c r="Q251" s="87"/>
      <c r="R251" s="87"/>
      <c r="S251" s="89"/>
      <c r="T251" s="90"/>
      <c r="U251" s="87" t="str">
        <f t="shared" si="3"/>
        <v/>
      </c>
      <c r="V251" s="92" t="s">
        <v>35</v>
      </c>
      <c r="W251" s="92"/>
    </row>
    <row r="252" spans="1:23" ht="20.100000000000001" customHeight="1">
      <c r="A252" s="79"/>
      <c r="B252" s="80"/>
      <c r="C252" s="81"/>
      <c r="D252" s="82"/>
      <c r="E252" s="82"/>
      <c r="F252" s="87"/>
      <c r="G252" s="92"/>
      <c r="H252" s="87"/>
      <c r="I252" s="84"/>
      <c r="J252" s="85"/>
      <c r="K252" s="87"/>
      <c r="L252" s="86"/>
      <c r="M252" s="87"/>
      <c r="N252" s="5"/>
      <c r="O252" s="87"/>
      <c r="P252" s="6"/>
      <c r="Q252" s="87"/>
      <c r="R252" s="87"/>
      <c r="S252" s="89"/>
      <c r="T252" s="90"/>
      <c r="U252" s="87" t="str">
        <f t="shared" si="3"/>
        <v/>
      </c>
      <c r="V252" s="92" t="s">
        <v>35</v>
      </c>
      <c r="W252" s="92"/>
    </row>
    <row r="253" spans="1:23" ht="20.100000000000001" customHeight="1">
      <c r="A253" s="79"/>
      <c r="B253" s="80"/>
      <c r="C253" s="81"/>
      <c r="D253" s="82"/>
      <c r="E253" s="82"/>
      <c r="F253" s="87"/>
      <c r="G253" s="92"/>
      <c r="H253" s="87"/>
      <c r="I253" s="84"/>
      <c r="J253" s="85"/>
      <c r="K253" s="87"/>
      <c r="L253" s="86"/>
      <c r="M253" s="87"/>
      <c r="N253" s="5"/>
      <c r="O253" s="87"/>
      <c r="P253" s="6"/>
      <c r="Q253" s="87"/>
      <c r="R253" s="87"/>
      <c r="S253" s="89"/>
      <c r="T253" s="90"/>
      <c r="U253" s="87" t="str">
        <f t="shared" si="3"/>
        <v/>
      </c>
      <c r="V253" s="92" t="s">
        <v>35</v>
      </c>
      <c r="W253" s="92"/>
    </row>
    <row r="254" spans="1:23" ht="20.100000000000001" customHeight="1">
      <c r="A254" s="79"/>
      <c r="B254" s="80"/>
      <c r="C254" s="81"/>
      <c r="D254" s="82"/>
      <c r="E254" s="82"/>
      <c r="F254" s="92"/>
      <c r="G254" s="92"/>
      <c r="H254" s="87"/>
      <c r="I254" s="101"/>
      <c r="J254" s="85"/>
      <c r="K254" s="87"/>
      <c r="L254" s="86"/>
      <c r="M254" s="87"/>
      <c r="N254" s="5"/>
      <c r="O254" s="87"/>
      <c r="P254" s="6"/>
      <c r="Q254" s="87"/>
      <c r="R254" s="87"/>
      <c r="S254" s="89"/>
      <c r="T254" s="90"/>
      <c r="U254" s="87" t="str">
        <f t="shared" si="3"/>
        <v/>
      </c>
      <c r="V254" s="92" t="s">
        <v>35</v>
      </c>
      <c r="W254" s="92"/>
    </row>
    <row r="255" spans="1:23" ht="20.100000000000001" customHeight="1">
      <c r="A255" s="79"/>
      <c r="B255" s="80"/>
      <c r="C255" s="81"/>
      <c r="D255" s="82"/>
      <c r="E255" s="82"/>
      <c r="F255" s="87"/>
      <c r="G255" s="92"/>
      <c r="H255" s="87"/>
      <c r="I255" s="84"/>
      <c r="J255" s="85"/>
      <c r="K255" s="87"/>
      <c r="L255" s="86"/>
      <c r="M255" s="87"/>
      <c r="N255" s="5"/>
      <c r="O255" s="87"/>
      <c r="P255" s="6"/>
      <c r="Q255" s="87"/>
      <c r="R255" s="87"/>
      <c r="S255" s="89"/>
      <c r="T255" s="90"/>
      <c r="U255" s="87" t="str">
        <f t="shared" si="3"/>
        <v/>
      </c>
      <c r="V255" s="92" t="s">
        <v>35</v>
      </c>
      <c r="W255" s="92"/>
    </row>
    <row r="256" spans="1:23" ht="20.100000000000001" customHeight="1">
      <c r="A256" s="79"/>
      <c r="B256" s="80"/>
      <c r="C256" s="81"/>
      <c r="D256" s="82"/>
      <c r="E256" s="82"/>
      <c r="F256" s="87"/>
      <c r="G256" s="92"/>
      <c r="H256" s="87"/>
      <c r="I256" s="84"/>
      <c r="J256" s="85"/>
      <c r="K256" s="87"/>
      <c r="L256" s="86"/>
      <c r="M256" s="87"/>
      <c r="N256" s="5"/>
      <c r="O256" s="87"/>
      <c r="P256" s="6"/>
      <c r="Q256" s="87"/>
      <c r="R256" s="87"/>
      <c r="S256" s="89"/>
      <c r="T256" s="90"/>
      <c r="U256" s="87" t="str">
        <f t="shared" si="3"/>
        <v/>
      </c>
      <c r="V256" s="92" t="s">
        <v>35</v>
      </c>
      <c r="W256" s="92"/>
    </row>
    <row r="257" spans="1:23" ht="20.100000000000001" customHeight="1">
      <c r="A257" s="79"/>
      <c r="B257" s="80"/>
      <c r="C257" s="81"/>
      <c r="D257" s="82"/>
      <c r="E257" s="82"/>
      <c r="F257" s="87"/>
      <c r="G257" s="92"/>
      <c r="H257" s="87"/>
      <c r="I257" s="84"/>
      <c r="J257" s="85"/>
      <c r="K257" s="87"/>
      <c r="L257" s="86"/>
      <c r="M257" s="87"/>
      <c r="N257" s="5"/>
      <c r="O257" s="87"/>
      <c r="P257" s="6"/>
      <c r="Q257" s="87"/>
      <c r="R257" s="87"/>
      <c r="S257" s="89"/>
      <c r="T257" s="90"/>
      <c r="U257" s="87" t="str">
        <f t="shared" si="3"/>
        <v/>
      </c>
      <c r="V257" s="92" t="s">
        <v>35</v>
      </c>
      <c r="W257" s="92"/>
    </row>
    <row r="258" spans="1:23" ht="20.100000000000001" customHeight="1">
      <c r="A258" s="79"/>
      <c r="B258" s="80"/>
      <c r="C258" s="81"/>
      <c r="D258" s="82"/>
      <c r="E258" s="82"/>
      <c r="F258" s="87"/>
      <c r="G258" s="92"/>
      <c r="H258" s="87"/>
      <c r="I258" s="84"/>
      <c r="J258" s="85"/>
      <c r="K258" s="87"/>
      <c r="L258" s="86"/>
      <c r="M258" s="87"/>
      <c r="N258" s="5"/>
      <c r="O258" s="87"/>
      <c r="P258" s="6"/>
      <c r="Q258" s="87"/>
      <c r="R258" s="87"/>
      <c r="S258" s="89"/>
      <c r="T258" s="90"/>
      <c r="U258" s="87" t="str">
        <f t="shared" si="3"/>
        <v/>
      </c>
      <c r="V258" s="92" t="s">
        <v>35</v>
      </c>
      <c r="W258" s="92"/>
    </row>
    <row r="259" spans="1:23" ht="20.100000000000001" customHeight="1">
      <c r="A259" s="79"/>
      <c r="B259" s="80"/>
      <c r="C259" s="81"/>
      <c r="D259" s="82"/>
      <c r="E259" s="82"/>
      <c r="F259" s="87"/>
      <c r="G259" s="92"/>
      <c r="H259" s="87"/>
      <c r="I259" s="84"/>
      <c r="J259" s="85"/>
      <c r="K259" s="87"/>
      <c r="L259" s="86"/>
      <c r="M259" s="87"/>
      <c r="N259" s="5"/>
      <c r="O259" s="87"/>
      <c r="P259" s="6"/>
      <c r="Q259" s="87"/>
      <c r="R259" s="87"/>
      <c r="S259" s="89"/>
      <c r="T259" s="90"/>
      <c r="U259" s="87" t="str">
        <f t="shared" ref="U259:U322" si="4">IF(ISBLANK(K259),"",IF(MID(K259,23,2)="52","Belanja Barang","Belanja Modal"))</f>
        <v/>
      </c>
      <c r="V259" s="92" t="s">
        <v>35</v>
      </c>
      <c r="W259" s="92"/>
    </row>
    <row r="260" spans="1:23" ht="20.100000000000001" customHeight="1">
      <c r="A260" s="79"/>
      <c r="B260" s="80"/>
      <c r="C260" s="81"/>
      <c r="D260" s="82"/>
      <c r="E260" s="82"/>
      <c r="F260" s="87"/>
      <c r="G260" s="92"/>
      <c r="H260" s="87"/>
      <c r="I260" s="84"/>
      <c r="J260" s="85"/>
      <c r="K260" s="87"/>
      <c r="L260" s="86"/>
      <c r="M260" s="87"/>
      <c r="N260" s="5"/>
      <c r="O260" s="87"/>
      <c r="P260" s="6"/>
      <c r="Q260" s="87"/>
      <c r="R260" s="87"/>
      <c r="S260" s="89"/>
      <c r="T260" s="90"/>
      <c r="U260" s="87" t="str">
        <f t="shared" si="4"/>
        <v/>
      </c>
      <c r="V260" s="92" t="s">
        <v>35</v>
      </c>
      <c r="W260" s="92"/>
    </row>
    <row r="261" spans="1:23" ht="20.100000000000001" customHeight="1">
      <c r="A261" s="79"/>
      <c r="B261" s="80"/>
      <c r="C261" s="81"/>
      <c r="D261" s="82"/>
      <c r="E261" s="82"/>
      <c r="F261" s="87"/>
      <c r="G261" s="92"/>
      <c r="H261" s="87"/>
      <c r="I261" s="84"/>
      <c r="J261" s="85"/>
      <c r="K261" s="87"/>
      <c r="L261" s="86"/>
      <c r="M261" s="87"/>
      <c r="N261" s="5"/>
      <c r="O261" s="87"/>
      <c r="P261" s="6"/>
      <c r="Q261" s="87"/>
      <c r="R261" s="87"/>
      <c r="S261" s="89"/>
      <c r="T261" s="90"/>
      <c r="U261" s="87" t="str">
        <f t="shared" si="4"/>
        <v/>
      </c>
      <c r="V261" s="92" t="s">
        <v>35</v>
      </c>
      <c r="W261" s="92"/>
    </row>
    <row r="262" spans="1:23" ht="20.100000000000001" customHeight="1">
      <c r="A262" s="79"/>
      <c r="B262" s="80"/>
      <c r="C262" s="81"/>
      <c r="D262" s="82"/>
      <c r="E262" s="82"/>
      <c r="F262" s="87"/>
      <c r="G262" s="92"/>
      <c r="H262" s="87"/>
      <c r="I262" s="84"/>
      <c r="J262" s="85"/>
      <c r="K262" s="87"/>
      <c r="L262" s="86"/>
      <c r="M262" s="87"/>
      <c r="N262" s="5"/>
      <c r="O262" s="87"/>
      <c r="P262" s="6"/>
      <c r="Q262" s="87"/>
      <c r="R262" s="87"/>
      <c r="S262" s="89"/>
      <c r="T262" s="90"/>
      <c r="U262" s="87" t="str">
        <f t="shared" si="4"/>
        <v/>
      </c>
      <c r="V262" s="92" t="s">
        <v>35</v>
      </c>
      <c r="W262" s="92"/>
    </row>
    <row r="263" spans="1:23" ht="20.100000000000001" customHeight="1">
      <c r="A263" s="79"/>
      <c r="B263" s="80"/>
      <c r="C263" s="81"/>
      <c r="D263" s="82"/>
      <c r="E263" s="82"/>
      <c r="F263" s="87"/>
      <c r="G263" s="92"/>
      <c r="H263" s="87"/>
      <c r="I263" s="84"/>
      <c r="J263" s="85"/>
      <c r="K263" s="87"/>
      <c r="L263" s="86"/>
      <c r="M263" s="87"/>
      <c r="N263" s="5"/>
      <c r="O263" s="87"/>
      <c r="P263" s="6"/>
      <c r="Q263" s="87"/>
      <c r="R263" s="87"/>
      <c r="S263" s="89"/>
      <c r="T263" s="90"/>
      <c r="U263" s="87" t="str">
        <f t="shared" si="4"/>
        <v/>
      </c>
      <c r="V263" s="92" t="s">
        <v>35</v>
      </c>
      <c r="W263" s="92"/>
    </row>
    <row r="264" spans="1:23" ht="20.100000000000001" customHeight="1">
      <c r="A264" s="79"/>
      <c r="B264" s="80"/>
      <c r="C264" s="81"/>
      <c r="D264" s="82"/>
      <c r="E264" s="82"/>
      <c r="F264" s="87"/>
      <c r="G264" s="92"/>
      <c r="H264" s="87"/>
      <c r="I264" s="84"/>
      <c r="J264" s="85"/>
      <c r="K264" s="87"/>
      <c r="L264" s="86"/>
      <c r="M264" s="87"/>
      <c r="N264" s="5"/>
      <c r="O264" s="87"/>
      <c r="P264" s="6"/>
      <c r="Q264" s="87"/>
      <c r="R264" s="87"/>
      <c r="S264" s="89"/>
      <c r="T264" s="90"/>
      <c r="U264" s="87" t="str">
        <f t="shared" si="4"/>
        <v/>
      </c>
      <c r="V264" s="92" t="s">
        <v>35</v>
      </c>
      <c r="W264" s="92"/>
    </row>
    <row r="265" spans="1:23" ht="20.100000000000001" customHeight="1">
      <c r="A265" s="79"/>
      <c r="B265" s="80"/>
      <c r="C265" s="81"/>
      <c r="D265" s="82"/>
      <c r="E265" s="82"/>
      <c r="F265" s="87"/>
      <c r="G265" s="92"/>
      <c r="H265" s="87"/>
      <c r="I265" s="84"/>
      <c r="J265" s="85"/>
      <c r="K265" s="92"/>
      <c r="L265" s="86"/>
      <c r="M265" s="87"/>
      <c r="N265" s="5"/>
      <c r="O265" s="87"/>
      <c r="P265" s="6"/>
      <c r="Q265" s="87"/>
      <c r="R265" s="87"/>
      <c r="S265" s="89"/>
      <c r="T265" s="90"/>
      <c r="U265" s="87" t="str">
        <f t="shared" si="4"/>
        <v/>
      </c>
      <c r="V265" s="92" t="s">
        <v>35</v>
      </c>
      <c r="W265" s="92"/>
    </row>
    <row r="266" spans="1:23" ht="20.100000000000001" customHeight="1">
      <c r="A266" s="79"/>
      <c r="B266" s="80"/>
      <c r="C266" s="81"/>
      <c r="D266" s="82"/>
      <c r="E266" s="82"/>
      <c r="F266" s="87"/>
      <c r="G266" s="92"/>
      <c r="H266" s="92"/>
      <c r="I266" s="84"/>
      <c r="J266" s="85"/>
      <c r="K266" s="87"/>
      <c r="L266" s="86"/>
      <c r="M266" s="87"/>
      <c r="N266" s="5"/>
      <c r="O266" s="87"/>
      <c r="P266" s="6"/>
      <c r="Q266" s="87"/>
      <c r="R266" s="87"/>
      <c r="S266" s="89"/>
      <c r="T266" s="90"/>
      <c r="U266" s="87" t="str">
        <f t="shared" si="4"/>
        <v/>
      </c>
      <c r="V266" s="92" t="s">
        <v>35</v>
      </c>
      <c r="W266" s="87"/>
    </row>
    <row r="267" spans="1:23" ht="20.100000000000001" customHeight="1">
      <c r="A267" s="79"/>
      <c r="B267" s="80"/>
      <c r="C267" s="81"/>
      <c r="D267" s="82"/>
      <c r="E267" s="82"/>
      <c r="F267" s="87"/>
      <c r="G267" s="92"/>
      <c r="H267" s="87"/>
      <c r="I267" s="84"/>
      <c r="J267" s="85"/>
      <c r="K267" s="87"/>
      <c r="L267" s="86"/>
      <c r="M267" s="87"/>
      <c r="N267" s="5"/>
      <c r="O267" s="87"/>
      <c r="P267" s="6"/>
      <c r="Q267" s="87"/>
      <c r="R267" s="87"/>
      <c r="S267" s="89"/>
      <c r="T267" s="90"/>
      <c r="U267" s="87" t="str">
        <f t="shared" si="4"/>
        <v/>
      </c>
      <c r="V267" s="92" t="s">
        <v>35</v>
      </c>
      <c r="W267" s="87"/>
    </row>
    <row r="268" spans="1:23" ht="20.100000000000001" customHeight="1">
      <c r="A268" s="79"/>
      <c r="B268" s="80"/>
      <c r="C268" s="81"/>
      <c r="D268" s="82"/>
      <c r="E268" s="82"/>
      <c r="F268" s="87"/>
      <c r="G268" s="92"/>
      <c r="H268" s="87"/>
      <c r="I268" s="84"/>
      <c r="J268" s="85"/>
      <c r="K268" s="87"/>
      <c r="L268" s="86"/>
      <c r="M268" s="87"/>
      <c r="N268" s="5"/>
      <c r="O268" s="87"/>
      <c r="P268" s="6"/>
      <c r="Q268" s="87"/>
      <c r="R268" s="87"/>
      <c r="S268" s="89"/>
      <c r="T268" s="90"/>
      <c r="U268" s="87" t="str">
        <f t="shared" si="4"/>
        <v/>
      </c>
      <c r="V268" s="92" t="s">
        <v>35</v>
      </c>
      <c r="W268" s="87"/>
    </row>
    <row r="269" spans="1:23" ht="20.100000000000001" customHeight="1">
      <c r="A269" s="79"/>
      <c r="B269" s="80"/>
      <c r="C269" s="81"/>
      <c r="D269" s="82"/>
      <c r="E269" s="82"/>
      <c r="F269" s="87"/>
      <c r="G269" s="92"/>
      <c r="H269" s="87"/>
      <c r="I269" s="84"/>
      <c r="J269" s="85"/>
      <c r="K269" s="87"/>
      <c r="L269" s="86"/>
      <c r="M269" s="87"/>
      <c r="N269" s="5"/>
      <c r="O269" s="87"/>
      <c r="P269" s="6"/>
      <c r="Q269" s="87"/>
      <c r="R269" s="87"/>
      <c r="S269" s="89"/>
      <c r="T269" s="90"/>
      <c r="U269" s="87" t="str">
        <f t="shared" si="4"/>
        <v/>
      </c>
      <c r="V269" s="92" t="s">
        <v>35</v>
      </c>
      <c r="W269" s="87"/>
    </row>
    <row r="270" spans="1:23" ht="20.100000000000001" customHeight="1">
      <c r="A270" s="79"/>
      <c r="B270" s="80"/>
      <c r="C270" s="81"/>
      <c r="D270" s="82"/>
      <c r="E270" s="82"/>
      <c r="F270" s="87"/>
      <c r="G270" s="87"/>
      <c r="H270" s="87"/>
      <c r="I270" s="84"/>
      <c r="J270" s="85"/>
      <c r="K270" s="87"/>
      <c r="L270" s="86"/>
      <c r="M270" s="87"/>
      <c r="N270" s="5"/>
      <c r="O270" s="87"/>
      <c r="P270" s="6"/>
      <c r="Q270" s="87"/>
      <c r="R270" s="87"/>
      <c r="S270" s="89"/>
      <c r="T270" s="90"/>
      <c r="U270" s="87" t="str">
        <f t="shared" si="4"/>
        <v/>
      </c>
      <c r="V270" s="92" t="s">
        <v>35</v>
      </c>
      <c r="W270" s="87"/>
    </row>
    <row r="271" spans="1:23" ht="20.100000000000001" customHeight="1">
      <c r="A271" s="79"/>
      <c r="B271" s="80"/>
      <c r="C271" s="81"/>
      <c r="D271" s="82"/>
      <c r="E271" s="82"/>
      <c r="F271" s="87"/>
      <c r="G271" s="87"/>
      <c r="H271" s="87"/>
      <c r="I271" s="84"/>
      <c r="J271" s="85"/>
      <c r="K271" s="87"/>
      <c r="L271" s="86"/>
      <c r="M271" s="87"/>
      <c r="N271" s="5"/>
      <c r="O271" s="87"/>
      <c r="P271" s="6"/>
      <c r="Q271" s="87"/>
      <c r="R271" s="87"/>
      <c r="S271" s="89"/>
      <c r="T271" s="90"/>
      <c r="U271" s="87" t="str">
        <f t="shared" si="4"/>
        <v/>
      </c>
      <c r="V271" s="92" t="s">
        <v>35</v>
      </c>
      <c r="W271" s="87"/>
    </row>
    <row r="272" spans="1:23" ht="20.100000000000001" customHeight="1">
      <c r="A272" s="79"/>
      <c r="B272" s="80"/>
      <c r="C272" s="81"/>
      <c r="D272" s="82"/>
      <c r="E272" s="82"/>
      <c r="F272" s="87"/>
      <c r="G272" s="87"/>
      <c r="H272" s="87"/>
      <c r="I272" s="84"/>
      <c r="J272" s="85"/>
      <c r="K272" s="87"/>
      <c r="L272" s="86"/>
      <c r="M272" s="87"/>
      <c r="N272" s="5"/>
      <c r="O272" s="87"/>
      <c r="P272" s="6"/>
      <c r="Q272" s="87"/>
      <c r="R272" s="87"/>
      <c r="S272" s="89"/>
      <c r="T272" s="90"/>
      <c r="U272" s="87" t="str">
        <f t="shared" si="4"/>
        <v/>
      </c>
      <c r="V272" s="92" t="s">
        <v>35</v>
      </c>
      <c r="W272" s="87"/>
    </row>
    <row r="273" spans="1:23" ht="20.100000000000001" customHeight="1">
      <c r="A273" s="79"/>
      <c r="B273" s="80"/>
      <c r="C273" s="81"/>
      <c r="D273" s="82"/>
      <c r="E273" s="82"/>
      <c r="F273" s="87"/>
      <c r="G273" s="87"/>
      <c r="H273" s="87"/>
      <c r="I273" s="84"/>
      <c r="J273" s="85"/>
      <c r="K273" s="87"/>
      <c r="L273" s="86"/>
      <c r="M273" s="87"/>
      <c r="N273" s="5"/>
      <c r="O273" s="87"/>
      <c r="P273" s="6"/>
      <c r="Q273" s="87"/>
      <c r="R273" s="87"/>
      <c r="S273" s="89"/>
      <c r="T273" s="90"/>
      <c r="U273" s="87" t="str">
        <f t="shared" si="4"/>
        <v/>
      </c>
      <c r="V273" s="92" t="s">
        <v>35</v>
      </c>
      <c r="W273" s="87"/>
    </row>
    <row r="274" spans="1:23" ht="20.100000000000001" customHeight="1">
      <c r="A274" s="79"/>
      <c r="B274" s="80"/>
      <c r="C274" s="81"/>
      <c r="D274" s="82"/>
      <c r="E274" s="82"/>
      <c r="F274" s="87"/>
      <c r="G274" s="92"/>
      <c r="H274" s="87"/>
      <c r="I274" s="84"/>
      <c r="J274" s="85"/>
      <c r="K274" s="87"/>
      <c r="L274" s="86"/>
      <c r="M274" s="87"/>
      <c r="N274" s="5"/>
      <c r="O274" s="87"/>
      <c r="P274" s="6"/>
      <c r="Q274" s="87"/>
      <c r="R274" s="87"/>
      <c r="S274" s="89"/>
      <c r="T274" s="90"/>
      <c r="U274" s="87" t="str">
        <f t="shared" si="4"/>
        <v/>
      </c>
      <c r="V274" s="92" t="s">
        <v>35</v>
      </c>
      <c r="W274" s="87"/>
    </row>
    <row r="275" spans="1:23" ht="20.100000000000001" customHeight="1">
      <c r="A275" s="79"/>
      <c r="B275" s="80"/>
      <c r="C275" s="81"/>
      <c r="D275" s="82"/>
      <c r="E275" s="82"/>
      <c r="F275" s="87"/>
      <c r="G275" s="92"/>
      <c r="H275" s="87"/>
      <c r="I275" s="84"/>
      <c r="J275" s="85"/>
      <c r="K275" s="87"/>
      <c r="L275" s="86"/>
      <c r="M275" s="87"/>
      <c r="N275" s="5"/>
      <c r="O275" s="87"/>
      <c r="P275" s="6"/>
      <c r="Q275" s="87"/>
      <c r="R275" s="87"/>
      <c r="S275" s="89"/>
      <c r="T275" s="90"/>
      <c r="U275" s="87" t="str">
        <f t="shared" si="4"/>
        <v/>
      </c>
      <c r="V275" s="92" t="s">
        <v>35</v>
      </c>
      <c r="W275" s="87"/>
    </row>
    <row r="276" spans="1:23" ht="20.100000000000001" customHeight="1">
      <c r="A276" s="79"/>
      <c r="B276" s="80"/>
      <c r="C276" s="81"/>
      <c r="D276" s="82"/>
      <c r="E276" s="82"/>
      <c r="F276" s="87"/>
      <c r="G276" s="92"/>
      <c r="H276" s="87"/>
      <c r="I276" s="84"/>
      <c r="J276" s="85"/>
      <c r="K276" s="87"/>
      <c r="L276" s="86"/>
      <c r="M276" s="87"/>
      <c r="N276" s="5"/>
      <c r="O276" s="87"/>
      <c r="P276" s="6"/>
      <c r="Q276" s="87"/>
      <c r="R276" s="87"/>
      <c r="S276" s="89"/>
      <c r="T276" s="90"/>
      <c r="U276" s="87" t="str">
        <f t="shared" si="4"/>
        <v/>
      </c>
      <c r="V276" s="92" t="s">
        <v>35</v>
      </c>
      <c r="W276" s="87"/>
    </row>
    <row r="277" spans="1:23" ht="20.100000000000001" customHeight="1">
      <c r="A277" s="79"/>
      <c r="B277" s="80"/>
      <c r="C277" s="81"/>
      <c r="D277" s="82"/>
      <c r="E277" s="82"/>
      <c r="F277" s="87"/>
      <c r="G277" s="92"/>
      <c r="H277" s="87"/>
      <c r="I277" s="84"/>
      <c r="J277" s="85"/>
      <c r="K277" s="87"/>
      <c r="L277" s="86"/>
      <c r="M277" s="87"/>
      <c r="N277" s="5"/>
      <c r="O277" s="87"/>
      <c r="P277" s="6"/>
      <c r="Q277" s="87"/>
      <c r="R277" s="87"/>
      <c r="S277" s="89"/>
      <c r="T277" s="90"/>
      <c r="U277" s="87" t="str">
        <f t="shared" si="4"/>
        <v/>
      </c>
      <c r="V277" s="92" t="s">
        <v>35</v>
      </c>
      <c r="W277" s="87"/>
    </row>
    <row r="278" spans="1:23" ht="20.100000000000001" customHeight="1">
      <c r="A278" s="79"/>
      <c r="B278" s="80"/>
      <c r="C278" s="81"/>
      <c r="D278" s="82"/>
      <c r="E278" s="82"/>
      <c r="F278" s="87"/>
      <c r="G278" s="92"/>
      <c r="H278" s="87"/>
      <c r="I278" s="84"/>
      <c r="J278" s="85"/>
      <c r="K278" s="87"/>
      <c r="L278" s="86"/>
      <c r="M278" s="87"/>
      <c r="N278" s="5"/>
      <c r="O278" s="87"/>
      <c r="P278" s="6"/>
      <c r="Q278" s="87"/>
      <c r="R278" s="87"/>
      <c r="S278" s="89"/>
      <c r="T278" s="90"/>
      <c r="U278" s="87" t="str">
        <f t="shared" si="4"/>
        <v/>
      </c>
      <c r="V278" s="92" t="s">
        <v>35</v>
      </c>
      <c r="W278" s="87"/>
    </row>
    <row r="279" spans="1:23" ht="20.100000000000001" customHeight="1">
      <c r="A279" s="79"/>
      <c r="B279" s="80"/>
      <c r="C279" s="81"/>
      <c r="D279" s="82"/>
      <c r="E279" s="82"/>
      <c r="F279" s="87"/>
      <c r="G279" s="92"/>
      <c r="H279" s="87"/>
      <c r="I279" s="84"/>
      <c r="J279" s="85"/>
      <c r="K279" s="87"/>
      <c r="L279" s="86"/>
      <c r="M279" s="87"/>
      <c r="N279" s="5"/>
      <c r="O279" s="87"/>
      <c r="P279" s="6"/>
      <c r="Q279" s="87"/>
      <c r="R279" s="87"/>
      <c r="S279" s="89"/>
      <c r="T279" s="90"/>
      <c r="U279" s="87" t="str">
        <f t="shared" si="4"/>
        <v/>
      </c>
      <c r="V279" s="92" t="s">
        <v>35</v>
      </c>
      <c r="W279" s="87"/>
    </row>
    <row r="280" spans="1:23" ht="20.100000000000001" customHeight="1">
      <c r="A280" s="79"/>
      <c r="B280" s="80"/>
      <c r="C280" s="81"/>
      <c r="D280" s="82"/>
      <c r="E280" s="82"/>
      <c r="F280" s="87"/>
      <c r="G280" s="92"/>
      <c r="H280" s="87"/>
      <c r="I280" s="84"/>
      <c r="J280" s="85"/>
      <c r="K280" s="87"/>
      <c r="L280" s="86"/>
      <c r="M280" s="87"/>
      <c r="N280" s="5"/>
      <c r="O280" s="87"/>
      <c r="P280" s="6"/>
      <c r="Q280" s="87"/>
      <c r="R280" s="87"/>
      <c r="S280" s="89"/>
      <c r="T280" s="90"/>
      <c r="U280" s="87" t="str">
        <f t="shared" si="4"/>
        <v/>
      </c>
      <c r="V280" s="92" t="s">
        <v>35</v>
      </c>
      <c r="W280" s="87"/>
    </row>
    <row r="281" spans="1:23" ht="20.100000000000001" customHeight="1">
      <c r="A281" s="79"/>
      <c r="B281" s="80"/>
      <c r="C281" s="81"/>
      <c r="D281" s="82"/>
      <c r="E281" s="82"/>
      <c r="F281" s="87"/>
      <c r="G281" s="92"/>
      <c r="H281" s="87"/>
      <c r="I281" s="84"/>
      <c r="J281" s="85"/>
      <c r="K281" s="87"/>
      <c r="L281" s="86"/>
      <c r="M281" s="87"/>
      <c r="N281" s="5"/>
      <c r="O281" s="87"/>
      <c r="P281" s="6"/>
      <c r="Q281" s="87"/>
      <c r="R281" s="87"/>
      <c r="S281" s="89"/>
      <c r="T281" s="90"/>
      <c r="U281" s="87" t="str">
        <f t="shared" si="4"/>
        <v/>
      </c>
      <c r="V281" s="92" t="s">
        <v>35</v>
      </c>
      <c r="W281" s="87"/>
    </row>
    <row r="282" spans="1:23" ht="20.100000000000001" customHeight="1">
      <c r="A282" s="79"/>
      <c r="B282" s="80"/>
      <c r="C282" s="81"/>
      <c r="D282" s="82"/>
      <c r="E282" s="82"/>
      <c r="F282" s="87"/>
      <c r="G282" s="92"/>
      <c r="H282" s="87"/>
      <c r="I282" s="84"/>
      <c r="J282" s="85"/>
      <c r="K282" s="87"/>
      <c r="L282" s="86"/>
      <c r="M282" s="87"/>
      <c r="N282" s="5"/>
      <c r="O282" s="87"/>
      <c r="P282" s="6"/>
      <c r="Q282" s="87"/>
      <c r="R282" s="87"/>
      <c r="S282" s="89"/>
      <c r="T282" s="90"/>
      <c r="U282" s="87" t="str">
        <f t="shared" si="4"/>
        <v/>
      </c>
      <c r="V282" s="92" t="s">
        <v>35</v>
      </c>
      <c r="W282" s="87"/>
    </row>
    <row r="283" spans="1:23" ht="20.100000000000001" customHeight="1">
      <c r="A283" s="79"/>
      <c r="B283" s="80"/>
      <c r="C283" s="81"/>
      <c r="D283" s="82"/>
      <c r="E283" s="82"/>
      <c r="F283" s="87"/>
      <c r="G283" s="92"/>
      <c r="H283" s="87"/>
      <c r="I283" s="84"/>
      <c r="J283" s="85"/>
      <c r="K283" s="87"/>
      <c r="L283" s="86"/>
      <c r="M283" s="87"/>
      <c r="N283" s="5"/>
      <c r="O283" s="87"/>
      <c r="P283" s="6"/>
      <c r="Q283" s="87"/>
      <c r="R283" s="87"/>
      <c r="S283" s="89"/>
      <c r="T283" s="90"/>
      <c r="U283" s="87" t="str">
        <f t="shared" si="4"/>
        <v/>
      </c>
      <c r="V283" s="92" t="s">
        <v>35</v>
      </c>
      <c r="W283" s="87"/>
    </row>
    <row r="284" spans="1:23" ht="20.100000000000001" customHeight="1">
      <c r="A284" s="79"/>
      <c r="B284" s="80"/>
      <c r="C284" s="81"/>
      <c r="D284" s="82"/>
      <c r="E284" s="82"/>
      <c r="F284" s="87"/>
      <c r="G284" s="92"/>
      <c r="H284" s="87"/>
      <c r="I284" s="84"/>
      <c r="J284" s="85"/>
      <c r="K284" s="87"/>
      <c r="L284" s="86"/>
      <c r="M284" s="87"/>
      <c r="N284" s="5"/>
      <c r="O284" s="87"/>
      <c r="P284" s="6"/>
      <c r="Q284" s="87"/>
      <c r="R284" s="87"/>
      <c r="S284" s="89"/>
      <c r="T284" s="90"/>
      <c r="U284" s="87" t="str">
        <f t="shared" si="4"/>
        <v/>
      </c>
      <c r="V284" s="92" t="s">
        <v>35</v>
      </c>
      <c r="W284" s="87"/>
    </row>
    <row r="285" spans="1:23" ht="20.100000000000001" customHeight="1">
      <c r="A285" s="79"/>
      <c r="B285" s="80"/>
      <c r="C285" s="81"/>
      <c r="D285" s="82"/>
      <c r="E285" s="82"/>
      <c r="F285" s="87"/>
      <c r="G285" s="92"/>
      <c r="H285" s="87"/>
      <c r="I285" s="84"/>
      <c r="J285" s="85"/>
      <c r="K285" s="87"/>
      <c r="L285" s="86"/>
      <c r="M285" s="87"/>
      <c r="N285" s="5"/>
      <c r="O285" s="87"/>
      <c r="P285" s="6"/>
      <c r="Q285" s="87"/>
      <c r="R285" s="87"/>
      <c r="S285" s="89"/>
      <c r="T285" s="90"/>
      <c r="U285" s="87" t="str">
        <f t="shared" si="4"/>
        <v/>
      </c>
      <c r="V285" s="92" t="s">
        <v>35</v>
      </c>
      <c r="W285" s="87"/>
    </row>
    <row r="286" spans="1:23" ht="20.100000000000001" customHeight="1">
      <c r="A286" s="79"/>
      <c r="B286" s="80"/>
      <c r="C286" s="81"/>
      <c r="D286" s="82"/>
      <c r="E286" s="82"/>
      <c r="F286" s="87"/>
      <c r="G286" s="92"/>
      <c r="H286" s="87"/>
      <c r="I286" s="84"/>
      <c r="J286" s="85"/>
      <c r="K286" s="87"/>
      <c r="L286" s="86"/>
      <c r="M286" s="87"/>
      <c r="N286" s="5"/>
      <c r="O286" s="87"/>
      <c r="P286" s="6"/>
      <c r="Q286" s="87"/>
      <c r="R286" s="87"/>
      <c r="S286" s="89"/>
      <c r="T286" s="90"/>
      <c r="U286" s="87" t="str">
        <f t="shared" si="4"/>
        <v/>
      </c>
      <c r="V286" s="92" t="s">
        <v>35</v>
      </c>
      <c r="W286" s="87"/>
    </row>
    <row r="287" spans="1:23" ht="20.100000000000001" customHeight="1">
      <c r="A287" s="79"/>
      <c r="B287" s="80"/>
      <c r="C287" s="81"/>
      <c r="D287" s="82"/>
      <c r="E287" s="82"/>
      <c r="F287" s="87"/>
      <c r="G287" s="92"/>
      <c r="H287" s="87"/>
      <c r="I287" s="84"/>
      <c r="J287" s="85"/>
      <c r="K287" s="87"/>
      <c r="L287" s="86"/>
      <c r="M287" s="87"/>
      <c r="N287" s="5"/>
      <c r="O287" s="87"/>
      <c r="P287" s="6"/>
      <c r="Q287" s="87"/>
      <c r="R287" s="87"/>
      <c r="S287" s="89"/>
      <c r="T287" s="90"/>
      <c r="U287" s="87" t="str">
        <f t="shared" si="4"/>
        <v/>
      </c>
      <c r="V287" s="92" t="s">
        <v>35</v>
      </c>
      <c r="W287" s="87"/>
    </row>
    <row r="288" spans="1:23" ht="20.100000000000001" customHeight="1">
      <c r="A288" s="79"/>
      <c r="B288" s="80"/>
      <c r="C288" s="81"/>
      <c r="D288" s="82"/>
      <c r="E288" s="82"/>
      <c r="F288" s="87"/>
      <c r="G288" s="92"/>
      <c r="H288" s="87"/>
      <c r="I288" s="84"/>
      <c r="J288" s="85"/>
      <c r="K288" s="87"/>
      <c r="L288" s="86"/>
      <c r="M288" s="87"/>
      <c r="N288" s="5"/>
      <c r="O288" s="87"/>
      <c r="P288" s="6"/>
      <c r="Q288" s="87"/>
      <c r="R288" s="87"/>
      <c r="S288" s="89"/>
      <c r="T288" s="90"/>
      <c r="U288" s="87" t="str">
        <f t="shared" si="4"/>
        <v/>
      </c>
      <c r="V288" s="92" t="s">
        <v>35</v>
      </c>
      <c r="W288" s="87"/>
    </row>
    <row r="289" spans="1:23" ht="20.100000000000001" customHeight="1">
      <c r="A289" s="79"/>
      <c r="B289" s="80"/>
      <c r="C289" s="81"/>
      <c r="D289" s="82"/>
      <c r="E289" s="82"/>
      <c r="F289" s="87"/>
      <c r="G289" s="92"/>
      <c r="H289" s="87"/>
      <c r="I289" s="84"/>
      <c r="J289" s="85"/>
      <c r="K289" s="87"/>
      <c r="L289" s="86"/>
      <c r="M289" s="87"/>
      <c r="N289" s="5"/>
      <c r="O289" s="87"/>
      <c r="P289" s="6"/>
      <c r="Q289" s="87"/>
      <c r="R289" s="87"/>
      <c r="S289" s="89"/>
      <c r="T289" s="90"/>
      <c r="U289" s="87" t="str">
        <f t="shared" si="4"/>
        <v/>
      </c>
      <c r="V289" s="92" t="s">
        <v>35</v>
      </c>
      <c r="W289" s="87"/>
    </row>
    <row r="290" spans="1:23" ht="20.100000000000001" customHeight="1">
      <c r="A290" s="79"/>
      <c r="B290" s="80"/>
      <c r="C290" s="81"/>
      <c r="D290" s="82"/>
      <c r="E290" s="82"/>
      <c r="F290" s="87"/>
      <c r="G290" s="92"/>
      <c r="H290" s="87"/>
      <c r="I290" s="84"/>
      <c r="J290" s="85"/>
      <c r="K290" s="87"/>
      <c r="L290" s="86"/>
      <c r="M290" s="87"/>
      <c r="N290" s="5"/>
      <c r="O290" s="87"/>
      <c r="P290" s="6"/>
      <c r="Q290" s="87"/>
      <c r="R290" s="87"/>
      <c r="S290" s="89"/>
      <c r="T290" s="90"/>
      <c r="U290" s="87" t="str">
        <f t="shared" si="4"/>
        <v/>
      </c>
      <c r="V290" s="92" t="s">
        <v>35</v>
      </c>
      <c r="W290" s="87"/>
    </row>
    <row r="291" spans="1:23" ht="20.100000000000001" customHeight="1">
      <c r="A291" s="79"/>
      <c r="B291" s="80"/>
      <c r="C291" s="81"/>
      <c r="D291" s="82"/>
      <c r="E291" s="82"/>
      <c r="F291" s="87"/>
      <c r="G291" s="92"/>
      <c r="H291" s="87"/>
      <c r="I291" s="84"/>
      <c r="J291" s="85"/>
      <c r="K291" s="87"/>
      <c r="L291" s="86"/>
      <c r="M291" s="87"/>
      <c r="N291" s="5"/>
      <c r="O291" s="87"/>
      <c r="P291" s="6"/>
      <c r="Q291" s="87"/>
      <c r="R291" s="87"/>
      <c r="S291" s="89"/>
      <c r="T291" s="90"/>
      <c r="U291" s="87" t="str">
        <f t="shared" si="4"/>
        <v/>
      </c>
      <c r="V291" s="92" t="s">
        <v>35</v>
      </c>
      <c r="W291" s="87"/>
    </row>
    <row r="292" spans="1:23" ht="20.100000000000001" customHeight="1">
      <c r="A292" s="79"/>
      <c r="B292" s="80"/>
      <c r="C292" s="81"/>
      <c r="D292" s="82"/>
      <c r="E292" s="82"/>
      <c r="F292" s="87"/>
      <c r="G292" s="92"/>
      <c r="H292" s="87"/>
      <c r="I292" s="84"/>
      <c r="J292" s="85"/>
      <c r="K292" s="87"/>
      <c r="L292" s="86"/>
      <c r="M292" s="87"/>
      <c r="N292" s="5"/>
      <c r="O292" s="87"/>
      <c r="P292" s="6"/>
      <c r="Q292" s="87"/>
      <c r="R292" s="87"/>
      <c r="S292" s="89"/>
      <c r="T292" s="90"/>
      <c r="U292" s="87" t="str">
        <f t="shared" si="4"/>
        <v/>
      </c>
      <c r="V292" s="92" t="s">
        <v>35</v>
      </c>
      <c r="W292" s="87"/>
    </row>
    <row r="293" spans="1:23" ht="20.100000000000001" customHeight="1">
      <c r="A293" s="79"/>
      <c r="B293" s="80"/>
      <c r="C293" s="81"/>
      <c r="D293" s="82"/>
      <c r="E293" s="82"/>
      <c r="F293" s="87"/>
      <c r="G293" s="92"/>
      <c r="H293" s="87"/>
      <c r="I293" s="84"/>
      <c r="J293" s="85"/>
      <c r="K293" s="87"/>
      <c r="L293" s="86"/>
      <c r="M293" s="87"/>
      <c r="N293" s="5"/>
      <c r="O293" s="87"/>
      <c r="P293" s="6"/>
      <c r="Q293" s="87"/>
      <c r="R293" s="87"/>
      <c r="S293" s="89"/>
      <c r="T293" s="90"/>
      <c r="U293" s="87" t="str">
        <f t="shared" si="4"/>
        <v/>
      </c>
      <c r="V293" s="92" t="s">
        <v>35</v>
      </c>
      <c r="W293" s="87"/>
    </row>
    <row r="294" spans="1:23" ht="20.100000000000001" customHeight="1">
      <c r="A294" s="79"/>
      <c r="B294" s="80"/>
      <c r="C294" s="81"/>
      <c r="D294" s="82"/>
      <c r="E294" s="82"/>
      <c r="F294" s="87"/>
      <c r="G294" s="92"/>
      <c r="H294" s="87"/>
      <c r="I294" s="84"/>
      <c r="J294" s="85"/>
      <c r="K294" s="87"/>
      <c r="L294" s="86"/>
      <c r="M294" s="87"/>
      <c r="N294" s="5"/>
      <c r="O294" s="87"/>
      <c r="P294" s="6"/>
      <c r="Q294" s="87"/>
      <c r="R294" s="87"/>
      <c r="S294" s="89"/>
      <c r="T294" s="90"/>
      <c r="U294" s="87" t="str">
        <f t="shared" si="4"/>
        <v/>
      </c>
      <c r="V294" s="92" t="s">
        <v>35</v>
      </c>
      <c r="W294" s="87"/>
    </row>
    <row r="295" spans="1:23" ht="20.100000000000001" customHeight="1">
      <c r="A295" s="79"/>
      <c r="B295" s="80"/>
      <c r="C295" s="81"/>
      <c r="D295" s="82"/>
      <c r="E295" s="82"/>
      <c r="F295" s="87"/>
      <c r="G295" s="92"/>
      <c r="H295" s="87"/>
      <c r="I295" s="84"/>
      <c r="J295" s="85"/>
      <c r="K295" s="87"/>
      <c r="L295" s="86"/>
      <c r="M295" s="87"/>
      <c r="N295" s="5"/>
      <c r="O295" s="87"/>
      <c r="P295" s="6"/>
      <c r="Q295" s="87"/>
      <c r="R295" s="87"/>
      <c r="S295" s="89"/>
      <c r="T295" s="90"/>
      <c r="U295" s="87" t="str">
        <f t="shared" si="4"/>
        <v/>
      </c>
      <c r="V295" s="92" t="s">
        <v>35</v>
      </c>
      <c r="W295" s="87"/>
    </row>
    <row r="296" spans="1:23" ht="20.100000000000001" customHeight="1">
      <c r="A296" s="79"/>
      <c r="B296" s="80"/>
      <c r="C296" s="81"/>
      <c r="D296" s="82"/>
      <c r="E296" s="82"/>
      <c r="F296" s="87"/>
      <c r="G296" s="92"/>
      <c r="H296" s="87"/>
      <c r="I296" s="84"/>
      <c r="J296" s="85"/>
      <c r="K296" s="87"/>
      <c r="L296" s="86"/>
      <c r="M296" s="87"/>
      <c r="N296" s="5"/>
      <c r="O296" s="87"/>
      <c r="P296" s="6"/>
      <c r="Q296" s="87"/>
      <c r="R296" s="87"/>
      <c r="S296" s="89"/>
      <c r="T296" s="90"/>
      <c r="U296" s="87" t="str">
        <f t="shared" si="4"/>
        <v/>
      </c>
      <c r="V296" s="92" t="s">
        <v>35</v>
      </c>
      <c r="W296" s="87"/>
    </row>
    <row r="297" spans="1:23" ht="20.100000000000001" customHeight="1">
      <c r="A297" s="79"/>
      <c r="B297" s="80"/>
      <c r="C297" s="81"/>
      <c r="D297" s="82"/>
      <c r="E297" s="82"/>
      <c r="F297" s="87"/>
      <c r="G297" s="92"/>
      <c r="H297" s="87"/>
      <c r="I297" s="84"/>
      <c r="J297" s="85"/>
      <c r="K297" s="87"/>
      <c r="L297" s="86"/>
      <c r="M297" s="87"/>
      <c r="N297" s="5"/>
      <c r="O297" s="87"/>
      <c r="P297" s="6"/>
      <c r="Q297" s="87"/>
      <c r="R297" s="87"/>
      <c r="S297" s="89"/>
      <c r="T297" s="90"/>
      <c r="U297" s="87" t="str">
        <f t="shared" si="4"/>
        <v/>
      </c>
      <c r="V297" s="92" t="s">
        <v>35</v>
      </c>
      <c r="W297" s="87"/>
    </row>
    <row r="298" spans="1:23" ht="20.100000000000001" customHeight="1">
      <c r="A298" s="79"/>
      <c r="B298" s="80"/>
      <c r="C298" s="81"/>
      <c r="D298" s="82"/>
      <c r="E298" s="82"/>
      <c r="F298" s="87"/>
      <c r="G298" s="92"/>
      <c r="H298" s="87"/>
      <c r="I298" s="84"/>
      <c r="J298" s="85"/>
      <c r="K298" s="87"/>
      <c r="L298" s="86"/>
      <c r="M298" s="87"/>
      <c r="N298" s="5"/>
      <c r="O298" s="87"/>
      <c r="P298" s="6"/>
      <c r="Q298" s="87"/>
      <c r="R298" s="87"/>
      <c r="S298" s="89"/>
      <c r="T298" s="90"/>
      <c r="U298" s="87" t="str">
        <f t="shared" si="4"/>
        <v/>
      </c>
      <c r="V298" s="92" t="s">
        <v>35</v>
      </c>
      <c r="W298" s="87"/>
    </row>
    <row r="299" spans="1:23" ht="20.100000000000001" customHeight="1">
      <c r="A299" s="79"/>
      <c r="B299" s="80"/>
      <c r="C299" s="81"/>
      <c r="D299" s="82"/>
      <c r="E299" s="82"/>
      <c r="F299" s="87"/>
      <c r="G299" s="87"/>
      <c r="H299" s="87"/>
      <c r="I299" s="84"/>
      <c r="J299" s="85"/>
      <c r="K299" s="87"/>
      <c r="L299" s="86"/>
      <c r="M299" s="87"/>
      <c r="N299" s="5"/>
      <c r="O299" s="87"/>
      <c r="P299" s="6"/>
      <c r="Q299" s="87"/>
      <c r="R299" s="87"/>
      <c r="S299" s="89"/>
      <c r="T299" s="90"/>
      <c r="U299" s="87" t="str">
        <f t="shared" si="4"/>
        <v/>
      </c>
      <c r="V299" s="92" t="s">
        <v>35</v>
      </c>
      <c r="W299" s="87"/>
    </row>
    <row r="300" spans="1:23" ht="20.100000000000001" customHeight="1">
      <c r="A300" s="79"/>
      <c r="B300" s="80"/>
      <c r="C300" s="81"/>
      <c r="D300" s="82"/>
      <c r="E300" s="82"/>
      <c r="F300" s="87"/>
      <c r="G300" s="92"/>
      <c r="H300" s="87"/>
      <c r="I300" s="98"/>
      <c r="J300" s="99"/>
      <c r="K300" s="87"/>
      <c r="L300" s="86"/>
      <c r="M300" s="87"/>
      <c r="N300" s="5"/>
      <c r="O300" s="87"/>
      <c r="P300" s="6"/>
      <c r="Q300" s="87"/>
      <c r="R300" s="87"/>
      <c r="S300" s="89"/>
      <c r="T300" s="90"/>
      <c r="U300" s="87" t="str">
        <f t="shared" si="4"/>
        <v/>
      </c>
      <c r="V300" s="92" t="s">
        <v>35</v>
      </c>
      <c r="W300" s="87"/>
    </row>
    <row r="301" spans="1:23" ht="20.100000000000001" customHeight="1">
      <c r="A301" s="79"/>
      <c r="B301" s="80"/>
      <c r="C301" s="81"/>
      <c r="D301" s="82"/>
      <c r="E301" s="82"/>
      <c r="F301" s="87"/>
      <c r="G301" s="92"/>
      <c r="H301" s="87"/>
      <c r="I301" s="84"/>
      <c r="J301" s="85"/>
      <c r="K301" s="87"/>
      <c r="L301" s="86"/>
      <c r="M301" s="87"/>
      <c r="N301" s="5"/>
      <c r="O301" s="87"/>
      <c r="P301" s="6"/>
      <c r="Q301" s="87"/>
      <c r="R301" s="87"/>
      <c r="S301" s="89"/>
      <c r="T301" s="90"/>
      <c r="U301" s="87" t="str">
        <f t="shared" si="4"/>
        <v/>
      </c>
      <c r="V301" s="92" t="s">
        <v>35</v>
      </c>
      <c r="W301" s="87"/>
    </row>
    <row r="302" spans="1:23" ht="20.100000000000001" customHeight="1">
      <c r="A302" s="79"/>
      <c r="B302" s="80"/>
      <c r="C302" s="81"/>
      <c r="D302" s="82"/>
      <c r="E302" s="82"/>
      <c r="F302" s="87"/>
      <c r="G302" s="92"/>
      <c r="H302" s="87"/>
      <c r="I302" s="84"/>
      <c r="J302" s="85"/>
      <c r="K302" s="87"/>
      <c r="L302" s="86"/>
      <c r="M302" s="87"/>
      <c r="N302" s="5"/>
      <c r="O302" s="87"/>
      <c r="P302" s="6"/>
      <c r="Q302" s="87"/>
      <c r="R302" s="87"/>
      <c r="S302" s="89"/>
      <c r="T302" s="90"/>
      <c r="U302" s="87" t="str">
        <f t="shared" si="4"/>
        <v/>
      </c>
      <c r="V302" s="92" t="s">
        <v>35</v>
      </c>
      <c r="W302" s="87"/>
    </row>
    <row r="303" spans="1:23" ht="20.100000000000001" customHeight="1">
      <c r="A303" s="79"/>
      <c r="B303" s="80"/>
      <c r="C303" s="81"/>
      <c r="D303" s="82"/>
      <c r="E303" s="82"/>
      <c r="F303" s="87"/>
      <c r="G303" s="102"/>
      <c r="H303" s="102"/>
      <c r="I303" s="103"/>
      <c r="L303" s="86"/>
      <c r="N303" s="96"/>
      <c r="O303" s="87"/>
      <c r="P303" s="104"/>
      <c r="S303" s="102"/>
      <c r="T303" s="105"/>
      <c r="U303" s="87" t="str">
        <f t="shared" si="4"/>
        <v/>
      </c>
      <c r="V303" s="92" t="s">
        <v>35</v>
      </c>
    </row>
    <row r="304" spans="1:23" ht="20.100000000000001" customHeight="1">
      <c r="A304" s="79"/>
      <c r="B304" s="80"/>
      <c r="C304" s="81"/>
      <c r="D304" s="82"/>
      <c r="E304" s="82"/>
      <c r="F304" s="87"/>
      <c r="G304" s="87"/>
      <c r="H304" s="87"/>
      <c r="I304" s="84"/>
      <c r="J304" s="85"/>
      <c r="K304" s="87"/>
      <c r="L304" s="86"/>
      <c r="M304" s="87"/>
      <c r="N304" s="5"/>
      <c r="O304" s="87"/>
      <c r="P304" s="6"/>
      <c r="Q304" s="87"/>
      <c r="R304" s="87"/>
      <c r="S304" s="89"/>
      <c r="T304" s="90"/>
      <c r="U304" s="87" t="str">
        <f t="shared" si="4"/>
        <v/>
      </c>
      <c r="V304" s="92" t="s">
        <v>35</v>
      </c>
      <c r="W304" s="87"/>
    </row>
    <row r="305" spans="1:23" ht="20.100000000000001" customHeight="1">
      <c r="A305" s="79"/>
      <c r="B305" s="80"/>
      <c r="C305" s="81"/>
      <c r="D305" s="82"/>
      <c r="E305" s="82"/>
      <c r="F305" s="87"/>
      <c r="G305" s="87"/>
      <c r="H305" s="87"/>
      <c r="I305" s="84"/>
      <c r="J305" s="85"/>
      <c r="K305" s="87"/>
      <c r="L305" s="86"/>
      <c r="M305" s="87"/>
      <c r="N305" s="5"/>
      <c r="O305" s="87"/>
      <c r="P305" s="6"/>
      <c r="Q305" s="87"/>
      <c r="R305" s="87"/>
      <c r="S305" s="89"/>
      <c r="T305" s="90"/>
      <c r="U305" s="87" t="str">
        <f t="shared" si="4"/>
        <v/>
      </c>
      <c r="V305" s="92" t="s">
        <v>35</v>
      </c>
      <c r="W305" s="87"/>
    </row>
    <row r="306" spans="1:23" ht="20.100000000000001" customHeight="1">
      <c r="A306" s="79"/>
      <c r="B306" s="80"/>
      <c r="C306" s="81"/>
      <c r="D306" s="82"/>
      <c r="E306" s="82"/>
      <c r="F306" s="87"/>
      <c r="G306" s="87"/>
      <c r="H306" s="87"/>
      <c r="I306" s="84"/>
      <c r="J306" s="85"/>
      <c r="K306" s="87"/>
      <c r="L306" s="86"/>
      <c r="M306" s="87"/>
      <c r="N306" s="5"/>
      <c r="O306" s="87"/>
      <c r="P306" s="6"/>
      <c r="Q306" s="87"/>
      <c r="R306" s="87"/>
      <c r="S306" s="89"/>
      <c r="T306" s="90"/>
      <c r="U306" s="87" t="str">
        <f t="shared" si="4"/>
        <v/>
      </c>
      <c r="V306" s="92" t="s">
        <v>35</v>
      </c>
      <c r="W306" s="87"/>
    </row>
    <row r="307" spans="1:23" ht="20.100000000000001" customHeight="1">
      <c r="A307" s="79"/>
      <c r="B307" s="80"/>
      <c r="C307" s="81"/>
      <c r="D307" s="82"/>
      <c r="E307" s="82"/>
      <c r="F307" s="87"/>
      <c r="G307" s="87"/>
      <c r="H307" s="87"/>
      <c r="I307" s="84"/>
      <c r="J307" s="85"/>
      <c r="K307" s="87"/>
      <c r="L307" s="86"/>
      <c r="M307" s="87"/>
      <c r="N307" s="5"/>
      <c r="O307" s="87"/>
      <c r="P307" s="6"/>
      <c r="Q307" s="87"/>
      <c r="R307" s="87"/>
      <c r="S307" s="89"/>
      <c r="T307" s="90"/>
      <c r="U307" s="87" t="str">
        <f t="shared" si="4"/>
        <v/>
      </c>
      <c r="V307" s="92" t="s">
        <v>35</v>
      </c>
      <c r="W307" s="87"/>
    </row>
    <row r="308" spans="1:23" ht="20.100000000000001" customHeight="1">
      <c r="A308" s="79"/>
      <c r="B308" s="80"/>
      <c r="C308" s="81"/>
      <c r="D308" s="82"/>
      <c r="E308" s="82"/>
      <c r="F308" s="87"/>
      <c r="G308" s="87"/>
      <c r="H308" s="87"/>
      <c r="I308" s="84"/>
      <c r="J308" s="85"/>
      <c r="K308" s="87"/>
      <c r="L308" s="86"/>
      <c r="M308" s="87"/>
      <c r="N308" s="5"/>
      <c r="O308" s="87"/>
      <c r="P308" s="6"/>
      <c r="Q308" s="87"/>
      <c r="R308" s="87"/>
      <c r="S308" s="89"/>
      <c r="T308" s="90"/>
      <c r="U308" s="87" t="str">
        <f t="shared" si="4"/>
        <v/>
      </c>
      <c r="V308" s="92" t="s">
        <v>35</v>
      </c>
      <c r="W308" s="87"/>
    </row>
    <row r="309" spans="1:23" ht="20.100000000000001" customHeight="1">
      <c r="A309" s="79"/>
      <c r="B309" s="80"/>
      <c r="C309" s="81"/>
      <c r="D309" s="82"/>
      <c r="E309" s="82"/>
      <c r="F309" s="87"/>
      <c r="G309" s="87"/>
      <c r="H309" s="87"/>
      <c r="I309" s="84"/>
      <c r="J309" s="85"/>
      <c r="K309" s="87"/>
      <c r="L309" s="86"/>
      <c r="M309" s="87"/>
      <c r="N309" s="5"/>
      <c r="O309" s="87"/>
      <c r="P309" s="6"/>
      <c r="Q309" s="87"/>
      <c r="R309" s="87"/>
      <c r="S309" s="89"/>
      <c r="T309" s="90"/>
      <c r="U309" s="87" t="str">
        <f t="shared" si="4"/>
        <v/>
      </c>
      <c r="V309" s="92" t="s">
        <v>35</v>
      </c>
      <c r="W309" s="87"/>
    </row>
    <row r="310" spans="1:23" ht="20.100000000000001" customHeight="1">
      <c r="A310" s="79"/>
      <c r="B310" s="80"/>
      <c r="C310" s="81"/>
      <c r="D310" s="82"/>
      <c r="E310" s="82"/>
      <c r="F310" s="87"/>
      <c r="G310" s="92"/>
      <c r="H310" s="87"/>
      <c r="I310" s="84"/>
      <c r="J310" s="85"/>
      <c r="K310" s="87"/>
      <c r="L310" s="86"/>
      <c r="M310" s="87"/>
      <c r="N310" s="5"/>
      <c r="O310" s="87"/>
      <c r="P310" s="6"/>
      <c r="Q310" s="87"/>
      <c r="R310" s="87"/>
      <c r="S310" s="89"/>
      <c r="T310" s="90"/>
      <c r="U310" s="87" t="str">
        <f t="shared" si="4"/>
        <v/>
      </c>
      <c r="V310" s="92" t="s">
        <v>35</v>
      </c>
      <c r="W310" s="87"/>
    </row>
    <row r="311" spans="1:23" ht="20.100000000000001" customHeight="1">
      <c r="A311" s="79"/>
      <c r="B311" s="80"/>
      <c r="C311" s="81"/>
      <c r="D311" s="82"/>
      <c r="E311" s="82"/>
      <c r="F311" s="87"/>
      <c r="G311" s="92"/>
      <c r="H311" s="87"/>
      <c r="I311" s="84"/>
      <c r="J311" s="85"/>
      <c r="K311" s="87"/>
      <c r="L311" s="86"/>
      <c r="M311" s="87"/>
      <c r="N311" s="5"/>
      <c r="O311" s="87"/>
      <c r="P311" s="6"/>
      <c r="Q311" s="87"/>
      <c r="R311" s="87"/>
      <c r="S311" s="89"/>
      <c r="T311" s="90"/>
      <c r="U311" s="87" t="str">
        <f t="shared" si="4"/>
        <v/>
      </c>
      <c r="V311" s="92" t="s">
        <v>35</v>
      </c>
      <c r="W311" s="87"/>
    </row>
    <row r="312" spans="1:23" ht="20.100000000000001" customHeight="1">
      <c r="A312" s="79"/>
      <c r="B312" s="80"/>
      <c r="C312" s="81"/>
      <c r="D312" s="82"/>
      <c r="E312" s="82"/>
      <c r="F312" s="87"/>
      <c r="G312" s="92"/>
      <c r="H312" s="87"/>
      <c r="I312" s="84"/>
      <c r="J312" s="85"/>
      <c r="K312" s="87"/>
      <c r="L312" s="86"/>
      <c r="M312" s="87"/>
      <c r="N312" s="5"/>
      <c r="O312" s="87"/>
      <c r="P312" s="6"/>
      <c r="Q312" s="87"/>
      <c r="R312" s="87"/>
      <c r="S312" s="89"/>
      <c r="T312" s="90"/>
      <c r="U312" s="87" t="str">
        <f t="shared" si="4"/>
        <v/>
      </c>
      <c r="V312" s="92" t="s">
        <v>35</v>
      </c>
      <c r="W312" s="87"/>
    </row>
    <row r="313" spans="1:23" ht="20.100000000000001" customHeight="1">
      <c r="A313" s="79"/>
      <c r="B313" s="80"/>
      <c r="C313" s="81"/>
      <c r="D313" s="82"/>
      <c r="E313" s="82"/>
      <c r="F313" s="87"/>
      <c r="G313" s="92"/>
      <c r="H313" s="87"/>
      <c r="I313" s="84"/>
      <c r="J313" s="85"/>
      <c r="K313" s="87"/>
      <c r="L313" s="86"/>
      <c r="M313" s="87"/>
      <c r="N313" s="5"/>
      <c r="O313" s="87"/>
      <c r="P313" s="6"/>
      <c r="Q313" s="87"/>
      <c r="R313" s="87"/>
      <c r="S313" s="89"/>
      <c r="T313" s="90"/>
      <c r="U313" s="87" t="str">
        <f t="shared" si="4"/>
        <v/>
      </c>
      <c r="V313" s="92" t="s">
        <v>35</v>
      </c>
      <c r="W313" s="87"/>
    </row>
    <row r="314" spans="1:23" ht="20.100000000000001" customHeight="1">
      <c r="A314" s="79"/>
      <c r="B314" s="80"/>
      <c r="C314" s="81"/>
      <c r="D314" s="82"/>
      <c r="E314" s="82"/>
      <c r="F314" s="87"/>
      <c r="G314" s="92"/>
      <c r="H314" s="87"/>
      <c r="I314" s="84"/>
      <c r="J314" s="85"/>
      <c r="K314" s="87"/>
      <c r="L314" s="86"/>
      <c r="M314" s="87"/>
      <c r="N314" s="5"/>
      <c r="O314" s="87"/>
      <c r="P314" s="6"/>
      <c r="Q314" s="87"/>
      <c r="R314" s="87"/>
      <c r="S314" s="89"/>
      <c r="T314" s="90"/>
      <c r="U314" s="87" t="str">
        <f t="shared" si="4"/>
        <v/>
      </c>
      <c r="V314" s="92" t="s">
        <v>35</v>
      </c>
      <c r="W314" s="87"/>
    </row>
    <row r="315" spans="1:23" ht="20.100000000000001" customHeight="1">
      <c r="A315" s="79"/>
      <c r="B315" s="80"/>
      <c r="C315" s="81"/>
      <c r="D315" s="82"/>
      <c r="E315" s="82"/>
      <c r="F315" s="87"/>
      <c r="G315" s="92"/>
      <c r="H315" s="87"/>
      <c r="I315" s="84"/>
      <c r="J315" s="85"/>
      <c r="K315" s="87"/>
      <c r="L315" s="86"/>
      <c r="M315" s="87"/>
      <c r="N315" s="5"/>
      <c r="O315" s="87"/>
      <c r="P315" s="6"/>
      <c r="Q315" s="87"/>
      <c r="R315" s="87"/>
      <c r="S315" s="89"/>
      <c r="T315" s="90"/>
      <c r="U315" s="87" t="str">
        <f t="shared" si="4"/>
        <v/>
      </c>
      <c r="V315" s="92" t="s">
        <v>35</v>
      </c>
      <c r="W315" s="87"/>
    </row>
    <row r="316" spans="1:23" ht="20.100000000000001" customHeight="1">
      <c r="A316" s="79"/>
      <c r="B316" s="80"/>
      <c r="C316" s="81"/>
      <c r="D316" s="82"/>
      <c r="E316" s="82"/>
      <c r="F316" s="87"/>
      <c r="G316" s="92"/>
      <c r="H316" s="87"/>
      <c r="I316" s="84"/>
      <c r="J316" s="85"/>
      <c r="K316" s="87"/>
      <c r="L316" s="86"/>
      <c r="M316" s="87"/>
      <c r="N316" s="5"/>
      <c r="O316" s="87"/>
      <c r="P316" s="6"/>
      <c r="Q316" s="87"/>
      <c r="R316" s="87"/>
      <c r="S316" s="89"/>
      <c r="T316" s="90"/>
      <c r="U316" s="87" t="str">
        <f t="shared" si="4"/>
        <v/>
      </c>
      <c r="V316" s="92" t="s">
        <v>35</v>
      </c>
      <c r="W316" s="87"/>
    </row>
    <row r="317" spans="1:23" ht="20.100000000000001" customHeight="1">
      <c r="A317" s="79"/>
      <c r="B317" s="80"/>
      <c r="C317" s="81"/>
      <c r="D317" s="82"/>
      <c r="E317" s="82"/>
      <c r="F317" s="87"/>
      <c r="G317" s="92"/>
      <c r="H317" s="87"/>
      <c r="I317" s="84"/>
      <c r="J317" s="85"/>
      <c r="K317" s="87"/>
      <c r="L317" s="86"/>
      <c r="M317" s="87"/>
      <c r="N317" s="5"/>
      <c r="O317" s="87"/>
      <c r="P317" s="6"/>
      <c r="Q317" s="87"/>
      <c r="R317" s="87"/>
      <c r="S317" s="89"/>
      <c r="T317" s="90"/>
      <c r="U317" s="87" t="str">
        <f t="shared" si="4"/>
        <v/>
      </c>
      <c r="V317" s="92" t="s">
        <v>35</v>
      </c>
      <c r="W317" s="87"/>
    </row>
    <row r="318" spans="1:23" ht="20.100000000000001" customHeight="1">
      <c r="A318" s="79"/>
      <c r="B318" s="80"/>
      <c r="C318" s="81"/>
      <c r="D318" s="82"/>
      <c r="E318" s="82"/>
      <c r="F318" s="87"/>
      <c r="G318" s="92"/>
      <c r="H318" s="87"/>
      <c r="I318" s="84"/>
      <c r="J318" s="85"/>
      <c r="K318" s="87"/>
      <c r="L318" s="86"/>
      <c r="M318" s="87"/>
      <c r="N318" s="5"/>
      <c r="O318" s="87"/>
      <c r="P318" s="6"/>
      <c r="Q318" s="87"/>
      <c r="R318" s="87"/>
      <c r="S318" s="89"/>
      <c r="T318" s="90"/>
      <c r="U318" s="87" t="str">
        <f t="shared" si="4"/>
        <v/>
      </c>
      <c r="V318" s="92" t="s">
        <v>35</v>
      </c>
      <c r="W318" s="87"/>
    </row>
    <row r="319" spans="1:23" ht="20.100000000000001" customHeight="1">
      <c r="A319" s="79"/>
      <c r="B319" s="80"/>
      <c r="C319" s="81"/>
      <c r="D319" s="82"/>
      <c r="E319" s="82"/>
      <c r="F319" s="87"/>
      <c r="G319" s="92"/>
      <c r="H319" s="87"/>
      <c r="I319" s="84"/>
      <c r="J319" s="85"/>
      <c r="K319" s="87"/>
      <c r="L319" s="86"/>
      <c r="M319" s="87"/>
      <c r="N319" s="5"/>
      <c r="O319" s="87"/>
      <c r="P319" s="6"/>
      <c r="Q319" s="87"/>
      <c r="R319" s="87"/>
      <c r="S319" s="89"/>
      <c r="T319" s="90"/>
      <c r="U319" s="87" t="str">
        <f t="shared" si="4"/>
        <v/>
      </c>
      <c r="V319" s="92" t="s">
        <v>35</v>
      </c>
      <c r="W319" s="87"/>
    </row>
    <row r="320" spans="1:23" ht="20.100000000000001" customHeight="1">
      <c r="A320" s="79"/>
      <c r="B320" s="80"/>
      <c r="C320" s="81"/>
      <c r="D320" s="82"/>
      <c r="E320" s="82"/>
      <c r="F320" s="87"/>
      <c r="G320" s="92"/>
      <c r="H320" s="87"/>
      <c r="I320" s="84"/>
      <c r="J320" s="85"/>
      <c r="K320" s="87"/>
      <c r="L320" s="86"/>
      <c r="M320" s="87"/>
      <c r="N320" s="5"/>
      <c r="O320" s="87"/>
      <c r="P320" s="6"/>
      <c r="Q320" s="87"/>
      <c r="R320" s="87"/>
      <c r="S320" s="89"/>
      <c r="T320" s="90"/>
      <c r="U320" s="87" t="str">
        <f t="shared" si="4"/>
        <v/>
      </c>
      <c r="V320" s="92" t="s">
        <v>35</v>
      </c>
      <c r="W320" s="87"/>
    </row>
    <row r="321" spans="1:23" ht="20.100000000000001" customHeight="1">
      <c r="A321" s="79"/>
      <c r="B321" s="80"/>
      <c r="C321" s="81"/>
      <c r="D321" s="82"/>
      <c r="E321" s="82"/>
      <c r="F321" s="87"/>
      <c r="G321" s="92"/>
      <c r="H321" s="87"/>
      <c r="I321" s="84"/>
      <c r="J321" s="85"/>
      <c r="K321" s="87"/>
      <c r="L321" s="86"/>
      <c r="M321" s="87"/>
      <c r="N321" s="5"/>
      <c r="O321" s="87"/>
      <c r="P321" s="6"/>
      <c r="Q321" s="87"/>
      <c r="R321" s="87"/>
      <c r="S321" s="89"/>
      <c r="T321" s="90"/>
      <c r="U321" s="87" t="str">
        <f t="shared" si="4"/>
        <v/>
      </c>
      <c r="V321" s="92" t="s">
        <v>35</v>
      </c>
      <c r="W321" s="87"/>
    </row>
    <row r="322" spans="1:23" ht="20.100000000000001" customHeight="1">
      <c r="A322" s="79"/>
      <c r="B322" s="80"/>
      <c r="C322" s="81"/>
      <c r="D322" s="82"/>
      <c r="E322" s="82"/>
      <c r="F322" s="87"/>
      <c r="G322" s="92"/>
      <c r="H322" s="87"/>
      <c r="I322" s="84"/>
      <c r="J322" s="85"/>
      <c r="K322" s="87"/>
      <c r="L322" s="86"/>
      <c r="M322" s="87"/>
      <c r="N322" s="5"/>
      <c r="O322" s="87"/>
      <c r="P322" s="6"/>
      <c r="Q322" s="87"/>
      <c r="R322" s="87"/>
      <c r="S322" s="89"/>
      <c r="T322" s="90"/>
      <c r="U322" s="87" t="str">
        <f t="shared" si="4"/>
        <v/>
      </c>
      <c r="V322" s="92" t="s">
        <v>35</v>
      </c>
      <c r="W322" s="87"/>
    </row>
    <row r="323" spans="1:23" ht="20.100000000000001" customHeight="1">
      <c r="A323" s="79"/>
      <c r="B323" s="80"/>
      <c r="C323" s="81"/>
      <c r="D323" s="82"/>
      <c r="E323" s="82"/>
      <c r="F323" s="87"/>
      <c r="G323" s="92"/>
      <c r="H323" s="87"/>
      <c r="I323" s="84"/>
      <c r="J323" s="85"/>
      <c r="K323" s="87"/>
      <c r="L323" s="86"/>
      <c r="M323" s="87"/>
      <c r="N323" s="5"/>
      <c r="O323" s="87"/>
      <c r="P323" s="6"/>
      <c r="Q323" s="87"/>
      <c r="R323" s="87"/>
      <c r="S323" s="89"/>
      <c r="T323" s="90"/>
      <c r="U323" s="87" t="str">
        <f t="shared" ref="U323:U386" si="5">IF(ISBLANK(K323),"",IF(MID(K323,23,2)="52","Belanja Barang","Belanja Modal"))</f>
        <v/>
      </c>
      <c r="V323" s="92" t="s">
        <v>35</v>
      </c>
      <c r="W323" s="87"/>
    </row>
    <row r="324" spans="1:23" ht="20.100000000000001" customHeight="1">
      <c r="A324" s="79"/>
      <c r="B324" s="80"/>
      <c r="C324" s="81"/>
      <c r="D324" s="82"/>
      <c r="E324" s="82"/>
      <c r="F324" s="87"/>
      <c r="G324" s="92"/>
      <c r="H324" s="87"/>
      <c r="I324" s="84"/>
      <c r="J324" s="85"/>
      <c r="K324" s="87"/>
      <c r="L324" s="86"/>
      <c r="M324" s="87"/>
      <c r="N324" s="5"/>
      <c r="O324" s="87"/>
      <c r="P324" s="6"/>
      <c r="Q324" s="87"/>
      <c r="R324" s="87"/>
      <c r="S324" s="89"/>
      <c r="T324" s="90"/>
      <c r="U324" s="87" t="str">
        <f t="shared" si="5"/>
        <v/>
      </c>
      <c r="V324" s="92" t="s">
        <v>35</v>
      </c>
      <c r="W324" s="87"/>
    </row>
    <row r="325" spans="1:23" ht="20.100000000000001" customHeight="1">
      <c r="A325" s="79"/>
      <c r="B325" s="80"/>
      <c r="C325" s="81"/>
      <c r="D325" s="82"/>
      <c r="E325" s="82"/>
      <c r="F325" s="87"/>
      <c r="G325" s="92"/>
      <c r="H325" s="87"/>
      <c r="I325" s="84"/>
      <c r="J325" s="85"/>
      <c r="K325" s="87"/>
      <c r="L325" s="86"/>
      <c r="M325" s="87"/>
      <c r="N325" s="5"/>
      <c r="O325" s="87"/>
      <c r="P325" s="6"/>
      <c r="Q325" s="87"/>
      <c r="R325" s="87"/>
      <c r="S325" s="89"/>
      <c r="T325" s="90"/>
      <c r="U325" s="87" t="str">
        <f t="shared" si="5"/>
        <v/>
      </c>
      <c r="V325" s="92" t="s">
        <v>35</v>
      </c>
      <c r="W325" s="87"/>
    </row>
    <row r="326" spans="1:23" ht="20.100000000000001" customHeight="1">
      <c r="A326" s="79"/>
      <c r="B326" s="80"/>
      <c r="C326" s="81"/>
      <c r="D326" s="82"/>
      <c r="E326" s="82"/>
      <c r="F326" s="87"/>
      <c r="G326" s="92"/>
      <c r="H326" s="87"/>
      <c r="I326" s="84"/>
      <c r="J326" s="85"/>
      <c r="K326" s="87"/>
      <c r="L326" s="86"/>
      <c r="M326" s="87"/>
      <c r="N326" s="5"/>
      <c r="O326" s="87"/>
      <c r="P326" s="6"/>
      <c r="Q326" s="87"/>
      <c r="R326" s="87"/>
      <c r="S326" s="89"/>
      <c r="T326" s="90"/>
      <c r="U326" s="87" t="str">
        <f t="shared" si="5"/>
        <v/>
      </c>
      <c r="V326" s="92" t="s">
        <v>35</v>
      </c>
      <c r="W326" s="87"/>
    </row>
    <row r="327" spans="1:23" ht="20.100000000000001" customHeight="1">
      <c r="A327" s="79"/>
      <c r="B327" s="80"/>
      <c r="C327" s="81"/>
      <c r="D327" s="82"/>
      <c r="E327" s="82"/>
      <c r="F327" s="87"/>
      <c r="G327" s="87"/>
      <c r="H327" s="87"/>
      <c r="I327" s="84"/>
      <c r="J327" s="85"/>
      <c r="K327" s="92"/>
      <c r="L327" s="86"/>
      <c r="M327" s="87"/>
      <c r="N327" s="5"/>
      <c r="O327" s="87"/>
      <c r="P327" s="6"/>
      <c r="Q327" s="87"/>
      <c r="R327" s="87"/>
      <c r="S327" s="89"/>
      <c r="T327" s="90"/>
      <c r="U327" s="87" t="str">
        <f t="shared" si="5"/>
        <v/>
      </c>
      <c r="V327" s="87" t="s">
        <v>35</v>
      </c>
      <c r="W327" s="87"/>
    </row>
    <row r="328" spans="1:23" ht="20.100000000000001" customHeight="1">
      <c r="A328" s="79"/>
      <c r="B328" s="80"/>
      <c r="C328" s="81"/>
      <c r="D328" s="82"/>
      <c r="E328" s="82"/>
      <c r="F328" s="87"/>
      <c r="G328" s="87"/>
      <c r="H328" s="87"/>
      <c r="I328" s="84"/>
      <c r="J328" s="85"/>
      <c r="K328" s="87"/>
      <c r="L328" s="86"/>
      <c r="M328" s="87"/>
      <c r="N328" s="5"/>
      <c r="O328" s="87"/>
      <c r="P328" s="6"/>
      <c r="Q328" s="87"/>
      <c r="R328" s="87"/>
      <c r="S328" s="89"/>
      <c r="T328" s="90"/>
      <c r="U328" s="87" t="str">
        <f t="shared" si="5"/>
        <v/>
      </c>
      <c r="V328" s="87" t="s">
        <v>35</v>
      </c>
      <c r="W328" s="87"/>
    </row>
    <row r="329" spans="1:23" ht="20.100000000000001" customHeight="1">
      <c r="A329" s="79"/>
      <c r="B329" s="80"/>
      <c r="C329" s="81"/>
      <c r="D329" s="82"/>
      <c r="E329" s="82"/>
      <c r="F329" s="87"/>
      <c r="G329" s="92"/>
      <c r="H329" s="87"/>
      <c r="I329" s="84"/>
      <c r="J329" s="85"/>
      <c r="K329" s="87"/>
      <c r="L329" s="86"/>
      <c r="M329" s="87"/>
      <c r="N329" s="5"/>
      <c r="O329" s="87"/>
      <c r="P329" s="6"/>
      <c r="Q329" s="87"/>
      <c r="R329" s="87"/>
      <c r="S329" s="89"/>
      <c r="T329" s="90"/>
      <c r="U329" s="87" t="str">
        <f t="shared" si="5"/>
        <v/>
      </c>
      <c r="V329" s="87" t="s">
        <v>35</v>
      </c>
      <c r="W329" s="87"/>
    </row>
    <row r="330" spans="1:23" ht="20.100000000000001" customHeight="1">
      <c r="A330" s="79"/>
      <c r="B330" s="80"/>
      <c r="C330" s="81"/>
      <c r="D330" s="82"/>
      <c r="E330" s="82"/>
      <c r="F330" s="87"/>
      <c r="G330" s="87"/>
      <c r="H330" s="87"/>
      <c r="I330" s="84"/>
      <c r="J330" s="85"/>
      <c r="K330" s="87"/>
      <c r="L330" s="86"/>
      <c r="M330" s="87"/>
      <c r="N330" s="5"/>
      <c r="O330" s="87"/>
      <c r="P330" s="6"/>
      <c r="Q330" s="87"/>
      <c r="R330" s="87"/>
      <c r="S330" s="89"/>
      <c r="T330" s="90"/>
      <c r="U330" s="87" t="str">
        <f t="shared" si="5"/>
        <v/>
      </c>
      <c r="V330" s="92" t="s">
        <v>35</v>
      </c>
      <c r="W330" s="87"/>
    </row>
    <row r="331" spans="1:23" ht="20.100000000000001" customHeight="1">
      <c r="A331" s="79"/>
      <c r="B331" s="80"/>
      <c r="C331" s="81"/>
      <c r="D331" s="82"/>
      <c r="E331" s="82"/>
      <c r="F331" s="87"/>
      <c r="G331" s="92"/>
      <c r="H331" s="87"/>
      <c r="I331" s="84"/>
      <c r="J331" s="85"/>
      <c r="K331" s="87"/>
      <c r="L331" s="86"/>
      <c r="M331" s="87"/>
      <c r="N331" s="5"/>
      <c r="O331" s="87"/>
      <c r="P331" s="6"/>
      <c r="Q331" s="87"/>
      <c r="R331" s="87"/>
      <c r="S331" s="89"/>
      <c r="T331" s="90"/>
      <c r="U331" s="87" t="str">
        <f t="shared" si="5"/>
        <v/>
      </c>
      <c r="V331" s="92" t="s">
        <v>35</v>
      </c>
      <c r="W331" s="87"/>
    </row>
    <row r="332" spans="1:23" ht="20.100000000000001" customHeight="1">
      <c r="A332" s="79"/>
      <c r="B332" s="80"/>
      <c r="C332" s="81"/>
      <c r="D332" s="82"/>
      <c r="E332" s="82"/>
      <c r="F332" s="87"/>
      <c r="G332" s="92"/>
      <c r="H332" s="87"/>
      <c r="I332" s="84"/>
      <c r="J332" s="85"/>
      <c r="K332" s="87"/>
      <c r="L332" s="86"/>
      <c r="M332" s="87"/>
      <c r="N332" s="5"/>
      <c r="O332" s="87"/>
      <c r="P332" s="6"/>
      <c r="Q332" s="87"/>
      <c r="R332" s="87"/>
      <c r="S332" s="89"/>
      <c r="T332" s="90"/>
      <c r="U332" s="87" t="str">
        <f t="shared" si="5"/>
        <v/>
      </c>
      <c r="V332" s="92" t="s">
        <v>35</v>
      </c>
      <c r="W332" s="87"/>
    </row>
    <row r="333" spans="1:23" ht="20.100000000000001" customHeight="1">
      <c r="A333" s="79"/>
      <c r="B333" s="80"/>
      <c r="C333" s="81"/>
      <c r="D333" s="82"/>
      <c r="E333" s="82"/>
      <c r="F333" s="87"/>
      <c r="G333" s="92"/>
      <c r="H333" s="87"/>
      <c r="I333" s="84"/>
      <c r="J333" s="85"/>
      <c r="K333" s="87"/>
      <c r="L333" s="86"/>
      <c r="M333" s="87"/>
      <c r="N333" s="5"/>
      <c r="O333" s="87"/>
      <c r="P333" s="6"/>
      <c r="Q333" s="87"/>
      <c r="R333" s="87"/>
      <c r="S333" s="89"/>
      <c r="T333" s="90"/>
      <c r="U333" s="87" t="str">
        <f t="shared" si="5"/>
        <v/>
      </c>
      <c r="V333" s="92" t="s">
        <v>35</v>
      </c>
      <c r="W333" s="87"/>
    </row>
    <row r="334" spans="1:23" ht="20.100000000000001" customHeight="1">
      <c r="A334" s="79"/>
      <c r="B334" s="80"/>
      <c r="C334" s="81"/>
      <c r="D334" s="82"/>
      <c r="E334" s="82"/>
      <c r="F334" s="87"/>
      <c r="G334" s="92"/>
      <c r="H334" s="87"/>
      <c r="I334" s="84"/>
      <c r="J334" s="85"/>
      <c r="K334" s="87"/>
      <c r="L334" s="86"/>
      <c r="M334" s="87"/>
      <c r="N334" s="5"/>
      <c r="O334" s="87"/>
      <c r="P334" s="6"/>
      <c r="Q334" s="87"/>
      <c r="R334" s="87"/>
      <c r="S334" s="89"/>
      <c r="T334" s="90"/>
      <c r="U334" s="87" t="str">
        <f t="shared" si="5"/>
        <v/>
      </c>
      <c r="V334" s="92" t="s">
        <v>35</v>
      </c>
      <c r="W334" s="87"/>
    </row>
    <row r="335" spans="1:23" ht="20.100000000000001" customHeight="1">
      <c r="A335" s="79"/>
      <c r="B335" s="80"/>
      <c r="C335" s="81"/>
      <c r="D335" s="82"/>
      <c r="E335" s="82"/>
      <c r="F335" s="87"/>
      <c r="G335" s="92"/>
      <c r="H335" s="87"/>
      <c r="I335" s="84"/>
      <c r="J335" s="85"/>
      <c r="K335" s="87"/>
      <c r="L335" s="86"/>
      <c r="M335" s="87"/>
      <c r="N335" s="5"/>
      <c r="O335" s="87"/>
      <c r="P335" s="6"/>
      <c r="Q335" s="87"/>
      <c r="R335" s="87"/>
      <c r="S335" s="89"/>
      <c r="T335" s="90"/>
      <c r="U335" s="87" t="str">
        <f t="shared" si="5"/>
        <v/>
      </c>
      <c r="V335" s="92" t="s">
        <v>35</v>
      </c>
      <c r="W335" s="87"/>
    </row>
    <row r="336" spans="1:23" ht="20.100000000000001" customHeight="1">
      <c r="A336" s="79"/>
      <c r="B336" s="80"/>
      <c r="C336" s="81"/>
      <c r="D336" s="82"/>
      <c r="E336" s="82"/>
      <c r="F336" s="87"/>
      <c r="G336" s="92"/>
      <c r="H336" s="87"/>
      <c r="I336" s="84"/>
      <c r="J336" s="85"/>
      <c r="K336" s="87"/>
      <c r="L336" s="86"/>
      <c r="M336" s="87"/>
      <c r="N336" s="5"/>
      <c r="O336" s="87"/>
      <c r="P336" s="6"/>
      <c r="Q336" s="87"/>
      <c r="R336" s="87"/>
      <c r="S336" s="89"/>
      <c r="T336" s="90"/>
      <c r="U336" s="87" t="str">
        <f t="shared" si="5"/>
        <v/>
      </c>
      <c r="V336" s="92" t="s">
        <v>35</v>
      </c>
      <c r="W336" s="87"/>
    </row>
    <row r="337" spans="1:23" ht="20.100000000000001" customHeight="1">
      <c r="A337" s="79"/>
      <c r="B337" s="80"/>
      <c r="C337" s="81"/>
      <c r="D337" s="82"/>
      <c r="E337" s="82"/>
      <c r="F337" s="87"/>
      <c r="G337" s="92"/>
      <c r="H337" s="87"/>
      <c r="I337" s="84"/>
      <c r="J337" s="85"/>
      <c r="K337" s="87"/>
      <c r="L337" s="86"/>
      <c r="M337" s="87"/>
      <c r="N337" s="5"/>
      <c r="O337" s="87"/>
      <c r="P337" s="6"/>
      <c r="Q337" s="87"/>
      <c r="R337" s="87"/>
      <c r="S337" s="89"/>
      <c r="T337" s="90"/>
      <c r="U337" s="87" t="str">
        <f t="shared" si="5"/>
        <v/>
      </c>
      <c r="V337" s="92" t="s">
        <v>35</v>
      </c>
      <c r="W337" s="87"/>
    </row>
    <row r="338" spans="1:23" ht="20.100000000000001" customHeight="1">
      <c r="A338" s="79"/>
      <c r="B338" s="80"/>
      <c r="C338" s="81"/>
      <c r="D338" s="82"/>
      <c r="E338" s="82"/>
      <c r="F338" s="87"/>
      <c r="G338" s="92"/>
      <c r="H338" s="87"/>
      <c r="I338" s="84"/>
      <c r="J338" s="85"/>
      <c r="K338" s="87"/>
      <c r="L338" s="86"/>
      <c r="M338" s="87"/>
      <c r="N338" s="5"/>
      <c r="O338" s="87"/>
      <c r="P338" s="6"/>
      <c r="Q338" s="87"/>
      <c r="R338" s="87"/>
      <c r="S338" s="89"/>
      <c r="T338" s="90"/>
      <c r="U338" s="87" t="str">
        <f t="shared" si="5"/>
        <v/>
      </c>
      <c r="V338" s="92" t="s">
        <v>35</v>
      </c>
      <c r="W338" s="87"/>
    </row>
    <row r="339" spans="1:23" ht="20.100000000000001" customHeight="1">
      <c r="A339" s="79"/>
      <c r="B339" s="80"/>
      <c r="C339" s="81"/>
      <c r="D339" s="82"/>
      <c r="E339" s="82"/>
      <c r="F339" s="87"/>
      <c r="G339" s="92"/>
      <c r="H339" s="87"/>
      <c r="I339" s="84"/>
      <c r="J339" s="85"/>
      <c r="K339" s="87"/>
      <c r="L339" s="86"/>
      <c r="M339" s="87"/>
      <c r="N339" s="5"/>
      <c r="O339" s="87"/>
      <c r="P339" s="6"/>
      <c r="Q339" s="87"/>
      <c r="R339" s="87"/>
      <c r="S339" s="89"/>
      <c r="T339" s="90"/>
      <c r="U339" s="87" t="str">
        <f t="shared" si="5"/>
        <v/>
      </c>
      <c r="V339" s="92" t="s">
        <v>35</v>
      </c>
      <c r="W339" s="87"/>
    </row>
    <row r="340" spans="1:23" ht="20.100000000000001" customHeight="1">
      <c r="A340" s="79"/>
      <c r="B340" s="80"/>
      <c r="C340" s="81"/>
      <c r="D340" s="82"/>
      <c r="E340" s="82"/>
      <c r="F340" s="87"/>
      <c r="G340" s="92"/>
      <c r="H340" s="87"/>
      <c r="I340" s="84"/>
      <c r="J340" s="85"/>
      <c r="K340" s="87"/>
      <c r="L340" s="86"/>
      <c r="M340" s="87"/>
      <c r="N340" s="5"/>
      <c r="O340" s="87"/>
      <c r="P340" s="6"/>
      <c r="Q340" s="87"/>
      <c r="R340" s="87"/>
      <c r="S340" s="89"/>
      <c r="T340" s="90"/>
      <c r="U340" s="87" t="str">
        <f t="shared" si="5"/>
        <v/>
      </c>
      <c r="V340" s="92" t="s">
        <v>35</v>
      </c>
      <c r="W340" s="87"/>
    </row>
    <row r="341" spans="1:23" ht="20.100000000000001" customHeight="1">
      <c r="A341" s="79"/>
      <c r="B341" s="80"/>
      <c r="C341" s="81"/>
      <c r="D341" s="82"/>
      <c r="E341" s="82"/>
      <c r="F341" s="87"/>
      <c r="G341" s="92"/>
      <c r="H341" s="87"/>
      <c r="I341" s="84"/>
      <c r="J341" s="85"/>
      <c r="K341" s="87"/>
      <c r="L341" s="86"/>
      <c r="M341" s="87"/>
      <c r="N341" s="5"/>
      <c r="O341" s="87"/>
      <c r="P341" s="6"/>
      <c r="Q341" s="87"/>
      <c r="R341" s="87"/>
      <c r="S341" s="89"/>
      <c r="T341" s="90"/>
      <c r="U341" s="87" t="str">
        <f t="shared" si="5"/>
        <v/>
      </c>
      <c r="V341" s="92" t="s">
        <v>35</v>
      </c>
      <c r="W341" s="87"/>
    </row>
    <row r="342" spans="1:23" ht="20.100000000000001" customHeight="1">
      <c r="A342" s="79"/>
      <c r="B342" s="80"/>
      <c r="C342" s="81"/>
      <c r="D342" s="82"/>
      <c r="E342" s="82"/>
      <c r="F342" s="87"/>
      <c r="G342" s="92"/>
      <c r="H342" s="87"/>
      <c r="I342" s="84"/>
      <c r="J342" s="85"/>
      <c r="K342" s="87"/>
      <c r="L342" s="86"/>
      <c r="M342" s="87"/>
      <c r="N342" s="5"/>
      <c r="O342" s="87"/>
      <c r="P342" s="6"/>
      <c r="Q342" s="87"/>
      <c r="R342" s="87"/>
      <c r="S342" s="89"/>
      <c r="T342" s="90"/>
      <c r="U342" s="87" t="str">
        <f t="shared" si="5"/>
        <v/>
      </c>
      <c r="V342" s="92" t="s">
        <v>35</v>
      </c>
      <c r="W342" s="87"/>
    </row>
    <row r="343" spans="1:23" ht="20.100000000000001" customHeight="1">
      <c r="A343" s="79"/>
      <c r="B343" s="80"/>
      <c r="C343" s="81"/>
      <c r="D343" s="82"/>
      <c r="E343" s="82"/>
      <c r="F343" s="87"/>
      <c r="G343" s="92"/>
      <c r="H343" s="87"/>
      <c r="I343" s="84"/>
      <c r="J343" s="85"/>
      <c r="K343" s="87"/>
      <c r="L343" s="86"/>
      <c r="M343" s="87"/>
      <c r="N343" s="5"/>
      <c r="O343" s="87"/>
      <c r="P343" s="6"/>
      <c r="Q343" s="87"/>
      <c r="R343" s="87"/>
      <c r="S343" s="89"/>
      <c r="T343" s="90"/>
      <c r="U343" s="87" t="str">
        <f t="shared" si="5"/>
        <v/>
      </c>
      <c r="V343" s="92" t="s">
        <v>35</v>
      </c>
      <c r="W343" s="87"/>
    </row>
    <row r="344" spans="1:23" ht="20.100000000000001" customHeight="1">
      <c r="A344" s="79"/>
      <c r="B344" s="80"/>
      <c r="C344" s="81"/>
      <c r="D344" s="82"/>
      <c r="E344" s="82"/>
      <c r="F344" s="87"/>
      <c r="G344" s="92"/>
      <c r="H344" s="87"/>
      <c r="I344" s="84"/>
      <c r="J344" s="85"/>
      <c r="K344" s="87"/>
      <c r="L344" s="86"/>
      <c r="M344" s="87"/>
      <c r="N344" s="5"/>
      <c r="O344" s="87"/>
      <c r="P344" s="6"/>
      <c r="Q344" s="87"/>
      <c r="R344" s="87"/>
      <c r="S344" s="89"/>
      <c r="T344" s="90"/>
      <c r="U344" s="87" t="str">
        <f t="shared" si="5"/>
        <v/>
      </c>
      <c r="V344" s="92" t="s">
        <v>35</v>
      </c>
      <c r="W344" s="87"/>
    </row>
    <row r="345" spans="1:23" ht="20.100000000000001" customHeight="1">
      <c r="A345" s="79"/>
      <c r="B345" s="80"/>
      <c r="C345" s="81"/>
      <c r="D345" s="82"/>
      <c r="E345" s="82"/>
      <c r="F345" s="87"/>
      <c r="G345" s="92"/>
      <c r="H345" s="87"/>
      <c r="I345" s="84"/>
      <c r="J345" s="85"/>
      <c r="K345" s="87"/>
      <c r="L345" s="86"/>
      <c r="M345" s="87"/>
      <c r="N345" s="5"/>
      <c r="O345" s="87"/>
      <c r="P345" s="6"/>
      <c r="Q345" s="87"/>
      <c r="R345" s="87"/>
      <c r="S345" s="89"/>
      <c r="T345" s="90"/>
      <c r="U345" s="87" t="str">
        <f t="shared" si="5"/>
        <v/>
      </c>
      <c r="V345" s="92" t="s">
        <v>35</v>
      </c>
      <c r="W345" s="87"/>
    </row>
    <row r="346" spans="1:23" ht="20.100000000000001" customHeight="1">
      <c r="A346" s="79"/>
      <c r="B346" s="80"/>
      <c r="C346" s="81"/>
      <c r="D346" s="82"/>
      <c r="E346" s="82"/>
      <c r="F346" s="87"/>
      <c r="G346" s="92"/>
      <c r="H346" s="87"/>
      <c r="I346" s="84"/>
      <c r="J346" s="85"/>
      <c r="K346" s="87"/>
      <c r="L346" s="86"/>
      <c r="M346" s="87"/>
      <c r="N346" s="5"/>
      <c r="O346" s="87"/>
      <c r="P346" s="6"/>
      <c r="Q346" s="87"/>
      <c r="R346" s="87"/>
      <c r="S346" s="89"/>
      <c r="T346" s="90"/>
      <c r="U346" s="87" t="str">
        <f t="shared" si="5"/>
        <v/>
      </c>
      <c r="V346" s="92" t="s">
        <v>35</v>
      </c>
      <c r="W346" s="87"/>
    </row>
    <row r="347" spans="1:23" ht="20.100000000000001" customHeight="1">
      <c r="A347" s="79"/>
      <c r="B347" s="80"/>
      <c r="C347" s="81"/>
      <c r="D347" s="82"/>
      <c r="E347" s="82"/>
      <c r="F347" s="87"/>
      <c r="G347" s="87"/>
      <c r="H347" s="87"/>
      <c r="I347" s="84"/>
      <c r="J347" s="85"/>
      <c r="K347" s="87"/>
      <c r="L347" s="86"/>
      <c r="M347" s="87"/>
      <c r="N347" s="5"/>
      <c r="O347" s="87"/>
      <c r="P347" s="6"/>
      <c r="Q347" s="87"/>
      <c r="R347" s="87"/>
      <c r="S347" s="89"/>
      <c r="T347" s="90"/>
      <c r="U347" s="87" t="str">
        <f t="shared" si="5"/>
        <v/>
      </c>
      <c r="V347" s="92" t="s">
        <v>35</v>
      </c>
      <c r="W347" s="87"/>
    </row>
    <row r="348" spans="1:23" ht="20.100000000000001" customHeight="1">
      <c r="A348" s="79"/>
      <c r="B348" s="80"/>
      <c r="C348" s="81"/>
      <c r="D348" s="82"/>
      <c r="E348" s="82"/>
      <c r="F348" s="87"/>
      <c r="G348" s="87"/>
      <c r="H348" s="87"/>
      <c r="I348" s="84"/>
      <c r="J348" s="85"/>
      <c r="K348" s="87"/>
      <c r="L348" s="106"/>
      <c r="M348" s="87"/>
      <c r="N348" s="5"/>
      <c r="O348" s="87"/>
      <c r="P348" s="6"/>
      <c r="Q348" s="87"/>
      <c r="R348" s="87"/>
      <c r="S348" s="89"/>
      <c r="T348" s="90"/>
      <c r="U348" s="87" t="str">
        <f t="shared" si="5"/>
        <v/>
      </c>
      <c r="V348" s="92" t="s">
        <v>35</v>
      </c>
      <c r="W348" s="87"/>
    </row>
    <row r="349" spans="1:23" ht="20.100000000000001" customHeight="1">
      <c r="A349" s="79"/>
      <c r="B349" s="80"/>
      <c r="C349" s="81"/>
      <c r="D349" s="82"/>
      <c r="E349" s="82"/>
      <c r="F349" s="87"/>
      <c r="G349" s="92"/>
      <c r="H349" s="87"/>
      <c r="I349" s="84"/>
      <c r="J349" s="85"/>
      <c r="K349" s="87"/>
      <c r="L349" s="86"/>
      <c r="M349" s="87"/>
      <c r="N349" s="5"/>
      <c r="O349" s="87"/>
      <c r="P349" s="6"/>
      <c r="Q349" s="87"/>
      <c r="R349" s="87"/>
      <c r="S349" s="89"/>
      <c r="T349" s="90"/>
      <c r="U349" s="87" t="str">
        <f t="shared" si="5"/>
        <v/>
      </c>
      <c r="V349" s="92" t="s">
        <v>35</v>
      </c>
      <c r="W349" s="87"/>
    </row>
    <row r="350" spans="1:23" ht="20.100000000000001" customHeight="1">
      <c r="A350" s="79"/>
      <c r="B350" s="80"/>
      <c r="C350" s="81"/>
      <c r="D350" s="82"/>
      <c r="E350" s="82"/>
      <c r="F350" s="87"/>
      <c r="G350" s="92"/>
      <c r="H350" s="87"/>
      <c r="I350" s="84"/>
      <c r="J350" s="85"/>
      <c r="K350" s="87"/>
      <c r="L350" s="86"/>
      <c r="M350" s="87"/>
      <c r="N350" s="5"/>
      <c r="O350" s="87"/>
      <c r="P350" s="6"/>
      <c r="Q350" s="87"/>
      <c r="R350" s="87"/>
      <c r="S350" s="89"/>
      <c r="T350" s="90"/>
      <c r="U350" s="87" t="str">
        <f t="shared" si="5"/>
        <v/>
      </c>
      <c r="V350" s="92" t="s">
        <v>35</v>
      </c>
      <c r="W350" s="87"/>
    </row>
    <row r="351" spans="1:23" ht="20.100000000000001" customHeight="1">
      <c r="A351" s="79"/>
      <c r="B351" s="80"/>
      <c r="C351" s="81"/>
      <c r="D351" s="82"/>
      <c r="E351" s="82"/>
      <c r="F351" s="87"/>
      <c r="G351" s="92"/>
      <c r="H351" s="87"/>
      <c r="I351" s="84"/>
      <c r="J351" s="85"/>
      <c r="K351" s="87"/>
      <c r="L351" s="86"/>
      <c r="M351" s="87"/>
      <c r="N351" s="5"/>
      <c r="O351" s="87"/>
      <c r="P351" s="6"/>
      <c r="Q351" s="87"/>
      <c r="R351" s="87"/>
      <c r="S351" s="89"/>
      <c r="T351" s="90"/>
      <c r="U351" s="87" t="str">
        <f t="shared" si="5"/>
        <v/>
      </c>
      <c r="V351" s="92" t="s">
        <v>35</v>
      </c>
      <c r="W351" s="87"/>
    </row>
    <row r="352" spans="1:23" ht="20.100000000000001" customHeight="1">
      <c r="A352" s="79"/>
      <c r="B352" s="80"/>
      <c r="C352" s="81"/>
      <c r="D352" s="82"/>
      <c r="E352" s="82"/>
      <c r="F352" s="87"/>
      <c r="G352" s="92"/>
      <c r="H352" s="87"/>
      <c r="I352" s="84"/>
      <c r="J352" s="85"/>
      <c r="K352" s="87"/>
      <c r="L352" s="86"/>
      <c r="M352" s="87"/>
      <c r="N352" s="5"/>
      <c r="O352" s="87"/>
      <c r="P352" s="6"/>
      <c r="Q352" s="87"/>
      <c r="R352" s="87"/>
      <c r="S352" s="89"/>
      <c r="T352" s="90"/>
      <c r="U352" s="87" t="str">
        <f t="shared" si="5"/>
        <v/>
      </c>
      <c r="V352" s="92" t="s">
        <v>35</v>
      </c>
      <c r="W352" s="87"/>
    </row>
    <row r="353" spans="1:23" ht="20.100000000000001" customHeight="1">
      <c r="A353" s="79"/>
      <c r="B353" s="80"/>
      <c r="C353" s="81"/>
      <c r="D353" s="82"/>
      <c r="E353" s="82"/>
      <c r="F353" s="87"/>
      <c r="G353" s="92"/>
      <c r="H353" s="87"/>
      <c r="I353" s="84"/>
      <c r="J353" s="85"/>
      <c r="K353" s="87"/>
      <c r="L353" s="86"/>
      <c r="M353" s="87"/>
      <c r="N353" s="5"/>
      <c r="O353" s="87"/>
      <c r="P353" s="6"/>
      <c r="Q353" s="87"/>
      <c r="R353" s="87"/>
      <c r="S353" s="89"/>
      <c r="T353" s="90"/>
      <c r="U353" s="87" t="str">
        <f t="shared" si="5"/>
        <v/>
      </c>
      <c r="V353" s="92" t="s">
        <v>35</v>
      </c>
      <c r="W353" s="87"/>
    </row>
    <row r="354" spans="1:23" ht="20.100000000000001" customHeight="1">
      <c r="A354" s="79"/>
      <c r="B354" s="80"/>
      <c r="C354" s="81"/>
      <c r="D354" s="82"/>
      <c r="E354" s="82"/>
      <c r="F354" s="87"/>
      <c r="G354" s="92"/>
      <c r="H354" s="87"/>
      <c r="I354" s="84"/>
      <c r="J354" s="85"/>
      <c r="K354" s="87"/>
      <c r="L354" s="86"/>
      <c r="M354" s="87"/>
      <c r="N354" s="5"/>
      <c r="O354" s="87"/>
      <c r="P354" s="6"/>
      <c r="Q354" s="87"/>
      <c r="R354" s="87"/>
      <c r="S354" s="89"/>
      <c r="T354" s="90"/>
      <c r="U354" s="87" t="str">
        <f t="shared" si="5"/>
        <v/>
      </c>
      <c r="V354" s="92" t="s">
        <v>35</v>
      </c>
      <c r="W354" s="87"/>
    </row>
    <row r="355" spans="1:23" ht="20.100000000000001" customHeight="1">
      <c r="A355" s="79"/>
      <c r="B355" s="80"/>
      <c r="C355" s="81"/>
      <c r="D355" s="82"/>
      <c r="E355" s="82"/>
      <c r="F355" s="87"/>
      <c r="G355" s="92"/>
      <c r="H355" s="87"/>
      <c r="I355" s="84"/>
      <c r="J355" s="85"/>
      <c r="K355" s="87"/>
      <c r="L355" s="86"/>
      <c r="M355" s="87"/>
      <c r="N355" s="5"/>
      <c r="O355" s="87"/>
      <c r="P355" s="6"/>
      <c r="Q355" s="87"/>
      <c r="R355" s="87"/>
      <c r="S355" s="89"/>
      <c r="T355" s="90"/>
      <c r="U355" s="87" t="str">
        <f t="shared" si="5"/>
        <v/>
      </c>
      <c r="V355" s="92" t="s">
        <v>35</v>
      </c>
      <c r="W355" s="87"/>
    </row>
    <row r="356" spans="1:23" ht="20.100000000000001" customHeight="1">
      <c r="A356" s="79"/>
      <c r="B356" s="80"/>
      <c r="C356" s="81"/>
      <c r="D356" s="82"/>
      <c r="E356" s="82"/>
      <c r="F356" s="87"/>
      <c r="G356" s="92"/>
      <c r="H356" s="87"/>
      <c r="I356" s="84"/>
      <c r="J356" s="85"/>
      <c r="K356" s="87"/>
      <c r="L356" s="106"/>
      <c r="M356" s="87"/>
      <c r="N356" s="5"/>
      <c r="O356" s="87"/>
      <c r="P356" s="6"/>
      <c r="Q356" s="87"/>
      <c r="R356" s="87"/>
      <c r="S356" s="89"/>
      <c r="T356" s="90"/>
      <c r="U356" s="87" t="str">
        <f t="shared" si="5"/>
        <v/>
      </c>
      <c r="V356" s="92" t="s">
        <v>35</v>
      </c>
      <c r="W356" s="87"/>
    </row>
    <row r="357" spans="1:23" ht="20.100000000000001" customHeight="1">
      <c r="A357" s="79"/>
      <c r="B357" s="80"/>
      <c r="C357" s="81"/>
      <c r="D357" s="82"/>
      <c r="E357" s="82"/>
      <c r="F357" s="87"/>
      <c r="G357" s="92"/>
      <c r="H357" s="87"/>
      <c r="I357" s="84"/>
      <c r="J357" s="85"/>
      <c r="K357" s="87"/>
      <c r="L357" s="86"/>
      <c r="M357" s="87"/>
      <c r="N357" s="5"/>
      <c r="O357" s="87"/>
      <c r="P357" s="6"/>
      <c r="Q357" s="87"/>
      <c r="R357" s="87"/>
      <c r="S357" s="89"/>
      <c r="T357" s="90"/>
      <c r="U357" s="87" t="str">
        <f t="shared" si="5"/>
        <v/>
      </c>
      <c r="V357" s="92" t="s">
        <v>35</v>
      </c>
      <c r="W357" s="87"/>
    </row>
    <row r="358" spans="1:23" ht="20.100000000000001" customHeight="1">
      <c r="A358" s="79"/>
      <c r="B358" s="80"/>
      <c r="C358" s="81"/>
      <c r="D358" s="82"/>
      <c r="E358" s="82"/>
      <c r="F358" s="87"/>
      <c r="G358" s="92"/>
      <c r="H358" s="87"/>
      <c r="I358" s="84"/>
      <c r="J358" s="85"/>
      <c r="K358" s="87"/>
      <c r="L358" s="86"/>
      <c r="M358" s="87"/>
      <c r="N358" s="5"/>
      <c r="O358" s="87"/>
      <c r="P358" s="6"/>
      <c r="Q358" s="87"/>
      <c r="R358" s="87"/>
      <c r="S358" s="89"/>
      <c r="T358" s="90"/>
      <c r="U358" s="87" t="str">
        <f t="shared" si="5"/>
        <v/>
      </c>
      <c r="V358" s="92" t="s">
        <v>35</v>
      </c>
      <c r="W358" s="87"/>
    </row>
    <row r="359" spans="1:23" ht="20.100000000000001" customHeight="1">
      <c r="A359" s="79"/>
      <c r="B359" s="80"/>
      <c r="C359" s="81"/>
      <c r="D359" s="82"/>
      <c r="E359" s="82"/>
      <c r="F359" s="87"/>
      <c r="G359" s="92"/>
      <c r="H359" s="87"/>
      <c r="I359" s="84"/>
      <c r="J359" s="85"/>
      <c r="K359" s="87"/>
      <c r="L359" s="86"/>
      <c r="M359" s="87"/>
      <c r="N359" s="5"/>
      <c r="O359" s="87"/>
      <c r="P359" s="6"/>
      <c r="Q359" s="87"/>
      <c r="R359" s="87"/>
      <c r="S359" s="89"/>
      <c r="T359" s="90"/>
      <c r="U359" s="87" t="str">
        <f t="shared" si="5"/>
        <v/>
      </c>
      <c r="V359" s="92" t="s">
        <v>35</v>
      </c>
      <c r="W359" s="87"/>
    </row>
    <row r="360" spans="1:23" ht="20.100000000000001" customHeight="1">
      <c r="A360" s="79"/>
      <c r="B360" s="80"/>
      <c r="C360" s="81"/>
      <c r="D360" s="82"/>
      <c r="E360" s="82"/>
      <c r="F360" s="87"/>
      <c r="G360" s="92"/>
      <c r="H360" s="87"/>
      <c r="I360" s="84"/>
      <c r="J360" s="85"/>
      <c r="K360" s="87"/>
      <c r="L360" s="86"/>
      <c r="M360" s="87"/>
      <c r="N360" s="5"/>
      <c r="O360" s="87"/>
      <c r="P360" s="6"/>
      <c r="Q360" s="87"/>
      <c r="R360" s="87"/>
      <c r="S360" s="89"/>
      <c r="T360" s="90"/>
      <c r="U360" s="87" t="str">
        <f t="shared" si="5"/>
        <v/>
      </c>
      <c r="V360" s="92" t="s">
        <v>35</v>
      </c>
      <c r="W360" s="87"/>
    </row>
    <row r="361" spans="1:23" ht="20.100000000000001" customHeight="1">
      <c r="A361" s="79"/>
      <c r="B361" s="80"/>
      <c r="C361" s="81"/>
      <c r="D361" s="82"/>
      <c r="E361" s="82"/>
      <c r="F361" s="87"/>
      <c r="G361" s="92"/>
      <c r="H361" s="87"/>
      <c r="I361" s="84"/>
      <c r="J361" s="85"/>
      <c r="K361" s="87"/>
      <c r="L361" s="86"/>
      <c r="M361" s="87"/>
      <c r="N361" s="5"/>
      <c r="O361" s="87"/>
      <c r="P361" s="6"/>
      <c r="Q361" s="87"/>
      <c r="R361" s="87"/>
      <c r="S361" s="89"/>
      <c r="T361" s="90"/>
      <c r="U361" s="87" t="str">
        <f t="shared" si="5"/>
        <v/>
      </c>
      <c r="V361" s="92" t="s">
        <v>35</v>
      </c>
      <c r="W361" s="87"/>
    </row>
    <row r="362" spans="1:23" ht="20.100000000000001" customHeight="1">
      <c r="A362" s="79"/>
      <c r="B362" s="80"/>
      <c r="C362" s="81"/>
      <c r="D362" s="82"/>
      <c r="E362" s="82"/>
      <c r="F362" s="87"/>
      <c r="G362" s="92"/>
      <c r="H362" s="87"/>
      <c r="I362" s="84"/>
      <c r="J362" s="85"/>
      <c r="K362" s="87"/>
      <c r="L362" s="86"/>
      <c r="M362" s="87"/>
      <c r="N362" s="5"/>
      <c r="O362" s="87"/>
      <c r="P362" s="6"/>
      <c r="Q362" s="87"/>
      <c r="R362" s="87"/>
      <c r="S362" s="89"/>
      <c r="T362" s="90"/>
      <c r="U362" s="87" t="str">
        <f t="shared" si="5"/>
        <v/>
      </c>
      <c r="V362" s="92" t="s">
        <v>35</v>
      </c>
      <c r="W362" s="87"/>
    </row>
    <row r="363" spans="1:23" ht="20.100000000000001" customHeight="1">
      <c r="A363" s="79"/>
      <c r="B363" s="80"/>
      <c r="C363" s="81"/>
      <c r="D363" s="82"/>
      <c r="E363" s="82"/>
      <c r="F363" s="87"/>
      <c r="G363" s="92"/>
      <c r="H363" s="87"/>
      <c r="I363" s="84"/>
      <c r="J363" s="85"/>
      <c r="K363" s="87"/>
      <c r="L363" s="86"/>
      <c r="M363" s="87"/>
      <c r="N363" s="5"/>
      <c r="O363" s="87"/>
      <c r="P363" s="6"/>
      <c r="Q363" s="87"/>
      <c r="R363" s="87"/>
      <c r="S363" s="89"/>
      <c r="T363" s="90"/>
      <c r="U363" s="87" t="str">
        <f t="shared" si="5"/>
        <v/>
      </c>
      <c r="V363" s="92" t="s">
        <v>35</v>
      </c>
      <c r="W363" s="87"/>
    </row>
    <row r="364" spans="1:23" ht="20.100000000000001" customHeight="1">
      <c r="A364" s="79"/>
      <c r="B364" s="80"/>
      <c r="C364" s="81"/>
      <c r="D364" s="82"/>
      <c r="E364" s="82"/>
      <c r="F364" s="87"/>
      <c r="G364" s="92"/>
      <c r="H364" s="87"/>
      <c r="I364" s="84"/>
      <c r="J364" s="85"/>
      <c r="K364" s="87"/>
      <c r="L364" s="86"/>
      <c r="M364" s="87"/>
      <c r="N364" s="5"/>
      <c r="O364" s="87"/>
      <c r="P364" s="6"/>
      <c r="Q364" s="87"/>
      <c r="R364" s="87"/>
      <c r="S364" s="89"/>
      <c r="T364" s="90"/>
      <c r="U364" s="87" t="str">
        <f t="shared" si="5"/>
        <v/>
      </c>
      <c r="V364" s="92" t="s">
        <v>35</v>
      </c>
      <c r="W364" s="87"/>
    </row>
    <row r="365" spans="1:23" ht="20.100000000000001" customHeight="1">
      <c r="A365" s="79"/>
      <c r="B365" s="80"/>
      <c r="C365" s="81"/>
      <c r="D365" s="82"/>
      <c r="E365" s="82"/>
      <c r="F365" s="87"/>
      <c r="G365" s="92"/>
      <c r="H365" s="87"/>
      <c r="I365" s="84"/>
      <c r="J365" s="85"/>
      <c r="K365" s="87"/>
      <c r="L365" s="86"/>
      <c r="M365" s="87"/>
      <c r="N365" s="5"/>
      <c r="O365" s="87"/>
      <c r="P365" s="6"/>
      <c r="Q365" s="87"/>
      <c r="R365" s="87"/>
      <c r="S365" s="89"/>
      <c r="T365" s="90"/>
      <c r="U365" s="87" t="str">
        <f t="shared" si="5"/>
        <v/>
      </c>
      <c r="V365" s="92" t="s">
        <v>35</v>
      </c>
      <c r="W365" s="87"/>
    </row>
    <row r="366" spans="1:23" ht="20.100000000000001" customHeight="1">
      <c r="A366" s="79"/>
      <c r="B366" s="80"/>
      <c r="C366" s="81"/>
      <c r="D366" s="82"/>
      <c r="E366" s="82"/>
      <c r="F366" s="87"/>
      <c r="G366" s="92"/>
      <c r="H366" s="87"/>
      <c r="I366" s="84"/>
      <c r="J366" s="85"/>
      <c r="K366" s="87"/>
      <c r="L366" s="86"/>
      <c r="M366" s="87"/>
      <c r="N366" s="5"/>
      <c r="O366" s="87"/>
      <c r="P366" s="6"/>
      <c r="Q366" s="87"/>
      <c r="R366" s="87"/>
      <c r="S366" s="89"/>
      <c r="T366" s="90"/>
      <c r="U366" s="87" t="str">
        <f t="shared" si="5"/>
        <v/>
      </c>
      <c r="V366" s="92" t="s">
        <v>35</v>
      </c>
      <c r="W366" s="87"/>
    </row>
    <row r="367" spans="1:23" ht="20.100000000000001" customHeight="1">
      <c r="A367" s="79"/>
      <c r="B367" s="80"/>
      <c r="C367" s="81"/>
      <c r="D367" s="82"/>
      <c r="E367" s="82"/>
      <c r="F367" s="87"/>
      <c r="G367" s="92"/>
      <c r="H367" s="87"/>
      <c r="I367" s="84"/>
      <c r="J367" s="85"/>
      <c r="K367" s="87"/>
      <c r="L367" s="86"/>
      <c r="M367" s="87"/>
      <c r="N367" s="5"/>
      <c r="O367" s="87"/>
      <c r="P367" s="6"/>
      <c r="Q367" s="87"/>
      <c r="R367" s="87"/>
      <c r="S367" s="89"/>
      <c r="T367" s="90"/>
      <c r="U367" s="87" t="str">
        <f t="shared" si="5"/>
        <v/>
      </c>
      <c r="V367" s="92" t="s">
        <v>35</v>
      </c>
      <c r="W367" s="87"/>
    </row>
    <row r="368" spans="1:23" ht="20.100000000000001" customHeight="1">
      <c r="A368" s="79"/>
      <c r="B368" s="80"/>
      <c r="C368" s="81"/>
      <c r="D368" s="82"/>
      <c r="E368" s="82"/>
      <c r="F368" s="87"/>
      <c r="G368" s="92"/>
      <c r="H368" s="87"/>
      <c r="I368" s="84"/>
      <c r="J368" s="85"/>
      <c r="K368" s="87"/>
      <c r="L368" s="86"/>
      <c r="M368" s="87"/>
      <c r="N368" s="5"/>
      <c r="O368" s="87"/>
      <c r="P368" s="6"/>
      <c r="Q368" s="87"/>
      <c r="R368" s="87"/>
      <c r="S368" s="89"/>
      <c r="T368" s="90"/>
      <c r="U368" s="87" t="str">
        <f t="shared" si="5"/>
        <v/>
      </c>
      <c r="V368" s="92" t="s">
        <v>35</v>
      </c>
      <c r="W368" s="87"/>
    </row>
    <row r="369" spans="1:23" ht="20.100000000000001" customHeight="1">
      <c r="A369" s="79"/>
      <c r="B369" s="80"/>
      <c r="C369" s="81"/>
      <c r="D369" s="82"/>
      <c r="E369" s="82"/>
      <c r="F369" s="87"/>
      <c r="G369" s="92"/>
      <c r="I369" s="84"/>
      <c r="L369" s="86"/>
      <c r="N369" s="96"/>
      <c r="P369" s="104"/>
      <c r="S369" s="89"/>
      <c r="T369" s="90"/>
      <c r="U369" s="87" t="str">
        <f t="shared" si="5"/>
        <v/>
      </c>
      <c r="V369" s="92" t="s">
        <v>35</v>
      </c>
    </row>
    <row r="370" spans="1:23" ht="20.100000000000001" customHeight="1">
      <c r="A370" s="79"/>
      <c r="B370" s="80"/>
      <c r="C370" s="81"/>
      <c r="D370" s="82"/>
      <c r="E370" s="82"/>
      <c r="F370" s="87"/>
      <c r="G370" s="87"/>
      <c r="H370" s="87"/>
      <c r="I370" s="84"/>
      <c r="J370" s="85"/>
      <c r="K370" s="87"/>
      <c r="L370" s="86"/>
      <c r="M370" s="87"/>
      <c r="N370" s="5"/>
      <c r="O370" s="87"/>
      <c r="P370" s="6"/>
      <c r="Q370" s="87"/>
      <c r="R370" s="87"/>
      <c r="S370" s="89"/>
      <c r="T370" s="90"/>
      <c r="U370" s="87" t="str">
        <f t="shared" si="5"/>
        <v/>
      </c>
      <c r="V370" s="92" t="s">
        <v>35</v>
      </c>
      <c r="W370" s="87"/>
    </row>
    <row r="371" spans="1:23" ht="20.100000000000001" customHeight="1">
      <c r="A371" s="79"/>
      <c r="B371" s="80"/>
      <c r="C371" s="81"/>
      <c r="D371" s="82"/>
      <c r="E371" s="82"/>
      <c r="F371" s="87"/>
      <c r="G371" s="87"/>
      <c r="H371" s="87"/>
      <c r="I371" s="84"/>
      <c r="J371" s="85"/>
      <c r="K371" s="87"/>
      <c r="L371" s="86"/>
      <c r="M371" s="87"/>
      <c r="N371" s="5"/>
      <c r="O371" s="87"/>
      <c r="P371" s="6"/>
      <c r="Q371" s="87"/>
      <c r="R371" s="87"/>
      <c r="S371" s="89"/>
      <c r="T371" s="90"/>
      <c r="U371" s="87" t="str">
        <f t="shared" si="5"/>
        <v/>
      </c>
      <c r="V371" s="87" t="s">
        <v>35</v>
      </c>
      <c r="W371" s="87"/>
    </row>
    <row r="372" spans="1:23" ht="20.100000000000001" customHeight="1">
      <c r="A372" s="79"/>
      <c r="B372" s="80"/>
      <c r="C372" s="81"/>
      <c r="D372" s="82"/>
      <c r="E372" s="82"/>
      <c r="F372" s="87"/>
      <c r="G372" s="87"/>
      <c r="H372" s="87"/>
      <c r="I372" s="84"/>
      <c r="J372" s="85"/>
      <c r="K372" s="87"/>
      <c r="L372" s="86"/>
      <c r="M372" s="87"/>
      <c r="N372" s="5"/>
      <c r="O372" s="87"/>
      <c r="P372" s="6"/>
      <c r="Q372" s="87"/>
      <c r="R372" s="87"/>
      <c r="S372" s="89"/>
      <c r="T372" s="90"/>
      <c r="U372" s="87" t="str">
        <f t="shared" si="5"/>
        <v/>
      </c>
      <c r="V372" s="87" t="s">
        <v>35</v>
      </c>
      <c r="W372" s="87"/>
    </row>
    <row r="373" spans="1:23" ht="20.100000000000001" customHeight="1">
      <c r="A373" s="79"/>
      <c r="B373" s="80"/>
      <c r="C373" s="81"/>
      <c r="D373" s="82"/>
      <c r="E373" s="82"/>
      <c r="F373" s="87"/>
      <c r="G373" s="87"/>
      <c r="H373" s="87"/>
      <c r="I373" s="84"/>
      <c r="J373" s="85"/>
      <c r="K373" s="87"/>
      <c r="L373" s="86"/>
      <c r="M373" s="87"/>
      <c r="N373" s="5"/>
      <c r="O373" s="87"/>
      <c r="P373" s="6"/>
      <c r="Q373" s="87"/>
      <c r="R373" s="87"/>
      <c r="S373" s="89"/>
      <c r="T373" s="90"/>
      <c r="U373" s="87" t="str">
        <f t="shared" si="5"/>
        <v/>
      </c>
      <c r="V373" s="87" t="s">
        <v>35</v>
      </c>
      <c r="W373" s="87"/>
    </row>
    <row r="374" spans="1:23" ht="20.100000000000001" customHeight="1">
      <c r="A374" s="79"/>
      <c r="B374" s="80"/>
      <c r="C374" s="81"/>
      <c r="D374" s="82"/>
      <c r="E374" s="82"/>
      <c r="F374" s="87"/>
      <c r="G374" s="87"/>
      <c r="H374" s="87"/>
      <c r="I374" s="84"/>
      <c r="J374" s="85"/>
      <c r="K374" s="87"/>
      <c r="L374" s="86"/>
      <c r="M374" s="87"/>
      <c r="N374" s="5"/>
      <c r="O374" s="87"/>
      <c r="P374" s="6"/>
      <c r="Q374" s="87"/>
      <c r="R374" s="87"/>
      <c r="S374" s="89"/>
      <c r="T374" s="90"/>
      <c r="U374" s="87" t="str">
        <f t="shared" si="5"/>
        <v/>
      </c>
      <c r="V374" s="87" t="s">
        <v>35</v>
      </c>
      <c r="W374" s="87"/>
    </row>
    <row r="375" spans="1:23" ht="20.100000000000001" customHeight="1">
      <c r="A375" s="79"/>
      <c r="B375" s="80"/>
      <c r="C375" s="81"/>
      <c r="D375" s="82"/>
      <c r="E375" s="82"/>
      <c r="F375" s="87"/>
      <c r="G375" s="87"/>
      <c r="H375" s="87"/>
      <c r="I375" s="84"/>
      <c r="J375" s="85"/>
      <c r="K375" s="87"/>
      <c r="L375" s="86"/>
      <c r="M375" s="87"/>
      <c r="N375" s="5"/>
      <c r="O375" s="87"/>
      <c r="P375" s="6"/>
      <c r="Q375" s="87"/>
      <c r="R375" s="87"/>
      <c r="S375" s="89"/>
      <c r="T375" s="90"/>
      <c r="U375" s="87" t="str">
        <f t="shared" si="5"/>
        <v/>
      </c>
      <c r="V375" s="87" t="s">
        <v>35</v>
      </c>
      <c r="W375" s="87"/>
    </row>
    <row r="376" spans="1:23" ht="20.100000000000001" customHeight="1">
      <c r="A376" s="79"/>
      <c r="B376" s="80"/>
      <c r="C376" s="81"/>
      <c r="D376" s="82"/>
      <c r="E376" s="82"/>
      <c r="F376" s="87"/>
      <c r="G376" s="87"/>
      <c r="H376" s="87"/>
      <c r="I376" s="84"/>
      <c r="J376" s="85"/>
      <c r="K376" s="87"/>
      <c r="L376" s="86"/>
      <c r="M376" s="87"/>
      <c r="N376" s="5"/>
      <c r="O376" s="87"/>
      <c r="P376" s="6"/>
      <c r="Q376" s="87"/>
      <c r="R376" s="87"/>
      <c r="S376" s="89"/>
      <c r="T376" s="90"/>
      <c r="U376" s="87" t="str">
        <f t="shared" si="5"/>
        <v/>
      </c>
      <c r="V376" s="87" t="s">
        <v>35</v>
      </c>
      <c r="W376" s="87"/>
    </row>
    <row r="377" spans="1:23" ht="20.100000000000001" customHeight="1">
      <c r="A377" s="79"/>
      <c r="B377" s="80"/>
      <c r="C377" s="81"/>
      <c r="D377" s="82"/>
      <c r="E377" s="82"/>
      <c r="F377" s="87"/>
      <c r="G377" s="87"/>
      <c r="H377" s="87"/>
      <c r="I377" s="84"/>
      <c r="J377" s="85"/>
      <c r="K377" s="87"/>
      <c r="L377" s="86"/>
      <c r="M377" s="87"/>
      <c r="N377" s="5"/>
      <c r="O377" s="87"/>
      <c r="P377" s="6"/>
      <c r="Q377" s="87"/>
      <c r="R377" s="87"/>
      <c r="S377" s="89"/>
      <c r="T377" s="90"/>
      <c r="U377" s="87" t="str">
        <f t="shared" si="5"/>
        <v/>
      </c>
      <c r="V377" s="87" t="s">
        <v>35</v>
      </c>
      <c r="W377" s="87"/>
    </row>
    <row r="378" spans="1:23" ht="20.100000000000001" customHeight="1">
      <c r="A378" s="79"/>
      <c r="B378" s="80"/>
      <c r="C378" s="81"/>
      <c r="D378" s="82"/>
      <c r="E378" s="82"/>
      <c r="G378" s="87"/>
      <c r="H378" s="87"/>
      <c r="I378" s="84"/>
      <c r="J378" s="85"/>
      <c r="K378" s="87"/>
      <c r="L378" s="86"/>
      <c r="M378" s="87"/>
      <c r="N378" s="5"/>
      <c r="O378" s="87"/>
      <c r="P378" s="6"/>
      <c r="Q378" s="87"/>
      <c r="R378" s="87"/>
      <c r="S378" s="89"/>
      <c r="T378" s="90"/>
      <c r="U378" s="87" t="str">
        <f t="shared" si="5"/>
        <v/>
      </c>
      <c r="V378" s="87" t="s">
        <v>35</v>
      </c>
      <c r="W378" s="87"/>
    </row>
    <row r="379" spans="1:23" ht="20.100000000000001" customHeight="1">
      <c r="A379" s="79"/>
      <c r="B379" s="80"/>
      <c r="C379" s="81"/>
      <c r="D379" s="82"/>
      <c r="E379" s="82"/>
      <c r="G379" s="102"/>
      <c r="H379" s="87"/>
      <c r="I379" s="84"/>
      <c r="L379" s="86"/>
      <c r="M379" s="87"/>
      <c r="N379" s="5"/>
      <c r="O379" s="87"/>
      <c r="P379" s="104"/>
      <c r="S379" s="102"/>
      <c r="T379" s="90"/>
      <c r="U379" s="87" t="str">
        <f t="shared" si="5"/>
        <v/>
      </c>
      <c r="V379" s="102" t="s">
        <v>35</v>
      </c>
    </row>
    <row r="380" spans="1:23" ht="20.100000000000001" customHeight="1">
      <c r="A380" s="79"/>
      <c r="B380" s="80"/>
      <c r="C380" s="81"/>
      <c r="D380" s="82"/>
      <c r="E380" s="82"/>
      <c r="G380" s="102"/>
      <c r="I380" s="84"/>
      <c r="L380" s="86"/>
      <c r="N380" s="96"/>
      <c r="O380" s="87"/>
      <c r="P380" s="104"/>
      <c r="S380" s="89"/>
      <c r="T380" s="105"/>
      <c r="U380" s="87" t="str">
        <f t="shared" si="5"/>
        <v/>
      </c>
      <c r="V380" s="102" t="s">
        <v>35</v>
      </c>
    </row>
    <row r="381" spans="1:23" s="110" customFormat="1" ht="20.100000000000001" customHeight="1">
      <c r="A381" s="79"/>
      <c r="B381" s="107"/>
      <c r="C381" s="108"/>
      <c r="D381" s="109"/>
      <c r="E381" s="109"/>
      <c r="I381" s="111"/>
      <c r="L381" s="112"/>
      <c r="M381" s="113"/>
      <c r="N381" s="114"/>
      <c r="O381" s="113"/>
      <c r="P381" s="115"/>
      <c r="T381" s="116"/>
      <c r="U381" s="113" t="str">
        <f t="shared" si="5"/>
        <v/>
      </c>
      <c r="V381" s="110" t="s">
        <v>35</v>
      </c>
    </row>
    <row r="382" spans="1:23" ht="20.100000000000001" customHeight="1">
      <c r="A382" s="79"/>
      <c r="B382" s="80"/>
      <c r="C382" s="81"/>
      <c r="D382" s="82"/>
      <c r="E382" s="82"/>
      <c r="G382" s="102"/>
      <c r="I382" s="84"/>
      <c r="L382" s="86"/>
      <c r="N382" s="96"/>
      <c r="O382" s="87"/>
      <c r="P382" s="104"/>
      <c r="S382" s="102"/>
      <c r="T382" s="105"/>
      <c r="U382" s="87" t="str">
        <f t="shared" si="5"/>
        <v/>
      </c>
      <c r="V382" s="102" t="s">
        <v>35</v>
      </c>
    </row>
    <row r="383" spans="1:23" ht="20.100000000000001" customHeight="1">
      <c r="A383" s="79"/>
      <c r="B383" s="80"/>
      <c r="C383" s="81"/>
      <c r="D383" s="83"/>
      <c r="E383" s="83"/>
      <c r="G383" s="92"/>
      <c r="I383" s="84"/>
      <c r="L383" s="86"/>
      <c r="M383" s="87"/>
      <c r="N383" s="5"/>
      <c r="O383" s="87"/>
      <c r="P383" s="5"/>
      <c r="S383" s="102"/>
      <c r="T383" s="105"/>
      <c r="U383" s="87" t="str">
        <f t="shared" si="5"/>
        <v/>
      </c>
      <c r="V383" s="102" t="s">
        <v>35</v>
      </c>
    </row>
    <row r="384" spans="1:23" ht="20.100000000000001" customHeight="1">
      <c r="A384" s="79"/>
      <c r="B384" s="80"/>
      <c r="C384" s="81"/>
      <c r="D384" s="83"/>
      <c r="E384" s="83"/>
      <c r="G384" s="102"/>
      <c r="I384" s="84"/>
      <c r="L384" s="86"/>
      <c r="N384" s="96"/>
      <c r="O384" s="87"/>
      <c r="P384" s="104"/>
      <c r="S384" s="102"/>
      <c r="T384" s="117"/>
      <c r="U384" s="87" t="str">
        <f t="shared" si="5"/>
        <v/>
      </c>
      <c r="V384" s="102" t="s">
        <v>35</v>
      </c>
    </row>
    <row r="385" spans="1:24" ht="20.100000000000001" customHeight="1">
      <c r="A385" s="79"/>
      <c r="B385" s="80"/>
      <c r="C385" s="81"/>
      <c r="D385" s="83"/>
      <c r="E385" s="83"/>
      <c r="G385" s="102"/>
      <c r="I385" s="84"/>
      <c r="L385" s="86"/>
      <c r="M385" s="87"/>
      <c r="N385" s="96"/>
      <c r="O385" s="87"/>
      <c r="P385" s="104"/>
      <c r="S385" s="102"/>
      <c r="T385" s="105"/>
      <c r="U385" s="87" t="str">
        <f t="shared" si="5"/>
        <v/>
      </c>
      <c r="V385" s="102" t="s">
        <v>35</v>
      </c>
    </row>
    <row r="386" spans="1:24" ht="20.100000000000001" customHeight="1">
      <c r="A386" s="79"/>
      <c r="B386" s="80"/>
      <c r="C386" s="81"/>
      <c r="D386" s="83"/>
      <c r="E386" s="83"/>
      <c r="G386" s="92"/>
      <c r="I386" s="84"/>
      <c r="L386" s="86"/>
      <c r="M386" s="87"/>
      <c r="N386" s="96"/>
      <c r="O386" s="87"/>
      <c r="P386" s="104"/>
      <c r="S386" s="102"/>
      <c r="T386" s="105"/>
      <c r="U386" s="87" t="str">
        <f t="shared" si="5"/>
        <v/>
      </c>
      <c r="V386" s="102" t="s">
        <v>35</v>
      </c>
    </row>
    <row r="387" spans="1:24" ht="20.100000000000001" customHeight="1">
      <c r="A387" s="79"/>
      <c r="B387" s="80"/>
      <c r="C387" s="81"/>
      <c r="D387" s="83"/>
      <c r="E387" s="83"/>
      <c r="G387" s="92"/>
      <c r="H387" s="87"/>
      <c r="I387" s="84"/>
      <c r="J387" s="85"/>
      <c r="K387" s="87"/>
      <c r="L387" s="86"/>
      <c r="M387" s="87"/>
      <c r="N387" s="5"/>
      <c r="O387" s="87"/>
      <c r="P387" s="6"/>
      <c r="Q387" s="87"/>
      <c r="R387" s="87"/>
      <c r="S387" s="102"/>
      <c r="T387" s="105"/>
      <c r="U387" s="87" t="str">
        <f t="shared" ref="U387:U450" si="6">IF(ISBLANK(K387),"",IF(MID(K387,23,2)="52","Belanja Barang","Belanja Modal"))</f>
        <v/>
      </c>
      <c r="V387" s="92" t="s">
        <v>35</v>
      </c>
      <c r="W387" s="87"/>
    </row>
    <row r="388" spans="1:24" ht="20.100000000000001" customHeight="1">
      <c r="A388" s="79"/>
      <c r="B388" s="80"/>
      <c r="C388" s="81"/>
      <c r="D388" s="83"/>
      <c r="E388" s="83"/>
      <c r="G388" s="102"/>
      <c r="H388" s="87"/>
      <c r="I388" s="84"/>
      <c r="J388" s="85"/>
      <c r="K388" s="87"/>
      <c r="L388" s="86"/>
      <c r="M388" s="87"/>
      <c r="N388" s="5"/>
      <c r="O388" s="87"/>
      <c r="P388" s="6"/>
      <c r="Q388" s="87"/>
      <c r="R388" s="87"/>
      <c r="S388" s="102"/>
      <c r="T388" s="105"/>
      <c r="U388" s="87" t="str">
        <f t="shared" si="6"/>
        <v/>
      </c>
      <c r="V388" s="92" t="s">
        <v>35</v>
      </c>
      <c r="W388" s="87"/>
    </row>
    <row r="389" spans="1:24" ht="20.100000000000001" customHeight="1">
      <c r="A389" s="79"/>
      <c r="B389" s="80"/>
      <c r="C389" s="81"/>
      <c r="D389" s="83"/>
      <c r="E389" s="83"/>
      <c r="G389" s="92"/>
      <c r="H389" s="87"/>
      <c r="I389" s="84"/>
      <c r="J389" s="85"/>
      <c r="K389" s="87"/>
      <c r="L389" s="86"/>
      <c r="M389" s="87"/>
      <c r="N389" s="5"/>
      <c r="O389" s="87"/>
      <c r="P389" s="6"/>
      <c r="Q389" s="87"/>
      <c r="R389" s="87"/>
      <c r="S389" s="102"/>
      <c r="T389" s="105"/>
      <c r="U389" s="87" t="str">
        <f t="shared" si="6"/>
        <v/>
      </c>
      <c r="V389" s="92" t="s">
        <v>35</v>
      </c>
      <c r="W389" s="87"/>
    </row>
    <row r="390" spans="1:24" ht="20.100000000000001" customHeight="1">
      <c r="A390" s="79"/>
      <c r="B390" s="80"/>
      <c r="C390" s="81"/>
      <c r="D390" s="83"/>
      <c r="E390" s="83"/>
      <c r="G390" s="92"/>
      <c r="H390" s="87"/>
      <c r="I390" s="84"/>
      <c r="J390" s="85"/>
      <c r="K390" s="87"/>
      <c r="L390" s="86"/>
      <c r="M390" s="87"/>
      <c r="N390" s="5"/>
      <c r="O390" s="87"/>
      <c r="P390" s="6"/>
      <c r="Q390" s="87"/>
      <c r="R390" s="87"/>
      <c r="S390" s="89"/>
      <c r="T390" s="105"/>
      <c r="U390" s="87" t="str">
        <f t="shared" si="6"/>
        <v/>
      </c>
      <c r="V390" s="92" t="s">
        <v>35</v>
      </c>
      <c r="W390" s="87"/>
    </row>
    <row r="391" spans="1:24" ht="20.100000000000001" customHeight="1">
      <c r="A391" s="79"/>
      <c r="B391" s="80"/>
      <c r="C391" s="81"/>
      <c r="D391" s="83"/>
      <c r="E391" s="83"/>
      <c r="G391" s="92"/>
      <c r="H391" s="87"/>
      <c r="I391" s="84"/>
      <c r="J391" s="85"/>
      <c r="K391" s="87"/>
      <c r="L391" s="86"/>
      <c r="M391" s="87"/>
      <c r="N391" s="5"/>
      <c r="O391" s="87"/>
      <c r="P391" s="6"/>
      <c r="Q391" s="87"/>
      <c r="R391" s="87"/>
      <c r="S391" s="89"/>
      <c r="T391" s="105"/>
      <c r="U391" s="87" t="str">
        <f t="shared" si="6"/>
        <v/>
      </c>
      <c r="V391" s="92" t="s">
        <v>35</v>
      </c>
      <c r="W391" s="87"/>
    </row>
    <row r="392" spans="1:24" ht="20.100000000000001" customHeight="1">
      <c r="A392" s="79"/>
      <c r="B392" s="80"/>
      <c r="C392" s="81"/>
      <c r="D392" s="83"/>
      <c r="E392" s="83"/>
      <c r="G392" s="92"/>
      <c r="H392" s="87"/>
      <c r="I392" s="84"/>
      <c r="J392" s="85"/>
      <c r="K392" s="87"/>
      <c r="L392" s="86"/>
      <c r="M392" s="87"/>
      <c r="N392" s="5"/>
      <c r="O392" s="87"/>
      <c r="P392" s="6"/>
      <c r="Q392" s="87"/>
      <c r="R392" s="87"/>
      <c r="S392" s="89"/>
      <c r="T392" s="105"/>
      <c r="U392" s="87" t="str">
        <f t="shared" si="6"/>
        <v/>
      </c>
      <c r="V392" s="92" t="s">
        <v>35</v>
      </c>
      <c r="W392" s="87"/>
    </row>
    <row r="393" spans="1:24" ht="20.100000000000001" customHeight="1">
      <c r="A393" s="79"/>
      <c r="B393" s="80"/>
      <c r="C393" s="81"/>
      <c r="D393" s="83"/>
      <c r="E393" s="83"/>
      <c r="G393" s="92"/>
      <c r="H393" s="87"/>
      <c r="I393" s="84"/>
      <c r="J393" s="85"/>
      <c r="K393" s="87"/>
      <c r="L393" s="86"/>
      <c r="M393" s="87"/>
      <c r="N393" s="5"/>
      <c r="O393" s="87"/>
      <c r="P393" s="6"/>
      <c r="Q393" s="87"/>
      <c r="R393" s="87"/>
      <c r="S393" s="89"/>
      <c r="T393" s="105"/>
      <c r="U393" s="87" t="str">
        <f t="shared" si="6"/>
        <v/>
      </c>
      <c r="V393" s="92" t="s">
        <v>35</v>
      </c>
      <c r="W393" s="87"/>
    </row>
    <row r="394" spans="1:24" ht="20.100000000000001" customHeight="1">
      <c r="A394" s="79"/>
      <c r="B394" s="80"/>
      <c r="C394" s="81"/>
      <c r="D394" s="83"/>
      <c r="E394" s="83"/>
      <c r="G394" s="92"/>
      <c r="H394" s="87"/>
      <c r="I394" s="84"/>
      <c r="J394" s="85"/>
      <c r="K394" s="87"/>
      <c r="L394" s="86"/>
      <c r="M394" s="87"/>
      <c r="N394" s="5"/>
      <c r="O394" s="87"/>
      <c r="P394" s="6"/>
      <c r="Q394" s="87"/>
      <c r="R394" s="87"/>
      <c r="S394" s="89"/>
      <c r="T394" s="105"/>
      <c r="U394" s="87" t="str">
        <f t="shared" si="6"/>
        <v/>
      </c>
      <c r="V394" s="92" t="s">
        <v>35</v>
      </c>
      <c r="W394" s="87"/>
    </row>
    <row r="395" spans="1:24" ht="19.5" customHeight="1">
      <c r="A395" s="79"/>
      <c r="B395" s="80"/>
      <c r="C395" s="81"/>
      <c r="D395" s="83"/>
      <c r="E395" s="83"/>
      <c r="G395" s="92"/>
      <c r="H395" s="102"/>
      <c r="I395" s="84"/>
      <c r="J395" s="102"/>
      <c r="K395" s="102"/>
      <c r="L395" s="118"/>
      <c r="M395" s="102"/>
      <c r="N395" s="119"/>
      <c r="O395" s="87"/>
      <c r="P395" s="120"/>
      <c r="Q395" s="102"/>
      <c r="R395" s="102"/>
      <c r="S395" s="89"/>
      <c r="T395" s="105"/>
      <c r="U395" s="87" t="str">
        <f t="shared" si="6"/>
        <v/>
      </c>
      <c r="V395" s="102" t="s">
        <v>35</v>
      </c>
      <c r="W395" s="102"/>
      <c r="X395" s="102"/>
    </row>
    <row r="396" spans="1:24" ht="19.5" customHeight="1">
      <c r="A396" s="79"/>
      <c r="B396" s="80"/>
      <c r="C396" s="81"/>
      <c r="D396" s="83"/>
      <c r="E396" s="83"/>
      <c r="G396" s="92"/>
      <c r="I396" s="84"/>
      <c r="L396" s="121"/>
      <c r="N396" s="96"/>
      <c r="O396" s="87"/>
      <c r="P396" s="104"/>
      <c r="S396" s="89"/>
      <c r="T396" s="105"/>
      <c r="U396" s="87" t="str">
        <f t="shared" si="6"/>
        <v/>
      </c>
      <c r="V396" s="102" t="s">
        <v>35</v>
      </c>
    </row>
    <row r="397" spans="1:24" ht="19.5" customHeight="1">
      <c r="A397" s="79"/>
      <c r="B397" s="80"/>
      <c r="C397" s="81"/>
      <c r="D397" s="83"/>
      <c r="E397" s="83"/>
      <c r="G397" s="92"/>
      <c r="I397" s="84"/>
      <c r="L397" s="121"/>
      <c r="N397" s="96"/>
      <c r="O397" s="87"/>
      <c r="P397" s="104"/>
      <c r="S397" s="89"/>
      <c r="T397" s="105"/>
      <c r="U397" s="87" t="str">
        <f t="shared" si="6"/>
        <v/>
      </c>
      <c r="V397" s="102" t="s">
        <v>35</v>
      </c>
    </row>
    <row r="398" spans="1:24" ht="19.5" customHeight="1">
      <c r="A398" s="79"/>
      <c r="B398" s="80"/>
      <c r="C398" s="81"/>
      <c r="D398" s="83"/>
      <c r="E398" s="83"/>
      <c r="G398" s="92"/>
      <c r="I398" s="84"/>
      <c r="L398" s="121"/>
      <c r="N398" s="96"/>
      <c r="O398" s="87"/>
      <c r="P398" s="104"/>
      <c r="S398" s="89"/>
      <c r="T398" s="105"/>
      <c r="U398" s="87" t="str">
        <f t="shared" si="6"/>
        <v/>
      </c>
      <c r="V398" s="102" t="s">
        <v>35</v>
      </c>
    </row>
    <row r="399" spans="1:24" ht="19.5" customHeight="1">
      <c r="A399" s="79"/>
      <c r="B399" s="80"/>
      <c r="C399" s="81"/>
      <c r="D399" s="83"/>
      <c r="E399" s="83"/>
      <c r="G399" s="92"/>
      <c r="I399" s="84"/>
      <c r="L399" s="121"/>
      <c r="N399" s="96"/>
      <c r="O399" s="87"/>
      <c r="P399" s="104"/>
      <c r="S399" s="89"/>
      <c r="T399" s="105"/>
      <c r="U399" s="87" t="str">
        <f t="shared" si="6"/>
        <v/>
      </c>
      <c r="V399" s="102" t="s">
        <v>35</v>
      </c>
    </row>
    <row r="400" spans="1:24" ht="19.5" customHeight="1">
      <c r="A400" s="79"/>
      <c r="B400" s="80"/>
      <c r="C400" s="81"/>
      <c r="D400" s="83"/>
      <c r="E400" s="83"/>
      <c r="G400" s="92"/>
      <c r="I400" s="84"/>
      <c r="L400" s="121"/>
      <c r="N400" s="96"/>
      <c r="O400" s="87"/>
      <c r="P400" s="104"/>
      <c r="S400" s="89"/>
      <c r="T400" s="105"/>
      <c r="U400" s="87" t="str">
        <f t="shared" si="6"/>
        <v/>
      </c>
      <c r="V400" s="102" t="s">
        <v>35</v>
      </c>
    </row>
    <row r="401" spans="1:22" ht="19.5" customHeight="1">
      <c r="A401" s="79"/>
      <c r="B401" s="80"/>
      <c r="C401" s="81"/>
      <c r="D401" s="83"/>
      <c r="E401" s="83"/>
      <c r="G401" s="92"/>
      <c r="I401" s="84"/>
      <c r="L401" s="121"/>
      <c r="N401" s="96"/>
      <c r="O401" s="87"/>
      <c r="P401" s="104"/>
      <c r="S401" s="89"/>
      <c r="T401" s="105"/>
      <c r="U401" s="87" t="str">
        <f t="shared" si="6"/>
        <v/>
      </c>
      <c r="V401" s="102" t="s">
        <v>35</v>
      </c>
    </row>
    <row r="402" spans="1:22" ht="19.5" customHeight="1">
      <c r="A402" s="79"/>
      <c r="B402" s="80"/>
      <c r="C402" s="81"/>
      <c r="D402" s="83"/>
      <c r="E402" s="83"/>
      <c r="G402" s="102"/>
      <c r="I402" s="84"/>
      <c r="L402" s="121"/>
      <c r="N402" s="104"/>
      <c r="O402" s="87"/>
      <c r="P402" s="104"/>
      <c r="S402" s="102"/>
      <c r="T402" s="105"/>
      <c r="U402" s="87" t="str">
        <f t="shared" si="6"/>
        <v/>
      </c>
      <c r="V402" s="102" t="s">
        <v>35</v>
      </c>
    </row>
    <row r="403" spans="1:22" ht="19.5" customHeight="1">
      <c r="A403" s="79"/>
      <c r="B403" s="80"/>
      <c r="C403" s="81"/>
      <c r="G403" s="92"/>
      <c r="I403" s="84"/>
      <c r="L403" s="121"/>
      <c r="N403" s="96"/>
      <c r="O403" s="87"/>
      <c r="P403" s="104"/>
      <c r="S403" s="102"/>
      <c r="T403" s="105"/>
      <c r="U403" s="87" t="str">
        <f t="shared" si="6"/>
        <v/>
      </c>
      <c r="V403" s="102" t="s">
        <v>35</v>
      </c>
    </row>
    <row r="404" spans="1:22" ht="19.5" customHeight="1">
      <c r="A404" s="79"/>
      <c r="B404" s="80"/>
      <c r="C404" s="81"/>
      <c r="I404" s="84"/>
      <c r="L404" s="121"/>
      <c r="N404" s="96"/>
      <c r="O404" s="87"/>
      <c r="P404" s="104"/>
      <c r="S404" s="102"/>
      <c r="T404" s="105"/>
      <c r="U404" s="87" t="str">
        <f t="shared" si="6"/>
        <v/>
      </c>
      <c r="V404" s="102" t="s">
        <v>35</v>
      </c>
    </row>
    <row r="405" spans="1:22" ht="19.5" customHeight="1">
      <c r="A405" s="79"/>
      <c r="B405" s="80"/>
      <c r="C405" s="81"/>
      <c r="G405" s="92"/>
      <c r="I405" s="84"/>
      <c r="L405" s="121"/>
      <c r="N405" s="96"/>
      <c r="O405" s="87"/>
      <c r="P405" s="104"/>
      <c r="S405" s="102"/>
      <c r="T405" s="105"/>
      <c r="U405" s="87" t="str">
        <f t="shared" si="6"/>
        <v/>
      </c>
      <c r="V405" s="102" t="s">
        <v>35</v>
      </c>
    </row>
    <row r="406" spans="1:22" ht="19.5" customHeight="1">
      <c r="A406" s="79"/>
      <c r="B406" s="80"/>
      <c r="C406" s="81"/>
      <c r="G406" s="92"/>
      <c r="I406" s="84"/>
      <c r="L406" s="121"/>
      <c r="N406" s="114"/>
      <c r="O406" s="87"/>
      <c r="P406" s="104"/>
      <c r="S406" s="102"/>
      <c r="T406" s="105"/>
      <c r="U406" s="87" t="str">
        <f t="shared" si="6"/>
        <v/>
      </c>
      <c r="V406" s="102" t="s">
        <v>35</v>
      </c>
    </row>
    <row r="407" spans="1:22" ht="19.5" customHeight="1">
      <c r="A407" s="79"/>
      <c r="B407" s="80"/>
      <c r="C407" s="81"/>
      <c r="G407" s="92"/>
      <c r="I407" s="84"/>
      <c r="L407" s="121"/>
      <c r="N407" s="96"/>
      <c r="O407" s="87"/>
      <c r="P407" s="104"/>
      <c r="S407" s="102"/>
      <c r="T407" s="105"/>
      <c r="U407" s="87" t="str">
        <f t="shared" si="6"/>
        <v/>
      </c>
      <c r="V407" s="102" t="s">
        <v>35</v>
      </c>
    </row>
    <row r="408" spans="1:22" ht="19.5" customHeight="1">
      <c r="A408" s="79"/>
      <c r="B408" s="122"/>
      <c r="C408" s="81"/>
      <c r="G408" s="87"/>
      <c r="H408" s="87"/>
      <c r="I408" s="84"/>
      <c r="J408" s="85"/>
      <c r="L408" s="121"/>
      <c r="N408" s="96"/>
      <c r="O408" s="87"/>
      <c r="P408" s="104"/>
      <c r="S408" s="102"/>
      <c r="T408" s="105"/>
      <c r="U408" s="87" t="str">
        <f t="shared" si="6"/>
        <v/>
      </c>
      <c r="V408" s="102" t="s">
        <v>35</v>
      </c>
    </row>
    <row r="409" spans="1:22" ht="19.5" customHeight="1">
      <c r="A409" s="79"/>
      <c r="B409" s="122"/>
      <c r="C409" s="81"/>
      <c r="G409" s="87"/>
      <c r="H409" s="87"/>
      <c r="I409" s="84"/>
      <c r="J409" s="85"/>
      <c r="L409" s="121"/>
      <c r="N409" s="96"/>
      <c r="O409" s="87"/>
      <c r="P409" s="104"/>
      <c r="S409" s="102"/>
      <c r="T409" s="105"/>
      <c r="U409" s="87" t="str">
        <f t="shared" si="6"/>
        <v/>
      </c>
      <c r="V409" s="102" t="s">
        <v>35</v>
      </c>
    </row>
    <row r="410" spans="1:22" ht="19.5" customHeight="1">
      <c r="A410" s="79"/>
      <c r="B410" s="122"/>
      <c r="C410" s="81"/>
      <c r="G410" s="102"/>
      <c r="I410" s="84"/>
      <c r="K410" s="102"/>
      <c r="L410" s="121"/>
      <c r="N410" s="96"/>
      <c r="O410" s="87"/>
      <c r="P410" s="104"/>
      <c r="S410" s="102"/>
      <c r="T410" s="105"/>
      <c r="U410" s="87" t="str">
        <f t="shared" si="6"/>
        <v/>
      </c>
      <c r="V410" s="102" t="s">
        <v>35</v>
      </c>
    </row>
    <row r="411" spans="1:22" ht="19.5" customHeight="1">
      <c r="A411" s="79"/>
      <c r="B411" s="122"/>
      <c r="C411" s="81"/>
      <c r="G411" s="92"/>
      <c r="I411" s="84"/>
      <c r="L411" s="121"/>
      <c r="N411" s="96"/>
      <c r="O411" s="87"/>
      <c r="P411" s="104"/>
      <c r="S411" s="102"/>
      <c r="T411" s="105"/>
      <c r="U411" s="87" t="str">
        <f t="shared" si="6"/>
        <v/>
      </c>
      <c r="V411" s="102" t="s">
        <v>35</v>
      </c>
    </row>
    <row r="412" spans="1:22" ht="19.5" customHeight="1">
      <c r="A412" s="79"/>
      <c r="B412" s="122"/>
      <c r="C412" s="81"/>
      <c r="G412" s="92"/>
      <c r="I412" s="84"/>
      <c r="L412" s="121"/>
      <c r="N412" s="96"/>
      <c r="O412" s="87"/>
      <c r="P412" s="104"/>
      <c r="S412" s="102"/>
      <c r="T412" s="105"/>
      <c r="U412" s="87" t="str">
        <f t="shared" si="6"/>
        <v/>
      </c>
      <c r="V412" s="102" t="s">
        <v>35</v>
      </c>
    </row>
    <row r="413" spans="1:22" ht="19.5" customHeight="1">
      <c r="A413" s="79"/>
      <c r="B413" s="122"/>
      <c r="C413" s="81"/>
      <c r="G413" s="92"/>
      <c r="I413" s="84"/>
      <c r="L413" s="121"/>
      <c r="N413" s="96"/>
      <c r="O413" s="87"/>
      <c r="P413" s="104"/>
      <c r="S413" s="102"/>
      <c r="T413" s="105"/>
      <c r="U413" s="87" t="str">
        <f t="shared" si="6"/>
        <v/>
      </c>
      <c r="V413" s="102" t="s">
        <v>35</v>
      </c>
    </row>
    <row r="414" spans="1:22" ht="19.5" customHeight="1">
      <c r="A414" s="79"/>
      <c r="B414" s="122"/>
      <c r="C414" s="81"/>
      <c r="G414" s="92"/>
      <c r="I414" s="84"/>
      <c r="L414" s="121"/>
      <c r="N414" s="96"/>
      <c r="O414" s="87"/>
      <c r="P414" s="104"/>
      <c r="S414" s="102"/>
      <c r="T414" s="105"/>
      <c r="U414" s="87" t="str">
        <f t="shared" si="6"/>
        <v/>
      </c>
      <c r="V414" s="102" t="s">
        <v>35</v>
      </c>
    </row>
    <row r="415" spans="1:22" ht="19.5" customHeight="1">
      <c r="A415" s="79"/>
      <c r="B415" s="122"/>
      <c r="C415" s="81"/>
      <c r="G415" s="92"/>
      <c r="I415" s="84"/>
      <c r="L415" s="121"/>
      <c r="N415" s="96"/>
      <c r="O415" s="87"/>
      <c r="P415" s="104"/>
      <c r="S415" s="102"/>
      <c r="T415" s="105"/>
      <c r="U415" s="87" t="str">
        <f t="shared" si="6"/>
        <v/>
      </c>
      <c r="V415" s="102" t="s">
        <v>35</v>
      </c>
    </row>
    <row r="416" spans="1:22" ht="19.5" customHeight="1">
      <c r="A416" s="79"/>
      <c r="B416" s="122"/>
      <c r="C416" s="81"/>
      <c r="G416" s="92"/>
      <c r="I416" s="84"/>
      <c r="L416" s="121"/>
      <c r="N416" s="96"/>
      <c r="O416" s="87"/>
      <c r="P416" s="104"/>
      <c r="S416" s="102"/>
      <c r="T416" s="105"/>
      <c r="U416" s="87" t="str">
        <f t="shared" si="6"/>
        <v/>
      </c>
      <c r="V416" s="102" t="s">
        <v>35</v>
      </c>
    </row>
    <row r="417" spans="1:22" ht="19.5" customHeight="1">
      <c r="A417" s="79"/>
      <c r="B417" s="122"/>
      <c r="C417" s="81"/>
      <c r="G417" s="92"/>
      <c r="I417" s="84"/>
      <c r="L417" s="121"/>
      <c r="N417" s="96"/>
      <c r="O417" s="87"/>
      <c r="P417" s="104"/>
      <c r="S417" s="102"/>
      <c r="T417" s="105"/>
      <c r="U417" s="87" t="str">
        <f t="shared" si="6"/>
        <v/>
      </c>
      <c r="V417" s="102" t="s">
        <v>35</v>
      </c>
    </row>
    <row r="418" spans="1:22" ht="19.5" customHeight="1">
      <c r="A418" s="79"/>
      <c r="B418" s="122"/>
      <c r="C418" s="81"/>
      <c r="G418" s="92"/>
      <c r="I418" s="84"/>
      <c r="L418" s="121"/>
      <c r="N418" s="96"/>
      <c r="O418" s="87"/>
      <c r="P418" s="104"/>
      <c r="S418" s="102"/>
      <c r="T418" s="105"/>
      <c r="U418" s="87" t="str">
        <f t="shared" si="6"/>
        <v/>
      </c>
      <c r="V418" s="102" t="s">
        <v>35</v>
      </c>
    </row>
    <row r="419" spans="1:22" ht="19.5" customHeight="1">
      <c r="A419" s="79"/>
      <c r="B419" s="122"/>
      <c r="C419" s="81"/>
      <c r="G419" s="92"/>
      <c r="I419" s="84"/>
      <c r="L419" s="121"/>
      <c r="N419" s="96"/>
      <c r="O419" s="87"/>
      <c r="P419" s="104"/>
      <c r="S419" s="102"/>
      <c r="T419" s="105"/>
      <c r="U419" s="87" t="str">
        <f t="shared" si="6"/>
        <v/>
      </c>
      <c r="V419" s="102" t="s">
        <v>35</v>
      </c>
    </row>
    <row r="420" spans="1:22" ht="19.5" customHeight="1">
      <c r="A420" s="79"/>
      <c r="B420" s="122"/>
      <c r="C420" s="81"/>
      <c r="G420" s="92"/>
      <c r="I420" s="84"/>
      <c r="L420" s="121"/>
      <c r="N420" s="96"/>
      <c r="O420" s="87"/>
      <c r="P420" s="104"/>
      <c r="S420" s="102"/>
      <c r="T420" s="105"/>
      <c r="U420" s="87" t="str">
        <f t="shared" si="6"/>
        <v/>
      </c>
      <c r="V420" s="102" t="s">
        <v>35</v>
      </c>
    </row>
    <row r="421" spans="1:22" ht="19.5" customHeight="1">
      <c r="A421" s="79"/>
      <c r="B421" s="122"/>
      <c r="C421" s="81"/>
      <c r="G421" s="92"/>
      <c r="I421" s="84"/>
      <c r="L421" s="121"/>
      <c r="N421" s="96"/>
      <c r="O421" s="87"/>
      <c r="P421" s="104"/>
      <c r="S421" s="102"/>
      <c r="T421" s="105"/>
      <c r="U421" s="87" t="str">
        <f t="shared" si="6"/>
        <v/>
      </c>
      <c r="V421" s="102" t="s">
        <v>35</v>
      </c>
    </row>
    <row r="422" spans="1:22" ht="19.5" customHeight="1">
      <c r="A422" s="79"/>
      <c r="B422" s="122"/>
      <c r="C422" s="81"/>
      <c r="G422" s="92"/>
      <c r="I422" s="84"/>
      <c r="L422" s="121"/>
      <c r="N422" s="96"/>
      <c r="O422" s="87"/>
      <c r="P422" s="104"/>
      <c r="S422" s="102"/>
      <c r="T422" s="105"/>
      <c r="U422" s="87" t="str">
        <f t="shared" si="6"/>
        <v/>
      </c>
      <c r="V422" s="102" t="s">
        <v>35</v>
      </c>
    </row>
    <row r="423" spans="1:22" ht="19.5" customHeight="1">
      <c r="A423" s="79"/>
      <c r="B423" s="122"/>
      <c r="C423" s="81"/>
      <c r="G423" s="92"/>
      <c r="I423" s="84"/>
      <c r="L423" s="121"/>
      <c r="N423" s="96"/>
      <c r="O423" s="87"/>
      <c r="P423" s="104"/>
      <c r="S423" s="102"/>
      <c r="T423" s="105"/>
      <c r="U423" s="87" t="str">
        <f t="shared" si="6"/>
        <v/>
      </c>
      <c r="V423" s="102" t="s">
        <v>35</v>
      </c>
    </row>
    <row r="424" spans="1:22" ht="19.5" customHeight="1">
      <c r="A424" s="79"/>
      <c r="B424" s="122"/>
      <c r="C424" s="81"/>
      <c r="G424" s="92"/>
      <c r="I424" s="84"/>
      <c r="L424" s="121"/>
      <c r="N424" s="96"/>
      <c r="O424" s="87"/>
      <c r="P424" s="104"/>
      <c r="S424" s="102"/>
      <c r="T424" s="105"/>
      <c r="U424" s="87" t="str">
        <f t="shared" si="6"/>
        <v/>
      </c>
      <c r="V424" s="102" t="s">
        <v>35</v>
      </c>
    </row>
    <row r="425" spans="1:22" ht="19.5" customHeight="1">
      <c r="A425" s="79"/>
      <c r="B425" s="122"/>
      <c r="C425" s="81"/>
      <c r="G425" s="92"/>
      <c r="I425" s="84"/>
      <c r="L425" s="121"/>
      <c r="N425" s="96"/>
      <c r="O425" s="87"/>
      <c r="P425" s="104"/>
      <c r="S425" s="102"/>
      <c r="T425" s="105"/>
      <c r="U425" s="87" t="str">
        <f t="shared" si="6"/>
        <v/>
      </c>
      <c r="V425" s="102" t="s">
        <v>35</v>
      </c>
    </row>
    <row r="426" spans="1:22" ht="19.5" customHeight="1">
      <c r="A426" s="79"/>
      <c r="B426" s="122"/>
      <c r="C426" s="81"/>
      <c r="G426" s="92"/>
      <c r="I426" s="84"/>
      <c r="L426" s="121"/>
      <c r="N426" s="96"/>
      <c r="O426" s="87"/>
      <c r="P426" s="104"/>
      <c r="S426" s="102"/>
      <c r="T426" s="105"/>
      <c r="U426" s="87" t="str">
        <f t="shared" si="6"/>
        <v/>
      </c>
      <c r="V426" s="102" t="s">
        <v>35</v>
      </c>
    </row>
    <row r="427" spans="1:22" ht="19.5" customHeight="1">
      <c r="A427" s="79"/>
      <c r="B427" s="122"/>
      <c r="C427" s="81"/>
      <c r="G427" s="92"/>
      <c r="I427" s="84"/>
      <c r="K427" s="102"/>
      <c r="L427" s="121"/>
      <c r="N427" s="96"/>
      <c r="O427" s="87"/>
      <c r="P427" s="104"/>
      <c r="S427" s="102"/>
      <c r="T427" s="105"/>
      <c r="U427" s="87" t="str">
        <f t="shared" si="6"/>
        <v/>
      </c>
      <c r="V427" s="102" t="s">
        <v>35</v>
      </c>
    </row>
    <row r="428" spans="1:22" ht="19.5" customHeight="1">
      <c r="A428" s="79"/>
      <c r="B428" s="122"/>
      <c r="C428" s="81"/>
      <c r="G428" s="92"/>
      <c r="I428" s="84"/>
      <c r="L428" s="121"/>
      <c r="N428" s="96"/>
      <c r="O428" s="87"/>
      <c r="P428" s="104"/>
      <c r="S428" s="102"/>
      <c r="T428" s="105"/>
      <c r="U428" s="87" t="str">
        <f t="shared" si="6"/>
        <v/>
      </c>
      <c r="V428" s="102" t="s">
        <v>35</v>
      </c>
    </row>
    <row r="429" spans="1:22" ht="19.5" customHeight="1">
      <c r="A429" s="79"/>
      <c r="B429" s="122"/>
      <c r="C429" s="81"/>
      <c r="G429" s="92"/>
      <c r="I429" s="84"/>
      <c r="L429" s="121"/>
      <c r="N429" s="96"/>
      <c r="O429" s="87"/>
      <c r="P429" s="104"/>
      <c r="S429" s="102"/>
      <c r="T429" s="105"/>
      <c r="U429" s="87" t="str">
        <f t="shared" si="6"/>
        <v/>
      </c>
      <c r="V429" s="102" t="s">
        <v>35</v>
      </c>
    </row>
    <row r="430" spans="1:22" ht="19.5" customHeight="1">
      <c r="A430" s="79"/>
      <c r="B430" s="122"/>
      <c r="C430" s="81"/>
      <c r="G430" s="92"/>
      <c r="I430" s="84"/>
      <c r="L430" s="121"/>
      <c r="N430" s="96"/>
      <c r="O430" s="87"/>
      <c r="P430" s="104"/>
      <c r="S430" s="102"/>
      <c r="T430" s="105"/>
      <c r="U430" s="87" t="str">
        <f t="shared" si="6"/>
        <v/>
      </c>
      <c r="V430" s="102" t="s">
        <v>35</v>
      </c>
    </row>
    <row r="431" spans="1:22" ht="19.5" customHeight="1">
      <c r="A431" s="79"/>
      <c r="B431" s="122"/>
      <c r="C431" s="81"/>
      <c r="G431" s="102"/>
      <c r="I431" s="84"/>
      <c r="L431" s="121"/>
      <c r="N431" s="96"/>
      <c r="O431" s="87"/>
      <c r="P431" s="104"/>
      <c r="S431" s="102"/>
      <c r="T431" s="105"/>
      <c r="U431" s="87" t="str">
        <f t="shared" si="6"/>
        <v/>
      </c>
      <c r="V431" s="102" t="s">
        <v>35</v>
      </c>
    </row>
    <row r="432" spans="1:22" ht="19.5" customHeight="1">
      <c r="A432" s="79"/>
      <c r="B432" s="122"/>
      <c r="C432" s="81"/>
      <c r="G432" s="92"/>
      <c r="I432" s="84"/>
      <c r="L432" s="121"/>
      <c r="N432" s="96"/>
      <c r="O432" s="87"/>
      <c r="P432" s="104"/>
      <c r="S432" s="102"/>
      <c r="T432" s="105"/>
      <c r="U432" s="87" t="str">
        <f t="shared" si="6"/>
        <v/>
      </c>
      <c r="V432" s="102" t="s">
        <v>35</v>
      </c>
    </row>
    <row r="433" spans="1:22" ht="19.5" customHeight="1">
      <c r="A433" s="79"/>
      <c r="B433" s="122"/>
      <c r="C433" s="81"/>
      <c r="G433" s="92"/>
      <c r="H433" s="102"/>
      <c r="I433" s="84"/>
      <c r="L433" s="121"/>
      <c r="N433" s="96"/>
      <c r="O433" s="87"/>
      <c r="P433" s="104"/>
      <c r="S433" s="102"/>
      <c r="T433" s="105"/>
      <c r="U433" s="87" t="str">
        <f t="shared" si="6"/>
        <v/>
      </c>
      <c r="V433" s="102" t="s">
        <v>35</v>
      </c>
    </row>
    <row r="434" spans="1:22" ht="19.5" customHeight="1">
      <c r="A434" s="79"/>
      <c r="B434" s="122"/>
      <c r="C434" s="81"/>
      <c r="G434" s="92"/>
      <c r="I434" s="84"/>
      <c r="L434" s="121"/>
      <c r="N434" s="96"/>
      <c r="O434" s="87"/>
      <c r="P434" s="104"/>
      <c r="S434" s="102"/>
      <c r="T434" s="105"/>
      <c r="U434" s="87" t="str">
        <f t="shared" si="6"/>
        <v/>
      </c>
      <c r="V434" s="102" t="s">
        <v>35</v>
      </c>
    </row>
    <row r="435" spans="1:22" ht="19.5" customHeight="1">
      <c r="A435" s="79"/>
      <c r="B435" s="122"/>
      <c r="C435" s="81"/>
      <c r="G435" s="92"/>
      <c r="I435" s="84"/>
      <c r="L435" s="121"/>
      <c r="N435" s="96"/>
      <c r="O435" s="87"/>
      <c r="P435" s="104"/>
      <c r="S435" s="102"/>
      <c r="T435" s="105"/>
      <c r="U435" s="87" t="str">
        <f t="shared" si="6"/>
        <v/>
      </c>
      <c r="V435" s="102" t="s">
        <v>35</v>
      </c>
    </row>
    <row r="436" spans="1:22" ht="19.5" customHeight="1">
      <c r="A436" s="79"/>
      <c r="B436" s="122"/>
      <c r="C436" s="81"/>
      <c r="G436" s="92"/>
      <c r="I436" s="84"/>
      <c r="L436" s="121"/>
      <c r="N436" s="96"/>
      <c r="O436" s="87"/>
      <c r="P436" s="104"/>
      <c r="S436" s="102"/>
      <c r="T436" s="105"/>
      <c r="U436" s="87" t="str">
        <f t="shared" si="6"/>
        <v/>
      </c>
      <c r="V436" s="102" t="s">
        <v>35</v>
      </c>
    </row>
    <row r="437" spans="1:22" ht="19.5" customHeight="1">
      <c r="A437" s="79"/>
      <c r="B437" s="122"/>
      <c r="C437" s="81"/>
      <c r="G437" s="92"/>
      <c r="I437" s="84"/>
      <c r="L437" s="121"/>
      <c r="N437" s="96"/>
      <c r="O437" s="87"/>
      <c r="P437" s="104"/>
      <c r="S437" s="102"/>
      <c r="T437" s="105"/>
      <c r="U437" s="87" t="str">
        <f t="shared" si="6"/>
        <v/>
      </c>
      <c r="V437" s="102" t="s">
        <v>35</v>
      </c>
    </row>
    <row r="438" spans="1:22" ht="19.5" customHeight="1">
      <c r="A438" s="79"/>
      <c r="B438" s="122"/>
      <c r="C438" s="81"/>
      <c r="G438" s="92"/>
      <c r="I438" s="84"/>
      <c r="L438" s="121"/>
      <c r="N438" s="96"/>
      <c r="O438" s="87"/>
      <c r="P438" s="104"/>
      <c r="S438" s="102"/>
      <c r="T438" s="105"/>
      <c r="U438" s="87" t="str">
        <f t="shared" si="6"/>
        <v/>
      </c>
      <c r="V438" s="102" t="s">
        <v>35</v>
      </c>
    </row>
    <row r="439" spans="1:22" ht="19.5" customHeight="1">
      <c r="A439" s="79"/>
      <c r="B439" s="122"/>
      <c r="C439" s="81"/>
      <c r="G439" s="102"/>
      <c r="I439" s="84"/>
      <c r="L439" s="121"/>
      <c r="N439" s="96"/>
      <c r="O439" s="87"/>
      <c r="P439" s="104"/>
      <c r="S439" s="110"/>
      <c r="T439" s="123"/>
      <c r="U439" s="87" t="str">
        <f t="shared" si="6"/>
        <v/>
      </c>
      <c r="V439" s="102" t="s">
        <v>35</v>
      </c>
    </row>
    <row r="440" spans="1:22" ht="19.5" customHeight="1">
      <c r="A440" s="79"/>
      <c r="B440" s="122"/>
      <c r="C440" s="81"/>
      <c r="G440" s="92"/>
      <c r="I440" s="84"/>
      <c r="L440" s="121"/>
      <c r="N440" s="96"/>
      <c r="O440" s="87"/>
      <c r="P440" s="104"/>
      <c r="S440" s="102"/>
      <c r="T440" s="105"/>
      <c r="U440" s="87" t="str">
        <f t="shared" si="6"/>
        <v/>
      </c>
      <c r="V440" s="102" t="s">
        <v>35</v>
      </c>
    </row>
    <row r="441" spans="1:22" ht="19.5" customHeight="1">
      <c r="A441" s="79"/>
      <c r="B441" s="122"/>
      <c r="C441" s="81"/>
      <c r="G441" s="92"/>
      <c r="I441" s="84"/>
      <c r="L441" s="121"/>
      <c r="N441" s="96"/>
      <c r="O441" s="87"/>
      <c r="P441" s="104"/>
      <c r="S441" s="102"/>
      <c r="T441" s="105"/>
      <c r="U441" s="87" t="str">
        <f t="shared" si="6"/>
        <v/>
      </c>
      <c r="V441" s="102" t="s">
        <v>35</v>
      </c>
    </row>
    <row r="442" spans="1:22" ht="19.5" customHeight="1">
      <c r="A442" s="79"/>
      <c r="B442" s="122"/>
      <c r="C442" s="81"/>
      <c r="G442" s="92"/>
      <c r="I442" s="84"/>
      <c r="L442" s="121"/>
      <c r="N442" s="96"/>
      <c r="O442" s="87"/>
      <c r="P442" s="104"/>
      <c r="S442" s="102"/>
      <c r="T442" s="105"/>
      <c r="U442" s="87" t="str">
        <f t="shared" si="6"/>
        <v/>
      </c>
      <c r="V442" s="102" t="s">
        <v>35</v>
      </c>
    </row>
    <row r="443" spans="1:22" ht="19.5" customHeight="1">
      <c r="A443" s="79"/>
      <c r="B443" s="122"/>
      <c r="C443" s="81"/>
      <c r="G443" s="92"/>
      <c r="H443" s="102"/>
      <c r="I443" s="84"/>
      <c r="L443" s="121"/>
      <c r="N443" s="96"/>
      <c r="O443" s="87"/>
      <c r="P443" s="104"/>
      <c r="S443" s="102"/>
      <c r="T443" s="105"/>
      <c r="U443" s="87" t="str">
        <f t="shared" si="6"/>
        <v/>
      </c>
      <c r="V443" s="102" t="s">
        <v>35</v>
      </c>
    </row>
    <row r="444" spans="1:22" ht="19.5" customHeight="1">
      <c r="A444" s="79"/>
      <c r="B444" s="122"/>
      <c r="C444" s="81"/>
      <c r="G444" s="92"/>
      <c r="I444" s="84"/>
      <c r="L444" s="121"/>
      <c r="N444" s="96"/>
      <c r="O444" s="87"/>
      <c r="P444" s="104"/>
      <c r="S444" s="102"/>
      <c r="T444" s="105"/>
      <c r="U444" s="87" t="str">
        <f t="shared" si="6"/>
        <v/>
      </c>
      <c r="V444" s="102" t="s">
        <v>35</v>
      </c>
    </row>
    <row r="445" spans="1:22" ht="19.5" customHeight="1">
      <c r="A445" s="79"/>
      <c r="B445" s="122"/>
      <c r="C445" s="81"/>
      <c r="G445" s="92"/>
      <c r="I445" s="84"/>
      <c r="L445" s="121"/>
      <c r="N445" s="96"/>
      <c r="O445" s="87"/>
      <c r="P445" s="104"/>
      <c r="S445" s="102"/>
      <c r="T445" s="105"/>
      <c r="U445" s="87" t="str">
        <f t="shared" si="6"/>
        <v/>
      </c>
      <c r="V445" s="102" t="s">
        <v>35</v>
      </c>
    </row>
    <row r="446" spans="1:22" ht="19.5" customHeight="1">
      <c r="A446" s="79"/>
      <c r="B446" s="122"/>
      <c r="C446" s="81"/>
      <c r="G446" s="92"/>
      <c r="I446" s="84"/>
      <c r="L446" s="121"/>
      <c r="N446" s="96"/>
      <c r="O446" s="87"/>
      <c r="P446" s="104"/>
      <c r="S446" s="102"/>
      <c r="T446" s="105"/>
      <c r="U446" s="87" t="str">
        <f t="shared" si="6"/>
        <v/>
      </c>
      <c r="V446" s="102" t="s">
        <v>35</v>
      </c>
    </row>
    <row r="447" spans="1:22" ht="19.5" customHeight="1">
      <c r="A447" s="79"/>
      <c r="B447" s="122"/>
      <c r="C447" s="81"/>
      <c r="G447" s="92"/>
      <c r="I447" s="84"/>
      <c r="L447" s="121"/>
      <c r="N447" s="96"/>
      <c r="O447" s="87"/>
      <c r="P447" s="104"/>
      <c r="S447" s="102"/>
      <c r="T447" s="105"/>
      <c r="U447" s="87" t="str">
        <f t="shared" si="6"/>
        <v/>
      </c>
      <c r="V447" s="102" t="s">
        <v>35</v>
      </c>
    </row>
    <row r="448" spans="1:22" ht="19.5" customHeight="1">
      <c r="A448" s="79"/>
      <c r="B448" s="122"/>
      <c r="C448" s="81"/>
      <c r="I448" s="84"/>
      <c r="L448" s="121"/>
      <c r="N448" s="96"/>
      <c r="O448" s="87"/>
      <c r="P448" s="104"/>
      <c r="S448" s="102"/>
      <c r="T448" s="105"/>
      <c r="U448" s="87" t="str">
        <f t="shared" si="6"/>
        <v/>
      </c>
      <c r="V448" s="102" t="s">
        <v>35</v>
      </c>
    </row>
    <row r="449" spans="1:22" ht="19.5" customHeight="1">
      <c r="A449" s="79"/>
      <c r="B449" s="122"/>
      <c r="C449" s="81"/>
      <c r="I449" s="84"/>
      <c r="L449" s="121"/>
      <c r="N449" s="96"/>
      <c r="O449" s="87"/>
      <c r="P449" s="104"/>
      <c r="S449" s="102"/>
      <c r="T449" s="105"/>
      <c r="U449" s="87" t="str">
        <f t="shared" si="6"/>
        <v/>
      </c>
      <c r="V449" s="102" t="s">
        <v>35</v>
      </c>
    </row>
    <row r="450" spans="1:22" ht="19.5" customHeight="1">
      <c r="A450" s="79"/>
      <c r="B450" s="122"/>
      <c r="C450" s="81"/>
      <c r="I450" s="84"/>
      <c r="L450" s="121"/>
      <c r="N450" s="96"/>
      <c r="O450" s="87"/>
      <c r="P450" s="104"/>
      <c r="S450" s="102"/>
      <c r="T450" s="105"/>
      <c r="U450" s="87" t="str">
        <f t="shared" si="6"/>
        <v/>
      </c>
      <c r="V450" s="102" t="s">
        <v>35</v>
      </c>
    </row>
    <row r="451" spans="1:22" ht="19.5" customHeight="1">
      <c r="A451" s="79"/>
      <c r="B451" s="124"/>
      <c r="C451" s="81"/>
      <c r="I451" s="84"/>
      <c r="L451" s="121"/>
      <c r="N451" s="96"/>
      <c r="O451" s="87"/>
      <c r="P451" s="104"/>
      <c r="S451" s="102"/>
      <c r="T451" s="125"/>
      <c r="U451" s="87" t="str">
        <f t="shared" ref="U451:U514" si="7">IF(ISBLANK(K451),"",IF(MID(K451,23,2)="52","Belanja Barang","Belanja Modal"))</f>
        <v/>
      </c>
      <c r="V451" s="102"/>
    </row>
    <row r="452" spans="1:22" ht="19.5" customHeight="1">
      <c r="A452" s="79"/>
      <c r="B452" s="126"/>
      <c r="C452" s="81"/>
      <c r="G452" s="102"/>
      <c r="I452" s="84"/>
      <c r="K452" s="89"/>
      <c r="L452" s="121"/>
      <c r="N452" s="96"/>
      <c r="O452" s="87"/>
      <c r="P452" s="104"/>
      <c r="S452" s="102"/>
      <c r="T452" s="125"/>
      <c r="U452" s="87" t="str">
        <f t="shared" si="7"/>
        <v/>
      </c>
      <c r="V452" s="102"/>
    </row>
    <row r="453" spans="1:22" ht="19.5" customHeight="1">
      <c r="A453" s="79"/>
      <c r="B453" s="126"/>
      <c r="C453" s="81"/>
      <c r="G453" s="102"/>
      <c r="I453" s="84"/>
      <c r="K453" s="89"/>
      <c r="L453" s="121"/>
      <c r="N453" s="96"/>
      <c r="O453" s="87"/>
      <c r="P453" s="104"/>
      <c r="S453" s="102"/>
      <c r="T453" s="125"/>
      <c r="U453" s="87" t="str">
        <f t="shared" si="7"/>
        <v/>
      </c>
      <c r="V453" s="102"/>
    </row>
    <row r="454" spans="1:22" ht="19.5" customHeight="1">
      <c r="A454" s="79"/>
      <c r="B454" s="126"/>
      <c r="C454" s="81"/>
      <c r="I454" s="84"/>
      <c r="L454" s="121"/>
      <c r="N454" s="96"/>
      <c r="O454" s="87"/>
      <c r="P454" s="104"/>
      <c r="S454" s="102"/>
      <c r="T454" s="125"/>
      <c r="U454" s="87" t="str">
        <f t="shared" si="7"/>
        <v/>
      </c>
      <c r="V454" s="102"/>
    </row>
    <row r="455" spans="1:22" ht="19.5" customHeight="1">
      <c r="A455" s="79"/>
      <c r="B455" s="126"/>
      <c r="C455" s="81"/>
      <c r="I455" s="84"/>
      <c r="L455" s="121"/>
      <c r="N455" s="96"/>
      <c r="O455" s="87"/>
      <c r="P455" s="104"/>
      <c r="S455" s="102"/>
      <c r="T455" s="125"/>
      <c r="U455" s="87" t="str">
        <f t="shared" si="7"/>
        <v/>
      </c>
      <c r="V455" s="102"/>
    </row>
    <row r="456" spans="1:22" ht="19.5" customHeight="1">
      <c r="A456" s="79"/>
      <c r="B456" s="126"/>
      <c r="C456" s="81"/>
      <c r="I456" s="84"/>
      <c r="L456" s="121"/>
      <c r="N456" s="96"/>
      <c r="O456" s="87"/>
      <c r="P456" s="104"/>
      <c r="S456" s="102"/>
      <c r="T456" s="125"/>
      <c r="U456" s="87" t="str">
        <f t="shared" si="7"/>
        <v/>
      </c>
      <c r="V456" s="102"/>
    </row>
    <row r="457" spans="1:22" ht="19.5" customHeight="1">
      <c r="A457" s="79"/>
      <c r="B457" s="126"/>
      <c r="C457" s="81"/>
      <c r="I457" s="84"/>
      <c r="L457" s="121"/>
      <c r="N457" s="96"/>
      <c r="O457" s="87"/>
      <c r="P457" s="104"/>
      <c r="S457" s="102"/>
      <c r="T457" s="125"/>
      <c r="U457" s="87" t="str">
        <f t="shared" si="7"/>
        <v/>
      </c>
      <c r="V457" s="102"/>
    </row>
    <row r="458" spans="1:22" ht="19.5" customHeight="1">
      <c r="A458" s="79"/>
      <c r="B458" s="126"/>
      <c r="C458" s="81"/>
      <c r="I458" s="84"/>
      <c r="L458" s="121"/>
      <c r="N458" s="96"/>
      <c r="O458" s="87"/>
      <c r="P458" s="104"/>
      <c r="S458" s="102"/>
      <c r="T458" s="125"/>
      <c r="U458" s="87" t="str">
        <f t="shared" si="7"/>
        <v/>
      </c>
      <c r="V458" s="102"/>
    </row>
    <row r="459" spans="1:22" ht="19.5" customHeight="1">
      <c r="A459" s="79"/>
      <c r="B459" s="126"/>
      <c r="C459" s="81"/>
      <c r="I459" s="84"/>
      <c r="L459" s="121"/>
      <c r="N459" s="96"/>
      <c r="O459" s="87"/>
      <c r="P459" s="104"/>
      <c r="S459" s="102"/>
      <c r="T459" s="125"/>
      <c r="U459" s="87" t="str">
        <f t="shared" si="7"/>
        <v/>
      </c>
      <c r="V459" s="102"/>
    </row>
    <row r="460" spans="1:22" ht="19.5" customHeight="1">
      <c r="A460" s="79"/>
      <c r="B460" s="126"/>
      <c r="C460" s="81"/>
      <c r="I460" s="84"/>
      <c r="L460" s="121"/>
      <c r="N460" s="96"/>
      <c r="O460" s="87"/>
      <c r="P460" s="104"/>
      <c r="S460" s="102"/>
      <c r="T460" s="125"/>
      <c r="U460" s="87" t="str">
        <f t="shared" si="7"/>
        <v/>
      </c>
      <c r="V460" s="102"/>
    </row>
    <row r="461" spans="1:22" ht="19.5" customHeight="1">
      <c r="A461" s="79"/>
      <c r="B461" s="126"/>
      <c r="C461" s="81"/>
      <c r="G461" s="102"/>
      <c r="I461" s="84"/>
      <c r="L461" s="121"/>
      <c r="N461" s="96"/>
      <c r="O461" s="87"/>
      <c r="P461" s="104"/>
      <c r="S461" s="102"/>
      <c r="T461" s="125"/>
      <c r="U461" s="87" t="str">
        <f t="shared" si="7"/>
        <v/>
      </c>
      <c r="V461" s="102"/>
    </row>
    <row r="462" spans="1:22" ht="19.5" customHeight="1">
      <c r="A462" s="79"/>
      <c r="B462" s="126"/>
      <c r="C462" s="81"/>
      <c r="G462" s="102"/>
      <c r="I462" s="84"/>
      <c r="L462" s="121"/>
      <c r="N462" s="96"/>
      <c r="O462" s="87"/>
      <c r="P462" s="104"/>
      <c r="S462" s="102"/>
      <c r="T462" s="125"/>
      <c r="U462" s="87" t="str">
        <f t="shared" si="7"/>
        <v/>
      </c>
      <c r="V462" s="102"/>
    </row>
    <row r="463" spans="1:22" ht="19.5" customHeight="1">
      <c r="A463" s="79"/>
      <c r="B463" s="126"/>
      <c r="C463" s="81"/>
      <c r="L463" s="121"/>
      <c r="N463" s="96"/>
      <c r="O463" s="87"/>
      <c r="P463" s="104"/>
      <c r="S463" s="102"/>
      <c r="T463" s="102"/>
      <c r="U463" s="87" t="str">
        <f t="shared" si="7"/>
        <v/>
      </c>
    </row>
    <row r="464" spans="1:22" ht="19.5" customHeight="1">
      <c r="A464" s="79"/>
      <c r="B464" s="126"/>
      <c r="C464" s="81"/>
      <c r="L464" s="121"/>
      <c r="N464" s="96"/>
      <c r="O464" s="87"/>
      <c r="P464" s="104"/>
      <c r="S464" s="102"/>
      <c r="T464" s="102"/>
      <c r="U464" s="87" t="str">
        <f t="shared" si="7"/>
        <v/>
      </c>
    </row>
    <row r="465" spans="1:21" ht="19.5" customHeight="1">
      <c r="A465" s="79"/>
      <c r="B465" s="126"/>
      <c r="C465" s="81"/>
      <c r="L465" s="121"/>
      <c r="N465" s="96"/>
      <c r="O465" s="87"/>
      <c r="P465" s="104"/>
      <c r="S465" s="102"/>
      <c r="T465" s="102"/>
      <c r="U465" s="87" t="str">
        <f t="shared" si="7"/>
        <v/>
      </c>
    </row>
    <row r="466" spans="1:21" ht="19.5" customHeight="1">
      <c r="A466" s="79"/>
      <c r="B466" s="126"/>
      <c r="C466" s="81"/>
      <c r="L466" s="121"/>
      <c r="N466" s="96"/>
      <c r="O466" s="87"/>
      <c r="P466" s="104"/>
      <c r="S466" s="102"/>
      <c r="T466" s="102"/>
      <c r="U466" s="87" t="str">
        <f t="shared" si="7"/>
        <v/>
      </c>
    </row>
    <row r="467" spans="1:21" ht="19.5" customHeight="1">
      <c r="A467" s="79"/>
      <c r="B467" s="126"/>
      <c r="C467" s="81"/>
      <c r="L467" s="121"/>
      <c r="N467" s="96"/>
      <c r="O467" s="87"/>
      <c r="P467" s="104"/>
      <c r="S467" s="102"/>
      <c r="T467" s="102"/>
      <c r="U467" s="87" t="str">
        <f t="shared" si="7"/>
        <v/>
      </c>
    </row>
    <row r="468" spans="1:21" ht="19.5" customHeight="1">
      <c r="C468" s="81"/>
      <c r="L468" s="121"/>
      <c r="N468" s="96"/>
      <c r="O468" s="87"/>
      <c r="P468" s="104"/>
      <c r="S468" s="102"/>
      <c r="T468" s="102"/>
      <c r="U468" s="87" t="str">
        <f t="shared" si="7"/>
        <v/>
      </c>
    </row>
    <row r="469" spans="1:21" ht="19.5" customHeight="1">
      <c r="C469" s="81"/>
      <c r="L469" s="121"/>
      <c r="N469" s="96"/>
      <c r="O469" s="87"/>
      <c r="P469" s="104"/>
      <c r="S469" s="102"/>
      <c r="T469" s="102"/>
      <c r="U469" s="87" t="str">
        <f t="shared" si="7"/>
        <v/>
      </c>
    </row>
    <row r="470" spans="1:21" ht="19.5" customHeight="1">
      <c r="C470" s="81"/>
      <c r="L470" s="121"/>
      <c r="N470" s="96"/>
      <c r="O470" s="87"/>
      <c r="P470" s="104"/>
      <c r="S470" s="102"/>
      <c r="T470" s="102"/>
      <c r="U470" s="87" t="str">
        <f t="shared" si="7"/>
        <v/>
      </c>
    </row>
    <row r="471" spans="1:21" ht="19.5" customHeight="1">
      <c r="C471" s="81"/>
      <c r="L471" s="121"/>
      <c r="N471" s="96"/>
      <c r="O471" s="87"/>
      <c r="P471" s="104"/>
      <c r="S471" s="102"/>
      <c r="T471" s="102"/>
      <c r="U471" s="87" t="str">
        <f t="shared" si="7"/>
        <v/>
      </c>
    </row>
    <row r="472" spans="1:21" ht="19.5" customHeight="1">
      <c r="C472" s="81"/>
      <c r="L472" s="121"/>
      <c r="N472" s="96"/>
      <c r="O472" s="87"/>
      <c r="P472" s="104"/>
      <c r="S472" s="102"/>
      <c r="T472" s="102"/>
      <c r="U472" s="87" t="str">
        <f t="shared" si="7"/>
        <v/>
      </c>
    </row>
    <row r="473" spans="1:21" ht="19.5" customHeight="1">
      <c r="C473" s="81"/>
      <c r="L473" s="121"/>
      <c r="N473" s="96"/>
      <c r="O473" s="87"/>
      <c r="P473" s="104"/>
      <c r="S473" s="102"/>
      <c r="T473" s="102"/>
      <c r="U473" s="87" t="str">
        <f t="shared" si="7"/>
        <v/>
      </c>
    </row>
    <row r="474" spans="1:21" ht="19.5" customHeight="1">
      <c r="C474" s="81"/>
      <c r="L474" s="121"/>
      <c r="N474" s="96"/>
      <c r="O474" s="87"/>
      <c r="P474" s="104"/>
      <c r="S474" s="102"/>
      <c r="T474" s="102"/>
      <c r="U474" s="87" t="str">
        <f t="shared" si="7"/>
        <v/>
      </c>
    </row>
    <row r="475" spans="1:21" ht="19.5" customHeight="1">
      <c r="C475" s="81"/>
      <c r="L475" s="121"/>
      <c r="N475" s="96"/>
      <c r="O475" s="87"/>
      <c r="P475" s="104"/>
      <c r="S475" s="102"/>
      <c r="T475" s="102"/>
      <c r="U475" s="87" t="str">
        <f t="shared" si="7"/>
        <v/>
      </c>
    </row>
    <row r="476" spans="1:21" ht="19.5" customHeight="1">
      <c r="C476" s="81"/>
      <c r="L476" s="121"/>
      <c r="N476" s="96"/>
      <c r="O476" s="87"/>
      <c r="P476" s="104"/>
      <c r="S476" s="102"/>
      <c r="T476" s="102"/>
      <c r="U476" s="87" t="str">
        <f t="shared" si="7"/>
        <v/>
      </c>
    </row>
    <row r="477" spans="1:21" ht="19.5" customHeight="1">
      <c r="C477" s="81"/>
      <c r="L477" s="121"/>
      <c r="N477" s="96"/>
      <c r="O477" s="87"/>
      <c r="P477" s="104"/>
      <c r="S477" s="102"/>
      <c r="T477" s="102"/>
      <c r="U477" s="87" t="str">
        <f t="shared" si="7"/>
        <v/>
      </c>
    </row>
    <row r="478" spans="1:21" ht="19.5" customHeight="1">
      <c r="C478" s="81"/>
      <c r="L478" s="121"/>
      <c r="N478" s="96"/>
      <c r="O478" s="87"/>
      <c r="P478" s="104"/>
      <c r="S478" s="102"/>
      <c r="T478" s="102"/>
      <c r="U478" s="87" t="str">
        <f t="shared" si="7"/>
        <v/>
      </c>
    </row>
    <row r="479" spans="1:21" ht="19.5" customHeight="1">
      <c r="C479" s="81"/>
      <c r="L479" s="121"/>
      <c r="N479" s="96"/>
      <c r="O479" s="87"/>
      <c r="P479" s="104"/>
      <c r="S479" s="102"/>
      <c r="T479" s="102"/>
      <c r="U479" s="87" t="str">
        <f t="shared" si="7"/>
        <v/>
      </c>
    </row>
    <row r="480" spans="1:21" ht="19.5" customHeight="1">
      <c r="C480" s="81"/>
      <c r="L480" s="121"/>
      <c r="N480" s="96"/>
      <c r="O480" s="87"/>
      <c r="P480" s="104"/>
      <c r="S480" s="102"/>
      <c r="T480" s="102"/>
      <c r="U480" s="87" t="str">
        <f t="shared" si="7"/>
        <v/>
      </c>
    </row>
    <row r="481" spans="3:21" ht="19.5" customHeight="1">
      <c r="C481" s="81"/>
      <c r="L481" s="121"/>
      <c r="N481" s="96"/>
      <c r="O481" s="87"/>
      <c r="P481" s="104"/>
      <c r="S481" s="102"/>
      <c r="T481" s="102"/>
      <c r="U481" s="87" t="str">
        <f t="shared" si="7"/>
        <v/>
      </c>
    </row>
    <row r="482" spans="3:21" ht="19.5" customHeight="1">
      <c r="C482" s="81"/>
      <c r="L482" s="121"/>
      <c r="N482" s="96"/>
      <c r="O482" s="87"/>
      <c r="P482" s="104"/>
      <c r="S482" s="102"/>
      <c r="T482" s="102"/>
      <c r="U482" s="87" t="str">
        <f t="shared" si="7"/>
        <v/>
      </c>
    </row>
    <row r="483" spans="3:21" ht="19.5" customHeight="1">
      <c r="C483" s="81"/>
      <c r="L483" s="121"/>
      <c r="N483" s="96"/>
      <c r="O483" s="87"/>
      <c r="P483" s="104"/>
      <c r="S483" s="102"/>
      <c r="T483" s="102"/>
      <c r="U483" s="87" t="str">
        <f t="shared" si="7"/>
        <v/>
      </c>
    </row>
    <row r="484" spans="3:21" ht="19.5" customHeight="1">
      <c r="C484" s="81"/>
      <c r="L484" s="121"/>
      <c r="N484" s="96"/>
      <c r="O484" s="87"/>
      <c r="P484" s="104"/>
      <c r="S484" s="102"/>
      <c r="T484" s="102"/>
      <c r="U484" s="87" t="str">
        <f t="shared" si="7"/>
        <v/>
      </c>
    </row>
    <row r="485" spans="3:21" ht="19.5" customHeight="1">
      <c r="C485" s="81"/>
      <c r="L485" s="121"/>
      <c r="N485" s="96"/>
      <c r="O485" s="87"/>
      <c r="P485" s="104"/>
      <c r="S485" s="102"/>
      <c r="T485" s="102"/>
      <c r="U485" s="87" t="str">
        <f t="shared" si="7"/>
        <v/>
      </c>
    </row>
    <row r="486" spans="3:21" ht="19.5" customHeight="1">
      <c r="C486" s="81"/>
      <c r="L486" s="121"/>
      <c r="N486" s="96"/>
      <c r="O486" s="87"/>
      <c r="P486" s="104"/>
      <c r="S486" s="102"/>
      <c r="T486" s="102"/>
      <c r="U486" s="87" t="str">
        <f t="shared" si="7"/>
        <v/>
      </c>
    </row>
    <row r="487" spans="3:21" ht="19.5" customHeight="1">
      <c r="C487" s="81"/>
      <c r="L487" s="121"/>
      <c r="N487" s="96"/>
      <c r="O487" s="87"/>
      <c r="P487" s="104"/>
      <c r="S487" s="102"/>
      <c r="T487" s="102"/>
      <c r="U487" s="87" t="str">
        <f t="shared" si="7"/>
        <v/>
      </c>
    </row>
    <row r="488" spans="3:21" ht="19.5" customHeight="1">
      <c r="C488" s="81"/>
      <c r="L488" s="121"/>
      <c r="N488" s="96"/>
      <c r="O488" s="87"/>
      <c r="P488" s="104"/>
      <c r="S488" s="102"/>
      <c r="T488" s="102"/>
      <c r="U488" s="87" t="str">
        <f t="shared" si="7"/>
        <v/>
      </c>
    </row>
    <row r="489" spans="3:21" ht="19.5" customHeight="1">
      <c r="C489" s="81"/>
      <c r="L489" s="121"/>
      <c r="N489" s="96"/>
      <c r="O489" s="87"/>
      <c r="P489" s="104"/>
      <c r="S489" s="102"/>
      <c r="T489" s="102"/>
      <c r="U489" s="87" t="str">
        <f t="shared" si="7"/>
        <v/>
      </c>
    </row>
    <row r="490" spans="3:21" ht="19.5" customHeight="1">
      <c r="C490" s="81"/>
      <c r="L490" s="121"/>
      <c r="N490" s="96"/>
      <c r="O490" s="87"/>
      <c r="P490" s="104"/>
      <c r="S490" s="102"/>
      <c r="T490" s="102"/>
      <c r="U490" s="87" t="str">
        <f t="shared" si="7"/>
        <v/>
      </c>
    </row>
    <row r="491" spans="3:21" ht="19.5" customHeight="1">
      <c r="C491" s="81"/>
      <c r="L491" s="121"/>
      <c r="N491" s="96"/>
      <c r="O491" s="87"/>
      <c r="P491" s="104"/>
      <c r="S491" s="102"/>
      <c r="T491" s="102"/>
      <c r="U491" s="87" t="str">
        <f t="shared" si="7"/>
        <v/>
      </c>
    </row>
    <row r="492" spans="3:21" ht="19.5" customHeight="1">
      <c r="C492" s="81"/>
      <c r="L492" s="121"/>
      <c r="N492" s="96"/>
      <c r="O492" s="87"/>
      <c r="P492" s="104"/>
      <c r="S492" s="102"/>
      <c r="T492" s="102"/>
      <c r="U492" s="87" t="str">
        <f t="shared" si="7"/>
        <v/>
      </c>
    </row>
    <row r="493" spans="3:21" ht="19.5" customHeight="1">
      <c r="C493" s="81"/>
      <c r="L493" s="121"/>
      <c r="N493" s="96"/>
      <c r="O493" s="87"/>
      <c r="P493" s="104"/>
      <c r="S493" s="102"/>
      <c r="T493" s="102"/>
      <c r="U493" s="87" t="str">
        <f t="shared" si="7"/>
        <v/>
      </c>
    </row>
    <row r="494" spans="3:21" ht="19.5" customHeight="1">
      <c r="C494" s="81"/>
      <c r="N494" s="96"/>
      <c r="O494" s="87"/>
      <c r="P494" s="104"/>
      <c r="S494" s="102"/>
      <c r="T494" s="102"/>
      <c r="U494" s="87" t="str">
        <f t="shared" si="7"/>
        <v/>
      </c>
    </row>
    <row r="495" spans="3:21" ht="19.5" customHeight="1">
      <c r="C495" s="81"/>
      <c r="N495" s="96"/>
      <c r="O495" s="87"/>
      <c r="P495" s="104"/>
      <c r="S495" s="102"/>
      <c r="T495" s="102"/>
      <c r="U495" s="87" t="str">
        <f t="shared" si="7"/>
        <v/>
      </c>
    </row>
    <row r="496" spans="3:21" ht="19.5" customHeight="1">
      <c r="C496" s="81"/>
      <c r="N496" s="96"/>
      <c r="O496" s="87"/>
      <c r="P496" s="104"/>
      <c r="S496" s="102"/>
      <c r="T496" s="102"/>
      <c r="U496" s="87" t="str">
        <f t="shared" si="7"/>
        <v/>
      </c>
    </row>
    <row r="497" spans="3:21" ht="19.5" customHeight="1">
      <c r="C497" s="81"/>
      <c r="O497" s="87"/>
      <c r="S497" s="102"/>
      <c r="T497" s="102"/>
      <c r="U497" s="87" t="str">
        <f t="shared" si="7"/>
        <v/>
      </c>
    </row>
    <row r="498" spans="3:21" ht="19.5" customHeight="1">
      <c r="C498" s="81"/>
      <c r="O498" s="87"/>
      <c r="S498" s="102"/>
      <c r="T498" s="102"/>
      <c r="U498" s="87" t="str">
        <f t="shared" si="7"/>
        <v/>
      </c>
    </row>
    <row r="499" spans="3:21" ht="19.5" customHeight="1">
      <c r="C499" s="81"/>
      <c r="O499" s="87"/>
      <c r="S499" s="102"/>
      <c r="T499" s="102"/>
      <c r="U499" s="87" t="str">
        <f t="shared" si="7"/>
        <v/>
      </c>
    </row>
    <row r="500" spans="3:21" ht="19.5" customHeight="1">
      <c r="C500" s="81"/>
      <c r="O500" s="87"/>
      <c r="S500" s="102"/>
      <c r="T500" s="102"/>
      <c r="U500" s="87" t="str">
        <f t="shared" si="7"/>
        <v/>
      </c>
    </row>
    <row r="501" spans="3:21" ht="19.5" customHeight="1">
      <c r="C501" s="81"/>
      <c r="O501" s="87"/>
      <c r="S501" s="102"/>
      <c r="T501" s="102"/>
      <c r="U501" s="87" t="str">
        <f t="shared" si="7"/>
        <v/>
      </c>
    </row>
    <row r="502" spans="3:21" ht="19.5" customHeight="1">
      <c r="C502" s="81"/>
      <c r="O502" s="87"/>
      <c r="S502" s="102"/>
      <c r="T502" s="102"/>
      <c r="U502" s="87" t="str">
        <f t="shared" si="7"/>
        <v/>
      </c>
    </row>
    <row r="503" spans="3:21" ht="19.5" customHeight="1">
      <c r="C503" s="81"/>
      <c r="O503" s="87"/>
      <c r="S503" s="102"/>
      <c r="T503" s="102"/>
      <c r="U503" s="87" t="str">
        <f t="shared" si="7"/>
        <v/>
      </c>
    </row>
    <row r="504" spans="3:21" ht="19.5" customHeight="1">
      <c r="C504" s="81"/>
      <c r="O504" s="87"/>
      <c r="S504" s="102"/>
      <c r="T504" s="102"/>
      <c r="U504" s="87" t="str">
        <f t="shared" si="7"/>
        <v/>
      </c>
    </row>
    <row r="505" spans="3:21" ht="19.5" customHeight="1">
      <c r="C505" s="81"/>
      <c r="O505" s="87"/>
      <c r="S505" s="102"/>
      <c r="T505" s="102"/>
      <c r="U505" s="87" t="str">
        <f t="shared" si="7"/>
        <v/>
      </c>
    </row>
    <row r="506" spans="3:21" ht="19.5" customHeight="1">
      <c r="C506" s="81"/>
      <c r="O506" s="87"/>
      <c r="S506" s="102"/>
      <c r="T506" s="102"/>
      <c r="U506" s="87" t="str">
        <f t="shared" si="7"/>
        <v/>
      </c>
    </row>
    <row r="507" spans="3:21" ht="19.5" customHeight="1">
      <c r="C507" s="81"/>
      <c r="O507" s="87"/>
      <c r="S507" s="102"/>
      <c r="T507" s="102"/>
      <c r="U507" s="87" t="str">
        <f t="shared" si="7"/>
        <v/>
      </c>
    </row>
    <row r="508" spans="3:21" ht="19.5" customHeight="1">
      <c r="C508" s="81"/>
      <c r="O508" s="87"/>
      <c r="S508" s="102"/>
      <c r="T508" s="102"/>
      <c r="U508" s="87" t="str">
        <f t="shared" si="7"/>
        <v/>
      </c>
    </row>
    <row r="509" spans="3:21" ht="19.5" customHeight="1">
      <c r="C509" s="81"/>
      <c r="O509" s="87"/>
      <c r="S509" s="102"/>
      <c r="T509" s="102"/>
      <c r="U509" s="87" t="str">
        <f t="shared" si="7"/>
        <v/>
      </c>
    </row>
    <row r="510" spans="3:21" ht="19.5" customHeight="1">
      <c r="C510" s="81"/>
      <c r="O510" s="87"/>
      <c r="S510" s="102"/>
      <c r="T510" s="102"/>
      <c r="U510" s="87" t="str">
        <f t="shared" si="7"/>
        <v/>
      </c>
    </row>
    <row r="511" spans="3:21" ht="19.5" customHeight="1">
      <c r="C511" s="81"/>
      <c r="O511" s="87"/>
      <c r="S511" s="102"/>
      <c r="T511" s="102"/>
      <c r="U511" s="87" t="str">
        <f t="shared" si="7"/>
        <v/>
      </c>
    </row>
    <row r="512" spans="3:21" ht="19.5" customHeight="1">
      <c r="C512" s="81"/>
      <c r="O512" s="87"/>
      <c r="S512" s="102"/>
      <c r="T512" s="102"/>
      <c r="U512" s="87" t="str">
        <f t="shared" si="7"/>
        <v/>
      </c>
    </row>
    <row r="513" spans="3:21" ht="19.5" customHeight="1">
      <c r="C513" s="81"/>
      <c r="O513" s="87"/>
      <c r="S513" s="102"/>
      <c r="T513" s="102"/>
      <c r="U513" s="87" t="str">
        <f t="shared" si="7"/>
        <v/>
      </c>
    </row>
    <row r="514" spans="3:21" ht="19.5" customHeight="1">
      <c r="C514" s="81"/>
      <c r="O514" s="87"/>
      <c r="S514" s="102"/>
      <c r="T514" s="102"/>
      <c r="U514" s="87" t="str">
        <f t="shared" si="7"/>
        <v/>
      </c>
    </row>
    <row r="515" spans="3:21" ht="19.5" customHeight="1">
      <c r="C515" s="81"/>
      <c r="O515" s="87"/>
      <c r="S515" s="102"/>
      <c r="T515" s="102"/>
      <c r="U515" s="87"/>
    </row>
    <row r="516" spans="3:21" ht="19.5" customHeight="1">
      <c r="C516" s="81"/>
      <c r="O516" s="87"/>
      <c r="S516" s="102"/>
      <c r="T516" s="102"/>
      <c r="U516" s="87"/>
    </row>
    <row r="517" spans="3:21" ht="19.5" customHeight="1">
      <c r="C517" s="81"/>
      <c r="O517" s="87"/>
      <c r="S517" s="102"/>
      <c r="T517" s="102"/>
      <c r="U517" s="87"/>
    </row>
    <row r="518" spans="3:21" ht="19.5" customHeight="1">
      <c r="C518" s="81"/>
      <c r="O518" s="87"/>
      <c r="U518" s="87"/>
    </row>
    <row r="519" spans="3:21" ht="19.5" customHeight="1">
      <c r="C519" s="81"/>
      <c r="O519" s="87"/>
      <c r="U519" s="87"/>
    </row>
    <row r="520" spans="3:21" ht="19.5" customHeight="1">
      <c r="C520" s="81"/>
      <c r="O520" s="87"/>
      <c r="U520" s="87"/>
    </row>
    <row r="521" spans="3:21" ht="19.5" customHeight="1">
      <c r="C521" s="81"/>
      <c r="O521" s="87"/>
      <c r="U521" s="87"/>
    </row>
    <row r="522" spans="3:21" ht="19.5" customHeight="1">
      <c r="C522" s="81"/>
      <c r="O522" s="87"/>
      <c r="S522" s="102"/>
      <c r="T522" s="102"/>
      <c r="U522" s="87"/>
    </row>
    <row r="523" spans="3:21" ht="19.5" customHeight="1">
      <c r="C523" s="81"/>
      <c r="O523" s="87"/>
      <c r="U523" s="87"/>
    </row>
    <row r="524" spans="3:21" ht="19.5" customHeight="1">
      <c r="C524" s="81"/>
      <c r="O524" s="87"/>
      <c r="U524" s="87"/>
    </row>
    <row r="525" spans="3:21" ht="19.5" customHeight="1">
      <c r="C525" s="81"/>
      <c r="O525" s="87"/>
      <c r="U525" s="87"/>
    </row>
    <row r="526" spans="3:21" ht="19.5" customHeight="1">
      <c r="C526" s="81"/>
      <c r="O526" s="87"/>
      <c r="U526" s="87"/>
    </row>
    <row r="527" spans="3:21" ht="19.5" customHeight="1">
      <c r="C527" s="81"/>
      <c r="O527" s="87"/>
      <c r="U527" s="87"/>
    </row>
    <row r="528" spans="3:21" ht="19.5" customHeight="1">
      <c r="C528" s="81"/>
      <c r="O528" s="87"/>
      <c r="U528" s="87"/>
    </row>
    <row r="529" spans="3:21" ht="19.5" customHeight="1">
      <c r="C529" s="81"/>
      <c r="O529" s="87"/>
      <c r="U529" s="87"/>
    </row>
    <row r="530" spans="3:21" ht="19.5" customHeight="1">
      <c r="C530" s="81"/>
      <c r="O530" s="87"/>
      <c r="U530" s="87"/>
    </row>
    <row r="531" spans="3:21" ht="19.5" customHeight="1">
      <c r="C531" s="81"/>
      <c r="O531" s="87"/>
      <c r="U531" s="87"/>
    </row>
    <row r="532" spans="3:21" ht="19.5" customHeight="1">
      <c r="C532" s="81"/>
      <c r="O532" s="87"/>
      <c r="U532" s="87"/>
    </row>
    <row r="533" spans="3:21" ht="19.5" customHeight="1">
      <c r="C533" s="81"/>
      <c r="O533" s="87"/>
      <c r="U533" s="87"/>
    </row>
    <row r="534" spans="3:21" ht="19.5" customHeight="1">
      <c r="C534" s="81"/>
      <c r="O534" s="87"/>
      <c r="U534" s="87"/>
    </row>
    <row r="535" spans="3:21" ht="19.5" customHeight="1">
      <c r="C535" s="81"/>
      <c r="O535" s="87"/>
      <c r="U535" s="87"/>
    </row>
    <row r="536" spans="3:21" ht="19.5" customHeight="1">
      <c r="C536" s="81"/>
      <c r="O536" s="87"/>
      <c r="U536" s="87"/>
    </row>
    <row r="537" spans="3:21" ht="19.5" customHeight="1">
      <c r="C537" s="81"/>
      <c r="O537" s="87"/>
      <c r="U537" s="87"/>
    </row>
    <row r="538" spans="3:21" ht="19.5" customHeight="1">
      <c r="C538" s="81"/>
      <c r="O538" s="87"/>
      <c r="U538" s="87"/>
    </row>
    <row r="539" spans="3:21" ht="19.5" customHeight="1">
      <c r="C539" s="81"/>
      <c r="O539" s="87"/>
      <c r="U539" s="87"/>
    </row>
    <row r="540" spans="3:21" ht="19.5" customHeight="1">
      <c r="C540" s="81"/>
      <c r="O540" s="87"/>
      <c r="U540" s="87"/>
    </row>
    <row r="541" spans="3:21" ht="19.5" customHeight="1">
      <c r="C541" s="81"/>
      <c r="O541" s="87"/>
      <c r="U541" s="87"/>
    </row>
    <row r="542" spans="3:21" ht="19.5" customHeight="1">
      <c r="C542" s="81"/>
      <c r="O542" s="87"/>
      <c r="U542" s="87"/>
    </row>
    <row r="543" spans="3:21" ht="19.5" customHeight="1">
      <c r="C543" s="81"/>
      <c r="O543" s="87"/>
      <c r="U543" s="87"/>
    </row>
    <row r="544" spans="3:21" ht="19.5" customHeight="1">
      <c r="C544" s="81"/>
      <c r="O544" s="87"/>
      <c r="U544" s="87"/>
    </row>
    <row r="545" spans="3:21" ht="19.5" customHeight="1">
      <c r="C545" s="81"/>
      <c r="O545" s="87"/>
      <c r="U545" s="87"/>
    </row>
    <row r="546" spans="3:21" ht="19.5" customHeight="1">
      <c r="C546" s="81"/>
      <c r="O546" s="87"/>
      <c r="U546" s="87"/>
    </row>
    <row r="547" spans="3:21" ht="19.5" customHeight="1">
      <c r="C547" s="81"/>
      <c r="O547" s="87"/>
      <c r="U547" s="87"/>
    </row>
    <row r="548" spans="3:21" ht="19.5" customHeight="1">
      <c r="C548" s="81"/>
      <c r="O548" s="87"/>
      <c r="U548" s="87"/>
    </row>
    <row r="549" spans="3:21" ht="19.5" customHeight="1">
      <c r="C549" s="81"/>
      <c r="O549" s="87"/>
      <c r="U549" s="87"/>
    </row>
    <row r="550" spans="3:21" ht="19.5" customHeight="1">
      <c r="C550" s="81"/>
      <c r="O550" s="87"/>
      <c r="U550" s="87"/>
    </row>
    <row r="551" spans="3:21" ht="19.5" customHeight="1">
      <c r="C551" s="81"/>
      <c r="O551" s="87"/>
      <c r="U551" s="87"/>
    </row>
    <row r="552" spans="3:21" ht="19.5" customHeight="1">
      <c r="C552" s="81"/>
      <c r="O552" s="87"/>
      <c r="U552" s="87"/>
    </row>
    <row r="553" spans="3:21" ht="19.5" customHeight="1">
      <c r="C553" s="81"/>
      <c r="O553" s="87"/>
      <c r="U553" s="87"/>
    </row>
    <row r="554" spans="3:21" ht="19.5" customHeight="1">
      <c r="C554" s="81"/>
      <c r="O554" s="87"/>
      <c r="U554" s="87"/>
    </row>
    <row r="555" spans="3:21" ht="19.5" customHeight="1">
      <c r="C555" s="81"/>
      <c r="O555" s="87"/>
      <c r="U555" s="87"/>
    </row>
    <row r="556" spans="3:21" ht="19.5" customHeight="1">
      <c r="C556" s="81"/>
      <c r="O556" s="87"/>
      <c r="U556" s="87"/>
    </row>
    <row r="557" spans="3:21" ht="19.5" customHeight="1">
      <c r="C557" s="81"/>
      <c r="O557" s="87"/>
      <c r="U557" s="87"/>
    </row>
    <row r="558" spans="3:21" ht="19.5" customHeight="1">
      <c r="C558" s="81"/>
      <c r="O558" s="87"/>
      <c r="U558" s="87"/>
    </row>
    <row r="559" spans="3:21" ht="19.5" customHeight="1">
      <c r="C559" s="81"/>
      <c r="O559" s="87"/>
      <c r="U559" s="87"/>
    </row>
    <row r="560" spans="3:21" ht="19.5" customHeight="1">
      <c r="C560" s="81"/>
      <c r="O560" s="87"/>
      <c r="U560" s="87"/>
    </row>
    <row r="561" spans="3:21" ht="19.5" customHeight="1">
      <c r="C561" s="81"/>
      <c r="O561" s="87"/>
      <c r="U561" s="87"/>
    </row>
    <row r="562" spans="3:21" ht="19.5" customHeight="1">
      <c r="C562" s="81"/>
      <c r="O562" s="87"/>
      <c r="U562" s="87"/>
    </row>
    <row r="563" spans="3:21" ht="19.5" customHeight="1">
      <c r="C563" s="81"/>
      <c r="O563" s="87"/>
      <c r="U563" s="87"/>
    </row>
    <row r="564" spans="3:21" ht="19.5" customHeight="1">
      <c r="C564" s="81"/>
      <c r="O564" s="87"/>
      <c r="U564" s="87"/>
    </row>
    <row r="565" spans="3:21" ht="19.5" customHeight="1">
      <c r="C565" s="81"/>
      <c r="O565" s="87"/>
      <c r="U565" s="87"/>
    </row>
    <row r="566" spans="3:21" ht="19.5" customHeight="1">
      <c r="C566" s="81"/>
      <c r="O566" s="87"/>
      <c r="U566" s="87"/>
    </row>
    <row r="567" spans="3:21" ht="19.5" customHeight="1">
      <c r="C567" s="81"/>
      <c r="O567" s="87"/>
      <c r="U567" s="87"/>
    </row>
    <row r="568" spans="3:21" ht="19.5" customHeight="1">
      <c r="C568" s="81"/>
      <c r="O568" s="87"/>
      <c r="U568" s="87"/>
    </row>
    <row r="569" spans="3:21" ht="19.5" customHeight="1">
      <c r="C569" s="81"/>
      <c r="O569" s="87"/>
      <c r="U569" s="87"/>
    </row>
    <row r="570" spans="3:21" ht="19.5" customHeight="1">
      <c r="C570" s="81"/>
      <c r="O570" s="87"/>
      <c r="U570" s="87"/>
    </row>
    <row r="571" spans="3:21" ht="19.5" customHeight="1">
      <c r="C571" s="81"/>
      <c r="O571" s="87"/>
      <c r="U571" s="87"/>
    </row>
    <row r="572" spans="3:21" ht="19.5" customHeight="1">
      <c r="C572" s="81"/>
      <c r="O572" s="87"/>
      <c r="U572" s="87"/>
    </row>
    <row r="573" spans="3:21" ht="19.5" customHeight="1">
      <c r="C573" s="81" t="str">
        <f t="shared" ref="C573:C636" si="8">IF(A573=0,"",A573)</f>
        <v/>
      </c>
      <c r="O573" s="87"/>
      <c r="U573" s="87" t="str">
        <f t="shared" ref="U573:U636" si="9">IF(ISBLANK(K573),"",IF(MID(K573,23,2)="52","Belanja Barang","Belanja Modal"))</f>
        <v/>
      </c>
    </row>
    <row r="574" spans="3:21" ht="19.5" customHeight="1">
      <c r="C574" s="81" t="str">
        <f t="shared" si="8"/>
        <v/>
      </c>
      <c r="O574" s="87"/>
      <c r="U574" s="87" t="str">
        <f t="shared" si="9"/>
        <v/>
      </c>
    </row>
    <row r="575" spans="3:21" ht="19.5" customHeight="1">
      <c r="C575" s="81" t="str">
        <f t="shared" si="8"/>
        <v/>
      </c>
      <c r="O575" s="87"/>
      <c r="U575" s="87" t="str">
        <f t="shared" si="9"/>
        <v/>
      </c>
    </row>
    <row r="576" spans="3:21" ht="19.5" customHeight="1">
      <c r="C576" s="81" t="str">
        <f t="shared" si="8"/>
        <v/>
      </c>
      <c r="O576" s="87"/>
      <c r="U576" s="87" t="str">
        <f t="shared" si="9"/>
        <v/>
      </c>
    </row>
    <row r="577" spans="3:21" ht="19.5" customHeight="1">
      <c r="C577" s="81" t="str">
        <f t="shared" si="8"/>
        <v/>
      </c>
      <c r="O577" s="87"/>
      <c r="U577" s="87" t="str">
        <f t="shared" si="9"/>
        <v/>
      </c>
    </row>
    <row r="578" spans="3:21" ht="19.5" customHeight="1">
      <c r="C578" s="81" t="str">
        <f t="shared" si="8"/>
        <v/>
      </c>
      <c r="O578" s="87"/>
      <c r="U578" s="87" t="str">
        <f t="shared" si="9"/>
        <v/>
      </c>
    </row>
    <row r="579" spans="3:21" ht="19.5" customHeight="1">
      <c r="C579" s="81" t="str">
        <f t="shared" si="8"/>
        <v/>
      </c>
      <c r="O579" s="87"/>
      <c r="U579" s="87" t="str">
        <f t="shared" si="9"/>
        <v/>
      </c>
    </row>
    <row r="580" spans="3:21" ht="19.5" customHeight="1">
      <c r="C580" s="81" t="str">
        <f t="shared" si="8"/>
        <v/>
      </c>
      <c r="O580" s="87"/>
      <c r="U580" s="87" t="str">
        <f t="shared" si="9"/>
        <v/>
      </c>
    </row>
    <row r="581" spans="3:21" ht="19.5" customHeight="1">
      <c r="C581" s="81" t="str">
        <f t="shared" si="8"/>
        <v/>
      </c>
      <c r="O581" s="87"/>
      <c r="U581" s="87" t="str">
        <f t="shared" si="9"/>
        <v/>
      </c>
    </row>
    <row r="582" spans="3:21" ht="19.5" customHeight="1">
      <c r="C582" s="81" t="str">
        <f t="shared" si="8"/>
        <v/>
      </c>
      <c r="O582" s="87"/>
      <c r="U582" s="87" t="str">
        <f t="shared" si="9"/>
        <v/>
      </c>
    </row>
    <row r="583" spans="3:21" ht="19.5" customHeight="1">
      <c r="C583" s="81" t="str">
        <f t="shared" si="8"/>
        <v/>
      </c>
      <c r="O583" s="87"/>
      <c r="U583" s="87" t="str">
        <f t="shared" si="9"/>
        <v/>
      </c>
    </row>
    <row r="584" spans="3:21" ht="19.5" customHeight="1">
      <c r="C584" s="81" t="str">
        <f t="shared" si="8"/>
        <v/>
      </c>
      <c r="O584" s="87"/>
      <c r="U584" s="87" t="str">
        <f t="shared" si="9"/>
        <v/>
      </c>
    </row>
    <row r="585" spans="3:21" ht="19.5" customHeight="1">
      <c r="C585" s="81" t="str">
        <f t="shared" si="8"/>
        <v/>
      </c>
      <c r="O585" s="87"/>
      <c r="U585" s="87" t="str">
        <f t="shared" si="9"/>
        <v/>
      </c>
    </row>
    <row r="586" spans="3:21" ht="19.5" customHeight="1">
      <c r="C586" s="81" t="str">
        <f t="shared" si="8"/>
        <v/>
      </c>
      <c r="O586" s="87"/>
      <c r="U586" s="87" t="str">
        <f t="shared" si="9"/>
        <v/>
      </c>
    </row>
    <row r="587" spans="3:21" ht="19.5" customHeight="1">
      <c r="C587" s="81" t="str">
        <f t="shared" si="8"/>
        <v/>
      </c>
      <c r="O587" s="87"/>
      <c r="U587" s="87" t="str">
        <f t="shared" si="9"/>
        <v/>
      </c>
    </row>
    <row r="588" spans="3:21" ht="19.5" customHeight="1">
      <c r="C588" s="81" t="str">
        <f t="shared" si="8"/>
        <v/>
      </c>
      <c r="O588" s="87"/>
      <c r="U588" s="87" t="str">
        <f t="shared" si="9"/>
        <v/>
      </c>
    </row>
    <row r="589" spans="3:21">
      <c r="C589" s="81" t="str">
        <f t="shared" si="8"/>
        <v/>
      </c>
      <c r="O589" s="87"/>
      <c r="U589" s="87" t="str">
        <f t="shared" si="9"/>
        <v/>
      </c>
    </row>
    <row r="590" spans="3:21">
      <c r="C590" s="81" t="str">
        <f t="shared" si="8"/>
        <v/>
      </c>
      <c r="O590" s="87"/>
      <c r="U590" s="87" t="str">
        <f t="shared" si="9"/>
        <v/>
      </c>
    </row>
    <row r="591" spans="3:21">
      <c r="C591" s="81" t="str">
        <f t="shared" si="8"/>
        <v/>
      </c>
      <c r="O591" s="87"/>
      <c r="U591" s="87" t="str">
        <f t="shared" si="9"/>
        <v/>
      </c>
    </row>
    <row r="592" spans="3:21">
      <c r="C592" s="81" t="str">
        <f t="shared" si="8"/>
        <v/>
      </c>
      <c r="O592" s="87"/>
      <c r="U592" s="87" t="str">
        <f t="shared" si="9"/>
        <v/>
      </c>
    </row>
    <row r="593" spans="3:21">
      <c r="C593" s="81" t="str">
        <f t="shared" si="8"/>
        <v/>
      </c>
      <c r="O593" s="87"/>
      <c r="U593" s="87" t="str">
        <f t="shared" si="9"/>
        <v/>
      </c>
    </row>
    <row r="594" spans="3:21">
      <c r="C594" s="81" t="str">
        <f t="shared" si="8"/>
        <v/>
      </c>
      <c r="O594" s="87"/>
      <c r="U594" s="87" t="str">
        <f t="shared" si="9"/>
        <v/>
      </c>
    </row>
    <row r="595" spans="3:21">
      <c r="C595" s="81" t="str">
        <f t="shared" si="8"/>
        <v/>
      </c>
      <c r="O595" s="87"/>
      <c r="U595" s="87" t="str">
        <f t="shared" si="9"/>
        <v/>
      </c>
    </row>
    <row r="596" spans="3:21">
      <c r="C596" s="81" t="str">
        <f t="shared" si="8"/>
        <v/>
      </c>
      <c r="O596" s="87"/>
      <c r="U596" s="87" t="str">
        <f t="shared" si="9"/>
        <v/>
      </c>
    </row>
    <row r="597" spans="3:21">
      <c r="C597" s="81" t="str">
        <f t="shared" si="8"/>
        <v/>
      </c>
      <c r="O597" s="87"/>
      <c r="U597" s="87" t="str">
        <f t="shared" si="9"/>
        <v/>
      </c>
    </row>
    <row r="598" spans="3:21">
      <c r="C598" s="81" t="str">
        <f t="shared" si="8"/>
        <v/>
      </c>
      <c r="O598" s="87"/>
      <c r="U598" s="87" t="str">
        <f t="shared" si="9"/>
        <v/>
      </c>
    </row>
    <row r="599" spans="3:21">
      <c r="C599" s="81" t="str">
        <f t="shared" si="8"/>
        <v/>
      </c>
      <c r="O599" s="87"/>
      <c r="U599" s="87" t="str">
        <f t="shared" si="9"/>
        <v/>
      </c>
    </row>
    <row r="600" spans="3:21">
      <c r="C600" s="81" t="str">
        <f t="shared" si="8"/>
        <v/>
      </c>
      <c r="O600" s="87"/>
      <c r="U600" s="87" t="str">
        <f t="shared" si="9"/>
        <v/>
      </c>
    </row>
    <row r="601" spans="3:21">
      <c r="C601" s="81" t="str">
        <f t="shared" si="8"/>
        <v/>
      </c>
      <c r="O601" s="87"/>
      <c r="U601" s="87" t="str">
        <f t="shared" si="9"/>
        <v/>
      </c>
    </row>
    <row r="602" spans="3:21">
      <c r="C602" s="81" t="str">
        <f t="shared" si="8"/>
        <v/>
      </c>
      <c r="O602" s="87"/>
      <c r="U602" s="87" t="str">
        <f t="shared" si="9"/>
        <v/>
      </c>
    </row>
    <row r="603" spans="3:21">
      <c r="C603" s="81" t="str">
        <f t="shared" si="8"/>
        <v/>
      </c>
      <c r="O603" s="87"/>
      <c r="U603" s="87" t="str">
        <f t="shared" si="9"/>
        <v/>
      </c>
    </row>
    <row r="604" spans="3:21">
      <c r="C604" s="81" t="str">
        <f t="shared" si="8"/>
        <v/>
      </c>
      <c r="O604" s="87"/>
      <c r="U604" s="87" t="str">
        <f t="shared" si="9"/>
        <v/>
      </c>
    </row>
    <row r="605" spans="3:21">
      <c r="C605" s="81" t="str">
        <f t="shared" si="8"/>
        <v/>
      </c>
      <c r="O605" s="87"/>
      <c r="U605" s="87" t="str">
        <f t="shared" si="9"/>
        <v/>
      </c>
    </row>
    <row r="606" spans="3:21">
      <c r="C606" s="81" t="str">
        <f t="shared" si="8"/>
        <v/>
      </c>
      <c r="O606" s="87"/>
      <c r="U606" s="87" t="str">
        <f t="shared" si="9"/>
        <v/>
      </c>
    </row>
    <row r="607" spans="3:21">
      <c r="C607" s="81" t="str">
        <f t="shared" si="8"/>
        <v/>
      </c>
      <c r="O607" s="87"/>
      <c r="U607" s="87" t="str">
        <f t="shared" si="9"/>
        <v/>
      </c>
    </row>
    <row r="608" spans="3:21">
      <c r="C608" s="81" t="str">
        <f t="shared" si="8"/>
        <v/>
      </c>
      <c r="O608" s="87"/>
      <c r="U608" s="87" t="str">
        <f t="shared" si="9"/>
        <v/>
      </c>
    </row>
    <row r="609" spans="3:21">
      <c r="C609" s="81" t="str">
        <f t="shared" si="8"/>
        <v/>
      </c>
      <c r="O609" s="87"/>
      <c r="U609" s="87" t="str">
        <f t="shared" si="9"/>
        <v/>
      </c>
    </row>
    <row r="610" spans="3:21">
      <c r="C610" s="81" t="str">
        <f t="shared" si="8"/>
        <v/>
      </c>
      <c r="O610" s="87"/>
      <c r="U610" s="87" t="str">
        <f t="shared" si="9"/>
        <v/>
      </c>
    </row>
    <row r="611" spans="3:21">
      <c r="C611" s="81" t="str">
        <f t="shared" si="8"/>
        <v/>
      </c>
      <c r="O611" s="87"/>
      <c r="U611" s="87" t="str">
        <f t="shared" si="9"/>
        <v/>
      </c>
    </row>
    <row r="612" spans="3:21">
      <c r="C612" s="81" t="str">
        <f t="shared" si="8"/>
        <v/>
      </c>
      <c r="O612" s="87"/>
      <c r="U612" s="87" t="str">
        <f t="shared" si="9"/>
        <v/>
      </c>
    </row>
    <row r="613" spans="3:21">
      <c r="C613" s="81" t="str">
        <f t="shared" si="8"/>
        <v/>
      </c>
      <c r="O613" s="87"/>
      <c r="U613" s="87" t="str">
        <f t="shared" si="9"/>
        <v/>
      </c>
    </row>
    <row r="614" spans="3:21">
      <c r="C614" s="81" t="str">
        <f t="shared" si="8"/>
        <v/>
      </c>
      <c r="O614" s="87"/>
      <c r="U614" s="87" t="str">
        <f t="shared" si="9"/>
        <v/>
      </c>
    </row>
    <row r="615" spans="3:21">
      <c r="C615" s="81" t="str">
        <f t="shared" si="8"/>
        <v/>
      </c>
      <c r="O615" s="87"/>
      <c r="U615" s="87" t="str">
        <f t="shared" si="9"/>
        <v/>
      </c>
    </row>
    <row r="616" spans="3:21">
      <c r="C616" s="81" t="str">
        <f t="shared" si="8"/>
        <v/>
      </c>
      <c r="O616" s="87"/>
      <c r="U616" s="87" t="str">
        <f t="shared" si="9"/>
        <v/>
      </c>
    </row>
    <row r="617" spans="3:21">
      <c r="C617" s="81" t="str">
        <f t="shared" si="8"/>
        <v/>
      </c>
      <c r="O617" s="87"/>
      <c r="U617" s="87" t="str">
        <f t="shared" si="9"/>
        <v/>
      </c>
    </row>
    <row r="618" spans="3:21">
      <c r="C618" s="81" t="str">
        <f t="shared" si="8"/>
        <v/>
      </c>
      <c r="O618" s="87"/>
      <c r="U618" s="87" t="str">
        <f t="shared" si="9"/>
        <v/>
      </c>
    </row>
    <row r="619" spans="3:21">
      <c r="C619" s="81" t="str">
        <f t="shared" si="8"/>
        <v/>
      </c>
      <c r="O619" s="87"/>
      <c r="U619" s="87" t="str">
        <f t="shared" si="9"/>
        <v/>
      </c>
    </row>
    <row r="620" spans="3:21">
      <c r="C620" s="81" t="str">
        <f t="shared" si="8"/>
        <v/>
      </c>
      <c r="O620" s="87"/>
      <c r="U620" s="87" t="str">
        <f t="shared" si="9"/>
        <v/>
      </c>
    </row>
    <row r="621" spans="3:21">
      <c r="C621" s="81" t="str">
        <f t="shared" si="8"/>
        <v/>
      </c>
      <c r="O621" s="87"/>
      <c r="U621" s="87" t="str">
        <f t="shared" si="9"/>
        <v/>
      </c>
    </row>
    <row r="622" spans="3:21">
      <c r="C622" s="81" t="str">
        <f t="shared" si="8"/>
        <v/>
      </c>
      <c r="O622" s="87"/>
      <c r="U622" s="87" t="str">
        <f t="shared" si="9"/>
        <v/>
      </c>
    </row>
    <row r="623" spans="3:21">
      <c r="C623" s="81" t="str">
        <f t="shared" si="8"/>
        <v/>
      </c>
      <c r="O623" s="87"/>
      <c r="U623" s="87" t="str">
        <f t="shared" si="9"/>
        <v/>
      </c>
    </row>
    <row r="624" spans="3:21">
      <c r="C624" s="81" t="str">
        <f t="shared" si="8"/>
        <v/>
      </c>
      <c r="O624" s="87"/>
      <c r="U624" s="87" t="str">
        <f t="shared" si="9"/>
        <v/>
      </c>
    </row>
    <row r="625" spans="3:21">
      <c r="C625" s="81" t="str">
        <f t="shared" si="8"/>
        <v/>
      </c>
      <c r="O625" s="87"/>
      <c r="U625" s="87" t="str">
        <f t="shared" si="9"/>
        <v/>
      </c>
    </row>
    <row r="626" spans="3:21">
      <c r="C626" s="81" t="str">
        <f t="shared" si="8"/>
        <v/>
      </c>
      <c r="O626" s="87"/>
      <c r="U626" s="87" t="str">
        <f t="shared" si="9"/>
        <v/>
      </c>
    </row>
    <row r="627" spans="3:21">
      <c r="C627" s="81" t="str">
        <f t="shared" si="8"/>
        <v/>
      </c>
      <c r="O627" s="87"/>
      <c r="U627" s="87" t="str">
        <f t="shared" si="9"/>
        <v/>
      </c>
    </row>
    <row r="628" spans="3:21">
      <c r="C628" s="81" t="str">
        <f t="shared" si="8"/>
        <v/>
      </c>
      <c r="O628" s="87"/>
      <c r="U628" s="87" t="str">
        <f t="shared" si="9"/>
        <v/>
      </c>
    </row>
    <row r="629" spans="3:21">
      <c r="C629" s="81" t="str">
        <f t="shared" si="8"/>
        <v/>
      </c>
      <c r="O629" s="87"/>
      <c r="U629" s="87" t="str">
        <f t="shared" si="9"/>
        <v/>
      </c>
    </row>
    <row r="630" spans="3:21">
      <c r="C630" s="81" t="str">
        <f t="shared" si="8"/>
        <v/>
      </c>
      <c r="O630" s="87"/>
      <c r="U630" s="87" t="str">
        <f t="shared" si="9"/>
        <v/>
      </c>
    </row>
    <row r="631" spans="3:21">
      <c r="C631" s="81" t="str">
        <f t="shared" si="8"/>
        <v/>
      </c>
      <c r="O631" s="87"/>
      <c r="U631" s="87" t="str">
        <f t="shared" si="9"/>
        <v/>
      </c>
    </row>
    <row r="632" spans="3:21">
      <c r="C632" s="81" t="str">
        <f t="shared" si="8"/>
        <v/>
      </c>
      <c r="O632" s="87"/>
      <c r="U632" s="87" t="str">
        <f t="shared" si="9"/>
        <v/>
      </c>
    </row>
    <row r="633" spans="3:21">
      <c r="C633" s="81" t="str">
        <f t="shared" si="8"/>
        <v/>
      </c>
      <c r="O633" s="87"/>
      <c r="U633" s="87" t="str">
        <f t="shared" si="9"/>
        <v/>
      </c>
    </row>
    <row r="634" spans="3:21">
      <c r="C634" s="81" t="str">
        <f t="shared" si="8"/>
        <v/>
      </c>
      <c r="O634" s="87"/>
      <c r="U634" s="87" t="str">
        <f t="shared" si="9"/>
        <v/>
      </c>
    </row>
    <row r="635" spans="3:21">
      <c r="C635" s="81" t="str">
        <f t="shared" si="8"/>
        <v/>
      </c>
      <c r="O635" s="87"/>
      <c r="U635" s="87" t="str">
        <f t="shared" si="9"/>
        <v/>
      </c>
    </row>
    <row r="636" spans="3:21">
      <c r="C636" s="81" t="str">
        <f t="shared" si="8"/>
        <v/>
      </c>
      <c r="O636" s="87"/>
      <c r="U636" s="87" t="str">
        <f t="shared" si="9"/>
        <v/>
      </c>
    </row>
    <row r="637" spans="3:21">
      <c r="C637" s="81" t="str">
        <f t="shared" ref="C637:C700" si="10">IF(A637=0,"",A637)</f>
        <v/>
      </c>
      <c r="O637" s="87"/>
      <c r="U637" s="87" t="str">
        <f t="shared" ref="U637:U700" si="11">IF(ISBLANK(K637),"",IF(MID(K637,23,2)="52","Belanja Barang","Belanja Modal"))</f>
        <v/>
      </c>
    </row>
    <row r="638" spans="3:21">
      <c r="C638" s="81" t="str">
        <f t="shared" si="10"/>
        <v/>
      </c>
      <c r="O638" s="87"/>
      <c r="U638" s="87" t="str">
        <f t="shared" si="11"/>
        <v/>
      </c>
    </row>
    <row r="639" spans="3:21">
      <c r="C639" s="81" t="str">
        <f t="shared" si="10"/>
        <v/>
      </c>
      <c r="O639" s="87"/>
      <c r="U639" s="87" t="str">
        <f t="shared" si="11"/>
        <v/>
      </c>
    </row>
    <row r="640" spans="3:21">
      <c r="C640" s="81" t="str">
        <f t="shared" si="10"/>
        <v/>
      </c>
      <c r="O640" s="87"/>
      <c r="U640" s="87" t="str">
        <f t="shared" si="11"/>
        <v/>
      </c>
    </row>
    <row r="641" spans="3:21">
      <c r="C641" s="81" t="str">
        <f t="shared" si="10"/>
        <v/>
      </c>
      <c r="O641" s="87"/>
      <c r="U641" s="87" t="str">
        <f t="shared" si="11"/>
        <v/>
      </c>
    </row>
    <row r="642" spans="3:21">
      <c r="C642" s="81" t="str">
        <f t="shared" si="10"/>
        <v/>
      </c>
      <c r="O642" s="87"/>
      <c r="U642" s="87" t="str">
        <f t="shared" si="11"/>
        <v/>
      </c>
    </row>
    <row r="643" spans="3:21">
      <c r="C643" s="81" t="str">
        <f t="shared" si="10"/>
        <v/>
      </c>
      <c r="O643" s="87"/>
      <c r="U643" s="87" t="str">
        <f t="shared" si="11"/>
        <v/>
      </c>
    </row>
    <row r="644" spans="3:21">
      <c r="C644" s="81" t="str">
        <f t="shared" si="10"/>
        <v/>
      </c>
      <c r="O644" s="87"/>
      <c r="U644" s="87" t="str">
        <f t="shared" si="11"/>
        <v/>
      </c>
    </row>
    <row r="645" spans="3:21">
      <c r="C645" s="81" t="str">
        <f t="shared" si="10"/>
        <v/>
      </c>
      <c r="O645" s="87"/>
      <c r="U645" s="87" t="str">
        <f t="shared" si="11"/>
        <v/>
      </c>
    </row>
    <row r="646" spans="3:21">
      <c r="C646" s="81" t="str">
        <f t="shared" si="10"/>
        <v/>
      </c>
      <c r="O646" s="87"/>
      <c r="U646" s="87" t="str">
        <f t="shared" si="11"/>
        <v/>
      </c>
    </row>
    <row r="647" spans="3:21">
      <c r="C647" s="81" t="str">
        <f t="shared" si="10"/>
        <v/>
      </c>
      <c r="O647" s="87"/>
      <c r="U647" s="87" t="str">
        <f t="shared" si="11"/>
        <v/>
      </c>
    </row>
    <row r="648" spans="3:21">
      <c r="C648" s="81" t="str">
        <f t="shared" si="10"/>
        <v/>
      </c>
      <c r="O648" s="87"/>
      <c r="U648" s="87" t="str">
        <f t="shared" si="11"/>
        <v/>
      </c>
    </row>
    <row r="649" spans="3:21">
      <c r="C649" s="81" t="str">
        <f t="shared" si="10"/>
        <v/>
      </c>
      <c r="O649" s="87"/>
      <c r="U649" s="87" t="str">
        <f t="shared" si="11"/>
        <v/>
      </c>
    </row>
    <row r="650" spans="3:21">
      <c r="C650" s="81" t="str">
        <f t="shared" si="10"/>
        <v/>
      </c>
      <c r="O650" s="87"/>
      <c r="U650" s="87" t="str">
        <f t="shared" si="11"/>
        <v/>
      </c>
    </row>
    <row r="651" spans="3:21">
      <c r="C651" s="81" t="str">
        <f t="shared" si="10"/>
        <v/>
      </c>
      <c r="O651" s="87"/>
      <c r="U651" s="87" t="str">
        <f t="shared" si="11"/>
        <v/>
      </c>
    </row>
    <row r="652" spans="3:21">
      <c r="C652" s="81" t="str">
        <f t="shared" si="10"/>
        <v/>
      </c>
      <c r="O652" s="87"/>
      <c r="U652" s="87" t="str">
        <f t="shared" si="11"/>
        <v/>
      </c>
    </row>
    <row r="653" spans="3:21">
      <c r="C653" s="81" t="str">
        <f t="shared" si="10"/>
        <v/>
      </c>
      <c r="O653" s="87"/>
      <c r="U653" s="87" t="str">
        <f t="shared" si="11"/>
        <v/>
      </c>
    </row>
    <row r="654" spans="3:21">
      <c r="C654" s="81" t="str">
        <f t="shared" si="10"/>
        <v/>
      </c>
      <c r="O654" s="87"/>
      <c r="U654" s="87" t="str">
        <f t="shared" si="11"/>
        <v/>
      </c>
    </row>
    <row r="655" spans="3:21">
      <c r="C655" s="81" t="str">
        <f t="shared" si="10"/>
        <v/>
      </c>
      <c r="O655" s="87"/>
      <c r="U655" s="87" t="str">
        <f t="shared" si="11"/>
        <v/>
      </c>
    </row>
    <row r="656" spans="3:21">
      <c r="C656" s="81" t="str">
        <f t="shared" si="10"/>
        <v/>
      </c>
      <c r="O656" s="87"/>
      <c r="U656" s="87" t="str">
        <f t="shared" si="11"/>
        <v/>
      </c>
    </row>
    <row r="657" spans="3:21">
      <c r="C657" s="81" t="str">
        <f t="shared" si="10"/>
        <v/>
      </c>
      <c r="O657" s="87"/>
      <c r="U657" s="87" t="str">
        <f t="shared" si="11"/>
        <v/>
      </c>
    </row>
    <row r="658" spans="3:21">
      <c r="C658" s="81" t="str">
        <f t="shared" si="10"/>
        <v/>
      </c>
      <c r="O658" s="87"/>
      <c r="U658" s="87" t="str">
        <f t="shared" si="11"/>
        <v/>
      </c>
    </row>
    <row r="659" spans="3:21">
      <c r="C659" s="81" t="str">
        <f t="shared" si="10"/>
        <v/>
      </c>
      <c r="O659" s="87"/>
      <c r="U659" s="87" t="str">
        <f t="shared" si="11"/>
        <v/>
      </c>
    </row>
    <row r="660" spans="3:21">
      <c r="C660" s="81" t="str">
        <f t="shared" si="10"/>
        <v/>
      </c>
      <c r="O660" s="87"/>
      <c r="U660" s="87" t="str">
        <f t="shared" si="11"/>
        <v/>
      </c>
    </row>
    <row r="661" spans="3:21">
      <c r="C661" s="81" t="str">
        <f t="shared" si="10"/>
        <v/>
      </c>
      <c r="O661" s="87"/>
      <c r="U661" s="87" t="str">
        <f t="shared" si="11"/>
        <v/>
      </c>
    </row>
    <row r="662" spans="3:21">
      <c r="C662" s="81" t="str">
        <f t="shared" si="10"/>
        <v/>
      </c>
      <c r="O662" s="87"/>
      <c r="U662" s="87" t="str">
        <f t="shared" si="11"/>
        <v/>
      </c>
    </row>
    <row r="663" spans="3:21">
      <c r="C663" s="81" t="str">
        <f t="shared" si="10"/>
        <v/>
      </c>
      <c r="O663" s="87"/>
      <c r="U663" s="87" t="str">
        <f t="shared" si="11"/>
        <v/>
      </c>
    </row>
    <row r="664" spans="3:21">
      <c r="C664" s="81" t="str">
        <f t="shared" si="10"/>
        <v/>
      </c>
      <c r="O664" s="87"/>
      <c r="U664" s="87" t="str">
        <f t="shared" si="11"/>
        <v/>
      </c>
    </row>
    <row r="665" spans="3:21">
      <c r="C665" s="81" t="str">
        <f t="shared" si="10"/>
        <v/>
      </c>
      <c r="O665" s="87"/>
      <c r="U665" s="87" t="str">
        <f t="shared" si="11"/>
        <v/>
      </c>
    </row>
    <row r="666" spans="3:21">
      <c r="C666" s="81" t="str">
        <f t="shared" si="10"/>
        <v/>
      </c>
      <c r="O666" s="87"/>
      <c r="U666" s="87" t="str">
        <f t="shared" si="11"/>
        <v/>
      </c>
    </row>
    <row r="667" spans="3:21">
      <c r="C667" s="81" t="str">
        <f t="shared" si="10"/>
        <v/>
      </c>
      <c r="O667" s="87"/>
      <c r="U667" s="87" t="str">
        <f t="shared" si="11"/>
        <v/>
      </c>
    </row>
    <row r="668" spans="3:21">
      <c r="C668" s="81" t="str">
        <f t="shared" si="10"/>
        <v/>
      </c>
      <c r="O668" s="87"/>
      <c r="U668" s="87" t="str">
        <f t="shared" si="11"/>
        <v/>
      </c>
    </row>
    <row r="669" spans="3:21">
      <c r="C669" s="81" t="str">
        <f t="shared" si="10"/>
        <v/>
      </c>
      <c r="O669" s="87"/>
      <c r="U669" s="87" t="str">
        <f t="shared" si="11"/>
        <v/>
      </c>
    </row>
    <row r="670" spans="3:21">
      <c r="C670" s="81" t="str">
        <f t="shared" si="10"/>
        <v/>
      </c>
      <c r="O670" s="87"/>
      <c r="U670" s="87" t="str">
        <f t="shared" si="11"/>
        <v/>
      </c>
    </row>
    <row r="671" spans="3:21">
      <c r="C671" s="81" t="str">
        <f t="shared" si="10"/>
        <v/>
      </c>
      <c r="O671" s="87"/>
      <c r="U671" s="87" t="str">
        <f t="shared" si="11"/>
        <v/>
      </c>
    </row>
    <row r="672" spans="3:21">
      <c r="C672" s="81" t="str">
        <f t="shared" si="10"/>
        <v/>
      </c>
      <c r="O672" s="87"/>
      <c r="U672" s="87" t="str">
        <f t="shared" si="11"/>
        <v/>
      </c>
    </row>
    <row r="673" spans="3:21">
      <c r="C673" s="81" t="str">
        <f t="shared" si="10"/>
        <v/>
      </c>
      <c r="O673" s="87"/>
      <c r="U673" s="87" t="str">
        <f t="shared" si="11"/>
        <v/>
      </c>
    </row>
    <row r="674" spans="3:21">
      <c r="C674" s="81" t="str">
        <f t="shared" si="10"/>
        <v/>
      </c>
      <c r="O674" s="87"/>
      <c r="U674" s="87" t="str">
        <f t="shared" si="11"/>
        <v/>
      </c>
    </row>
    <row r="675" spans="3:21">
      <c r="C675" s="81" t="str">
        <f t="shared" si="10"/>
        <v/>
      </c>
      <c r="O675" s="87"/>
      <c r="U675" s="87" t="str">
        <f t="shared" si="11"/>
        <v/>
      </c>
    </row>
    <row r="676" spans="3:21">
      <c r="C676" s="81" t="str">
        <f t="shared" si="10"/>
        <v/>
      </c>
      <c r="O676" s="87"/>
      <c r="U676" s="87" t="str">
        <f t="shared" si="11"/>
        <v/>
      </c>
    </row>
    <row r="677" spans="3:21">
      <c r="C677" s="81" t="str">
        <f t="shared" si="10"/>
        <v/>
      </c>
      <c r="O677" s="87"/>
      <c r="U677" s="87" t="str">
        <f t="shared" si="11"/>
        <v/>
      </c>
    </row>
    <row r="678" spans="3:21">
      <c r="C678" s="81" t="str">
        <f t="shared" si="10"/>
        <v/>
      </c>
      <c r="O678" s="87"/>
      <c r="U678" s="87" t="str">
        <f t="shared" si="11"/>
        <v/>
      </c>
    </row>
    <row r="679" spans="3:21">
      <c r="C679" s="81" t="str">
        <f t="shared" si="10"/>
        <v/>
      </c>
      <c r="O679" s="87"/>
      <c r="U679" s="87" t="str">
        <f t="shared" si="11"/>
        <v/>
      </c>
    </row>
    <row r="680" spans="3:21">
      <c r="C680" s="81" t="str">
        <f t="shared" si="10"/>
        <v/>
      </c>
      <c r="O680" s="87"/>
      <c r="U680" s="87" t="str">
        <f t="shared" si="11"/>
        <v/>
      </c>
    </row>
    <row r="681" spans="3:21">
      <c r="C681" s="81" t="str">
        <f t="shared" si="10"/>
        <v/>
      </c>
      <c r="O681" s="87"/>
      <c r="U681" s="87" t="str">
        <f t="shared" si="11"/>
        <v/>
      </c>
    </row>
    <row r="682" spans="3:21">
      <c r="C682" s="81" t="str">
        <f t="shared" si="10"/>
        <v/>
      </c>
      <c r="O682" s="87"/>
      <c r="U682" s="87" t="str">
        <f t="shared" si="11"/>
        <v/>
      </c>
    </row>
    <row r="683" spans="3:21">
      <c r="C683" s="81" t="str">
        <f t="shared" si="10"/>
        <v/>
      </c>
      <c r="O683" s="87"/>
      <c r="U683" s="87" t="str">
        <f t="shared" si="11"/>
        <v/>
      </c>
    </row>
    <row r="684" spans="3:21">
      <c r="C684" s="81" t="str">
        <f t="shared" si="10"/>
        <v/>
      </c>
      <c r="O684" s="87"/>
      <c r="U684" s="87" t="str">
        <f t="shared" si="11"/>
        <v/>
      </c>
    </row>
    <row r="685" spans="3:21">
      <c r="C685" s="81" t="str">
        <f t="shared" si="10"/>
        <v/>
      </c>
      <c r="O685" s="87"/>
      <c r="U685" s="87" t="str">
        <f t="shared" si="11"/>
        <v/>
      </c>
    </row>
    <row r="686" spans="3:21">
      <c r="C686" s="81" t="str">
        <f t="shared" si="10"/>
        <v/>
      </c>
      <c r="O686" s="87"/>
      <c r="U686" s="87" t="str">
        <f t="shared" si="11"/>
        <v/>
      </c>
    </row>
    <row r="687" spans="3:21">
      <c r="C687" s="81" t="str">
        <f t="shared" si="10"/>
        <v/>
      </c>
      <c r="O687" s="87"/>
      <c r="U687" s="87" t="str">
        <f t="shared" si="11"/>
        <v/>
      </c>
    </row>
    <row r="688" spans="3:21">
      <c r="C688" s="81" t="str">
        <f t="shared" si="10"/>
        <v/>
      </c>
      <c r="O688" s="87"/>
      <c r="U688" s="87" t="str">
        <f t="shared" si="11"/>
        <v/>
      </c>
    </row>
    <row r="689" spans="3:21">
      <c r="C689" s="81" t="str">
        <f t="shared" si="10"/>
        <v/>
      </c>
      <c r="O689" s="87"/>
      <c r="U689" s="87" t="str">
        <f t="shared" si="11"/>
        <v/>
      </c>
    </row>
    <row r="690" spans="3:21">
      <c r="C690" s="81" t="str">
        <f t="shared" si="10"/>
        <v/>
      </c>
      <c r="O690" s="87"/>
      <c r="U690" s="87" t="str">
        <f t="shared" si="11"/>
        <v/>
      </c>
    </row>
    <row r="691" spans="3:21">
      <c r="C691" s="81" t="str">
        <f t="shared" si="10"/>
        <v/>
      </c>
      <c r="O691" s="87"/>
      <c r="U691" s="87" t="str">
        <f t="shared" si="11"/>
        <v/>
      </c>
    </row>
    <row r="692" spans="3:21">
      <c r="C692" s="81" t="str">
        <f t="shared" si="10"/>
        <v/>
      </c>
      <c r="O692" s="87"/>
      <c r="U692" s="87" t="str">
        <f t="shared" si="11"/>
        <v/>
      </c>
    </row>
    <row r="693" spans="3:21">
      <c r="C693" s="81" t="str">
        <f t="shared" si="10"/>
        <v/>
      </c>
      <c r="O693" s="87"/>
      <c r="U693" s="87" t="str">
        <f t="shared" si="11"/>
        <v/>
      </c>
    </row>
    <row r="694" spans="3:21">
      <c r="C694" s="81" t="str">
        <f t="shared" si="10"/>
        <v/>
      </c>
      <c r="O694" s="87"/>
      <c r="U694" s="87" t="str">
        <f t="shared" si="11"/>
        <v/>
      </c>
    </row>
    <row r="695" spans="3:21">
      <c r="C695" s="81" t="str">
        <f t="shared" si="10"/>
        <v/>
      </c>
      <c r="O695" s="87"/>
      <c r="U695" s="87" t="str">
        <f t="shared" si="11"/>
        <v/>
      </c>
    </row>
    <row r="696" spans="3:21">
      <c r="C696" s="81" t="str">
        <f t="shared" si="10"/>
        <v/>
      </c>
      <c r="O696" s="87"/>
      <c r="U696" s="87" t="str">
        <f t="shared" si="11"/>
        <v/>
      </c>
    </row>
    <row r="697" spans="3:21">
      <c r="C697" s="81" t="str">
        <f t="shared" si="10"/>
        <v/>
      </c>
      <c r="O697" s="87"/>
      <c r="U697" s="87" t="str">
        <f t="shared" si="11"/>
        <v/>
      </c>
    </row>
    <row r="698" spans="3:21">
      <c r="C698" s="81" t="str">
        <f t="shared" si="10"/>
        <v/>
      </c>
      <c r="O698" s="87"/>
      <c r="U698" s="87" t="str">
        <f t="shared" si="11"/>
        <v/>
      </c>
    </row>
    <row r="699" spans="3:21">
      <c r="C699" s="81" t="str">
        <f t="shared" si="10"/>
        <v/>
      </c>
      <c r="O699" s="87"/>
      <c r="U699" s="87" t="str">
        <f t="shared" si="11"/>
        <v/>
      </c>
    </row>
    <row r="700" spans="3:21">
      <c r="C700" s="81" t="str">
        <f t="shared" si="10"/>
        <v/>
      </c>
      <c r="O700" s="87"/>
      <c r="U700" s="87" t="str">
        <f t="shared" si="11"/>
        <v/>
      </c>
    </row>
    <row r="701" spans="3:21">
      <c r="O701" s="87"/>
    </row>
    <row r="702" spans="3:21">
      <c r="O702" s="87"/>
    </row>
    <row r="703" spans="3:21"/>
    <row r="704" spans="3:21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</sheetData>
  <sheetProtection selectLockedCells="1"/>
  <dataValidations count="6">
    <dataValidation type="list" allowBlank="1" showInputMessage="1" showErrorMessage="1" sqref="W2:W302 W304:W368 W370:W378 W387:W395" xr:uid="{DD183C8F-8EC6-4F54-B86E-864B1AAE1EA1}">
      <formula1>"Sah,Belum Sah"</formula1>
    </dataValidation>
    <dataValidation type="list" allowBlank="1" showInputMessage="1" showErrorMessage="1" sqref="M2:M158 Q387:Q394 Q304:Q368 Q370:Q378 Q2:Q302 O2:O368 M160:M772 O370:O702" xr:uid="{7506D4EB-836A-4813-A145-7A105186AF55}">
      <formula1>kode_MAP</formula1>
    </dataValidation>
    <dataValidation type="list" allowBlank="1" showInputMessage="1" showErrorMessage="1" sqref="S177 H2:H302 H304:H449 H451:H694" xr:uid="{209E86F1-0DD7-4468-B04A-0C8248D6CE2F}">
      <formula1>nomor_kontrak</formula1>
    </dataValidation>
    <dataValidation type="list" allowBlank="1" showInputMessage="1" showErrorMessage="1" sqref="F2:F600" xr:uid="{0F428196-6AD8-4E1F-B8B1-6B43870F71F6}">
      <formula1>supplier</formula1>
    </dataValidation>
    <dataValidation type="list" allowBlank="1" showInputMessage="1" showErrorMessage="1" sqref="E2:E451" xr:uid="{6A39E215-A2B4-485A-B486-852831C4670F}">
      <formula1>cara_bayar</formula1>
    </dataValidation>
    <dataValidation type="list" allowBlank="1" showInputMessage="1" showErrorMessage="1" sqref="D2:D682" xr:uid="{CDB4B493-6AAF-4A78-A277-54CB6CE4E6FA}">
      <formula1>jenis_tagihan</formula1>
    </dataValidation>
  </dataValidations>
  <pageMargins left="0.25" right="0.25" top="0.75" bottom="0.75" header="0.3" footer="0.3"/>
  <pageSetup scale="43" orientation="landscape" r:id="rId1"/>
  <rowBreaks count="1" manualBreakCount="1">
    <brk id="42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177E23-886A-4E99-937F-EB3C8DFEE7C7}">
          <x14:formula1>
            <xm:f>DataPejabat!$B$3:$B$6</xm:f>
          </x14:formula1>
          <xm:sqref>V2:V698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CDC6-2CCB-44A0-872A-9679E6379BF6}">
  <sheetPr codeName="Sheet13">
    <pageSetUpPr fitToPage="1"/>
  </sheetPr>
  <dimension ref="A1:U75"/>
  <sheetViews>
    <sheetView showGridLines="0" zoomScale="70" zoomScaleNormal="70" zoomScaleSheetLayoutView="90" workbookViewId="0">
      <selection activeCell="B5" sqref="B5:H5"/>
    </sheetView>
  </sheetViews>
  <sheetFormatPr defaultColWidth="0" defaultRowHeight="14.25" customHeight="1" zeroHeight="1"/>
  <cols>
    <col min="1" max="1" width="10" style="62" customWidth="1"/>
    <col min="2" max="5" width="2.7109375" style="62" customWidth="1"/>
    <col min="6" max="6" width="7.28515625" style="62" customWidth="1"/>
    <col min="7" max="7" width="5.42578125" style="62" customWidth="1"/>
    <col min="8" max="8" width="11" style="62" customWidth="1"/>
    <col min="9" max="9" width="8" style="62" customWidth="1"/>
    <col min="10" max="10" width="8.85546875" style="62" customWidth="1"/>
    <col min="11" max="11" width="16.140625" style="62" customWidth="1"/>
    <col min="12" max="12" width="17.140625" style="62" customWidth="1"/>
    <col min="13" max="13" width="11.85546875" style="62" customWidth="1"/>
    <col min="14" max="14" width="10.42578125" style="62" customWidth="1"/>
    <col min="15" max="15" width="30" style="62" customWidth="1"/>
    <col min="16" max="16" width="4.7109375" style="62" customWidth="1"/>
    <col min="17" max="21" width="9.28515625" style="62" customWidth="1"/>
    <col min="22" max="16384" width="9.28515625" style="62" hidden="1"/>
  </cols>
  <sheetData>
    <row r="1" spans="1:21" ht="15.75">
      <c r="A1" s="520" t="s">
        <v>552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2"/>
      <c r="P1" s="59"/>
      <c r="Q1" s="523">
        <v>16</v>
      </c>
      <c r="R1" s="523"/>
      <c r="S1" s="59"/>
      <c r="T1" s="59"/>
      <c r="U1" s="59"/>
    </row>
    <row r="2" spans="1:21" ht="18">
      <c r="A2" s="524" t="s">
        <v>553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6"/>
      <c r="P2" s="59"/>
      <c r="Q2" s="523"/>
      <c r="R2" s="523"/>
      <c r="S2" s="59"/>
      <c r="T2" s="59"/>
      <c r="U2" s="59"/>
    </row>
    <row r="3" spans="1:21" ht="17.45" customHeight="1">
      <c r="A3" s="524" t="s">
        <v>554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6"/>
      <c r="P3" s="59"/>
      <c r="Q3" s="130" t="s">
        <v>362</v>
      </c>
      <c r="R3" s="130"/>
      <c r="S3" s="59"/>
      <c r="T3" s="59"/>
      <c r="U3" s="59"/>
    </row>
    <row r="4" spans="1:21" ht="23.25">
      <c r="A4" s="527" t="s">
        <v>555</v>
      </c>
      <c r="B4" s="528"/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28"/>
      <c r="O4" s="529"/>
      <c r="P4" s="59"/>
      <c r="Q4" s="59"/>
      <c r="R4" s="59"/>
      <c r="S4" s="59"/>
      <c r="T4" s="59"/>
      <c r="U4" s="59"/>
    </row>
    <row r="5" spans="1:21">
      <c r="A5" s="131" t="s">
        <v>556</v>
      </c>
      <c r="B5" s="530" t="str">
        <f>INDEX(DataPembayaran_BLU!$C$2:$C$700,MATCH(ViewSPMi_BLU!$Q$1,DataPembayaran_BLU!$A$2:$A$700,0))</f>
        <v>SPM-BLU/APTP-2026/0016</v>
      </c>
      <c r="C5" s="530"/>
      <c r="D5" s="530"/>
      <c r="E5" s="530"/>
      <c r="F5" s="530"/>
      <c r="G5" s="530"/>
      <c r="H5" s="530"/>
      <c r="I5" s="132"/>
      <c r="J5" s="133" t="s">
        <v>557</v>
      </c>
      <c r="K5" s="134">
        <f>INDEX(DataPembayaran_BLU!$B$2:$B$700,MATCH(ViewSPMi_BLU!$Q$1,DataPembayaran_BLU!$A$2:$A$700,0))</f>
        <v>46057</v>
      </c>
      <c r="L5" s="135"/>
      <c r="M5" s="136"/>
      <c r="N5" s="136"/>
      <c r="O5" s="137" t="s">
        <v>558</v>
      </c>
      <c r="P5" s="59"/>
      <c r="Q5" s="59"/>
      <c r="R5" s="59"/>
      <c r="S5" s="59"/>
      <c r="T5" s="59"/>
      <c r="U5" s="59"/>
    </row>
    <row r="6" spans="1:21" ht="22.5" customHeight="1">
      <c r="A6" s="138" t="s">
        <v>559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40"/>
      <c r="P6" s="59"/>
      <c r="Q6" s="59"/>
      <c r="R6" s="59"/>
      <c r="S6" s="59"/>
      <c r="T6" s="59"/>
      <c r="U6" s="59"/>
    </row>
    <row r="7" spans="1:21" ht="22.5" customHeight="1">
      <c r="A7" s="141" t="s">
        <v>560</v>
      </c>
      <c r="B7" s="142"/>
      <c r="C7" s="142"/>
      <c r="D7" s="142"/>
      <c r="E7" s="142"/>
      <c r="F7" s="142"/>
      <c r="G7" s="142"/>
      <c r="H7" s="143"/>
      <c r="I7" s="144"/>
      <c r="J7" s="510">
        <f>M21</f>
        <v>46762080</v>
      </c>
      <c r="K7" s="510"/>
      <c r="L7" s="144"/>
      <c r="M7" s="142"/>
      <c r="N7" s="142"/>
      <c r="O7" s="145"/>
      <c r="P7" s="59"/>
      <c r="Q7" s="59"/>
      <c r="R7" s="59"/>
      <c r="S7" s="59"/>
      <c r="T7" s="59"/>
      <c r="U7" s="59"/>
    </row>
    <row r="8" spans="1:21" ht="60" customHeight="1">
      <c r="A8" s="511" t="e">
        <f ca="1">"**** "&amp;UPPER(terbilang(J7))&amp;" "&amp;"RUPIAH"&amp;" ****"</f>
        <v>#NAME?</v>
      </c>
      <c r="B8" s="512"/>
      <c r="C8" s="512"/>
      <c r="D8" s="512"/>
      <c r="E8" s="512"/>
      <c r="F8" s="512"/>
      <c r="G8" s="512"/>
      <c r="H8" s="512"/>
      <c r="I8" s="512"/>
      <c r="J8" s="512"/>
      <c r="K8" s="512"/>
      <c r="L8" s="512"/>
      <c r="M8" s="512"/>
      <c r="N8" s="512"/>
      <c r="O8" s="513"/>
      <c r="P8" s="59"/>
      <c r="Q8" s="59"/>
      <c r="R8" s="59"/>
      <c r="S8" s="59"/>
      <c r="T8" s="59"/>
      <c r="U8" s="59"/>
    </row>
    <row r="9" spans="1:21" ht="30" customHeight="1">
      <c r="A9" s="514" t="s">
        <v>561</v>
      </c>
      <c r="B9" s="515"/>
      <c r="C9" s="515"/>
      <c r="D9" s="515"/>
      <c r="E9" s="515"/>
      <c r="F9" s="515"/>
      <c r="G9" s="515"/>
      <c r="H9" s="516"/>
      <c r="I9" s="147" t="s">
        <v>415</v>
      </c>
      <c r="J9" s="146"/>
      <c r="K9" s="517" t="str">
        <f>IF(INDEX(data_pembayaran_no_kontrak,MATCH(ViewSPMi_BLU!$Q$1,data_pembayaran_no_transaksi,0))=0,"",INDEX(data_pembayaran_no_kontrak,MATCH(ViewSPMi_BLU!$Q$1,data_pembayaran_no_transaksi,0)))</f>
        <v/>
      </c>
      <c r="L9" s="518"/>
      <c r="M9" s="147" t="s">
        <v>562</v>
      </c>
      <c r="N9" s="148"/>
      <c r="O9" s="149" t="str">
        <f>": "&amp;INDEX(DataPembayaran_BLU!$D$2:$D$500,MATCH(ViewSPMi_BLU!$Q$1,DataPembayaran_BLU!$A$2:$A$500,0))</f>
        <v>: NON REMUNERASI</v>
      </c>
      <c r="P9" s="59"/>
      <c r="Q9" s="59"/>
      <c r="R9" s="59"/>
      <c r="S9" s="59"/>
      <c r="T9" s="59"/>
      <c r="U9" s="59"/>
    </row>
    <row r="10" spans="1:21" ht="15">
      <c r="A10" s="501" t="s">
        <v>563</v>
      </c>
      <c r="B10" s="464"/>
      <c r="C10" s="464"/>
      <c r="D10" s="464"/>
      <c r="E10" s="464"/>
      <c r="F10" s="464"/>
      <c r="G10" s="464"/>
      <c r="H10" s="465"/>
      <c r="I10" s="152"/>
      <c r="J10" s="153"/>
      <c r="K10" s="459"/>
      <c r="L10" s="519"/>
      <c r="M10" s="152" t="s">
        <v>564</v>
      </c>
      <c r="N10" s="153"/>
      <c r="O10" s="154" t="s">
        <v>565</v>
      </c>
      <c r="P10" s="59"/>
      <c r="Q10" s="59"/>
      <c r="R10" s="59"/>
      <c r="S10" s="59"/>
      <c r="T10" s="59"/>
      <c r="U10" s="59"/>
    </row>
    <row r="11" spans="1:21" ht="15">
      <c r="A11" s="501" t="s">
        <v>380</v>
      </c>
      <c r="B11" s="464"/>
      <c r="C11" s="464"/>
      <c r="D11" s="464"/>
      <c r="E11" s="464"/>
      <c r="F11" s="464"/>
      <c r="G11" s="464"/>
      <c r="H11" s="465"/>
      <c r="I11" s="152" t="s">
        <v>306</v>
      </c>
      <c r="J11" s="153"/>
      <c r="K11" s="155" t="str">
        <f>IF(INDEX(data_pembayaran_tanggal_kontrak,MATCH(ViewSPMi_BLU!$Q$1,data_pembayaran_no_transaksi,0))=0,"",INDEX(data_pembayaran_tanggal_kontrak,MATCH(ViewSPMi_BLU!$Q$1,data_pembayaran_no_transaksi,0)))</f>
        <v/>
      </c>
      <c r="L11" s="156"/>
      <c r="M11" s="152" t="s">
        <v>330</v>
      </c>
      <c r="N11" s="153"/>
      <c r="O11" s="154" t="str">
        <f>": "&amp;INDEX(DataPembayaran_BLU!$E$2:$E$700,MATCH(ViewSPMi_BLU!$Q$1,DataPembayaran_BLU!$A$2:$A$700,0))</f>
        <v>: SP2D BLU - TRF</v>
      </c>
      <c r="P11" s="59"/>
      <c r="Q11" s="59"/>
      <c r="R11" s="59"/>
      <c r="S11" s="59"/>
      <c r="T11" s="59"/>
      <c r="U11" s="59"/>
    </row>
    <row r="12" spans="1:21" ht="15">
      <c r="A12" s="501" t="s">
        <v>566</v>
      </c>
      <c r="B12" s="464"/>
      <c r="C12" s="464"/>
      <c r="D12" s="464"/>
      <c r="E12" s="464"/>
      <c r="F12" s="464"/>
      <c r="G12" s="464"/>
      <c r="H12" s="465"/>
      <c r="I12" s="152" t="s">
        <v>567</v>
      </c>
      <c r="J12" s="157"/>
      <c r="K12" s="52" t="str">
        <f>IF(INDEX(DataPembayaran_BLU!$S$2:$S$700,MATCH(ViewSPMi_BLU!$Q$1,DataPembayaran_BLU!$A$2:$A$700,0))=0,"",INDEX(DataPembayaran_BLU!$S$2:$S$700,MATCH(ViewSPMi_BLU!$Q$1,DataPembayaran_BLU!$A$2:$A$700,0)))</f>
        <v>PL.108/0086/PPK.BB/APTP/2026</v>
      </c>
      <c r="L12" s="156"/>
      <c r="M12" s="158"/>
      <c r="N12" s="153"/>
      <c r="O12" s="156"/>
      <c r="P12" s="59"/>
      <c r="Q12" s="59"/>
      <c r="R12" s="59"/>
      <c r="S12" s="59"/>
      <c r="T12" s="59"/>
      <c r="U12" s="59"/>
    </row>
    <row r="13" spans="1:21" ht="15">
      <c r="A13" s="501" t="s">
        <v>568</v>
      </c>
      <c r="B13" s="466"/>
      <c r="C13" s="466"/>
      <c r="D13" s="466"/>
      <c r="E13" s="466"/>
      <c r="F13" s="466"/>
      <c r="G13" s="466"/>
      <c r="H13" s="467"/>
      <c r="I13" s="150"/>
      <c r="J13" s="157"/>
      <c r="K13" s="159"/>
      <c r="L13" s="156"/>
      <c r="M13" s="158"/>
      <c r="N13" s="153"/>
      <c r="O13" s="156"/>
      <c r="P13" s="59"/>
      <c r="Q13" s="59"/>
      <c r="R13" s="59"/>
      <c r="S13" s="59"/>
      <c r="T13" s="59"/>
      <c r="U13" s="59"/>
    </row>
    <row r="14" spans="1:21" ht="15" customHeight="1">
      <c r="A14" s="502" t="s">
        <v>569</v>
      </c>
      <c r="B14" s="464"/>
      <c r="C14" s="464"/>
      <c r="D14" s="464"/>
      <c r="E14" s="464"/>
      <c r="F14" s="464"/>
      <c r="G14" s="464"/>
      <c r="H14" s="465"/>
      <c r="I14" s="150" t="s">
        <v>570</v>
      </c>
      <c r="J14" s="157"/>
      <c r="K14" s="506">
        <f>IF(INDEX(DataPembayaran_BLU!$T$2:$T$700,MATCH(ViewSPMi_BLU!$Q$1,DataPembayaran_BLU!$A$2:$A$700,0))=0,"",INDEX(DataPembayaran_BLU!$T$2:$T$700,MATCH(ViewSPMi_BLU!$Q$1,DataPembayaran_BLU!$A$2:$A$700,0)))</f>
        <v>46056</v>
      </c>
      <c r="L14" s="507"/>
      <c r="M14" s="158"/>
      <c r="N14" s="153"/>
      <c r="O14" s="156"/>
      <c r="P14" s="59"/>
      <c r="Q14" s="59"/>
      <c r="R14" s="59"/>
      <c r="S14" s="59"/>
      <c r="T14" s="59"/>
      <c r="U14" s="59"/>
    </row>
    <row r="15" spans="1:21" ht="18.95" customHeight="1">
      <c r="A15" s="503"/>
      <c r="B15" s="504"/>
      <c r="C15" s="504"/>
      <c r="D15" s="504"/>
      <c r="E15" s="504"/>
      <c r="F15" s="504"/>
      <c r="G15" s="504"/>
      <c r="H15" s="505"/>
      <c r="I15" s="160"/>
      <c r="J15" s="142"/>
      <c r="K15" s="508"/>
      <c r="L15" s="509"/>
      <c r="M15" s="160"/>
      <c r="N15" s="142"/>
      <c r="O15" s="145"/>
      <c r="P15" s="59"/>
      <c r="Q15" s="59"/>
      <c r="R15" s="59"/>
      <c r="S15" s="59"/>
      <c r="T15" s="59"/>
      <c r="U15" s="59"/>
    </row>
    <row r="16" spans="1:21" s="49" customFormat="1" ht="20.100000000000001" customHeight="1">
      <c r="A16" s="479" t="s">
        <v>571</v>
      </c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1"/>
      <c r="M16" s="496" t="s">
        <v>572</v>
      </c>
      <c r="N16" s="480"/>
      <c r="O16" s="481"/>
      <c r="P16" s="48"/>
      <c r="Q16" s="48"/>
      <c r="R16" s="48"/>
      <c r="S16" s="48"/>
      <c r="T16" s="48"/>
      <c r="U16" s="48"/>
    </row>
    <row r="17" spans="1:21" ht="20.100000000000001" customHeight="1">
      <c r="A17" s="485" t="str">
        <f>INDEX(DataPembayaran_BLU!$K$2:$K$700,MATCH(ViewSPMi_BLU!$Q$1,DataPembayaran_BLU!$A$2:$A$700,0))</f>
        <v>GA.4647.CDE.001.054.A.525112.00001</v>
      </c>
      <c r="B17" s="486"/>
      <c r="C17" s="486"/>
      <c r="D17" s="486"/>
      <c r="E17" s="486"/>
      <c r="F17" s="486"/>
      <c r="G17" s="486"/>
      <c r="H17" s="486"/>
      <c r="I17" s="486"/>
      <c r="J17" s="486"/>
      <c r="K17" s="486"/>
      <c r="L17" s="487"/>
      <c r="M17" s="497">
        <f>INDEX(DataPembayaran_BLU!$L$2:$L$700,MATCH(ViewSPMi_BLU!$Q$1,DataPembayaran_BLU!$A$2:$A$700,0))</f>
        <v>46762080</v>
      </c>
      <c r="N17" s="488"/>
      <c r="O17" s="489"/>
      <c r="P17" s="59"/>
      <c r="Q17" s="59"/>
      <c r="R17" s="59"/>
      <c r="S17" s="59"/>
      <c r="T17" s="59"/>
      <c r="U17" s="59"/>
    </row>
    <row r="18" spans="1:21" ht="20.100000000000001" customHeight="1">
      <c r="A18" s="490"/>
      <c r="B18" s="466"/>
      <c r="C18" s="466"/>
      <c r="D18" s="466"/>
      <c r="E18" s="466"/>
      <c r="F18" s="466"/>
      <c r="G18" s="466"/>
      <c r="H18" s="466"/>
      <c r="I18" s="466"/>
      <c r="J18" s="466"/>
      <c r="K18" s="466"/>
      <c r="L18" s="467"/>
      <c r="M18" s="498"/>
      <c r="N18" s="499"/>
      <c r="O18" s="500"/>
      <c r="P18" s="59"/>
      <c r="Q18" s="59"/>
      <c r="R18" s="59"/>
      <c r="S18" s="59"/>
      <c r="T18" s="59"/>
      <c r="U18" s="59"/>
    </row>
    <row r="19" spans="1:21" ht="20.100000000000001" customHeight="1">
      <c r="A19" s="490"/>
      <c r="B19" s="466"/>
      <c r="C19" s="466"/>
      <c r="D19" s="466"/>
      <c r="E19" s="466"/>
      <c r="F19" s="466"/>
      <c r="G19" s="466"/>
      <c r="H19" s="466"/>
      <c r="I19" s="466"/>
      <c r="J19" s="466"/>
      <c r="K19" s="466"/>
      <c r="L19" s="467"/>
      <c r="M19" s="498"/>
      <c r="N19" s="499"/>
      <c r="O19" s="500"/>
      <c r="P19" s="59"/>
      <c r="Q19" s="59"/>
      <c r="R19" s="59"/>
      <c r="S19" s="59"/>
      <c r="T19" s="59"/>
      <c r="U19" s="59"/>
    </row>
    <row r="20" spans="1:21" ht="15">
      <c r="A20" s="472"/>
      <c r="B20" s="473"/>
      <c r="C20" s="473"/>
      <c r="D20" s="473"/>
      <c r="E20" s="473"/>
      <c r="F20" s="473"/>
      <c r="G20" s="473"/>
      <c r="H20" s="473"/>
      <c r="I20" s="473"/>
      <c r="J20" s="473"/>
      <c r="K20" s="473"/>
      <c r="L20" s="474"/>
      <c r="M20" s="494"/>
      <c r="N20" s="494"/>
      <c r="O20" s="495"/>
      <c r="P20" s="59"/>
      <c r="Q20" s="59"/>
      <c r="R20" s="59"/>
      <c r="S20" s="59"/>
      <c r="T20" s="59"/>
      <c r="U20" s="59"/>
    </row>
    <row r="21" spans="1:21" s="49" customFormat="1" ht="20.100000000000001" customHeight="1">
      <c r="A21" s="475" t="s">
        <v>573</v>
      </c>
      <c r="B21" s="476"/>
      <c r="C21" s="476"/>
      <c r="D21" s="476"/>
      <c r="E21" s="476"/>
      <c r="F21" s="476"/>
      <c r="G21" s="476"/>
      <c r="H21" s="476"/>
      <c r="I21" s="476"/>
      <c r="J21" s="476"/>
      <c r="K21" s="476"/>
      <c r="L21" s="477"/>
      <c r="M21" s="478">
        <f>SUM(M17:O19)</f>
        <v>46762080</v>
      </c>
      <c r="N21" s="476"/>
      <c r="O21" s="477"/>
      <c r="P21" s="48"/>
      <c r="Q21" s="48"/>
      <c r="R21" s="48"/>
      <c r="S21" s="48"/>
      <c r="T21" s="48"/>
      <c r="U21" s="48"/>
    </row>
    <row r="22" spans="1:21" s="49" customFormat="1" ht="20.100000000000001" customHeight="1">
      <c r="A22" s="479" t="s">
        <v>574</v>
      </c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1"/>
      <c r="M22" s="496" t="s">
        <v>572</v>
      </c>
      <c r="N22" s="480"/>
      <c r="O22" s="481"/>
      <c r="P22" s="48"/>
      <c r="Q22" s="48"/>
      <c r="R22" s="48"/>
      <c r="S22" s="48"/>
      <c r="T22" s="48"/>
      <c r="U22" s="48"/>
    </row>
    <row r="23" spans="1:21" s="49" customFormat="1" ht="20.100000000000001" customHeight="1">
      <c r="A23" s="485">
        <f>IF(INDEX(DataPembayaran_BLU!$M$2:$M$700,MATCH(ViewSPMi_BLU!$Q$1,DataPembayaran_BLU!$A$2:$A$700,0))=0,"",INDEX(DataPembayaran_BLU!$M$2:$M$700,MATCH(ViewSPMi_BLU!$Q$1,DataPembayaran_BLU!$A$2:$A$700,0)))</f>
        <v>411211</v>
      </c>
      <c r="B23" s="486"/>
      <c r="C23" s="486"/>
      <c r="D23" s="486"/>
      <c r="E23" s="486"/>
      <c r="F23" s="486"/>
      <c r="G23" s="486"/>
      <c r="H23" s="486"/>
      <c r="I23" s="486"/>
      <c r="J23" s="486"/>
      <c r="K23" s="486"/>
      <c r="L23" s="487"/>
      <c r="M23" s="488">
        <f>IF(INDEX(DataPembayaran_BLU!$N$2:$N$700,MATCH(ViewSPMi_BLU!$Q$1,DataPembayaran_BLU!$A$2:$A$700,0))=0,"",INDEX(DataPembayaran_BLU!$N$2:$N$700,MATCH(ViewSPMi_BLU!$Q$1,DataPembayaran_BLU!$A$2:$A$700,0)))</f>
        <v>4634080</v>
      </c>
      <c r="N23" s="488"/>
      <c r="O23" s="489"/>
      <c r="P23" s="48"/>
      <c r="Q23" s="48"/>
      <c r="R23" s="48"/>
      <c r="S23" s="48"/>
      <c r="T23" s="48"/>
      <c r="U23" s="48"/>
    </row>
    <row r="24" spans="1:21" s="49" customFormat="1" ht="20.100000000000001" customHeight="1">
      <c r="A24" s="490">
        <f>IF(INDEX(DataPembayaran_BLU!$O$2:$O$700,MATCH(ViewSPMi_BLU!$Q$1,DataPembayaran_BLU!$A$2:$A$700,0))=0,"",INDEX(DataPembayaran_BLU!$O$2:$O$700,MATCH(ViewSPMi_BLU!$Q$1,DataPembayaran_BLU!$A$2:$A$700,0)))</f>
        <v>411122</v>
      </c>
      <c r="B24" s="466"/>
      <c r="C24" s="466"/>
      <c r="D24" s="466"/>
      <c r="E24" s="466"/>
      <c r="F24" s="466"/>
      <c r="G24" s="466"/>
      <c r="H24" s="466"/>
      <c r="I24" s="466"/>
      <c r="J24" s="466"/>
      <c r="K24" s="466"/>
      <c r="L24" s="467"/>
      <c r="M24" s="491">
        <f>IF(INDEX(DataPembayaran_BLU!$P$2:$P$700,MATCH(ViewSPMi_BLU!$Q$1,DataPembayaran_BLU!$A$2:$A$700,0))=0,"",INDEX(DataPembayaran_BLU!$P$2:$P$700,MATCH(ViewSPMi_BLU!$Q$1,DataPembayaran_BLU!$A$2:$A$700,0)))</f>
        <v>631920</v>
      </c>
      <c r="N24" s="492"/>
      <c r="O24" s="493"/>
      <c r="P24" s="48"/>
      <c r="Q24" s="48"/>
      <c r="R24" s="48"/>
      <c r="S24" s="48"/>
      <c r="T24" s="48"/>
      <c r="U24" s="48"/>
    </row>
    <row r="25" spans="1:21" s="49" customFormat="1" ht="20.100000000000001" customHeight="1">
      <c r="A25" s="490"/>
      <c r="B25" s="466"/>
      <c r="C25" s="466"/>
      <c r="D25" s="466"/>
      <c r="E25" s="466"/>
      <c r="F25" s="466"/>
      <c r="G25" s="466"/>
      <c r="H25" s="466"/>
      <c r="I25" s="466"/>
      <c r="J25" s="466"/>
      <c r="K25" s="466"/>
      <c r="L25" s="467"/>
      <c r="M25" s="461"/>
      <c r="N25" s="461"/>
      <c r="O25" s="462"/>
      <c r="P25" s="48"/>
      <c r="Q25" s="48"/>
      <c r="R25" s="48"/>
      <c r="S25" s="48"/>
      <c r="T25" s="48"/>
      <c r="U25" s="48"/>
    </row>
    <row r="26" spans="1:21" ht="15">
      <c r="A26" s="472"/>
      <c r="B26" s="473"/>
      <c r="C26" s="473"/>
      <c r="D26" s="473"/>
      <c r="E26" s="473"/>
      <c r="F26" s="473"/>
      <c r="G26" s="473"/>
      <c r="H26" s="473"/>
      <c r="I26" s="473"/>
      <c r="J26" s="473"/>
      <c r="K26" s="473"/>
      <c r="L26" s="474"/>
      <c r="M26" s="473"/>
      <c r="N26" s="473"/>
      <c r="O26" s="474"/>
      <c r="P26" s="59"/>
      <c r="Q26" s="59"/>
      <c r="R26" s="59"/>
      <c r="S26" s="59"/>
      <c r="T26" s="59"/>
      <c r="U26" s="59"/>
    </row>
    <row r="27" spans="1:21" s="49" customFormat="1" ht="20.100000000000001" customHeight="1">
      <c r="A27" s="475" t="s">
        <v>575</v>
      </c>
      <c r="B27" s="476"/>
      <c r="C27" s="476"/>
      <c r="D27" s="476"/>
      <c r="E27" s="476"/>
      <c r="F27" s="476"/>
      <c r="G27" s="476"/>
      <c r="H27" s="476"/>
      <c r="I27" s="476"/>
      <c r="J27" s="476"/>
      <c r="K27" s="476"/>
      <c r="L27" s="477"/>
      <c r="M27" s="478">
        <f>SUM(M23:O25)</f>
        <v>5266000</v>
      </c>
      <c r="N27" s="476"/>
      <c r="O27" s="477"/>
      <c r="P27" s="48"/>
      <c r="Q27" s="48"/>
      <c r="R27" s="48"/>
      <c r="S27" s="48"/>
      <c r="T27" s="48"/>
      <c r="U27" s="48"/>
    </row>
    <row r="28" spans="1:21" s="49" customFormat="1" ht="20.100000000000001" customHeight="1">
      <c r="A28" s="479" t="s">
        <v>576</v>
      </c>
      <c r="B28" s="480"/>
      <c r="C28" s="480"/>
      <c r="D28" s="480"/>
      <c r="E28" s="480"/>
      <c r="F28" s="480"/>
      <c r="G28" s="480"/>
      <c r="H28" s="480"/>
      <c r="I28" s="480"/>
      <c r="J28" s="480"/>
      <c r="K28" s="480"/>
      <c r="L28" s="481"/>
      <c r="M28" s="482">
        <f>M21-M27</f>
        <v>41496080</v>
      </c>
      <c r="N28" s="483"/>
      <c r="O28" s="484"/>
      <c r="P28" s="48"/>
      <c r="Q28" s="48"/>
      <c r="R28" s="48"/>
      <c r="S28" s="48"/>
      <c r="T28" s="48"/>
      <c r="U28" s="48"/>
    </row>
    <row r="29" spans="1:21">
      <c r="A29" s="162"/>
      <c r="O29" s="163"/>
      <c r="P29" s="59"/>
      <c r="Q29" s="59"/>
      <c r="R29" s="59"/>
      <c r="S29" s="59"/>
      <c r="T29" s="59"/>
      <c r="U29" s="59"/>
    </row>
    <row r="30" spans="1:21" ht="15">
      <c r="A30" s="164" t="s">
        <v>322</v>
      </c>
      <c r="B30" s="153"/>
      <c r="C30" s="151"/>
      <c r="D30" s="165"/>
      <c r="E30" s="166" t="s">
        <v>377</v>
      </c>
      <c r="F30" s="468" t="str">
        <f>INDEX(DataPembayaran_BLU!$F$2:$F$700,MATCH(ViewSPMi_BLU!$Q$1,DataPembayaran_BLU!$A$2:$A$700,0))</f>
        <v>PT. ANGKASA JAYA SERVIS</v>
      </c>
      <c r="G30" s="468"/>
      <c r="H30" s="468"/>
      <c r="I30" s="468"/>
      <c r="J30" s="468"/>
      <c r="K30" s="468"/>
      <c r="L30" s="166" t="s">
        <v>62</v>
      </c>
      <c r="M30" s="166" t="str">
        <f>": "&amp;INDEX(supplier_bank,MATCH($F$30,supplier,0))</f>
        <v>: Bank Tabungan Negara</v>
      </c>
      <c r="N30" s="167"/>
      <c r="O30" s="168"/>
      <c r="P30" s="59"/>
      <c r="Q30" s="59"/>
      <c r="R30" s="59"/>
      <c r="S30" s="59"/>
      <c r="T30" s="59"/>
      <c r="U30" s="59"/>
    </row>
    <row r="31" spans="1:21" ht="15">
      <c r="A31" s="164"/>
      <c r="B31" s="153"/>
      <c r="C31" s="151"/>
      <c r="D31" s="169"/>
      <c r="E31" s="167"/>
      <c r="F31" s="468"/>
      <c r="G31" s="468"/>
      <c r="H31" s="468"/>
      <c r="I31" s="468"/>
      <c r="J31" s="468"/>
      <c r="K31" s="468"/>
      <c r="L31" s="153" t="s">
        <v>577</v>
      </c>
      <c r="M31" s="166" t="str">
        <f>": "&amp;INDEX(supplier_rekening,MATCH($F$30,supplier,0))</f>
        <v>: 2001880001341</v>
      </c>
      <c r="N31" s="153"/>
      <c r="O31" s="156"/>
      <c r="P31" s="59"/>
      <c r="Q31" s="59"/>
      <c r="R31" s="59"/>
      <c r="S31" s="59"/>
      <c r="T31" s="59"/>
      <c r="U31" s="59"/>
    </row>
    <row r="32" spans="1:21" ht="15">
      <c r="A32" s="164" t="s">
        <v>4</v>
      </c>
      <c r="B32" s="153"/>
      <c r="C32" s="151"/>
      <c r="D32" s="169"/>
      <c r="E32" s="167" t="s">
        <v>377</v>
      </c>
      <c r="F32" s="167" t="str">
        <f>INDEX(supplier_npwp,MATCH($F$30,supplier,0))</f>
        <v>0539247528722000</v>
      </c>
      <c r="G32" s="167"/>
      <c r="H32" s="153"/>
      <c r="I32" s="153"/>
      <c r="J32" s="153"/>
      <c r="K32" s="153"/>
      <c r="L32" s="153" t="s">
        <v>578</v>
      </c>
      <c r="M32" s="166" t="str">
        <f>": "&amp;INDEX(supplier_nama_rekening,MATCH($F$30,supplier,0))</f>
        <v>: PT. ANGKASA JAYA SERVIS</v>
      </c>
      <c r="N32" s="170"/>
      <c r="O32" s="171"/>
      <c r="P32" s="59"/>
      <c r="Q32" s="59"/>
      <c r="R32" s="59"/>
      <c r="S32" s="59"/>
      <c r="T32" s="59"/>
      <c r="U32" s="59"/>
    </row>
    <row r="33" spans="1:21" ht="15.6" customHeight="1">
      <c r="A33" s="164" t="s">
        <v>61</v>
      </c>
      <c r="B33" s="153"/>
      <c r="C33" s="151"/>
      <c r="D33" s="169"/>
      <c r="E33" s="167" t="s">
        <v>377</v>
      </c>
      <c r="F33" s="468" t="str">
        <f>INDEX(supplier_alamat,MATCH($F$30,supplier,0))</f>
        <v>Jl. Poros Samarinda - Bontang, Kel. Sungai Siring, Samarinda-Kalimantan Timur</v>
      </c>
      <c r="G33" s="468"/>
      <c r="H33" s="468"/>
      <c r="I33" s="468"/>
      <c r="J33" s="468"/>
      <c r="K33" s="468"/>
      <c r="L33" s="167" t="s">
        <v>14</v>
      </c>
      <c r="M33" s="468" t="str">
        <f>": "&amp;IFERROR(INDEX(DataPembayaran_BLU!$G$2:$G$700,MATCH(ViewSPMi_BLU!$Q$1,DataPembayaran_BLU!$A$2:$A$700,0)),"")</f>
        <v xml:space="preserve">: Pembayaran Belanja Barang Suku  Cadang Peralatan Elektronika </v>
      </c>
      <c r="N33" s="468"/>
      <c r="O33" s="469"/>
      <c r="P33" s="59"/>
      <c r="Q33" s="59"/>
      <c r="R33" s="59"/>
      <c r="S33" s="59"/>
      <c r="T33" s="59"/>
      <c r="U33" s="59"/>
    </row>
    <row r="34" spans="1:21" ht="15">
      <c r="A34" s="164"/>
      <c r="B34" s="153"/>
      <c r="C34" s="172"/>
      <c r="D34" s="172"/>
      <c r="E34" s="172"/>
      <c r="F34" s="468"/>
      <c r="G34" s="468"/>
      <c r="H34" s="468"/>
      <c r="I34" s="468"/>
      <c r="J34" s="468"/>
      <c r="K34" s="468"/>
      <c r="L34" s="172"/>
      <c r="M34" s="468"/>
      <c r="N34" s="468"/>
      <c r="O34" s="469"/>
      <c r="P34" s="59"/>
      <c r="Q34" s="59"/>
      <c r="R34" s="59"/>
      <c r="S34" s="59"/>
      <c r="T34" s="59"/>
      <c r="U34" s="59"/>
    </row>
    <row r="35" spans="1:21" ht="15">
      <c r="A35" s="164"/>
      <c r="B35" s="153"/>
      <c r="C35" s="172"/>
      <c r="D35" s="172"/>
      <c r="E35" s="172"/>
      <c r="F35" s="468"/>
      <c r="G35" s="468"/>
      <c r="H35" s="468"/>
      <c r="I35" s="468"/>
      <c r="J35" s="468"/>
      <c r="K35" s="468"/>
      <c r="L35" s="172"/>
      <c r="M35" s="468"/>
      <c r="N35" s="468"/>
      <c r="O35" s="469"/>
      <c r="P35" s="59"/>
      <c r="Q35" s="59"/>
      <c r="R35" s="59"/>
      <c r="S35" s="59"/>
      <c r="T35" s="59"/>
      <c r="U35" s="59"/>
    </row>
    <row r="36" spans="1:21" ht="15">
      <c r="A36" s="164"/>
      <c r="B36" s="153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468"/>
      <c r="N36" s="468"/>
      <c r="O36" s="469"/>
      <c r="P36" s="59"/>
      <c r="Q36" s="59"/>
      <c r="R36" s="59"/>
      <c r="S36" s="59"/>
      <c r="T36" s="59"/>
      <c r="U36" s="59"/>
    </row>
    <row r="37" spans="1:21" ht="15">
      <c r="A37" s="164"/>
      <c r="B37" s="153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468"/>
      <c r="N37" s="468"/>
      <c r="O37" s="469"/>
      <c r="P37" s="59"/>
      <c r="Q37" s="59"/>
      <c r="R37" s="59"/>
      <c r="S37" s="59"/>
      <c r="T37" s="59"/>
      <c r="U37" s="59"/>
    </row>
    <row r="38" spans="1:21" ht="15">
      <c r="A38" s="164"/>
      <c r="B38" s="153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468"/>
      <c r="N38" s="468"/>
      <c r="O38" s="469"/>
      <c r="P38" s="59"/>
      <c r="Q38" s="59"/>
      <c r="R38" s="59"/>
      <c r="S38" s="59"/>
      <c r="T38" s="59"/>
      <c r="U38" s="59"/>
    </row>
    <row r="39" spans="1:21" ht="15">
      <c r="A39" s="164"/>
      <c r="B39" s="153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468"/>
      <c r="N39" s="468"/>
      <c r="O39" s="469"/>
      <c r="P39" s="59"/>
      <c r="Q39" s="59"/>
      <c r="R39" s="59"/>
      <c r="S39" s="59"/>
      <c r="T39" s="59"/>
      <c r="U39" s="59"/>
    </row>
    <row r="40" spans="1:21" ht="15">
      <c r="A40" s="164"/>
      <c r="B40" s="153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468"/>
      <c r="N40" s="468"/>
      <c r="O40" s="469"/>
      <c r="P40" s="59"/>
      <c r="Q40" s="59"/>
      <c r="R40" s="59"/>
      <c r="S40" s="59"/>
      <c r="T40" s="59"/>
      <c r="U40" s="59"/>
    </row>
    <row r="41" spans="1:21" ht="15">
      <c r="A41" s="164"/>
      <c r="B41" s="153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468"/>
      <c r="N41" s="468"/>
      <c r="O41" s="469"/>
      <c r="P41" s="59"/>
      <c r="Q41" s="59"/>
      <c r="R41" s="59"/>
      <c r="S41" s="59"/>
      <c r="T41" s="59"/>
      <c r="U41" s="59"/>
    </row>
    <row r="42" spans="1:21">
      <c r="A42" s="173"/>
      <c r="B42" s="174"/>
      <c r="C42" s="174"/>
      <c r="D42" s="174"/>
      <c r="E42" s="175"/>
      <c r="F42" s="174"/>
      <c r="G42" s="174"/>
      <c r="H42" s="174"/>
      <c r="I42" s="174"/>
      <c r="J42" s="174"/>
      <c r="K42" s="174"/>
      <c r="L42" s="174"/>
      <c r="M42" s="174"/>
      <c r="N42" s="174"/>
      <c r="O42" s="176"/>
      <c r="P42" s="59"/>
      <c r="Q42" s="59"/>
      <c r="R42" s="59"/>
      <c r="S42" s="59"/>
      <c r="T42" s="59"/>
      <c r="U42" s="59"/>
    </row>
    <row r="43" spans="1:21" ht="15">
      <c r="A43" s="177" t="s">
        <v>579</v>
      </c>
      <c r="B43" s="178"/>
      <c r="C43" s="178"/>
      <c r="D43" s="179"/>
      <c r="E43" s="179"/>
      <c r="F43" s="179"/>
      <c r="G43" s="179"/>
      <c r="H43" s="178"/>
      <c r="I43" s="178"/>
      <c r="J43" s="178"/>
      <c r="K43" s="178"/>
      <c r="L43" s="178"/>
      <c r="M43" s="180" t="s">
        <v>580</v>
      </c>
      <c r="N43" s="470">
        <f>INDEX(DataPembayaran_BLU!$B$2:$B$700,MATCH(ViewSPMi_BLU!$Q$1,DataPembayaran_BLU!$A$2:$A$700,0))</f>
        <v>46057</v>
      </c>
      <c r="O43" s="471"/>
      <c r="P43" s="59"/>
      <c r="Q43" s="59"/>
      <c r="R43" s="59"/>
      <c r="S43" s="59"/>
      <c r="T43" s="59"/>
      <c r="U43" s="59"/>
    </row>
    <row r="44" spans="1:21" ht="15">
      <c r="A44" s="177" t="s">
        <v>581</v>
      </c>
      <c r="B44" s="178"/>
      <c r="C44" s="178"/>
      <c r="D44" s="181"/>
      <c r="E44" s="181"/>
      <c r="F44" s="181"/>
      <c r="G44" s="181"/>
      <c r="H44" s="178"/>
      <c r="I44" s="178"/>
      <c r="J44" s="178"/>
      <c r="K44" s="178" t="s">
        <v>362</v>
      </c>
      <c r="L44" s="178"/>
      <c r="M44" s="464" t="s">
        <v>582</v>
      </c>
      <c r="N44" s="464"/>
      <c r="O44" s="465"/>
      <c r="P44" s="59"/>
      <c r="Q44" s="59"/>
      <c r="R44" s="59"/>
      <c r="S44" s="59"/>
      <c r="T44" s="59"/>
      <c r="U44" s="59"/>
    </row>
    <row r="45" spans="1:21" ht="15">
      <c r="A45" s="177" t="s">
        <v>583</v>
      </c>
      <c r="B45" s="178"/>
      <c r="C45" s="178"/>
      <c r="D45" s="182"/>
      <c r="E45" s="182"/>
      <c r="F45" s="182"/>
      <c r="G45" s="182"/>
      <c r="H45" s="178"/>
      <c r="I45" s="178"/>
      <c r="J45" s="178"/>
      <c r="K45" s="178"/>
      <c r="L45" s="178"/>
      <c r="M45" s="464" t="s">
        <v>584</v>
      </c>
      <c r="N45" s="464"/>
      <c r="O45" s="465"/>
      <c r="P45" s="59"/>
      <c r="Q45" s="59"/>
      <c r="R45" s="59"/>
      <c r="S45" s="59"/>
      <c r="T45" s="59"/>
      <c r="U45" s="59"/>
    </row>
    <row r="46" spans="1:21" ht="15">
      <c r="A46" s="177" t="s">
        <v>585</v>
      </c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461"/>
      <c r="N46" s="461"/>
      <c r="O46" s="462"/>
      <c r="P46" s="59"/>
      <c r="Q46" s="59"/>
      <c r="R46" s="59"/>
      <c r="S46" s="59"/>
      <c r="T46" s="59"/>
      <c r="U46" s="59"/>
    </row>
    <row r="47" spans="1:21" ht="15">
      <c r="A47" s="177" t="s">
        <v>586</v>
      </c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53"/>
      <c r="N47" s="153"/>
      <c r="O47" s="156"/>
      <c r="P47" s="59"/>
      <c r="Q47" s="59"/>
      <c r="R47" s="59"/>
      <c r="S47" s="59"/>
      <c r="T47" s="59"/>
      <c r="U47" s="59"/>
    </row>
    <row r="48" spans="1:21" ht="15">
      <c r="A48" s="177" t="s">
        <v>587</v>
      </c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53"/>
      <c r="N48" s="153"/>
      <c r="O48" s="156"/>
      <c r="P48" s="59"/>
      <c r="Q48" s="59"/>
      <c r="R48" s="59"/>
      <c r="S48" s="59"/>
      <c r="T48" s="59"/>
      <c r="U48" s="59"/>
    </row>
    <row r="49" spans="1:21" ht="15">
      <c r="A49" s="162"/>
      <c r="M49" s="153"/>
      <c r="N49" s="153"/>
      <c r="O49" s="156"/>
      <c r="P49" s="59"/>
      <c r="Q49" s="59"/>
      <c r="R49" s="59"/>
      <c r="S49" s="59"/>
      <c r="T49" s="59"/>
      <c r="U49" s="59"/>
    </row>
    <row r="50" spans="1:21" ht="15">
      <c r="A50" s="162"/>
      <c r="D50" s="463"/>
      <c r="E50" s="463"/>
      <c r="F50" s="463"/>
      <c r="G50" s="463"/>
      <c r="M50" s="464" t="str">
        <f>INDEX(nama_pejabat,MATCH($M$45,DataPejabat!$D$2:$D$9,0))</f>
        <v>MUTIA RACHMI</v>
      </c>
      <c r="N50" s="464"/>
      <c r="O50" s="465"/>
      <c r="P50" s="59"/>
      <c r="Q50" s="59"/>
      <c r="R50" s="59"/>
      <c r="S50" s="59"/>
      <c r="T50" s="59"/>
      <c r="U50" s="59"/>
    </row>
    <row r="51" spans="1:21" ht="15">
      <c r="A51" s="162"/>
      <c r="D51" s="441"/>
      <c r="E51" s="441"/>
      <c r="F51" s="441"/>
      <c r="G51" s="441"/>
      <c r="M51" s="464" t="str">
        <f>"NIP "&amp;IFERROR(INDEX(nip_pejabat,MATCH($M$50,nama_pejabat,0)),"")</f>
        <v>NIP 198201112002122002</v>
      </c>
      <c r="N51" s="466"/>
      <c r="O51" s="467"/>
      <c r="P51" s="59"/>
      <c r="Q51" s="59"/>
      <c r="R51" s="59"/>
      <c r="S51" s="59"/>
      <c r="T51" s="59"/>
      <c r="U51" s="59"/>
    </row>
    <row r="52" spans="1:21">
      <c r="A52" s="162"/>
      <c r="O52" s="163"/>
      <c r="P52" s="59"/>
      <c r="Q52" s="59"/>
      <c r="R52" s="59"/>
      <c r="S52" s="59"/>
      <c r="T52" s="59"/>
      <c r="U52" s="59"/>
    </row>
    <row r="53" spans="1:21">
      <c r="A53" s="173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6"/>
      <c r="P53" s="59"/>
      <c r="Q53" s="59"/>
      <c r="R53" s="59"/>
      <c r="S53" s="59"/>
      <c r="T53" s="59"/>
      <c r="U53" s="59"/>
    </row>
    <row r="54" spans="1:2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0" spans="1:2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</row>
    <row r="61" spans="1:2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</row>
    <row r="62" spans="1:2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</row>
    <row r="63" spans="1:2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</row>
    <row r="64" spans="1:2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</row>
    <row r="65" spans="1:2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</row>
    <row r="66" spans="1:2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</row>
    <row r="67" spans="1:2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</row>
    <row r="68" spans="1:2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</row>
    <row r="69" spans="1:2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</row>
    <row r="70" spans="1:2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</row>
    <row r="71" spans="1:2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</row>
    <row r="72" spans="1:2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</row>
    <row r="73" spans="1:2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</row>
    <row r="74" spans="1:2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</row>
    <row r="75" spans="1:2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</row>
  </sheetData>
  <sheetProtection selectLockedCells="1"/>
  <mergeCells count="53">
    <mergeCell ref="B5:H5"/>
    <mergeCell ref="A1:O1"/>
    <mergeCell ref="Q1:R2"/>
    <mergeCell ref="A2:O2"/>
    <mergeCell ref="A3:O3"/>
    <mergeCell ref="A4:O4"/>
    <mergeCell ref="M16:O16"/>
    <mergeCell ref="J7:K7"/>
    <mergeCell ref="A8:O8"/>
    <mergeCell ref="A9:H9"/>
    <mergeCell ref="K9:L10"/>
    <mergeCell ref="A10:H10"/>
    <mergeCell ref="A11:H11"/>
    <mergeCell ref="A12:H12"/>
    <mergeCell ref="A13:H13"/>
    <mergeCell ref="A14:H15"/>
    <mergeCell ref="K14:L15"/>
    <mergeCell ref="A16:L16"/>
    <mergeCell ref="A17:L17"/>
    <mergeCell ref="M17:O17"/>
    <mergeCell ref="A18:L18"/>
    <mergeCell ref="M18:O18"/>
    <mergeCell ref="A19:L19"/>
    <mergeCell ref="M19:O19"/>
    <mergeCell ref="A20:L20"/>
    <mergeCell ref="M20:O20"/>
    <mergeCell ref="A21:L21"/>
    <mergeCell ref="M21:O21"/>
    <mergeCell ref="A22:L22"/>
    <mergeCell ref="M22:O22"/>
    <mergeCell ref="A23:L23"/>
    <mergeCell ref="M23:O23"/>
    <mergeCell ref="A24:L24"/>
    <mergeCell ref="M24:O24"/>
    <mergeCell ref="A25:L25"/>
    <mergeCell ref="M25:O25"/>
    <mergeCell ref="M45:O45"/>
    <mergeCell ref="A26:L26"/>
    <mergeCell ref="M26:O26"/>
    <mergeCell ref="A27:L27"/>
    <mergeCell ref="M27:O27"/>
    <mergeCell ref="A28:L28"/>
    <mergeCell ref="M28:O28"/>
    <mergeCell ref="F30:K31"/>
    <mergeCell ref="F33:K35"/>
    <mergeCell ref="M33:O41"/>
    <mergeCell ref="N43:O43"/>
    <mergeCell ref="M44:O44"/>
    <mergeCell ref="M46:O46"/>
    <mergeCell ref="D50:G50"/>
    <mergeCell ref="M50:O50"/>
    <mergeCell ref="D51:G51"/>
    <mergeCell ref="M51:O51"/>
  </mergeCells>
  <printOptions horizontalCentered="1"/>
  <pageMargins left="0.23622047244094499" right="0.23622047244094499" top="0.35433070866141703" bottom="0.35433070866141703" header="0.31496062992126" footer="0.31496062992126"/>
  <pageSetup paperSize="9" scale="10" orientation="portrait" horizontalDpi="4294967292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Spinner 1">
              <controlPr defaultSize="0" print="0" autoPict="0">
                <anchor>
                  <from>
                    <xdr:col>17</xdr:col>
                    <xdr:colOff>219075</xdr:colOff>
                    <xdr:row>0</xdr:row>
                    <xdr:rowOff>28575</xdr:rowOff>
                  </from>
                  <to>
                    <xdr:col>18</xdr:col>
                    <xdr:colOff>114300</xdr:colOff>
                    <xdr:row>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6446-0222-4CD8-8C84-9F64B95B71F3}">
  <sheetPr codeName="Sheet21">
    <pageSetUpPr fitToPage="1"/>
  </sheetPr>
  <dimension ref="A1:U75"/>
  <sheetViews>
    <sheetView showGridLines="0" topLeftCell="A8" zoomScale="85" zoomScaleNormal="85" zoomScaleSheetLayoutView="90" workbookViewId="0">
      <selection activeCell="O11" sqref="O11"/>
    </sheetView>
  </sheetViews>
  <sheetFormatPr defaultColWidth="0" defaultRowHeight="13.9" customHeight="1" zeroHeight="1"/>
  <cols>
    <col min="1" max="1" width="10" style="62" customWidth="1"/>
    <col min="2" max="5" width="2.7109375" style="62" customWidth="1"/>
    <col min="6" max="6" width="7.28515625" style="62" customWidth="1"/>
    <col min="7" max="7" width="5.42578125" style="62" customWidth="1"/>
    <col min="8" max="8" width="11" style="62" customWidth="1"/>
    <col min="9" max="9" width="8" style="62" customWidth="1"/>
    <col min="10" max="10" width="8.85546875" style="62" customWidth="1"/>
    <col min="11" max="11" width="13" style="62" customWidth="1"/>
    <col min="12" max="12" width="15.7109375" style="62" customWidth="1"/>
    <col min="13" max="13" width="11.85546875" style="62" customWidth="1"/>
    <col min="14" max="14" width="10.42578125" style="62" customWidth="1"/>
    <col min="15" max="15" width="30" style="62" customWidth="1"/>
    <col min="16" max="16" width="4.7109375" style="62" customWidth="1"/>
    <col min="17" max="21" width="9.28515625" style="62" customWidth="1"/>
    <col min="22" max="16384" width="9.28515625" style="62" hidden="1"/>
  </cols>
  <sheetData>
    <row r="1" spans="1:21" ht="15.75">
      <c r="A1" s="520" t="s">
        <v>552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2"/>
      <c r="P1" s="59"/>
      <c r="Q1" s="523">
        <v>25</v>
      </c>
      <c r="R1" s="523"/>
      <c r="S1" s="59" t="s">
        <v>362</v>
      </c>
      <c r="T1" s="59"/>
      <c r="U1" s="59"/>
    </row>
    <row r="2" spans="1:21" ht="18">
      <c r="A2" s="524" t="s">
        <v>553</v>
      </c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6"/>
      <c r="P2" s="59"/>
      <c r="Q2" s="523"/>
      <c r="R2" s="523"/>
      <c r="S2" s="59"/>
      <c r="T2" s="59"/>
      <c r="U2" s="59"/>
    </row>
    <row r="3" spans="1:21" ht="17.45" customHeight="1">
      <c r="A3" s="524" t="s">
        <v>554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6"/>
      <c r="P3" s="59"/>
      <c r="Q3" s="130"/>
      <c r="R3" s="130"/>
      <c r="S3" s="59"/>
      <c r="T3" s="59"/>
      <c r="U3" s="59"/>
    </row>
    <row r="4" spans="1:21" ht="23.25">
      <c r="A4" s="527" t="s">
        <v>588</v>
      </c>
      <c r="B4" s="528"/>
      <c r="C4" s="528"/>
      <c r="D4" s="528"/>
      <c r="E4" s="528"/>
      <c r="F4" s="528"/>
      <c r="G4" s="528"/>
      <c r="H4" s="528"/>
      <c r="I4" s="528"/>
      <c r="J4" s="528"/>
      <c r="K4" s="528"/>
      <c r="L4" s="528"/>
      <c r="M4" s="528"/>
      <c r="N4" s="528"/>
      <c r="O4" s="529"/>
      <c r="P4" s="59"/>
      <c r="Q4" s="59"/>
      <c r="R4" s="59"/>
      <c r="S4" s="59"/>
      <c r="T4" s="59"/>
      <c r="U4" s="59"/>
    </row>
    <row r="5" spans="1:21" ht="14.25">
      <c r="A5" s="131" t="s">
        <v>556</v>
      </c>
      <c r="B5" s="540" t="str">
        <f>INDEX(DataPembayaran_BLU!$C$2:$C$700,MATCH(ViewSPPi_BLU!$Q$1,DataPembayaran_BLU!$A$2:$A$700,0))</f>
        <v>SPM-BLU/APTP-2026/0025</v>
      </c>
      <c r="C5" s="540"/>
      <c r="D5" s="540"/>
      <c r="E5" s="540"/>
      <c r="F5" s="540"/>
      <c r="G5" s="540"/>
      <c r="H5" s="540"/>
      <c r="I5" s="132"/>
      <c r="J5" s="133" t="s">
        <v>557</v>
      </c>
      <c r="K5" s="134">
        <f>INDEX(DataPembayaran_BLU!$B$2:$B$700,MATCH(ViewSPPi_BLU!$Q$1,DataPembayaran_BLU!$A$2:$A$700,0))</f>
        <v>46066</v>
      </c>
      <c r="L5" s="135"/>
      <c r="M5" s="136"/>
      <c r="N5" s="136"/>
      <c r="O5" s="137" t="s">
        <v>558</v>
      </c>
      <c r="P5" s="59"/>
      <c r="Q5" s="59"/>
      <c r="R5" s="59"/>
      <c r="S5" s="59"/>
      <c r="T5" s="59"/>
      <c r="U5" s="59"/>
    </row>
    <row r="6" spans="1:21" ht="22.5" customHeight="1">
      <c r="A6" s="138" t="s">
        <v>559</v>
      </c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40"/>
      <c r="P6" s="59"/>
      <c r="Q6" s="59"/>
      <c r="R6" s="59"/>
      <c r="S6" s="59"/>
      <c r="T6" s="59"/>
      <c r="U6" s="59"/>
    </row>
    <row r="7" spans="1:21" ht="22.5" customHeight="1">
      <c r="A7" s="141" t="s">
        <v>560</v>
      </c>
      <c r="B7" s="142"/>
      <c r="C7" s="142"/>
      <c r="D7" s="142"/>
      <c r="E7" s="142"/>
      <c r="F7" s="142"/>
      <c r="G7" s="142"/>
      <c r="H7" s="143"/>
      <c r="I7" s="144"/>
      <c r="J7" s="510">
        <f>M21</f>
        <v>15540000</v>
      </c>
      <c r="K7" s="510"/>
      <c r="L7" s="144"/>
      <c r="M7" s="142"/>
      <c r="N7" s="142"/>
      <c r="O7" s="145"/>
      <c r="P7" s="59"/>
      <c r="Q7" s="59"/>
      <c r="R7" s="59"/>
      <c r="S7" s="59"/>
      <c r="T7" s="59"/>
      <c r="U7" s="59"/>
    </row>
    <row r="8" spans="1:21" ht="60" customHeight="1">
      <c r="A8" s="511" t="e">
        <f ca="1">"**** "&amp;UPPER(terbilang(J7))&amp;" "&amp;"RUPIAH"&amp;" ****"</f>
        <v>#NAME?</v>
      </c>
      <c r="B8" s="512"/>
      <c r="C8" s="512"/>
      <c r="D8" s="512"/>
      <c r="E8" s="512"/>
      <c r="F8" s="512"/>
      <c r="G8" s="512"/>
      <c r="H8" s="512"/>
      <c r="I8" s="512"/>
      <c r="J8" s="512"/>
      <c r="K8" s="512"/>
      <c r="L8" s="512"/>
      <c r="M8" s="512"/>
      <c r="N8" s="512"/>
      <c r="O8" s="513"/>
      <c r="P8" s="59"/>
      <c r="Q8" s="59"/>
      <c r="R8" s="59"/>
      <c r="S8" s="59"/>
      <c r="T8" s="59"/>
      <c r="U8" s="59"/>
    </row>
    <row r="9" spans="1:21" ht="30" customHeight="1">
      <c r="A9" s="514" t="s">
        <v>561</v>
      </c>
      <c r="B9" s="515"/>
      <c r="C9" s="515"/>
      <c r="D9" s="515"/>
      <c r="E9" s="515"/>
      <c r="F9" s="515"/>
      <c r="G9" s="515"/>
      <c r="H9" s="516"/>
      <c r="I9" s="147" t="s">
        <v>415</v>
      </c>
      <c r="J9" s="146"/>
      <c r="K9" s="536" t="str">
        <f>IF(INDEX(data_pembayaran_no_kontrak,MATCH(ViewSPPi_BLU!$Q$1,data_pembayaran_no_transaksi,0))=0,"",INDEX(data_pembayaran_no_kontrak,MATCH(ViewSPPi_BLU!$Q$1,data_pembayaran_no_transaksi,0)))</f>
        <v/>
      </c>
      <c r="L9" s="537"/>
      <c r="M9" s="147" t="s">
        <v>562</v>
      </c>
      <c r="N9" s="148"/>
      <c r="O9" s="183" t="str">
        <f>": "&amp;INDEX(DataPembayaran_BLU!$D$2:$D$500,MATCH(ViewSPPi_BLU!$Q$1,DataPembayaran_BLU!$A$2:$A$500,0))</f>
        <v>: NON REMUNERASI</v>
      </c>
      <c r="P9" s="59"/>
      <c r="Q9" s="59"/>
      <c r="R9" s="59"/>
      <c r="S9" s="59" t="s">
        <v>362</v>
      </c>
      <c r="T9" s="59"/>
      <c r="U9" s="59"/>
    </row>
    <row r="10" spans="1:21" ht="15">
      <c r="A10" s="501" t="s">
        <v>563</v>
      </c>
      <c r="B10" s="464"/>
      <c r="C10" s="464"/>
      <c r="D10" s="464"/>
      <c r="E10" s="464"/>
      <c r="F10" s="464"/>
      <c r="G10" s="464"/>
      <c r="H10" s="465"/>
      <c r="I10" s="152"/>
      <c r="J10" s="153"/>
      <c r="K10" s="538"/>
      <c r="L10" s="539"/>
      <c r="M10" s="184" t="s">
        <v>564</v>
      </c>
      <c r="N10" s="185"/>
      <c r="O10" s="186" t="s">
        <v>565</v>
      </c>
      <c r="P10" s="59"/>
      <c r="Q10" s="59"/>
      <c r="R10" s="59"/>
      <c r="S10" s="59"/>
      <c r="T10" s="59"/>
      <c r="U10" s="59"/>
    </row>
    <row r="11" spans="1:21" ht="15">
      <c r="A11" s="501" t="s">
        <v>380</v>
      </c>
      <c r="B11" s="464"/>
      <c r="C11" s="464"/>
      <c r="D11" s="464"/>
      <c r="E11" s="464"/>
      <c r="F11" s="464"/>
      <c r="G11" s="464"/>
      <c r="H11" s="465"/>
      <c r="I11" s="152" t="s">
        <v>306</v>
      </c>
      <c r="J11" s="157"/>
      <c r="K11" s="187" t="str">
        <f>IF(INDEX(data_pembayaran_tanggal_kontrak,MATCH(ViewSPPi_BLU!$Q$1,data_pembayaran_no_transaksi,0))=0,"",INDEX(data_pembayaran_tanggal_kontrak,MATCH(ViewSPPi_BLU!$Q$1,data_pembayaran_no_transaksi,0)))</f>
        <v/>
      </c>
      <c r="L11" s="156"/>
      <c r="M11" s="184" t="s">
        <v>330</v>
      </c>
      <c r="N11" s="185"/>
      <c r="O11" s="186" t="str">
        <f>": "&amp;INDEX(DataPembayaran_BLU!$E$2:$E$700,MATCH(ViewSPPi_BLU!$Q$1,DataPembayaran_BLU!$A$2:$A$700,0))</f>
        <v>: SP2D BLU - TRF</v>
      </c>
      <c r="P11" s="59"/>
      <c r="Q11" s="59"/>
      <c r="R11" s="59"/>
      <c r="S11" s="59"/>
      <c r="T11" s="59"/>
      <c r="U11" s="59"/>
    </row>
    <row r="12" spans="1:21" ht="15">
      <c r="A12" s="501" t="s">
        <v>566</v>
      </c>
      <c r="B12" s="464"/>
      <c r="C12" s="464"/>
      <c r="D12" s="464"/>
      <c r="E12" s="464"/>
      <c r="F12" s="464"/>
      <c r="G12" s="464"/>
      <c r="H12" s="465"/>
      <c r="I12" s="152" t="s">
        <v>567</v>
      </c>
      <c r="J12" s="157"/>
      <c r="K12" s="534" t="str">
        <f>IF(INDEX(DataPembayaran_BLU!$S$2:$S$700,MATCH(ViewSPPi_BLU!$Q$1,DataPembayaran_BLU!$A$2:$A$700,0))=0,"",INDEX(DataPembayaran_BLU!$S$2:$S$700,MATCH(ViewSPPi_BLU!$Q$1,DataPembayaran_BLU!$A$2:$A$700,0)))</f>
        <v>PL.108/0105/PPK.BB/APTP/2026</v>
      </c>
      <c r="L12" s="535"/>
      <c r="M12" s="158"/>
      <c r="N12" s="153"/>
      <c r="O12" s="156"/>
      <c r="P12" s="59"/>
      <c r="Q12" s="59"/>
      <c r="R12" s="59"/>
      <c r="S12" s="59"/>
      <c r="T12" s="59"/>
      <c r="U12" s="59"/>
    </row>
    <row r="13" spans="1:21" ht="15">
      <c r="A13" s="501" t="s">
        <v>568</v>
      </c>
      <c r="B13" s="466"/>
      <c r="C13" s="466"/>
      <c r="D13" s="466"/>
      <c r="E13" s="466"/>
      <c r="F13" s="466"/>
      <c r="G13" s="466"/>
      <c r="H13" s="467"/>
      <c r="I13" s="150"/>
      <c r="J13" s="188"/>
      <c r="K13" s="534"/>
      <c r="L13" s="535"/>
      <c r="M13" s="158"/>
      <c r="N13" s="153"/>
      <c r="O13" s="156"/>
      <c r="P13" s="59"/>
      <c r="Q13" s="59"/>
      <c r="R13" s="59"/>
      <c r="S13" s="59"/>
      <c r="T13" s="59"/>
      <c r="U13" s="59"/>
    </row>
    <row r="14" spans="1:21" ht="18.95" customHeight="1">
      <c r="A14" s="502" t="s">
        <v>569</v>
      </c>
      <c r="B14" s="464"/>
      <c r="C14" s="464"/>
      <c r="D14" s="464"/>
      <c r="E14" s="464"/>
      <c r="F14" s="464"/>
      <c r="G14" s="464"/>
      <c r="H14" s="465"/>
      <c r="I14" s="150" t="s">
        <v>570</v>
      </c>
      <c r="J14" s="188"/>
      <c r="K14" s="189">
        <f>IF(INDEX(DataPembayaran_BLU!$T$2:$T$700,MATCH(ViewSPPi_BLU!$Q$1,DataPembayaran_BLU!$A$2:$A$700,0))=0,"",INDEX(DataPembayaran_BLU!$T$2:$T$700,MATCH(ViewSPPi_BLU!$Q$1,DataPembayaran_BLU!$A$2:$A$700,0)))</f>
        <v>46066</v>
      </c>
      <c r="L14" s="156"/>
      <c r="M14" s="158"/>
      <c r="N14" s="153"/>
      <c r="O14" s="156"/>
      <c r="P14" s="59"/>
      <c r="Q14" s="59"/>
      <c r="R14" s="59"/>
      <c r="S14" s="59"/>
      <c r="T14" s="59"/>
      <c r="U14" s="59"/>
    </row>
    <row r="15" spans="1:21" ht="18.95" customHeight="1">
      <c r="A15" s="503"/>
      <c r="B15" s="504"/>
      <c r="C15" s="504"/>
      <c r="D15" s="504"/>
      <c r="E15" s="504"/>
      <c r="F15" s="504"/>
      <c r="G15" s="504"/>
      <c r="H15" s="505"/>
      <c r="I15" s="160"/>
      <c r="J15" s="142"/>
      <c r="K15" s="142"/>
      <c r="L15" s="145"/>
      <c r="M15" s="160"/>
      <c r="N15" s="142"/>
      <c r="O15" s="145"/>
      <c r="P15" s="59"/>
      <c r="Q15" s="59"/>
      <c r="R15" s="59"/>
      <c r="S15" s="59"/>
      <c r="T15" s="59"/>
      <c r="U15" s="59"/>
    </row>
    <row r="16" spans="1:21" ht="20.100000000000001" customHeight="1">
      <c r="A16" s="479" t="s">
        <v>571</v>
      </c>
      <c r="B16" s="480"/>
      <c r="C16" s="480"/>
      <c r="D16" s="480"/>
      <c r="E16" s="480"/>
      <c r="F16" s="480"/>
      <c r="G16" s="480"/>
      <c r="H16" s="480"/>
      <c r="I16" s="480"/>
      <c r="J16" s="480"/>
      <c r="K16" s="480"/>
      <c r="L16" s="481"/>
      <c r="M16" s="496" t="s">
        <v>572</v>
      </c>
      <c r="N16" s="480"/>
      <c r="O16" s="481"/>
      <c r="P16" s="59"/>
      <c r="Q16" s="59"/>
      <c r="R16" s="59"/>
      <c r="S16" s="59"/>
      <c r="T16" s="59"/>
      <c r="U16" s="59"/>
    </row>
    <row r="17" spans="1:21" ht="20.100000000000001" customHeight="1">
      <c r="A17" s="485" t="str">
        <f>INDEX(DataPembayaran_BLU!$K$2:$K$700,MATCH(ViewSPPi_BLU!$Q$1,DataPembayaran_BLU!$A$2:$A$700,0))</f>
        <v>WA.4613.EBA.960.053.A.525112.00003</v>
      </c>
      <c r="B17" s="486"/>
      <c r="C17" s="486"/>
      <c r="D17" s="486"/>
      <c r="E17" s="486"/>
      <c r="F17" s="486"/>
      <c r="G17" s="486"/>
      <c r="H17" s="486"/>
      <c r="I17" s="486"/>
      <c r="J17" s="486"/>
      <c r="K17" s="486"/>
      <c r="L17" s="487"/>
      <c r="M17" s="497">
        <f>INDEX(DataPembayaran_BLU!$L$2:$L$700,MATCH(ViewSPPi_BLU!$Q$1,data_pembayaran_no_transaksi,0))</f>
        <v>15540000</v>
      </c>
      <c r="N17" s="488"/>
      <c r="O17" s="489"/>
      <c r="P17" s="59"/>
      <c r="Q17" s="59"/>
      <c r="R17" s="59"/>
      <c r="S17" s="59"/>
      <c r="T17" s="59"/>
      <c r="U17" s="59"/>
    </row>
    <row r="18" spans="1:21" ht="20.100000000000001" customHeight="1">
      <c r="A18" s="490"/>
      <c r="B18" s="466"/>
      <c r="C18" s="466"/>
      <c r="D18" s="466"/>
      <c r="E18" s="466"/>
      <c r="F18" s="466"/>
      <c r="G18" s="466"/>
      <c r="H18" s="466"/>
      <c r="I18" s="466"/>
      <c r="J18" s="466"/>
      <c r="K18" s="466"/>
      <c r="L18" s="467"/>
      <c r="M18" s="498"/>
      <c r="N18" s="499"/>
      <c r="O18" s="500"/>
      <c r="P18" s="59"/>
      <c r="Q18" s="59"/>
      <c r="R18" s="59"/>
      <c r="S18" s="59"/>
      <c r="T18" s="59"/>
      <c r="U18" s="59"/>
    </row>
    <row r="19" spans="1:21" ht="20.100000000000001" customHeight="1">
      <c r="A19" s="490"/>
      <c r="B19" s="466"/>
      <c r="C19" s="466"/>
      <c r="D19" s="466"/>
      <c r="E19" s="466"/>
      <c r="F19" s="466"/>
      <c r="G19" s="466"/>
      <c r="H19" s="466"/>
      <c r="I19" s="466"/>
      <c r="J19" s="466"/>
      <c r="K19" s="466"/>
      <c r="L19" s="467"/>
      <c r="M19" s="498"/>
      <c r="N19" s="499"/>
      <c r="O19" s="500"/>
      <c r="P19" s="59"/>
      <c r="Q19" s="59"/>
      <c r="R19" s="59"/>
      <c r="S19" s="59"/>
      <c r="T19" s="59" t="s">
        <v>362</v>
      </c>
      <c r="U19" s="59"/>
    </row>
    <row r="20" spans="1:21" ht="15">
      <c r="A20" s="531"/>
      <c r="B20" s="532"/>
      <c r="C20" s="532"/>
      <c r="D20" s="532"/>
      <c r="E20" s="532"/>
      <c r="F20" s="532"/>
      <c r="G20" s="532"/>
      <c r="H20" s="532"/>
      <c r="I20" s="532"/>
      <c r="J20" s="532"/>
      <c r="K20" s="532"/>
      <c r="L20" s="533"/>
      <c r="M20" s="461"/>
      <c r="N20" s="461"/>
      <c r="O20" s="462"/>
      <c r="P20" s="59"/>
      <c r="Q20" s="59"/>
      <c r="R20" s="59"/>
      <c r="S20" s="59"/>
      <c r="T20" s="59"/>
      <c r="U20" s="59"/>
    </row>
    <row r="21" spans="1:21" ht="20.100000000000001" customHeight="1">
      <c r="A21" s="475" t="s">
        <v>573</v>
      </c>
      <c r="B21" s="476"/>
      <c r="C21" s="476"/>
      <c r="D21" s="476"/>
      <c r="E21" s="476"/>
      <c r="F21" s="476"/>
      <c r="G21" s="476"/>
      <c r="H21" s="476"/>
      <c r="I21" s="476"/>
      <c r="J21" s="476"/>
      <c r="K21" s="476"/>
      <c r="L21" s="477"/>
      <c r="M21" s="478">
        <f>SUM(M17:O19)</f>
        <v>15540000</v>
      </c>
      <c r="N21" s="476"/>
      <c r="O21" s="477"/>
      <c r="P21" s="59"/>
      <c r="Q21" s="59"/>
      <c r="R21" s="59"/>
      <c r="S21" s="59"/>
      <c r="T21" s="59"/>
      <c r="U21" s="59"/>
    </row>
    <row r="22" spans="1:21" ht="20.100000000000001" customHeight="1">
      <c r="A22" s="479" t="s">
        <v>574</v>
      </c>
      <c r="B22" s="480"/>
      <c r="C22" s="480"/>
      <c r="D22" s="480"/>
      <c r="E22" s="480"/>
      <c r="F22" s="480"/>
      <c r="G22" s="480"/>
      <c r="H22" s="480"/>
      <c r="I22" s="480"/>
      <c r="J22" s="480"/>
      <c r="K22" s="480"/>
      <c r="L22" s="481"/>
      <c r="M22" s="496" t="s">
        <v>572</v>
      </c>
      <c r="N22" s="480"/>
      <c r="O22" s="481"/>
      <c r="P22" s="59"/>
      <c r="Q22" s="59"/>
      <c r="R22" s="59"/>
      <c r="S22" s="59"/>
      <c r="T22" s="59"/>
      <c r="U22" s="59"/>
    </row>
    <row r="23" spans="1:21" ht="20.100000000000001" customHeight="1">
      <c r="A23" s="485">
        <f>IF(INDEX(DataPembayaran_BLU!$M$2:$M$700,MATCH(ViewSPPi_BLU!$Q$1,DataPembayaran_BLU!$A$2:$A$700,0))=0,"",INDEX(DataPembayaran_BLU!$M$2:$M$700,MATCH(ViewSPPi_BLU!$Q$1,DataPembayaran_BLU!$A$2:$A$700,0)))</f>
        <v>411211</v>
      </c>
      <c r="B23" s="486"/>
      <c r="C23" s="486"/>
      <c r="D23" s="486"/>
      <c r="E23" s="486"/>
      <c r="F23" s="486"/>
      <c r="G23" s="486"/>
      <c r="H23" s="486"/>
      <c r="I23" s="486"/>
      <c r="J23" s="486"/>
      <c r="K23" s="486"/>
      <c r="L23" s="487"/>
      <c r="M23" s="488">
        <f>IF(INDEX(DataPembayaran_BLU!$N$2:$N$700,MATCH(ViewSPPi_BLU!$Q$1,DataPembayaran_BLU!$A$2:$A$700,0))=0,"",INDEX(DataPembayaran_BLU!$N$2:$N$700,MATCH(ViewSPPi_BLU!$Q$1,DataPembayaran_BLU!$A$2:$A$700,0)))</f>
        <v>1540000</v>
      </c>
      <c r="N23" s="488"/>
      <c r="O23" s="489"/>
      <c r="P23" s="59"/>
      <c r="Q23" s="59"/>
      <c r="R23" s="59"/>
      <c r="S23" s="59"/>
      <c r="T23" s="59"/>
      <c r="U23" s="59"/>
    </row>
    <row r="24" spans="1:21" ht="20.100000000000001" customHeight="1">
      <c r="A24" s="490">
        <f>IF(INDEX(DataPembayaran_BLU!$O$2:$O$700,MATCH(ViewSPPi_BLU!$Q$1,DataPembayaran_BLU!$A$2:$A$700,0))=0,"",INDEX(DataPembayaran_BLU!$O$2:$O$700,MATCH(ViewSPPi_BLU!$Q$1,DataPembayaran_BLU!$A$2:$A$700,0)))</f>
        <v>411124</v>
      </c>
      <c r="B24" s="466"/>
      <c r="C24" s="466"/>
      <c r="D24" s="466"/>
      <c r="E24" s="466"/>
      <c r="F24" s="466"/>
      <c r="G24" s="466"/>
      <c r="H24" s="466"/>
      <c r="I24" s="466"/>
      <c r="J24" s="466"/>
      <c r="K24" s="466"/>
      <c r="L24" s="467"/>
      <c r="M24" s="491">
        <f>IF(INDEX(DataPembayaran_BLU!$P$2:$P$700,MATCH(ViewSPPi_BLU!$Q$1,DataPembayaran_BLU!$A$2:$A$700,0))=0,"",INDEX(DataPembayaran_BLU!$P$2:$P$700,MATCH(ViewSPPi_BLU!$Q$1,DataPembayaran_BLU!$A$2:$A$700,0)))</f>
        <v>280000</v>
      </c>
      <c r="N24" s="492"/>
      <c r="O24" s="493"/>
      <c r="P24" s="59"/>
      <c r="Q24" s="59"/>
      <c r="R24" s="59"/>
      <c r="S24" s="59"/>
      <c r="T24" s="59"/>
      <c r="U24" s="59"/>
    </row>
    <row r="25" spans="1:21" ht="20.100000000000001" customHeight="1">
      <c r="A25" s="490"/>
      <c r="B25" s="466"/>
      <c r="C25" s="466"/>
      <c r="D25" s="466"/>
      <c r="E25" s="466"/>
      <c r="F25" s="466"/>
      <c r="G25" s="466"/>
      <c r="H25" s="466"/>
      <c r="I25" s="466"/>
      <c r="J25" s="466"/>
      <c r="K25" s="466"/>
      <c r="L25" s="467"/>
      <c r="M25" s="461"/>
      <c r="N25" s="461"/>
      <c r="O25" s="462"/>
      <c r="P25" s="59"/>
      <c r="Q25" s="59"/>
      <c r="R25" s="59"/>
      <c r="S25" s="59"/>
      <c r="T25" s="59"/>
      <c r="U25" s="59"/>
    </row>
    <row r="26" spans="1:21" ht="15">
      <c r="A26" s="531"/>
      <c r="B26" s="532"/>
      <c r="C26" s="532"/>
      <c r="D26" s="532"/>
      <c r="E26" s="532"/>
      <c r="F26" s="532"/>
      <c r="G26" s="532"/>
      <c r="H26" s="532"/>
      <c r="I26" s="532"/>
      <c r="J26" s="532"/>
      <c r="K26" s="532"/>
      <c r="L26" s="533"/>
      <c r="M26" s="532"/>
      <c r="N26" s="532"/>
      <c r="O26" s="533"/>
      <c r="P26" s="59"/>
      <c r="Q26" s="59"/>
      <c r="R26" s="59"/>
      <c r="S26" s="59"/>
      <c r="T26" s="59"/>
      <c r="U26" s="59"/>
    </row>
    <row r="27" spans="1:21" ht="20.100000000000001" customHeight="1">
      <c r="A27" s="475" t="s">
        <v>575</v>
      </c>
      <c r="B27" s="476"/>
      <c r="C27" s="476"/>
      <c r="D27" s="476"/>
      <c r="E27" s="476"/>
      <c r="F27" s="476"/>
      <c r="G27" s="476"/>
      <c r="H27" s="476"/>
      <c r="I27" s="476"/>
      <c r="J27" s="476"/>
      <c r="K27" s="476"/>
      <c r="L27" s="477"/>
      <c r="M27" s="478">
        <f>SUM(M23:O25)</f>
        <v>1820000</v>
      </c>
      <c r="N27" s="476"/>
      <c r="O27" s="477"/>
      <c r="P27" s="59"/>
      <c r="Q27" s="59"/>
      <c r="R27" s="59"/>
      <c r="S27" s="59"/>
      <c r="T27" s="59"/>
      <c r="U27" s="59"/>
    </row>
    <row r="28" spans="1:21" ht="20.100000000000001" customHeight="1">
      <c r="A28" s="479" t="s">
        <v>576</v>
      </c>
      <c r="B28" s="480"/>
      <c r="C28" s="480"/>
      <c r="D28" s="480"/>
      <c r="E28" s="480"/>
      <c r="F28" s="480"/>
      <c r="G28" s="480"/>
      <c r="H28" s="480"/>
      <c r="I28" s="480"/>
      <c r="J28" s="480"/>
      <c r="K28" s="480"/>
      <c r="L28" s="481"/>
      <c r="M28" s="482">
        <f>M21-M27</f>
        <v>13720000</v>
      </c>
      <c r="N28" s="483"/>
      <c r="O28" s="484"/>
      <c r="P28" s="59"/>
      <c r="Q28" s="59"/>
      <c r="R28" s="59"/>
      <c r="S28" s="59"/>
      <c r="T28" s="59"/>
      <c r="U28" s="59"/>
    </row>
    <row r="29" spans="1:21" ht="14.25">
      <c r="A29" s="162"/>
      <c r="O29" s="163"/>
      <c r="P29" s="59"/>
      <c r="Q29" s="59"/>
      <c r="R29" s="59"/>
      <c r="S29" s="59"/>
      <c r="T29" s="59"/>
      <c r="U29" s="59"/>
    </row>
    <row r="30" spans="1:21" ht="15">
      <c r="A30" s="164" t="s">
        <v>322</v>
      </c>
      <c r="B30" s="153"/>
      <c r="C30" s="151"/>
      <c r="D30" s="165"/>
      <c r="E30" s="166" t="s">
        <v>377</v>
      </c>
      <c r="F30" s="468" t="str">
        <f>INDEX(DataPembayaran_BLU!$F$2:$F$700,MATCH(ViewSPPi_BLU!$Q$1,DataPembayaran_BLU!$A$2:$A$700,0))</f>
        <v>PT. ANGKASA JAYA SERVIS</v>
      </c>
      <c r="G30" s="468"/>
      <c r="H30" s="468"/>
      <c r="I30" s="468"/>
      <c r="J30" s="468"/>
      <c r="K30" s="468"/>
      <c r="L30" s="166" t="s">
        <v>62</v>
      </c>
      <c r="M30" s="166" t="str">
        <f>": "&amp;INDEX(supplier_bank,MATCH($F$30,supplier,0))</f>
        <v>: Bank Tabungan Negara</v>
      </c>
      <c r="N30" s="167"/>
      <c r="O30" s="168"/>
      <c r="P30" s="59"/>
      <c r="Q30" s="59"/>
      <c r="R30" s="59"/>
      <c r="S30" s="59"/>
      <c r="T30" s="59"/>
      <c r="U30" s="59"/>
    </row>
    <row r="31" spans="1:21" ht="15">
      <c r="A31" s="164"/>
      <c r="B31" s="153"/>
      <c r="C31" s="151"/>
      <c r="D31" s="169"/>
      <c r="E31" s="167"/>
      <c r="F31" s="468"/>
      <c r="G31" s="468"/>
      <c r="H31" s="468"/>
      <c r="I31" s="468"/>
      <c r="J31" s="468"/>
      <c r="K31" s="468"/>
      <c r="L31" s="153" t="s">
        <v>577</v>
      </c>
      <c r="M31" s="166" t="str">
        <f>": "&amp;INDEX(supplier_rekening,MATCH($F$30,supplier,0))</f>
        <v>: 2001880001341</v>
      </c>
      <c r="N31" s="153"/>
      <c r="O31" s="156"/>
      <c r="P31" s="59"/>
      <c r="Q31" s="59"/>
      <c r="R31" s="59"/>
      <c r="S31" s="59"/>
      <c r="T31" s="59"/>
      <c r="U31" s="59"/>
    </row>
    <row r="32" spans="1:21" ht="15">
      <c r="A32" s="164" t="s">
        <v>4</v>
      </c>
      <c r="B32" s="153"/>
      <c r="C32" s="151"/>
      <c r="D32" s="169"/>
      <c r="E32" s="167" t="s">
        <v>377</v>
      </c>
      <c r="F32" s="167" t="str">
        <f>INDEX(supplier_npwp,MATCH($F$30,supplier,0))</f>
        <v>0539247528722000</v>
      </c>
      <c r="G32" s="167"/>
      <c r="H32" s="153"/>
      <c r="I32" s="153"/>
      <c r="J32" s="153"/>
      <c r="K32" s="153"/>
      <c r="L32" s="153" t="s">
        <v>578</v>
      </c>
      <c r="M32" s="166" t="str">
        <f>": "&amp;INDEX(supplier_nama_rekening,MATCH($F$30,supplier,0))</f>
        <v>: PT. ANGKASA JAYA SERVIS</v>
      </c>
      <c r="N32" s="170"/>
      <c r="O32" s="171"/>
      <c r="P32" s="59"/>
      <c r="Q32" s="59"/>
      <c r="R32" s="59"/>
      <c r="S32" s="59"/>
      <c r="T32" s="59"/>
      <c r="U32" s="59"/>
    </row>
    <row r="33" spans="1:21" ht="15.6" customHeight="1">
      <c r="A33" s="164" t="s">
        <v>61</v>
      </c>
      <c r="B33" s="153"/>
      <c r="C33" s="151"/>
      <c r="D33" s="169"/>
      <c r="E33" s="167" t="s">
        <v>377</v>
      </c>
      <c r="F33" s="468" t="str">
        <f>INDEX(supplier_alamat,MATCH($F$30,supplier,0))</f>
        <v>Jl. Poros Samarinda - Bontang, Kel. Sungai Siring, Samarinda-Kalimantan Timur</v>
      </c>
      <c r="G33" s="468"/>
      <c r="H33" s="468"/>
      <c r="I33" s="468"/>
      <c r="J33" s="468"/>
      <c r="K33" s="468"/>
      <c r="L33" s="167" t="s">
        <v>14</v>
      </c>
      <c r="M33" s="468" t="str">
        <f>": "&amp;IFERROR(INDEX(DataPembayaran_BLU!$G$2:$G$700,MATCH(ViewSPPi_BLU!$Q$1,DataPembayaran_BLU!$A$2:$A$700,0)),"")</f>
        <v>: Pembayaran Belanja Barang Kegiatan Kerohanian</v>
      </c>
      <c r="N33" s="468"/>
      <c r="O33" s="469"/>
      <c r="P33" s="59"/>
      <c r="Q33" s="59"/>
      <c r="R33" s="59"/>
      <c r="S33" s="59"/>
      <c r="T33" s="59"/>
      <c r="U33" s="59"/>
    </row>
    <row r="34" spans="1:21" ht="15">
      <c r="A34" s="164"/>
      <c r="B34" s="153"/>
      <c r="C34" s="172"/>
      <c r="D34" s="172"/>
      <c r="E34" s="172"/>
      <c r="F34" s="468"/>
      <c r="G34" s="468"/>
      <c r="H34" s="468"/>
      <c r="I34" s="468"/>
      <c r="J34" s="468"/>
      <c r="K34" s="468"/>
      <c r="L34" s="172"/>
      <c r="M34" s="468"/>
      <c r="N34" s="468"/>
      <c r="O34" s="469"/>
      <c r="P34" s="59"/>
      <c r="Q34" s="59"/>
      <c r="R34" s="59"/>
      <c r="S34" s="59"/>
      <c r="T34" s="59"/>
      <c r="U34" s="59"/>
    </row>
    <row r="35" spans="1:21" ht="15">
      <c r="A35" s="164"/>
      <c r="B35" s="153"/>
      <c r="C35" s="172"/>
      <c r="D35" s="172"/>
      <c r="E35" s="172"/>
      <c r="F35" s="468"/>
      <c r="G35" s="468"/>
      <c r="H35" s="468"/>
      <c r="I35" s="468"/>
      <c r="J35" s="468"/>
      <c r="K35" s="468"/>
      <c r="L35" s="172"/>
      <c r="M35" s="468"/>
      <c r="N35" s="468"/>
      <c r="O35" s="469"/>
      <c r="P35" s="59"/>
      <c r="Q35" s="59"/>
      <c r="R35" s="59"/>
      <c r="S35" s="59"/>
      <c r="T35" s="59"/>
      <c r="U35" s="59"/>
    </row>
    <row r="36" spans="1:21" ht="15">
      <c r="A36" s="164"/>
      <c r="B36" s="153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468"/>
      <c r="N36" s="468"/>
      <c r="O36" s="469"/>
      <c r="P36" s="59"/>
      <c r="Q36" s="59"/>
      <c r="R36" s="59"/>
      <c r="S36" s="59"/>
      <c r="T36" s="59"/>
      <c r="U36" s="59"/>
    </row>
    <row r="37" spans="1:21" ht="15">
      <c r="A37" s="164"/>
      <c r="B37" s="153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468"/>
      <c r="N37" s="468"/>
      <c r="O37" s="469"/>
      <c r="P37" s="59"/>
      <c r="Q37" s="59"/>
      <c r="R37" s="59"/>
      <c r="S37" s="59"/>
      <c r="T37" s="59"/>
      <c r="U37" s="59"/>
    </row>
    <row r="38" spans="1:21" ht="15">
      <c r="A38" s="164"/>
      <c r="B38" s="153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468"/>
      <c r="N38" s="468"/>
      <c r="O38" s="469"/>
      <c r="P38" s="59"/>
      <c r="Q38" s="59"/>
      <c r="R38" s="59"/>
      <c r="S38" s="59"/>
      <c r="T38" s="59"/>
      <c r="U38" s="59"/>
    </row>
    <row r="39" spans="1:21" ht="15">
      <c r="A39" s="164"/>
      <c r="B39" s="153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468"/>
      <c r="N39" s="468"/>
      <c r="O39" s="469"/>
      <c r="P39" s="59"/>
      <c r="Q39" s="59"/>
      <c r="R39" s="59"/>
      <c r="S39" s="59"/>
      <c r="T39" s="59"/>
      <c r="U39" s="59"/>
    </row>
    <row r="40" spans="1:21" ht="15">
      <c r="A40" s="164"/>
      <c r="B40" s="153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468"/>
      <c r="N40" s="468"/>
      <c r="O40" s="469"/>
      <c r="P40" s="59"/>
      <c r="Q40" s="59"/>
      <c r="R40" s="59"/>
      <c r="S40" s="59"/>
      <c r="T40" s="59"/>
      <c r="U40" s="59"/>
    </row>
    <row r="41" spans="1:21" ht="15">
      <c r="A41" s="164"/>
      <c r="B41" s="153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468"/>
      <c r="N41" s="468"/>
      <c r="O41" s="469"/>
      <c r="P41" s="59"/>
      <c r="Q41" s="59"/>
      <c r="R41" s="59"/>
      <c r="S41" s="59"/>
      <c r="T41" s="59"/>
      <c r="U41" s="59"/>
    </row>
    <row r="42" spans="1:21" ht="14.25">
      <c r="A42" s="173"/>
      <c r="B42" s="174"/>
      <c r="C42" s="174"/>
      <c r="D42" s="174"/>
      <c r="E42" s="175"/>
      <c r="F42" s="174"/>
      <c r="G42" s="174"/>
      <c r="H42" s="174"/>
      <c r="I42" s="174"/>
      <c r="J42" s="174"/>
      <c r="K42" s="174"/>
      <c r="L42" s="174"/>
      <c r="M42" s="174"/>
      <c r="N42" s="174"/>
      <c r="O42" s="176"/>
      <c r="P42" s="59"/>
      <c r="Q42" s="59"/>
      <c r="R42" s="59"/>
      <c r="S42" s="59"/>
      <c r="T42" s="59"/>
      <c r="U42" s="59"/>
    </row>
    <row r="43" spans="1:21" ht="15">
      <c r="A43" s="177" t="s">
        <v>579</v>
      </c>
      <c r="B43" s="178"/>
      <c r="C43" s="178"/>
      <c r="D43" s="179"/>
      <c r="E43" s="179"/>
      <c r="F43" s="179"/>
      <c r="G43" s="179"/>
      <c r="H43" s="178"/>
      <c r="I43" s="178"/>
      <c r="J43" s="178"/>
      <c r="K43" s="178"/>
      <c r="L43" s="178"/>
      <c r="M43" s="190" t="s">
        <v>580</v>
      </c>
      <c r="N43" s="470">
        <f>INDEX(DataPembayaran_BLU!$B$2:$B$700,MATCH(ViewSPPi_BLU!$Q$1,DataPembayaran_BLU!$A$2:$A$700,0))</f>
        <v>46066</v>
      </c>
      <c r="O43" s="471"/>
      <c r="P43" s="59"/>
      <c r="Q43" s="59"/>
      <c r="R43" s="59"/>
      <c r="S43" s="59"/>
      <c r="T43" s="59"/>
      <c r="U43" s="59"/>
    </row>
    <row r="44" spans="1:21" ht="15">
      <c r="A44" s="177" t="s">
        <v>581</v>
      </c>
      <c r="B44" s="178"/>
      <c r="C44" s="178"/>
      <c r="D44" s="181"/>
      <c r="E44" s="181"/>
      <c r="F44" s="181"/>
      <c r="G44" s="181"/>
      <c r="H44" s="178"/>
      <c r="I44" s="178"/>
      <c r="J44" s="178"/>
      <c r="K44" s="178" t="s">
        <v>362</v>
      </c>
      <c r="L44" s="178"/>
      <c r="M44" s="464" t="s">
        <v>582</v>
      </c>
      <c r="N44" s="464"/>
      <c r="O44" s="465"/>
      <c r="P44" s="59"/>
      <c r="Q44" s="59"/>
      <c r="R44" s="59"/>
      <c r="S44" s="59"/>
      <c r="T44" s="59"/>
      <c r="U44" s="59"/>
    </row>
    <row r="45" spans="1:21" ht="15">
      <c r="A45" s="177" t="s">
        <v>583</v>
      </c>
      <c r="B45" s="178"/>
      <c r="C45" s="178"/>
      <c r="D45" s="182"/>
      <c r="E45" s="182"/>
      <c r="F45" s="182"/>
      <c r="G45" s="182"/>
      <c r="H45" s="178"/>
      <c r="I45" s="178"/>
      <c r="J45" s="178"/>
      <c r="K45" s="178"/>
      <c r="L45" s="178"/>
      <c r="M45" s="464" t="s">
        <v>466</v>
      </c>
      <c r="N45" s="464"/>
      <c r="O45" s="465"/>
      <c r="P45" s="59"/>
      <c r="Q45" s="59"/>
      <c r="R45" s="59"/>
      <c r="S45" s="59"/>
      <c r="T45" s="59"/>
      <c r="U45" s="59"/>
    </row>
    <row r="46" spans="1:21" ht="15">
      <c r="A46" s="177" t="s">
        <v>589</v>
      </c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461"/>
      <c r="N46" s="461"/>
      <c r="O46" s="462"/>
      <c r="P46" s="59"/>
      <c r="Q46" s="59"/>
      <c r="R46" s="59"/>
      <c r="S46" s="59"/>
      <c r="T46" s="59"/>
      <c r="U46" s="59"/>
    </row>
    <row r="47" spans="1:21" ht="15">
      <c r="A47" s="177" t="s">
        <v>590</v>
      </c>
      <c r="B47" s="178"/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53"/>
      <c r="N47" s="153"/>
      <c r="O47" s="156"/>
      <c r="P47" s="59"/>
      <c r="Q47" s="59"/>
      <c r="R47" s="59"/>
      <c r="S47" s="59"/>
      <c r="T47" s="59"/>
      <c r="U47" s="59"/>
    </row>
    <row r="48" spans="1:21" ht="15">
      <c r="A48" s="177" t="s">
        <v>591</v>
      </c>
      <c r="B48" s="178"/>
      <c r="C48" s="178"/>
      <c r="D48" s="178"/>
      <c r="E48" s="178"/>
      <c r="F48" s="178"/>
      <c r="G48" s="178"/>
      <c r="H48" s="178"/>
      <c r="I48" s="178"/>
      <c r="J48" s="178"/>
      <c r="K48" s="178"/>
      <c r="L48" s="178"/>
      <c r="M48" s="153"/>
      <c r="N48" s="153"/>
      <c r="O48" s="156"/>
      <c r="P48" s="59"/>
      <c r="Q48" s="59"/>
      <c r="R48" s="59"/>
      <c r="S48" s="59"/>
      <c r="T48" s="59"/>
      <c r="U48" s="59"/>
    </row>
    <row r="49" spans="1:21" ht="15">
      <c r="A49" s="162"/>
      <c r="M49" s="153"/>
      <c r="N49" s="153"/>
      <c r="O49" s="156"/>
      <c r="P49" s="59"/>
      <c r="Q49" s="59"/>
      <c r="R49" s="59"/>
      <c r="S49" s="59"/>
      <c r="T49" s="59"/>
      <c r="U49" s="59"/>
    </row>
    <row r="50" spans="1:21" ht="15">
      <c r="A50" s="162"/>
      <c r="D50" s="463"/>
      <c r="E50" s="463"/>
      <c r="F50" s="463"/>
      <c r="G50" s="463"/>
      <c r="M50" s="464" t="str">
        <f>INDEX(DataPembayaran_BLU!$V$2:$V$700,MATCH($Q$1,DataPembayaran_BLU!$A$2:$A$700,0))</f>
        <v>GUNAWAN</v>
      </c>
      <c r="N50" s="464"/>
      <c r="O50" s="465"/>
      <c r="P50" s="59"/>
      <c r="Q50" s="59"/>
      <c r="R50" s="59"/>
      <c r="S50" s="59"/>
      <c r="T50" s="59"/>
      <c r="U50" s="59"/>
    </row>
    <row r="51" spans="1:21" ht="15">
      <c r="A51" s="162"/>
      <c r="D51" s="441"/>
      <c r="E51" s="441"/>
      <c r="F51" s="441"/>
      <c r="G51" s="441"/>
      <c r="M51" s="464" t="str">
        <f>"NIP "&amp;IFERROR(INDEX(nip_pejabat,MATCH($M$50,nama_pejabat,0)),"")</f>
        <v>NIP 198411052007121001</v>
      </c>
      <c r="N51" s="466"/>
      <c r="O51" s="467"/>
      <c r="P51" s="59"/>
      <c r="Q51" s="59"/>
      <c r="R51" s="59"/>
      <c r="S51" s="59"/>
      <c r="T51" s="59"/>
      <c r="U51" s="59"/>
    </row>
    <row r="52" spans="1:21" ht="14.25">
      <c r="A52" s="162"/>
      <c r="O52" s="163"/>
      <c r="P52" s="59"/>
      <c r="Q52" s="59"/>
      <c r="R52" s="59"/>
      <c r="S52" s="59"/>
      <c r="T52" s="59"/>
      <c r="U52" s="59"/>
    </row>
    <row r="53" spans="1:21" ht="14.25">
      <c r="A53" s="173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6"/>
      <c r="P53" s="59"/>
      <c r="Q53" s="59"/>
      <c r="R53" s="59"/>
      <c r="S53" s="59"/>
      <c r="T53" s="59"/>
      <c r="U53" s="59"/>
    </row>
    <row r="54" spans="1:21" ht="14.2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ht="14.2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ht="14.2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ht="14.2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ht="14.2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4.2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0" spans="1:21" ht="14.2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</row>
    <row r="61" spans="1:21" ht="14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</row>
    <row r="62" spans="1:21" ht="14.2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</row>
    <row r="63" spans="1:21" ht="14.2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</row>
    <row r="64" spans="1:21" ht="14.2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</row>
    <row r="65" spans="1:21" ht="14.2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</row>
    <row r="66" spans="1:21" ht="14.2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</row>
    <row r="67" spans="1:21" ht="14.2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</row>
    <row r="68" spans="1:21" ht="14.2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</row>
    <row r="69" spans="1:21" ht="14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</row>
    <row r="70" spans="1:21" ht="14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</row>
    <row r="71" spans="1:21" ht="14.2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</row>
    <row r="72" spans="1:21" ht="14.2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</row>
    <row r="73" spans="1:21" ht="14.2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</row>
    <row r="74" spans="1:21" ht="14.2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</row>
    <row r="75" spans="1:21" ht="14.2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</row>
  </sheetData>
  <sheetProtection selectLockedCells="1"/>
  <mergeCells count="53">
    <mergeCell ref="B5:H5"/>
    <mergeCell ref="A1:O1"/>
    <mergeCell ref="Q1:R2"/>
    <mergeCell ref="A2:O2"/>
    <mergeCell ref="A3:O3"/>
    <mergeCell ref="A4:O4"/>
    <mergeCell ref="M16:O16"/>
    <mergeCell ref="J7:K7"/>
    <mergeCell ref="A8:O8"/>
    <mergeCell ref="A9:H9"/>
    <mergeCell ref="K9:L10"/>
    <mergeCell ref="A10:H10"/>
    <mergeCell ref="A11:H11"/>
    <mergeCell ref="A12:H12"/>
    <mergeCell ref="K12:L13"/>
    <mergeCell ref="A13:H13"/>
    <mergeCell ref="A14:H15"/>
    <mergeCell ref="A16:L16"/>
    <mergeCell ref="A17:L17"/>
    <mergeCell ref="M17:O17"/>
    <mergeCell ref="A18:L18"/>
    <mergeCell ref="M18:O18"/>
    <mergeCell ref="A19:L19"/>
    <mergeCell ref="M19:O19"/>
    <mergeCell ref="A20:L20"/>
    <mergeCell ref="M20:O20"/>
    <mergeCell ref="A21:L21"/>
    <mergeCell ref="M21:O21"/>
    <mergeCell ref="A22:L22"/>
    <mergeCell ref="M22:O22"/>
    <mergeCell ref="A23:L23"/>
    <mergeCell ref="M23:O23"/>
    <mergeCell ref="A24:L24"/>
    <mergeCell ref="M24:O24"/>
    <mergeCell ref="A25:L25"/>
    <mergeCell ref="M25:O25"/>
    <mergeCell ref="M45:O45"/>
    <mergeCell ref="A26:L26"/>
    <mergeCell ref="M26:O26"/>
    <mergeCell ref="A27:L27"/>
    <mergeCell ref="M27:O27"/>
    <mergeCell ref="A28:L28"/>
    <mergeCell ref="M28:O28"/>
    <mergeCell ref="F30:K31"/>
    <mergeCell ref="F33:K35"/>
    <mergeCell ref="M33:O41"/>
    <mergeCell ref="N43:O43"/>
    <mergeCell ref="M44:O44"/>
    <mergeCell ref="M46:O46"/>
    <mergeCell ref="D50:G50"/>
    <mergeCell ref="M50:O50"/>
    <mergeCell ref="D51:G51"/>
    <mergeCell ref="M51:O51"/>
  </mergeCells>
  <printOptions horizontalCentered="1"/>
  <pageMargins left="0.23622047244094499" right="0.23622047244094499" top="0.35433070866141703" bottom="0.35433070866141703" header="0.31496062992126" footer="0.31496062992126"/>
  <pageSetup paperSize="9" scale="69" orientation="portrait" horizont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Spinner 1">
              <controlPr defaultSize="0" print="0" autoPict="0">
                <anchor>
                  <from>
                    <xdr:col>17</xdr:col>
                    <xdr:colOff>504825</xdr:colOff>
                    <xdr:row>0</xdr:row>
                    <xdr:rowOff>28575</xdr:rowOff>
                  </from>
                  <to>
                    <xdr:col>18</xdr:col>
                    <xdr:colOff>419100</xdr:colOff>
                    <xdr:row>2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7ACE5-8C4B-426B-B218-6414119A1295}">
  <sheetPr codeName="Sheet17"/>
  <dimension ref="A1:H576"/>
  <sheetViews>
    <sheetView showGridLines="0" zoomScale="110" zoomScaleNormal="110" workbookViewId="0">
      <pane ySplit="1" topLeftCell="A14" activePane="bottomLeft" state="frozen"/>
      <selection activeCell="I14" sqref="I14:J16"/>
      <selection pane="bottomLeft" activeCell="D20" sqref="D20"/>
    </sheetView>
  </sheetViews>
  <sheetFormatPr defaultColWidth="0" defaultRowHeight="15"/>
  <cols>
    <col min="1" max="1" width="4.7109375" style="14" customWidth="1"/>
    <col min="2" max="2" width="28.42578125" style="14" customWidth="1"/>
    <col min="3" max="3" width="18" style="14" customWidth="1"/>
    <col min="4" max="4" width="25.42578125" style="14" customWidth="1"/>
    <col min="5" max="5" width="18" style="204" customWidth="1"/>
    <col min="6" max="6" width="15" style="14" customWidth="1"/>
    <col min="7" max="8" width="9" style="14" customWidth="1"/>
    <col min="9" max="16384" width="9" style="91" hidden="1"/>
  </cols>
  <sheetData>
    <row r="1" spans="1:8" s="194" customFormat="1" ht="30" customHeight="1">
      <c r="A1" s="191" t="s">
        <v>48</v>
      </c>
      <c r="B1" s="191" t="s">
        <v>10</v>
      </c>
      <c r="C1" s="191" t="s">
        <v>9</v>
      </c>
      <c r="D1" s="191" t="s">
        <v>49</v>
      </c>
      <c r="E1" s="192" t="s">
        <v>50</v>
      </c>
      <c r="F1" s="191" t="s">
        <v>51</v>
      </c>
      <c r="G1" s="193"/>
      <c r="H1" s="193"/>
    </row>
    <row r="2" spans="1:8">
      <c r="A2" s="195">
        <v>1</v>
      </c>
      <c r="B2" s="196" t="str">
        <f>_xlfn.IFNA(INDEX(DataPembayaran_BLU!$C$2:$C$700,MATCH(DataNPI_BLU!$A2,DataPembayaran_BLU!$A$2:$A$700,0)),"")</f>
        <v>SPM-BLU/APTP-2026/0001</v>
      </c>
      <c r="C2" s="197">
        <f>IF(INDEX(DataPembayaran_BLU!$B$2:$B$700,MATCH(DataNPI_BLU!$B2,DataPembayaran_BLU!$C$2:$C$700,0))=0,"",INDEX(DataPembayaran_BLU!$B$2:$B$700,MATCH(DataNPI_BLU!$B2,DataPembayaran_BLU!$C$2:$C$700,0)))</f>
        <v>46051</v>
      </c>
      <c r="D2" s="198" t="s">
        <v>52</v>
      </c>
      <c r="E2" s="199">
        <v>46051</v>
      </c>
      <c r="F2" s="200">
        <f>_xlfn.IFNA(INDEX(data_pembayaran_total_pembayaran,MATCH(DataNPI_BLU!$B2,DataPembayaran_BLU!$C$2:$C$700,0)),"")</f>
        <v>196697855</v>
      </c>
    </row>
    <row r="3" spans="1:8">
      <c r="A3" s="195">
        <v>2</v>
      </c>
      <c r="B3" s="196" t="str">
        <f>_xlfn.IFNA(INDEX(DataPembayaran_BLU!$C$2:$C$700,MATCH(DataNPI_BLU!$A3,DataPembayaran_BLU!$A$2:$A$700,0)),"")</f>
        <v>SPM-BLU/APTP-2026/0002</v>
      </c>
      <c r="C3" s="197">
        <f>IF(INDEX(DataPembayaran_BLU!$B$2:$B$700,MATCH(DataNPI_BLU!$B3,DataPembayaran_BLU!$C$2:$C$700,0))=0,"",INDEX(DataPembayaran_BLU!$B$2:$B$700,MATCH(DataNPI_BLU!$B3,DataPembayaran_BLU!$C$2:$C$700,0)))</f>
        <v>46051</v>
      </c>
      <c r="D3" s="198" t="s">
        <v>53</v>
      </c>
      <c r="E3" s="199">
        <v>46051</v>
      </c>
      <c r="F3" s="200">
        <f>_xlfn.IFNA(INDEX(data_pembayaran_total_pembayaran,MATCH(DataNPI_BLU!$B3,DataPembayaran_BLU!$C$2:$C$700,0)),"")</f>
        <v>194986485</v>
      </c>
    </row>
    <row r="4" spans="1:8">
      <c r="A4" s="195">
        <v>3</v>
      </c>
      <c r="B4" s="196" t="str">
        <f>_xlfn.IFNA(INDEX(DataPembayaran_BLU!$C$2:$C$700,MATCH(DataNPI_BLU!$A4,DataPembayaran_BLU!$A$2:$A$700,0)),"")</f>
        <v>SPM-BLU/APTP-2026/0003</v>
      </c>
      <c r="C4" s="197">
        <f>IF(INDEX(DataPembayaran_BLU!$B$2:$B$700,MATCH(DataNPI_BLU!$B4,DataPembayaran_BLU!$C$2:$C$700,0))=0,"",INDEX(DataPembayaran_BLU!$B$2:$B$700,MATCH(DataNPI_BLU!$B4,DataPembayaran_BLU!$C$2:$C$700,0)))</f>
        <v>46051</v>
      </c>
      <c r="D4" s="198" t="s">
        <v>54</v>
      </c>
      <c r="E4" s="199">
        <v>46051</v>
      </c>
      <c r="F4" s="200">
        <f>_xlfn.IFNA(INDEX(data_pembayaran_total_pembayaran,MATCH(DataNPI_BLU!$B4,DataPembayaran_BLU!$C$2:$C$700,0)),"")</f>
        <v>35964000</v>
      </c>
    </row>
    <row r="5" spans="1:8">
      <c r="A5" s="195">
        <v>4</v>
      </c>
      <c r="B5" s="196" t="str">
        <f>_xlfn.IFNA(INDEX(DataPembayaran_BLU!$C$2:$C$700,MATCH(DataNPI_BLU!$A5,DataPembayaran_BLU!$A$2:$A$700,0)),"")</f>
        <v>SPM-BLU/APTP-2026/0004</v>
      </c>
      <c r="C5" s="197">
        <f>IF(INDEX(DataPembayaran_BLU!$B$2:$B$700,MATCH(DataNPI_BLU!$B5,DataPembayaran_BLU!$C$2:$C$700,0))=0,"",INDEX(DataPembayaran_BLU!$B$2:$B$700,MATCH(DataNPI_BLU!$B5,DataPembayaran_BLU!$C$2:$C$700,0)))</f>
        <v>46051</v>
      </c>
      <c r="D5" s="198" t="s">
        <v>55</v>
      </c>
      <c r="E5" s="199">
        <v>46051</v>
      </c>
      <c r="F5" s="200">
        <f>_xlfn.IFNA(INDEX(data_pembayaran_total_pembayaran,MATCH(DataNPI_BLU!$B5,DataPembayaran_BLU!$C$2:$C$700,0)),"")</f>
        <v>26640000</v>
      </c>
    </row>
    <row r="6" spans="1:8">
      <c r="A6" s="195">
        <v>5</v>
      </c>
      <c r="B6" s="196" t="str">
        <f>_xlfn.IFNA(INDEX(DataPembayaran_BLU!$C$2:$C$700,MATCH(DataNPI_BLU!$A6,DataPembayaran_BLU!$A$2:$A$700,0)),"")</f>
        <v>SPM-BLU/APTP-2026/0005</v>
      </c>
      <c r="C6" s="197">
        <f>IF(INDEX(DataPembayaran_BLU!$B$2:$B$700,MATCH(DataNPI_BLU!$B6,DataPembayaran_BLU!$C$2:$C$700,0))=0,"",INDEX(DataPembayaran_BLU!$B$2:$B$700,MATCH(DataNPI_BLU!$B6,DataPembayaran_BLU!$C$2:$C$700,0)))</f>
        <v>46051</v>
      </c>
      <c r="D6" s="198" t="s">
        <v>56</v>
      </c>
      <c r="E6" s="199">
        <v>46051</v>
      </c>
      <c r="F6" s="200">
        <f>_xlfn.IFNA(INDEX(data_pembayaran_total_pembayaran,MATCH(DataNPI_BLU!$B6,DataPembayaran_BLU!$C$2:$C$700,0)),"")</f>
        <v>10989000</v>
      </c>
    </row>
    <row r="7" spans="1:8">
      <c r="A7" s="195">
        <v>6</v>
      </c>
      <c r="B7" s="196" t="str">
        <f>_xlfn.IFNA(INDEX(DataPembayaran_BLU!$C$2:$C$700,MATCH(DataNPI_BLU!$A7,DataPembayaran_BLU!$A$2:$A$700,0)),"")</f>
        <v>SPM-BLU/APTP-2026/0006</v>
      </c>
      <c r="C7" s="197">
        <f>IF(INDEX(DataPembayaran_BLU!$B$2:$B$700,MATCH(DataNPI_BLU!$B7,DataPembayaran_BLU!$C$2:$C$700,0))=0,"",INDEX(DataPembayaran_BLU!$B$2:$B$700,MATCH(DataNPI_BLU!$B7,DataPembayaran_BLU!$C$2:$C$700,0)))</f>
        <v>46051</v>
      </c>
      <c r="D7" s="198" t="s">
        <v>57</v>
      </c>
      <c r="E7" s="199">
        <v>46051</v>
      </c>
      <c r="F7" s="200">
        <f>_xlfn.IFNA(INDEX(data_pembayaran_total_pembayaran,MATCH(DataNPI_BLU!$B7,DataPembayaran_BLU!$C$2:$C$700,0)),"")</f>
        <v>21867000</v>
      </c>
    </row>
    <row r="8" spans="1:8">
      <c r="A8" s="195">
        <v>7</v>
      </c>
      <c r="B8" s="196" t="str">
        <f>_xlfn.IFNA(INDEX(DataPembayaran_BLU!$C$2:$C$700,MATCH(DataNPI_BLU!$A8,DataPembayaran_BLU!$A$2:$A$700,0)),"")</f>
        <v>SPM-BLU/APTP-2026/0007</v>
      </c>
      <c r="C8" s="197">
        <f>IF(INDEX(DataPembayaran_BLU!$B$2:$B$700,MATCH(DataNPI_BLU!$B8,DataPembayaran_BLU!$C$2:$C$700,0))=0,"",INDEX(DataPembayaran_BLU!$B$2:$B$700,MATCH(DataNPI_BLU!$B8,DataPembayaran_BLU!$C$2:$C$700,0)))</f>
        <v>46051</v>
      </c>
      <c r="D8" s="198" t="s">
        <v>592</v>
      </c>
      <c r="E8" s="199">
        <v>46051</v>
      </c>
      <c r="F8" s="200">
        <f>_xlfn.IFNA(INDEX(data_pembayaran_total_pembayaran,MATCH(DataNPI_BLU!$B8,DataPembayaran_BLU!$C$2:$C$700,0)),"")</f>
        <v>35520000</v>
      </c>
    </row>
    <row r="9" spans="1:8">
      <c r="A9" s="195">
        <v>8</v>
      </c>
      <c r="B9" s="196" t="str">
        <f>_xlfn.IFNA(INDEX(DataPembayaran_BLU!$C$2:$C$700,MATCH(DataNPI_BLU!$A9,DataPembayaran_BLU!$A$2:$A$700,0)),"")</f>
        <v>SPM-BLU/APTP-2026/0008</v>
      </c>
      <c r="C9" s="197">
        <f>IF(INDEX(DataPembayaran_BLU!$B$2:$B$700,MATCH(DataNPI_BLU!$B9,DataPembayaran_BLU!$C$2:$C$700,0))=0,"",INDEX(DataPembayaran_BLU!$B$2:$B$700,MATCH(DataNPI_BLU!$B9,DataPembayaran_BLU!$C$2:$C$700,0)))</f>
        <v>46051</v>
      </c>
      <c r="D9" s="198" t="s">
        <v>593</v>
      </c>
      <c r="E9" s="199">
        <v>46051</v>
      </c>
      <c r="F9" s="200">
        <f>_xlfn.IFNA(INDEX(data_pembayaran_total_pembayaran,MATCH(DataNPI_BLU!$B9,DataPembayaran_BLU!$C$2:$C$700,0)),"")</f>
        <v>4440000</v>
      </c>
    </row>
    <row r="10" spans="1:8">
      <c r="A10" s="195">
        <v>9</v>
      </c>
      <c r="B10" s="196" t="str">
        <f>_xlfn.IFNA(INDEX(DataPembayaran_BLU!$C$2:$C$700,MATCH(DataNPI_BLU!$A10,DataPembayaran_BLU!$A$2:$A$700,0)),"")</f>
        <v>SPM-BLU/APTP-2026/0009</v>
      </c>
      <c r="C10" s="197">
        <f>IF(INDEX(DataPembayaran_BLU!$B$2:$B$700,MATCH(DataNPI_BLU!$B10,DataPembayaran_BLU!$C$2:$C$700,0))=0,"",INDEX(DataPembayaran_BLU!$B$2:$B$700,MATCH(DataNPI_BLU!$B10,DataPembayaran_BLU!$C$2:$C$700,0)))</f>
        <v>46051</v>
      </c>
      <c r="D10" s="198" t="s">
        <v>594</v>
      </c>
      <c r="E10" s="199">
        <v>46051</v>
      </c>
      <c r="F10" s="200">
        <f>_xlfn.IFNA(INDEX(data_pembayaran_total_pembayaran,MATCH(DataNPI_BLU!$B10,DataPembayaran_BLU!$C$2:$C$700,0)),"")</f>
        <v>25000000</v>
      </c>
    </row>
    <row r="11" spans="1:8">
      <c r="A11" s="195">
        <v>10</v>
      </c>
      <c r="B11" s="196" t="str">
        <f>_xlfn.IFNA(INDEX(DataPembayaran_BLU!$C$2:$C$700,MATCH(DataNPI_BLU!$A11,DataPembayaran_BLU!$A$2:$A$700,0)),"")</f>
        <v>SPM-BLU/APTP-2026/0010</v>
      </c>
      <c r="C11" s="197">
        <f>IF(INDEX(DataPembayaran_BLU!$B$2:$B$700,MATCH(DataNPI_BLU!$B11,DataPembayaran_BLU!$C$2:$C$700,0))=0,"",INDEX(DataPembayaran_BLU!$B$2:$B$700,MATCH(DataNPI_BLU!$B11,DataPembayaran_BLU!$C$2:$C$700,0)))</f>
        <v>46057</v>
      </c>
      <c r="D11" s="198" t="s">
        <v>595</v>
      </c>
      <c r="E11" s="197">
        <f>IF(INDEX(DataPembayaran_BLU!$B$2:$B$700,MATCH(DataNPI_BLU!$B11,DataPembayaran_BLU!$C$2:$C$700,0))=0,"",INDEX(DataPembayaran_BLU!$B$2:$B$700,MATCH(DataNPI_BLU!$B11,DataPembayaran_BLU!$C$2:$C$700,0)))</f>
        <v>46057</v>
      </c>
      <c r="F11" s="200">
        <f>_xlfn.IFNA(INDEX(data_pembayaran_total_pembayaran,MATCH(DataNPI_BLU!$B11,DataPembayaran_BLU!$C$2:$C$700,0)),"")</f>
        <v>477943459</v>
      </c>
    </row>
    <row r="12" spans="1:8">
      <c r="A12" s="195">
        <v>11</v>
      </c>
      <c r="B12" s="196" t="str">
        <f>_xlfn.IFNA(INDEX(DataPembayaran_BLU!$C$2:$C$700,MATCH(DataNPI_BLU!$A12,DataPembayaran_BLU!$A$2:$A$700,0)),"")</f>
        <v>SPM-BLU/APTP-2026/0011</v>
      </c>
      <c r="C12" s="197">
        <f>IF(INDEX(DataPembayaran_BLU!$B$2:$B$700,MATCH(DataNPI_BLU!$B12,DataPembayaran_BLU!$C$2:$C$700,0))=0,"",INDEX(DataPembayaran_BLU!$B$2:$B$700,MATCH(DataNPI_BLU!$B12,DataPembayaran_BLU!$C$2:$C$700,0)))</f>
        <v>46057</v>
      </c>
      <c r="D12" s="198" t="s">
        <v>596</v>
      </c>
      <c r="E12" s="197">
        <f>IF(INDEX(DataPembayaran_BLU!$B$2:$B$700,MATCH(DataNPI_BLU!$B12,DataPembayaran_BLU!$C$2:$C$700,0))=0,"",INDEX(DataPembayaran_BLU!$B$2:$B$700,MATCH(DataNPI_BLU!$B12,DataPembayaran_BLU!$C$2:$C$700,0)))</f>
        <v>46057</v>
      </c>
      <c r="F12" s="200">
        <f>_xlfn.IFNA(INDEX(data_pembayaran_total_pembayaran,MATCH(DataNPI_BLU!$B12,DataPembayaran_BLU!$C$2:$C$700,0)),"")</f>
        <v>538468056</v>
      </c>
    </row>
    <row r="13" spans="1:8">
      <c r="A13" s="195">
        <v>12</v>
      </c>
      <c r="B13" s="196" t="str">
        <f>_xlfn.IFNA(INDEX(DataPembayaran_BLU!$C$2:$C$700,MATCH(DataNPI_BLU!$A13,DataPembayaran_BLU!$A$2:$A$700,0)),"")</f>
        <v>SPM-BLU/APTP-2026/0012</v>
      </c>
      <c r="C13" s="197">
        <f>IF(INDEX(DataPembayaran_BLU!$B$2:$B$700,MATCH(DataNPI_BLU!$B13,DataPembayaran_BLU!$C$2:$C$700,0))=0,"",INDEX(DataPembayaran_BLU!$B$2:$B$700,MATCH(DataNPI_BLU!$B13,DataPembayaran_BLU!$C$2:$C$700,0)))</f>
        <v>46057</v>
      </c>
      <c r="D13" s="198" t="s">
        <v>597</v>
      </c>
      <c r="E13" s="197">
        <f>IF(INDEX(DataPembayaran_BLU!$B$2:$B$700,MATCH(DataNPI_BLU!$B13,DataPembayaran_BLU!$C$2:$C$700,0))=0,"",INDEX(DataPembayaran_BLU!$B$2:$B$700,MATCH(DataNPI_BLU!$B13,DataPembayaran_BLU!$C$2:$C$700,0)))</f>
        <v>46057</v>
      </c>
      <c r="F13" s="200">
        <f>_xlfn.IFNA(INDEX(data_pembayaran_total_pembayaran,MATCH(DataNPI_BLU!$B13,DataPembayaran_BLU!$C$2:$C$700,0)),"")</f>
        <v>16000000</v>
      </c>
    </row>
    <row r="14" spans="1:8">
      <c r="A14" s="195">
        <v>13</v>
      </c>
      <c r="B14" s="196" t="str">
        <f>_xlfn.IFNA(INDEX(DataPembayaran_BLU!$C$2:$C$700,MATCH(DataNPI_BLU!$A14,DataPembayaran_BLU!$A$2:$A$700,0)),"")</f>
        <v>SPM-BLU/APTP-2026/0013</v>
      </c>
      <c r="C14" s="197">
        <f>IF(INDEX(DataPembayaran_BLU!$B$2:$B$700,MATCH(DataNPI_BLU!$B14,DataPembayaran_BLU!$C$2:$C$700,0))=0,"",INDEX(DataPembayaran_BLU!$B$2:$B$700,MATCH(DataNPI_BLU!$B14,DataPembayaran_BLU!$C$2:$C$700,0)))</f>
        <v>46057</v>
      </c>
      <c r="D14" s="198" t="s">
        <v>598</v>
      </c>
      <c r="E14" s="197">
        <f>IF(INDEX(DataPembayaran_BLU!$B$2:$B$700,MATCH(DataNPI_BLU!$B14,DataPembayaran_BLU!$C$2:$C$700,0))=0,"",INDEX(DataPembayaran_BLU!$B$2:$B$700,MATCH(DataNPI_BLU!$B14,DataPembayaran_BLU!$C$2:$C$700,0)))</f>
        <v>46057</v>
      </c>
      <c r="F14" s="200">
        <f>_xlfn.IFNA(INDEX(data_pembayaran_total_pembayaran,MATCH(DataNPI_BLU!$B14,DataPembayaran_BLU!$C$2:$C$700,0)),"")</f>
        <v>38037000</v>
      </c>
    </row>
    <row r="15" spans="1:8">
      <c r="A15" s="195">
        <v>14</v>
      </c>
      <c r="B15" s="196" t="str">
        <f>_xlfn.IFNA(INDEX(DataPembayaran_BLU!$C$2:$C$700,MATCH(DataNPI_BLU!$A15,DataPembayaran_BLU!$A$2:$A$700,0)),"")</f>
        <v>SPM-BLU/APTP-2026/0014</v>
      </c>
      <c r="C15" s="197">
        <f>IF(INDEX(DataPembayaran_BLU!$B$2:$B$700,MATCH(DataNPI_BLU!$B15,DataPembayaran_BLU!$C$2:$C$700,0))=0,"",INDEX(DataPembayaran_BLU!$B$2:$B$700,MATCH(DataNPI_BLU!$B15,DataPembayaran_BLU!$C$2:$C$700,0)))</f>
        <v>46057</v>
      </c>
      <c r="D15" s="198" t="s">
        <v>599</v>
      </c>
      <c r="E15" s="197">
        <f>IF(INDEX(DataPembayaran_BLU!$B$2:$B$700,MATCH(DataNPI_BLU!$B15,DataPembayaran_BLU!$C$2:$C$700,0))=0,"",INDEX(DataPembayaran_BLU!$B$2:$B$700,MATCH(DataNPI_BLU!$B15,DataPembayaran_BLU!$C$2:$C$700,0)))</f>
        <v>46057</v>
      </c>
      <c r="F15" s="200">
        <f>_xlfn.IFNA(INDEX(data_pembayaran_total_pembayaran,MATCH(DataNPI_BLU!$B15,DataPembayaran_BLU!$C$2:$C$700,0)),"")</f>
        <v>44300100</v>
      </c>
    </row>
    <row r="16" spans="1:8">
      <c r="A16" s="195">
        <v>15</v>
      </c>
      <c r="B16" s="196" t="str">
        <f>_xlfn.IFNA(INDEX(DataPembayaran_BLU!$C$2:$C$700,MATCH(DataNPI_BLU!$A16,DataPembayaran_BLU!$A$2:$A$700,0)),"")</f>
        <v>SPM-BLU/APTP-2026/0015</v>
      </c>
      <c r="C16" s="197">
        <f>IF(INDEX(DataPembayaran_BLU!$B$2:$B$700,MATCH(DataNPI_BLU!$B16,DataPembayaran_BLU!$C$2:$C$700,0))=0,"",INDEX(DataPembayaran_BLU!$B$2:$B$700,MATCH(DataNPI_BLU!$B16,DataPembayaran_BLU!$C$2:$C$700,0)))</f>
        <v>46057</v>
      </c>
      <c r="D16" s="198" t="s">
        <v>600</v>
      </c>
      <c r="E16" s="197">
        <f>IF(INDEX(DataPembayaran_BLU!$B$2:$B$700,MATCH(DataNPI_BLU!$B16,DataPembayaran_BLU!$C$2:$C$700,0))=0,"",INDEX(DataPembayaran_BLU!$B$2:$B$700,MATCH(DataNPI_BLU!$B16,DataPembayaran_BLU!$C$2:$C$700,0)))</f>
        <v>46057</v>
      </c>
      <c r="F16" s="200">
        <f>_xlfn.IFNA(INDEX(data_pembayaran_total_pembayaran,MATCH(DataNPI_BLU!$B16,DataPembayaran_BLU!$C$2:$C$700,0)),"")</f>
        <v>49891725</v>
      </c>
    </row>
    <row r="17" spans="1:6">
      <c r="A17" s="195">
        <v>16</v>
      </c>
      <c r="B17" s="196" t="str">
        <f>_xlfn.IFNA(INDEX(DataPembayaran_BLU!$C$2:$C$700,MATCH(DataNPI_BLU!$A17,DataPembayaran_BLU!$A$2:$A$700,0)),"")</f>
        <v>SPM-BLU/APTP-2026/0016</v>
      </c>
      <c r="C17" s="197">
        <f>IF(INDEX(DataPembayaran_BLU!$B$2:$B$700,MATCH(DataNPI_BLU!$B17,DataPembayaran_BLU!$C$2:$C$700,0))=0,"",INDEX(DataPembayaran_BLU!$B$2:$B$700,MATCH(DataNPI_BLU!$B17,DataPembayaran_BLU!$C$2:$C$700,0)))</f>
        <v>46057</v>
      </c>
      <c r="D17" s="198" t="s">
        <v>601</v>
      </c>
      <c r="E17" s="197">
        <f>IF(INDEX(DataPembayaran_BLU!$B$2:$B$700,MATCH(DataNPI_BLU!$B17,DataPembayaran_BLU!$C$2:$C$700,0))=0,"",INDEX(DataPembayaran_BLU!$B$2:$B$700,MATCH(DataNPI_BLU!$B17,DataPembayaran_BLU!$C$2:$C$700,0)))</f>
        <v>46057</v>
      </c>
      <c r="F17" s="200">
        <f>_xlfn.IFNA(INDEX(data_pembayaran_total_pembayaran,MATCH(DataNPI_BLU!$B17,DataPembayaran_BLU!$C$2:$C$700,0)),"")</f>
        <v>46762080</v>
      </c>
    </row>
    <row r="18" spans="1:6">
      <c r="A18" s="195">
        <v>17</v>
      </c>
      <c r="B18" s="196" t="str">
        <f>_xlfn.IFNA(INDEX(DataPembayaran_BLU!$C$2:$C$700,MATCH(DataNPI_BLU!$A18,DataPembayaran_BLU!$A$2:$A$700,0)),"")</f>
        <v>SPM-BLU/APTP-2026/0017</v>
      </c>
      <c r="C18" s="197">
        <f>IF(INDEX(DataPembayaran_BLU!$B$2:$B$700,MATCH(DataNPI_BLU!$B18,DataPembayaran_BLU!$C$2:$C$700,0))=0,"",INDEX(DataPembayaran_BLU!$B$2:$B$700,MATCH(DataNPI_BLU!$B18,DataPembayaran_BLU!$C$2:$C$700,0)))</f>
        <v>46063</v>
      </c>
      <c r="D18" s="198" t="s">
        <v>602</v>
      </c>
      <c r="E18" s="199">
        <v>46063</v>
      </c>
      <c r="F18" s="200">
        <f>_xlfn.IFNA(INDEX(data_pembayaran_total_pembayaran,MATCH(DataNPI_BLU!$B18,DataPembayaran_BLU!$C$2:$C$700,0)),"")</f>
        <v>15396843</v>
      </c>
    </row>
    <row r="19" spans="1:6">
      <c r="A19" s="195">
        <v>18</v>
      </c>
      <c r="B19" s="196" t="str">
        <f>_xlfn.IFNA(INDEX(DataPembayaran_BLU!$C$2:$C$700,MATCH(DataNPI_BLU!$A19,DataPembayaran_BLU!$A$2:$A$700,0)),"")</f>
        <v>SPM-BLU/APTP-2026/0018</v>
      </c>
      <c r="C19" s="197">
        <f>IF(INDEX(DataPembayaran_BLU!$B$2:$B$700,MATCH(DataNPI_BLU!$B19,DataPembayaran_BLU!$C$2:$C$700,0))=0,"",INDEX(DataPembayaran_BLU!$B$2:$B$700,MATCH(DataNPI_BLU!$B19,DataPembayaran_BLU!$C$2:$C$700,0)))</f>
        <v>46063</v>
      </c>
      <c r="D19" s="198" t="s">
        <v>603</v>
      </c>
      <c r="E19" s="199">
        <v>46063</v>
      </c>
      <c r="F19" s="200">
        <f>_xlfn.IFNA(INDEX(data_pembayaran_total_pembayaran,MATCH(DataNPI_BLU!$B19,DataPembayaran_BLU!$C$2:$C$700,0)),"")</f>
        <v>2674500</v>
      </c>
    </row>
    <row r="20" spans="1:6">
      <c r="A20" s="195">
        <v>19</v>
      </c>
      <c r="B20" s="196" t="str">
        <f>_xlfn.IFNA(INDEX(DataPembayaran_BLU!$C$2:$C$700,MATCH(DataNPI_BLU!$A20,DataPembayaran_BLU!$A$2:$A$700,0)),"")</f>
        <v>SPM-BLU/APTP-2026/0019</v>
      </c>
      <c r="C20" s="197">
        <f>IF(INDEX(DataPembayaran_BLU!$B$2:$B$700,MATCH(DataNPI_BLU!$B20,DataPembayaran_BLU!$C$2:$C$700,0))=0,"",INDEX(DataPembayaran_BLU!$B$2:$B$700,MATCH(DataNPI_BLU!$B20,DataPembayaran_BLU!$C$2:$C$700,0)))</f>
        <v>46063</v>
      </c>
      <c r="D20" s="198" t="s">
        <v>604</v>
      </c>
      <c r="E20" s="199">
        <v>46063</v>
      </c>
      <c r="F20" s="200">
        <f>_xlfn.IFNA(INDEX(data_pembayaran_total_pembayaran,MATCH(DataNPI_BLU!$B20,DataPembayaran_BLU!$C$2:$C$700,0)),"")</f>
        <v>2695001</v>
      </c>
    </row>
    <row r="21" spans="1:6">
      <c r="A21" s="195">
        <v>20</v>
      </c>
      <c r="B21" s="196" t="str">
        <f>_xlfn.IFNA(INDEX(DataPembayaran_BLU!$C$2:$C$700,MATCH(DataNPI_BLU!$A21,DataPembayaran_BLU!$A$2:$A$700,0)),"")</f>
        <v>SPM-BLU/APTP-2026/0020</v>
      </c>
      <c r="C21" s="197">
        <f>IF(INDEX(DataPembayaran_BLU!$B$2:$B$700,MATCH(DataNPI_BLU!$B21,DataPembayaran_BLU!$C$2:$C$700,0))=0,"",INDEX(DataPembayaran_BLU!$B$2:$B$700,MATCH(DataNPI_BLU!$B21,DataPembayaran_BLU!$C$2:$C$700,0)))</f>
        <v>46063</v>
      </c>
      <c r="D21" s="198" t="s">
        <v>605</v>
      </c>
      <c r="E21" s="199">
        <v>46063</v>
      </c>
      <c r="F21" s="200">
        <f>_xlfn.IFNA(INDEX(data_pembayaran_total_pembayaran,MATCH(DataNPI_BLU!$B21,DataPembayaran_BLU!$C$2:$C$700,0)),"")</f>
        <v>5860000</v>
      </c>
    </row>
    <row r="22" spans="1:6">
      <c r="A22" s="195">
        <v>21</v>
      </c>
      <c r="B22" s="196" t="str">
        <f>_xlfn.IFNA(INDEX(DataPembayaran_BLU!$C$2:$C$700,MATCH(DataNPI_BLU!$A22,DataPembayaran_BLU!$A$2:$A$700,0)),"")</f>
        <v>SPM-BLU/APTP-2026/0021</v>
      </c>
      <c r="C22" s="197">
        <f>IF(INDEX(DataPembayaran_BLU!$B$2:$B$700,MATCH(DataNPI_BLU!$B22,DataPembayaran_BLU!$C$2:$C$700,0))=0,"",INDEX(DataPembayaran_BLU!$B$2:$B$700,MATCH(DataNPI_BLU!$B22,DataPembayaran_BLU!$C$2:$C$700,0)))</f>
        <v>46066</v>
      </c>
      <c r="D22" s="198" t="s">
        <v>606</v>
      </c>
      <c r="E22" s="199">
        <v>46066</v>
      </c>
      <c r="F22" s="200">
        <f>_xlfn.IFNA(INDEX(data_pembayaran_total_pembayaran,MATCH(DataNPI_BLU!$B22,DataPembayaran_BLU!$C$2:$C$700,0)),"")</f>
        <v>3500000</v>
      </c>
    </row>
    <row r="23" spans="1:6">
      <c r="A23" s="195">
        <v>22</v>
      </c>
      <c r="B23" s="196" t="str">
        <f>_xlfn.IFNA(INDEX(DataPembayaran_BLU!$C$2:$C$700,MATCH(DataNPI_BLU!$A23,DataPembayaran_BLU!$A$2:$A$700,0)),"")</f>
        <v>SPM-BLU/APTP-2026/0022</v>
      </c>
      <c r="C23" s="197">
        <f>IF(INDEX(DataPembayaran_BLU!$B$2:$B$700,MATCH(DataNPI_BLU!$B23,DataPembayaran_BLU!$C$2:$C$700,0))=0,"",INDEX(DataPembayaran_BLU!$B$2:$B$700,MATCH(DataNPI_BLU!$B23,DataPembayaran_BLU!$C$2:$C$700,0)))</f>
        <v>46066</v>
      </c>
      <c r="D23" s="198" t="s">
        <v>607</v>
      </c>
      <c r="E23" s="199">
        <v>46066</v>
      </c>
      <c r="F23" s="200">
        <f>_xlfn.IFNA(INDEX(data_pembayaran_total_pembayaran,MATCH(DataNPI_BLU!$B23,DataPembayaran_BLU!$C$2:$C$700,0)),"")</f>
        <v>49978305</v>
      </c>
    </row>
    <row r="24" spans="1:6">
      <c r="A24" s="195">
        <v>23</v>
      </c>
      <c r="B24" s="196" t="str">
        <f>_xlfn.IFNA(INDEX(DataPembayaran_BLU!$C$2:$C$700,MATCH(DataNPI_BLU!$A24,DataPembayaran_BLU!$A$2:$A$700,0)),"")</f>
        <v>SPM-BLU/APTP-2026/0023</v>
      </c>
      <c r="C24" s="197">
        <f>IF(INDEX(DataPembayaran_BLU!$B$2:$B$700,MATCH(DataNPI_BLU!$B24,DataPembayaran_BLU!$C$2:$C$700,0))=0,"",INDEX(DataPembayaran_BLU!$B$2:$B$700,MATCH(DataNPI_BLU!$B24,DataPembayaran_BLU!$C$2:$C$700,0)))</f>
        <v>46066</v>
      </c>
      <c r="D24" s="198" t="s">
        <v>608</v>
      </c>
      <c r="E24" s="199">
        <v>46066</v>
      </c>
      <c r="F24" s="200">
        <f>_xlfn.IFNA(INDEX(data_pembayaran_total_pembayaran,MATCH(DataNPI_BLU!$B24,DataPembayaran_BLU!$C$2:$C$700,0)),"")</f>
        <v>49617000</v>
      </c>
    </row>
    <row r="25" spans="1:6">
      <c r="A25" s="195">
        <v>24</v>
      </c>
      <c r="B25" s="196" t="str">
        <f>_xlfn.IFNA(INDEX(DataPembayaran_BLU!$C$2:$C$700,MATCH(DataNPI_BLU!$A25,DataPembayaran_BLU!$A$2:$A$700,0)),"")</f>
        <v>SPM-BLU/APTP-2026/0024</v>
      </c>
      <c r="C25" s="197">
        <f>IF(INDEX(DataPembayaran_BLU!$B$2:$B$700,MATCH(DataNPI_BLU!$B25,DataPembayaran_BLU!$C$2:$C$700,0))=0,"",INDEX(DataPembayaran_BLU!$B$2:$B$700,MATCH(DataNPI_BLU!$B25,DataPembayaran_BLU!$C$2:$C$700,0)))</f>
        <v>46066</v>
      </c>
      <c r="D25" s="198" t="s">
        <v>609</v>
      </c>
      <c r="E25" s="199">
        <v>46066</v>
      </c>
      <c r="F25" s="200">
        <f>_xlfn.IFNA(INDEX(data_pembayaran_total_pembayaran,MATCH(DataNPI_BLU!$B25,DataPembayaran_BLU!$C$2:$C$700,0)),"")</f>
        <v>45887400</v>
      </c>
    </row>
    <row r="26" spans="1:6">
      <c r="A26" s="195">
        <v>25</v>
      </c>
      <c r="B26" s="196" t="str">
        <f>_xlfn.IFNA(INDEX(DataPembayaran_BLU!$C$2:$C$700,MATCH(DataNPI_BLU!$A26,DataPembayaran_BLU!$A$2:$A$700,0)),"")</f>
        <v>SPM-BLU/APTP-2026/0025</v>
      </c>
      <c r="C26" s="197">
        <v>46066</v>
      </c>
      <c r="D26" s="198" t="s">
        <v>610</v>
      </c>
      <c r="E26" s="199">
        <v>46066</v>
      </c>
      <c r="F26" s="200">
        <f>_xlfn.IFNA(INDEX(data_pembayaran_total_pembayaran,MATCH(DataNPI_BLU!$B26,DataPembayaran_BLU!$C$2:$C$700,0)),"")</f>
        <v>15540000</v>
      </c>
    </row>
    <row r="27" spans="1:6">
      <c r="A27" s="195">
        <v>26</v>
      </c>
      <c r="B27" s="196" t="str">
        <f>_xlfn.IFNA(INDEX(DataPembayaran_BLU!$C$2:$C$700,MATCH(DataNPI_BLU!$A27,DataPembayaran_BLU!$A$2:$A$700,0)),"")</f>
        <v>SPM-BLU/APTP-2026/0026</v>
      </c>
      <c r="C27" s="197">
        <v>46073</v>
      </c>
      <c r="D27" s="198" t="s">
        <v>611</v>
      </c>
      <c r="E27" s="197">
        <v>46073</v>
      </c>
      <c r="F27" s="200">
        <f>_xlfn.IFNA(INDEX(data_pembayaran_total_pembayaran,MATCH(DataNPI_BLU!$B27,DataPembayaran_BLU!$C$2:$C$700,0)),"")</f>
        <v>10500600</v>
      </c>
    </row>
    <row r="28" spans="1:6">
      <c r="A28" s="195">
        <v>27</v>
      </c>
      <c r="B28" s="196" t="str">
        <f>_xlfn.IFNA(INDEX(DataPembayaran_BLU!$C$2:$C$700,MATCH(DataNPI_BLU!$A28,DataPembayaran_BLU!$A$2:$A$700,0)),"")</f>
        <v>SPM-BLU/APTP-2026/0027</v>
      </c>
      <c r="C28" s="197">
        <v>46073</v>
      </c>
      <c r="D28" s="198" t="s">
        <v>612</v>
      </c>
      <c r="E28" s="197">
        <v>46073</v>
      </c>
      <c r="F28" s="200">
        <f>_xlfn.IFNA(INDEX(data_pembayaran_total_pembayaran,MATCH(DataNPI_BLU!$B28,DataPembayaran_BLU!$C$2:$C$700,0)),"")</f>
        <v>39793500</v>
      </c>
    </row>
    <row r="29" spans="1:6">
      <c r="A29" s="195">
        <v>28</v>
      </c>
      <c r="B29" s="196" t="str">
        <f>_xlfn.IFNA(INDEX(DataPembayaran_BLU!$C$2:$C$700,MATCH(DataNPI_BLU!$A29,DataPembayaran_BLU!$A$2:$A$700,0)),"")</f>
        <v>SPM-BLU/APTP-2026/0028</v>
      </c>
      <c r="C29" s="197">
        <v>46073</v>
      </c>
      <c r="D29" s="198" t="s">
        <v>613</v>
      </c>
      <c r="E29" s="197">
        <v>46073</v>
      </c>
      <c r="F29" s="200">
        <f>_xlfn.IFNA(INDEX(data_pembayaran_total_pembayaran,MATCH(DataNPI_BLU!$B29,DataPembayaran_BLU!$C$2:$C$700,0)),"")</f>
        <v>13986000</v>
      </c>
    </row>
    <row r="30" spans="1:6">
      <c r="A30" s="195">
        <v>29</v>
      </c>
      <c r="B30" s="196" t="str">
        <f>_xlfn.IFNA(INDEX(DataPembayaran_BLU!$C$2:$C$700,MATCH(DataNPI_BLU!$A30,DataPembayaran_BLU!$A$2:$A$700,0)),"")</f>
        <v>SPM-BLU/APTP-2026/0029</v>
      </c>
      <c r="C30" s="197">
        <v>46073</v>
      </c>
      <c r="D30" s="198" t="s">
        <v>614</v>
      </c>
      <c r="E30" s="197">
        <v>46073</v>
      </c>
      <c r="F30" s="200">
        <f>_xlfn.IFNA(INDEX(data_pembayaran_total_pembayaran,MATCH(DataNPI_BLU!$B30,DataPembayaran_BLU!$C$2:$C$700,0)),"")</f>
        <v>16791441</v>
      </c>
    </row>
    <row r="31" spans="1:6">
      <c r="A31" s="195">
        <v>30</v>
      </c>
      <c r="B31" s="196" t="str">
        <f>_xlfn.IFNA(INDEX(DataPembayaran_BLU!$C$2:$C$700,MATCH(DataNPI_BLU!$A31,DataPembayaran_BLU!$A$2:$A$700,0)),"")</f>
        <v>SPM-BLU/APTP-2026/0030</v>
      </c>
      <c r="C31" s="197">
        <v>46073</v>
      </c>
      <c r="D31" s="198" t="s">
        <v>615</v>
      </c>
      <c r="E31" s="197">
        <v>46073</v>
      </c>
      <c r="F31" s="200">
        <f>_xlfn.IFNA(INDEX(data_pembayaran_total_pembayaran,MATCH(DataNPI_BLU!$B31,DataPembayaran_BLU!$C$2:$C$700,0)),"")</f>
        <v>14090000</v>
      </c>
    </row>
    <row r="32" spans="1:6">
      <c r="A32" s="195">
        <v>31</v>
      </c>
      <c r="B32" s="196" t="str">
        <f>_xlfn.IFNA(INDEX(DataPembayaran_BLU!$C$2:$C$700,MATCH(DataNPI_BLU!$A32,DataPembayaran_BLU!$A$2:$A$700,0)),"")</f>
        <v>SPM-BLU/APTP-2026/0031</v>
      </c>
      <c r="C32" s="197">
        <v>46073</v>
      </c>
      <c r="D32" s="198" t="s">
        <v>616</v>
      </c>
      <c r="E32" s="197">
        <v>46073</v>
      </c>
      <c r="F32" s="200">
        <f>_xlfn.IFNA(INDEX(data_pembayaran_total_pembayaran,MATCH(DataNPI_BLU!$B32,DataPembayaran_BLU!$C$2:$C$700,0)),"")</f>
        <v>11250000</v>
      </c>
    </row>
    <row r="33" spans="1:6">
      <c r="A33" s="195">
        <v>32</v>
      </c>
      <c r="B33" s="196" t="str">
        <f>_xlfn.IFNA(INDEX(DataPembayaran_BLU!$C$2:$C$700,MATCH(DataNPI_BLU!$A33,DataPembayaran_BLU!$A$2:$A$700,0)),"")</f>
        <v>SPM-BLU/APTP-2026/0032</v>
      </c>
      <c r="C33" s="197">
        <v>46073</v>
      </c>
      <c r="D33" s="198" t="s">
        <v>617</v>
      </c>
      <c r="E33" s="197">
        <v>46073</v>
      </c>
      <c r="F33" s="200">
        <f>_xlfn.IFNA(INDEX(data_pembayaran_total_pembayaran,MATCH(DataNPI_BLU!$B33,DataPembayaran_BLU!$C$2:$C$700,0)),"")</f>
        <v>22789345</v>
      </c>
    </row>
    <row r="34" spans="1:6">
      <c r="A34" s="195">
        <v>33</v>
      </c>
      <c r="B34" s="196" t="str">
        <f>_xlfn.IFNA(INDEX(DataPembayaran_BLU!$C$2:$C$700,MATCH(DataNPI_BLU!$A34,DataPembayaran_BLU!$A$2:$A$700,0)),"")</f>
        <v>SPM-BLU/APTP-2026/0033</v>
      </c>
      <c r="C34" s="197">
        <v>46073</v>
      </c>
      <c r="D34" s="198" t="s">
        <v>618</v>
      </c>
      <c r="E34" s="197">
        <v>46073</v>
      </c>
      <c r="F34" s="200">
        <f>_xlfn.IFNA(INDEX(data_pembayaran_total_pembayaran,MATCH(DataNPI_BLU!$B34,DataPembayaran_BLU!$C$2:$C$700,0)),"")</f>
        <v>1645160</v>
      </c>
    </row>
    <row r="35" spans="1:6">
      <c r="A35" s="195">
        <v>34</v>
      </c>
      <c r="B35" s="196" t="str">
        <f>_xlfn.IFNA(INDEX(DataPembayaran_BLU!$C$2:$C$700,MATCH(DataNPI_BLU!$A35,DataPembayaran_BLU!$A$2:$A$700,0)),"")</f>
        <v>SPM-BLU/APTP-2026/0034</v>
      </c>
      <c r="C35" s="197">
        <f>IF(INDEX(DataPembayaran_BLU!$B$2:$B$700,MATCH(DataNPI_BLU!$B35,DataPembayaran_BLU!$C$2:$C$700,0))=0,"",INDEX(DataPembayaran_BLU!$B$2:$B$700,MATCH(DataNPI_BLU!$B35,DataPembayaran_BLU!$C$2:$C$700,0)))</f>
        <v>46073</v>
      </c>
      <c r="D35" s="198" t="s">
        <v>619</v>
      </c>
      <c r="E35" s="197">
        <v>46073</v>
      </c>
      <c r="F35" s="200">
        <f>_xlfn.IFNA(INDEX(data_pembayaran_total_pembayaran,MATCH(DataNPI_BLU!$B35,DataPembayaran_BLU!$C$2:$C$700,0)),"")</f>
        <v>16270000</v>
      </c>
    </row>
    <row r="36" spans="1:6">
      <c r="A36" s="195">
        <v>35</v>
      </c>
      <c r="B36" s="196" t="str">
        <f>_xlfn.IFNA(INDEX(DataPembayaran_BLU!$C$2:$C$700,MATCH(DataNPI_BLU!$A36,DataPembayaran_BLU!$A$2:$A$700,0)),"")</f>
        <v>SPM-BLU/APTP-2026/0035</v>
      </c>
      <c r="C36" s="197">
        <f>IF(INDEX(DataPembayaran_BLU!$B$2:$B$700,MATCH(DataNPI_BLU!$B36,DataPembayaran_BLU!$C$2:$C$700,0))=0,"",INDEX(DataPembayaran_BLU!$B$2:$B$700,MATCH(DataNPI_BLU!$B36,DataPembayaran_BLU!$C$2:$C$700,0)))</f>
        <v>46073</v>
      </c>
      <c r="D36" s="198" t="s">
        <v>620</v>
      </c>
      <c r="E36" s="197">
        <v>46073</v>
      </c>
      <c r="F36" s="200">
        <f>_xlfn.IFNA(INDEX(data_pembayaran_total_pembayaran,MATCH(DataNPI_BLU!$B36,DataPembayaran_BLU!$C$2:$C$700,0)),"")</f>
        <v>12100000</v>
      </c>
    </row>
    <row r="37" spans="1:6">
      <c r="A37" s="195">
        <v>36</v>
      </c>
      <c r="B37" s="196" t="str">
        <f>_xlfn.IFNA(INDEX(DataPembayaran_BLU!$C$2:$C$700,MATCH(DataNPI_BLU!$A37,DataPembayaran_BLU!$A$2:$A$700,0)),"")</f>
        <v>SPM-BLU/APTP-2026/0036</v>
      </c>
      <c r="C37" s="197">
        <f>IF(INDEX(DataPembayaran_BLU!$B$2:$B$700,MATCH(DataNPI_BLU!$B37,DataPembayaran_BLU!$C$2:$C$700,0))=0,"",INDEX(DataPembayaran_BLU!$B$2:$B$700,MATCH(DataNPI_BLU!$B37,DataPembayaran_BLU!$C$2:$C$700,0)))</f>
        <v>46073</v>
      </c>
      <c r="D37" s="198" t="s">
        <v>621</v>
      </c>
      <c r="E37" s="197">
        <v>46073</v>
      </c>
      <c r="F37" s="200">
        <f>_xlfn.IFNA(INDEX(data_pembayaran_total_pembayaran,MATCH(DataNPI_BLU!$B37,DataPembayaran_BLU!$C$2:$C$700,0)),"")</f>
        <v>15439000</v>
      </c>
    </row>
    <row r="38" spans="1:6">
      <c r="A38" s="195">
        <v>37</v>
      </c>
      <c r="B38" s="196" t="str">
        <f>_xlfn.IFNA(INDEX(DataPembayaran_BLU!$C$2:$C$700,MATCH(DataNPI_BLU!$A38,DataPembayaran_BLU!$A$2:$A$700,0)),"")</f>
        <v>SPM-BLU/APTP-2026/0037</v>
      </c>
      <c r="C38" s="197">
        <f>IF(INDEX(DataPembayaran_BLU!$B$2:$B$700,MATCH(DataNPI_BLU!$B38,DataPembayaran_BLU!$C$2:$C$700,0))=0,"",INDEX(DataPembayaran_BLU!$B$2:$B$700,MATCH(DataNPI_BLU!$B38,DataPembayaran_BLU!$C$2:$C$700,0)))</f>
        <v>46073</v>
      </c>
      <c r="D38" s="198" t="s">
        <v>622</v>
      </c>
      <c r="E38" s="197">
        <v>46073</v>
      </c>
      <c r="F38" s="200">
        <f>_xlfn.IFNA(INDEX(data_pembayaran_total_pembayaran,MATCH(DataNPI_BLU!$B38,DataPembayaran_BLU!$C$2:$C$700,0)),"")</f>
        <v>1901010</v>
      </c>
    </row>
    <row r="39" spans="1:6">
      <c r="A39" s="195">
        <v>38</v>
      </c>
      <c r="B39" s="196" t="str">
        <f>_xlfn.IFNA(INDEX(DataPembayaran_BLU!$C$2:$C$700,MATCH(DataNPI_BLU!$A39,DataPembayaran_BLU!$A$2:$A$700,0)),"")</f>
        <v>SPM-BLU/APTP-2026/0038</v>
      </c>
      <c r="C39" s="197">
        <f>IF(INDEX(DataPembayaran_BLU!$B$2:$B$700,MATCH(DataNPI_BLU!$B39,DataPembayaran_BLU!$C$2:$C$700,0))=0,"",INDEX(DataPembayaran_BLU!$B$2:$B$700,MATCH(DataNPI_BLU!$B39,DataPembayaran_BLU!$C$2:$C$700,0)))</f>
        <v>46073</v>
      </c>
      <c r="D39" s="198" t="s">
        <v>623</v>
      </c>
      <c r="E39" s="197">
        <f>IF(INDEX(DataPembayaran_BLU!$B$2:$B$700,MATCH(DataNPI_BLU!$B39,DataPembayaran_BLU!$C$2:$C$700,0))=0,"",INDEX(DataPembayaran_BLU!$B$2:$B$700,MATCH(DataNPI_BLU!$B39,DataPembayaran_BLU!$C$2:$C$700,0)))</f>
        <v>46073</v>
      </c>
      <c r="F39" s="200">
        <f>_xlfn.IFNA(INDEX(data_pembayaran_total_pembayaran,MATCH(DataNPI_BLU!$B39,DataPembayaran_BLU!$C$2:$C$700,0)),"")</f>
        <v>5900000</v>
      </c>
    </row>
    <row r="40" spans="1:6">
      <c r="A40" s="195">
        <v>39</v>
      </c>
      <c r="B40" s="196" t="str">
        <f>_xlfn.IFNA(INDEX(DataPembayaran_BLU!$C$2:$C$700,MATCH(DataNPI_BLU!$A40,DataPembayaran_BLU!$A$2:$A$700,0)),"")</f>
        <v>SPM-BLU/APTP-2026/0039</v>
      </c>
      <c r="C40" s="197">
        <f>IF(INDEX(DataPembayaran_BLU!$B$2:$B$700,MATCH(DataNPI_BLU!$B40,DataPembayaran_BLU!$C$2:$C$700,0))=0,"",INDEX(DataPembayaran_BLU!$B$2:$B$700,MATCH(DataNPI_BLU!$B40,DataPembayaran_BLU!$C$2:$C$700,0)))</f>
        <v>46073</v>
      </c>
      <c r="D40" s="198" t="s">
        <v>624</v>
      </c>
      <c r="E40" s="197">
        <f>IF(INDEX(DataPembayaran_BLU!$B$2:$B$700,MATCH(DataNPI_BLU!$B40,DataPembayaran_BLU!$C$2:$C$700,0))=0,"",INDEX(DataPembayaran_BLU!$B$2:$B$700,MATCH(DataNPI_BLU!$B40,DataPembayaran_BLU!$C$2:$C$700,0)))</f>
        <v>46073</v>
      </c>
      <c r="F40" s="200">
        <f>_xlfn.IFNA(INDEX(data_pembayaran_total_pembayaran,MATCH(DataNPI_BLU!$B40,DataPembayaran_BLU!$C$2:$C$700,0)),"")</f>
        <v>5290000</v>
      </c>
    </row>
    <row r="41" spans="1:6">
      <c r="A41" s="195">
        <v>40</v>
      </c>
      <c r="B41" s="196" t="str">
        <f>_xlfn.IFNA(INDEX(DataPembayaran_BLU!$C$2:$C$700,MATCH(DataNPI_BLU!$A41,DataPembayaran_BLU!$A$2:$A$700,0)),"")</f>
        <v>SPM-BLU/APTP-2026/0040</v>
      </c>
      <c r="C41" s="197" t="str">
        <f>IF(INDEX(DataPembayaran_BLU!$B$2:$B$700,MATCH(DataNPI_BLU!$B41,DataPembayaran_BLU!$C$2:$C$700,0))=0,"",INDEX(DataPembayaran_BLU!$B$2:$B$700,MATCH(DataNPI_BLU!$B41,DataPembayaran_BLU!$C$2:$C$700,0)))</f>
        <v/>
      </c>
      <c r="D41" s="198" t="s">
        <v>625</v>
      </c>
      <c r="E41" s="197" t="str">
        <f>IF(INDEX(DataPembayaran_BLU!$B$2:$B$700,MATCH(DataNPI_BLU!$B41,DataPembayaran_BLU!$C$2:$C$700,0))=0,"",INDEX(DataPembayaran_BLU!$B$2:$B$700,MATCH(DataNPI_BLU!$B41,DataPembayaran_BLU!$C$2:$C$700,0)))</f>
        <v/>
      </c>
      <c r="F41" s="200">
        <f>_xlfn.IFNA(INDEX(data_pembayaran_total_pembayaran,MATCH(DataNPI_BLU!$B41,DataPembayaran_BLU!$C$2:$C$700,0)),"")</f>
        <v>0</v>
      </c>
    </row>
    <row r="42" spans="1:6">
      <c r="A42" s="195">
        <v>41</v>
      </c>
      <c r="B42" s="196" t="str">
        <f>_xlfn.IFNA(INDEX(DataPembayaran_BLU!$C$2:$C$700,MATCH(DataNPI_BLU!$A42,DataPembayaran_BLU!$A$2:$A$700,0)),"")</f>
        <v>SPM-BLU/APTP-2026/0041</v>
      </c>
      <c r="C42" s="197" t="str">
        <f>IF(INDEX(DataPembayaran_BLU!$B$2:$B$700,MATCH(DataNPI_BLU!$B42,DataPembayaran_BLU!$C$2:$C$700,0))=0,"",INDEX(DataPembayaran_BLU!$B$2:$B$700,MATCH(DataNPI_BLU!$B42,DataPembayaran_BLU!$C$2:$C$700,0)))</f>
        <v/>
      </c>
      <c r="D42" s="198" t="s">
        <v>626</v>
      </c>
      <c r="E42" s="197" t="str">
        <f>IF(INDEX(DataPembayaran_BLU!$B$2:$B$700,MATCH(DataNPI_BLU!$B42,DataPembayaran_BLU!$C$2:$C$700,0))=0,"",INDEX(DataPembayaran_BLU!$B$2:$B$700,MATCH(DataNPI_BLU!$B42,DataPembayaran_BLU!$C$2:$C$700,0)))</f>
        <v/>
      </c>
      <c r="F42" s="200">
        <f>_xlfn.IFNA(INDEX(data_pembayaran_total_pembayaran,MATCH(DataNPI_BLU!$B42,DataPembayaran_BLU!$C$2:$C$700,0)),"")</f>
        <v>0</v>
      </c>
    </row>
    <row r="43" spans="1:6">
      <c r="A43" s="195">
        <v>42</v>
      </c>
      <c r="B43" s="196">
        <f>_xlfn.IFNA(INDEX(DataPembayaran_BLU!$C$2:$C$700,MATCH(DataNPI_BLU!$A43,DataPembayaran_BLU!$A$2:$A$700,0)),"")</f>
        <v>0</v>
      </c>
      <c r="C43" s="197" t="e">
        <f>IF(INDEX(DataPembayaran_BLU!$B$2:$B$700,MATCH(DataNPI_BLU!$B43,DataPembayaran_BLU!$C$2:$C$700,0))=0,"",INDEX(DataPembayaran_BLU!$B$2:$B$700,MATCH(DataNPI_BLU!$B43,DataPembayaran_BLU!$C$2:$C$700,0)))</f>
        <v>#N/A</v>
      </c>
      <c r="D43" s="198" t="s">
        <v>627</v>
      </c>
      <c r="E43" s="197" t="e">
        <f>IF(INDEX(DataPembayaran_BLU!$B$2:$B$700,MATCH(DataNPI_BLU!$B43,DataPembayaran_BLU!$C$2:$C$700,0))=0,"",INDEX(DataPembayaran_BLU!$B$2:$B$700,MATCH(DataNPI_BLU!$B43,DataPembayaran_BLU!$C$2:$C$700,0)))</f>
        <v>#N/A</v>
      </c>
      <c r="F43" s="200" t="str">
        <f>_xlfn.IFNA(INDEX(data_pembayaran_total_pembayaran,MATCH(DataNPI_BLU!$B43,DataPembayaran_BLU!$C$2:$C$700,0)),"")</f>
        <v/>
      </c>
    </row>
    <row r="44" spans="1:6">
      <c r="A44" s="195">
        <v>43</v>
      </c>
      <c r="B44" s="196">
        <f>_xlfn.IFNA(INDEX(DataPembayaran_BLU!$C$2:$C$700,MATCH(DataNPI_BLU!$A44,DataPembayaran_BLU!$A$2:$A$700,0)),"")</f>
        <v>0</v>
      </c>
      <c r="C44" s="197" t="e">
        <f>IF(INDEX(DataPembayaran_BLU!$B$2:$B$700,MATCH(DataNPI_BLU!$B44,DataPembayaran_BLU!$C$2:$C$700,0))=0,"",INDEX(DataPembayaran_BLU!$B$2:$B$700,MATCH(DataNPI_BLU!$B44,DataPembayaran_BLU!$C$2:$C$700,0)))</f>
        <v>#N/A</v>
      </c>
      <c r="D44" s="198" t="s">
        <v>628</v>
      </c>
      <c r="E44" s="197" t="e">
        <f>IF(INDEX(DataPembayaran_BLU!$B$2:$B$700,MATCH(DataNPI_BLU!$B44,DataPembayaran_BLU!$C$2:$C$700,0))=0,"",INDEX(DataPembayaran_BLU!$B$2:$B$700,MATCH(DataNPI_BLU!$B44,DataPembayaran_BLU!$C$2:$C$700,0)))</f>
        <v>#N/A</v>
      </c>
      <c r="F44" s="200" t="str">
        <f>_xlfn.IFNA(INDEX(data_pembayaran_total_pembayaran,MATCH(DataNPI_BLU!$B44,DataPembayaran_BLU!$C$2:$C$700,0)),"")</f>
        <v/>
      </c>
    </row>
    <row r="45" spans="1:6">
      <c r="A45" s="195">
        <v>44</v>
      </c>
      <c r="B45" s="196">
        <f>_xlfn.IFNA(INDEX(DataPembayaran_BLU!$C$2:$C$700,MATCH(DataNPI_BLU!$A45,DataPembayaran_BLU!$A$2:$A$700,0)),"")</f>
        <v>0</v>
      </c>
      <c r="C45" s="197" t="e">
        <f>IF(INDEX(DataPembayaran_BLU!$B$2:$B$700,MATCH(DataNPI_BLU!$B45,DataPembayaran_BLU!$C$2:$C$700,0))=0,"",INDEX(DataPembayaran_BLU!$B$2:$B$700,MATCH(DataNPI_BLU!$B45,DataPembayaran_BLU!$C$2:$C$700,0)))</f>
        <v>#N/A</v>
      </c>
      <c r="D45" s="198" t="s">
        <v>629</v>
      </c>
      <c r="E45" s="197" t="e">
        <f>IF(INDEX(DataPembayaran_BLU!$B$2:$B$700,MATCH(DataNPI_BLU!$B45,DataPembayaran_BLU!$C$2:$C$700,0))=0,"",INDEX(DataPembayaran_BLU!$B$2:$B$700,MATCH(DataNPI_BLU!$B45,DataPembayaran_BLU!$C$2:$C$700,0)))</f>
        <v>#N/A</v>
      </c>
      <c r="F45" s="200" t="str">
        <f>_xlfn.IFNA(INDEX(data_pembayaran_total_pembayaran,MATCH(DataNPI_BLU!$B45,DataPembayaran_BLU!$C$2:$C$700,0)),"")</f>
        <v/>
      </c>
    </row>
    <row r="46" spans="1:6">
      <c r="A46" s="195">
        <v>45</v>
      </c>
      <c r="B46" s="196">
        <f>_xlfn.IFNA(INDEX(DataPembayaran_BLU!$C$2:$C$700,MATCH(DataNPI_BLU!$A46,DataPembayaran_BLU!$A$2:$A$700,0)),"")</f>
        <v>0</v>
      </c>
      <c r="C46" s="197" t="e">
        <f>IF(INDEX(DataPembayaran_BLU!$B$2:$B$700,MATCH(DataNPI_BLU!$B46,DataPembayaran_BLU!$C$2:$C$700,0))=0,"",INDEX(DataPembayaran_BLU!$B$2:$B$700,MATCH(DataNPI_BLU!$B46,DataPembayaran_BLU!$C$2:$C$700,0)))</f>
        <v>#N/A</v>
      </c>
      <c r="D46" s="198" t="s">
        <v>630</v>
      </c>
      <c r="E46" s="197" t="e">
        <f>IF(INDEX(DataPembayaran_BLU!$B$2:$B$700,MATCH(DataNPI_BLU!$B46,DataPembayaran_BLU!$C$2:$C$700,0))=0,"",INDEX(DataPembayaran_BLU!$B$2:$B$700,MATCH(DataNPI_BLU!$B46,DataPembayaran_BLU!$C$2:$C$700,0)))</f>
        <v>#N/A</v>
      </c>
      <c r="F46" s="200" t="str">
        <f>_xlfn.IFNA(INDEX(data_pembayaran_total_pembayaran,MATCH(DataNPI_BLU!$B46,DataPembayaran_BLU!$C$2:$C$700,0)),"")</f>
        <v/>
      </c>
    </row>
    <row r="47" spans="1:6">
      <c r="A47" s="195">
        <v>46</v>
      </c>
      <c r="B47" s="196">
        <f>_xlfn.IFNA(INDEX(DataPembayaran_BLU!$C$2:$C$700,MATCH(DataNPI_BLU!$A47,DataPembayaran_BLU!$A$2:$A$700,0)),"")</f>
        <v>0</v>
      </c>
      <c r="C47" s="197" t="e">
        <f>IF(INDEX(DataPembayaran_BLU!$B$2:$B$700,MATCH(DataNPI_BLU!$B47,DataPembayaran_BLU!$C$2:$C$700,0))=0,"",INDEX(DataPembayaran_BLU!$B$2:$B$700,MATCH(DataNPI_BLU!$B47,DataPembayaran_BLU!$C$2:$C$700,0)))</f>
        <v>#N/A</v>
      </c>
      <c r="D47" s="198" t="s">
        <v>631</v>
      </c>
      <c r="E47" s="197" t="e">
        <f>IF(INDEX(DataPembayaran_BLU!$B$2:$B$700,MATCH(DataNPI_BLU!$B47,DataPembayaran_BLU!$C$2:$C$700,0))=0,"",INDEX(DataPembayaran_BLU!$B$2:$B$700,MATCH(DataNPI_BLU!$B47,DataPembayaran_BLU!$C$2:$C$700,0)))</f>
        <v>#N/A</v>
      </c>
      <c r="F47" s="200" t="str">
        <f>_xlfn.IFNA(INDEX(data_pembayaran_total_pembayaran,MATCH(DataNPI_BLU!$B47,DataPembayaran_BLU!$C$2:$C$700,0)),"")</f>
        <v/>
      </c>
    </row>
    <row r="48" spans="1:6">
      <c r="A48" s="195">
        <v>47</v>
      </c>
      <c r="B48" s="196">
        <f>_xlfn.IFNA(INDEX(DataPembayaran_BLU!$C$2:$C$700,MATCH(DataNPI_BLU!$A48,DataPembayaran_BLU!$A$2:$A$700,0)),"")</f>
        <v>0</v>
      </c>
      <c r="C48" s="197" t="e">
        <f>IF(INDEX(DataPembayaran_BLU!$B$2:$B$700,MATCH(DataNPI_BLU!$B48,DataPembayaran_BLU!$C$2:$C$700,0))=0,"",INDEX(DataPembayaran_BLU!$B$2:$B$700,MATCH(DataNPI_BLU!$B48,DataPembayaran_BLU!$C$2:$C$700,0)))</f>
        <v>#N/A</v>
      </c>
      <c r="D48" s="198" t="s">
        <v>632</v>
      </c>
      <c r="E48" s="197" t="e">
        <f>IF(INDEX(DataPembayaran_BLU!$B$2:$B$700,MATCH(DataNPI_BLU!$B48,DataPembayaran_BLU!$C$2:$C$700,0))=0,"",INDEX(DataPembayaran_BLU!$B$2:$B$700,MATCH(DataNPI_BLU!$B48,DataPembayaran_BLU!$C$2:$C$700,0)))</f>
        <v>#N/A</v>
      </c>
      <c r="F48" s="200" t="str">
        <f>_xlfn.IFNA(INDEX(data_pembayaran_total_pembayaran,MATCH(DataNPI_BLU!$B48,DataPembayaran_BLU!$C$2:$C$700,0)),"")</f>
        <v/>
      </c>
    </row>
    <row r="49" spans="1:6">
      <c r="A49" s="195">
        <v>48</v>
      </c>
      <c r="B49" s="196" t="str">
        <f>_xlfn.IFNA(INDEX(DataPembayaran_BLU!$C$2:$C$700,MATCH(DataNPI_BLU!$A49,DataPembayaran_BLU!$A$2:$A$700,0)),"")</f>
        <v/>
      </c>
      <c r="C49" s="197" t="str">
        <f>IF(INDEX(DataPembayaran_BLU!$B$2:$B$700,MATCH(DataNPI_BLU!$B49,DataPembayaran_BLU!$C$2:$C$700,0))=0,"",INDEX(DataPembayaran_BLU!$B$2:$B$700,MATCH(DataNPI_BLU!$B49,DataPembayaran_BLU!$C$2:$C$700,0)))</f>
        <v/>
      </c>
      <c r="D49" s="198" t="s">
        <v>633</v>
      </c>
      <c r="E49" s="197" t="str">
        <f>IF(INDEX(DataPembayaran_BLU!$B$2:$B$700,MATCH(DataNPI_BLU!$B49,DataPembayaran_BLU!$C$2:$C$700,0))=0,"",INDEX(DataPembayaran_BLU!$B$2:$B$700,MATCH(DataNPI_BLU!$B49,DataPembayaran_BLU!$C$2:$C$700,0)))</f>
        <v/>
      </c>
      <c r="F49" s="200">
        <f>_xlfn.IFNA(INDEX(data_pembayaran_total_pembayaran,MATCH(DataNPI_BLU!$B49,DataPembayaran_BLU!$C$2:$C$700,0)),"")</f>
        <v>0</v>
      </c>
    </row>
    <row r="50" spans="1:6">
      <c r="A50" s="195">
        <v>49</v>
      </c>
      <c r="B50" s="196" t="str">
        <f>_xlfn.IFNA(INDEX(DataPembayaran_BLU!$C$2:$C$700,MATCH(DataNPI_BLU!$A50,DataPembayaran_BLU!$A$2:$A$700,0)),"")</f>
        <v/>
      </c>
      <c r="C50" s="197" t="str">
        <f>IF(INDEX(DataPembayaran_BLU!$B$2:$B$700,MATCH(DataNPI_BLU!$B50,DataPembayaran_BLU!$C$2:$C$700,0))=0,"",INDEX(DataPembayaran_BLU!$B$2:$B$700,MATCH(DataNPI_BLU!$B50,DataPembayaran_BLU!$C$2:$C$700,0)))</f>
        <v/>
      </c>
      <c r="D50" s="198" t="s">
        <v>634</v>
      </c>
      <c r="E50" s="197" t="str">
        <f>IF(INDEX(DataPembayaran_BLU!$B$2:$B$700,MATCH(DataNPI_BLU!$B50,DataPembayaran_BLU!$C$2:$C$700,0))=0,"",INDEX(DataPembayaran_BLU!$B$2:$B$700,MATCH(DataNPI_BLU!$B50,DataPembayaran_BLU!$C$2:$C$700,0)))</f>
        <v/>
      </c>
      <c r="F50" s="200">
        <f>_xlfn.IFNA(INDEX(data_pembayaran_total_pembayaran,MATCH(DataNPI_BLU!$B50,DataPembayaran_BLU!$C$2:$C$700,0)),"")</f>
        <v>0</v>
      </c>
    </row>
    <row r="51" spans="1:6">
      <c r="A51" s="195">
        <v>50</v>
      </c>
      <c r="B51" s="196" t="str">
        <f>_xlfn.IFNA(INDEX(DataPembayaran_BLU!$C$2:$C$700,MATCH(DataNPI_BLU!$A51,DataPembayaran_BLU!$A$2:$A$700,0)),"")</f>
        <v/>
      </c>
      <c r="C51" s="197" t="str">
        <f>IF(INDEX(DataPembayaran_BLU!$B$2:$B$700,MATCH(DataNPI_BLU!$B51,DataPembayaran_BLU!$C$2:$C$700,0))=0,"",INDEX(DataPembayaran_BLU!$B$2:$B$700,MATCH(DataNPI_BLU!$B51,DataPembayaran_BLU!$C$2:$C$700,0)))</f>
        <v/>
      </c>
      <c r="D51" s="198" t="s">
        <v>635</v>
      </c>
      <c r="E51" s="197" t="str">
        <f>IF(INDEX(DataPembayaran_BLU!$B$2:$B$700,MATCH(DataNPI_BLU!$B51,DataPembayaran_BLU!$C$2:$C$700,0))=0,"",INDEX(DataPembayaran_BLU!$B$2:$B$700,MATCH(DataNPI_BLU!$B51,DataPembayaran_BLU!$C$2:$C$700,0)))</f>
        <v/>
      </c>
      <c r="F51" s="200">
        <f>_xlfn.IFNA(INDEX(data_pembayaran_total_pembayaran,MATCH(DataNPI_BLU!$B51,DataPembayaran_BLU!$C$2:$C$700,0)),"")</f>
        <v>0</v>
      </c>
    </row>
    <row r="52" spans="1:6">
      <c r="A52" s="195">
        <v>51</v>
      </c>
      <c r="B52" s="196" t="str">
        <f>_xlfn.IFNA(INDEX(DataPembayaran_BLU!$C$2:$C$700,MATCH(DataNPI_BLU!$A52,DataPembayaran_BLU!$A$2:$A$700,0)),"")</f>
        <v/>
      </c>
      <c r="C52" s="197" t="str">
        <f>IF(INDEX(DataPembayaran_BLU!$B$2:$B$700,MATCH(DataNPI_BLU!$B52,DataPembayaran_BLU!$C$2:$C$700,0))=0,"",INDEX(DataPembayaran_BLU!$B$2:$B$700,MATCH(DataNPI_BLU!$B52,DataPembayaran_BLU!$C$2:$C$700,0)))</f>
        <v/>
      </c>
      <c r="D52" s="198" t="s">
        <v>636</v>
      </c>
      <c r="E52" s="197" t="str">
        <f>IF(INDEX(DataPembayaran_BLU!$B$2:$B$700,MATCH(DataNPI_BLU!$B52,DataPembayaran_BLU!$C$2:$C$700,0))=0,"",INDEX(DataPembayaran_BLU!$B$2:$B$700,MATCH(DataNPI_BLU!$B52,DataPembayaran_BLU!$C$2:$C$700,0)))</f>
        <v/>
      </c>
      <c r="F52" s="200">
        <f>_xlfn.IFNA(INDEX(data_pembayaran_total_pembayaran,MATCH(DataNPI_BLU!$B52,DataPembayaran_BLU!$C$2:$C$700,0)),"")</f>
        <v>0</v>
      </c>
    </row>
    <row r="53" spans="1:6">
      <c r="A53" s="195">
        <v>52</v>
      </c>
      <c r="B53" s="196" t="str">
        <f>_xlfn.IFNA(INDEX(DataPembayaran_BLU!$C$2:$C$700,MATCH(DataNPI_BLU!$A53,DataPembayaran_BLU!$A$2:$A$700,0)),"")</f>
        <v/>
      </c>
      <c r="C53" s="197" t="str">
        <f>IF(INDEX(DataPembayaran_BLU!$B$2:$B$700,MATCH(DataNPI_BLU!$B53,DataPembayaran_BLU!$C$2:$C$700,0))=0,"",INDEX(DataPembayaran_BLU!$B$2:$B$700,MATCH(DataNPI_BLU!$B53,DataPembayaran_BLU!$C$2:$C$700,0)))</f>
        <v/>
      </c>
      <c r="D53" s="198" t="s">
        <v>637</v>
      </c>
      <c r="E53" s="197" t="str">
        <f>IF(INDEX(DataPembayaran_BLU!$B$2:$B$700,MATCH(DataNPI_BLU!$B53,DataPembayaran_BLU!$C$2:$C$700,0))=0,"",INDEX(DataPembayaran_BLU!$B$2:$B$700,MATCH(DataNPI_BLU!$B53,DataPembayaran_BLU!$C$2:$C$700,0)))</f>
        <v/>
      </c>
      <c r="F53" s="200">
        <f>_xlfn.IFNA(INDEX(data_pembayaran_total_pembayaran,MATCH(DataNPI_BLU!$B53,DataPembayaran_BLU!$C$2:$C$700,0)),"")</f>
        <v>0</v>
      </c>
    </row>
    <row r="54" spans="1:6">
      <c r="A54" s="195">
        <v>53</v>
      </c>
      <c r="B54" s="196" t="str">
        <f>_xlfn.IFNA(INDEX(DataPembayaran_BLU!$C$2:$C$700,MATCH(DataNPI_BLU!$A54,DataPembayaran_BLU!$A$2:$A$700,0)),"")</f>
        <v/>
      </c>
      <c r="C54" s="197" t="str">
        <f>IF(INDEX(DataPembayaran_BLU!$B$2:$B$700,MATCH(DataNPI_BLU!$B54,DataPembayaran_BLU!$C$2:$C$700,0))=0,"",INDEX(DataPembayaran_BLU!$B$2:$B$700,MATCH(DataNPI_BLU!$B54,DataPembayaran_BLU!$C$2:$C$700,0)))</f>
        <v/>
      </c>
      <c r="D54" s="198" t="s">
        <v>638</v>
      </c>
      <c r="E54" s="197" t="str">
        <f>IF(INDEX(DataPembayaran_BLU!$B$2:$B$700,MATCH(DataNPI_BLU!$B54,DataPembayaran_BLU!$C$2:$C$700,0))=0,"",INDEX(DataPembayaran_BLU!$B$2:$B$700,MATCH(DataNPI_BLU!$B54,DataPembayaran_BLU!$C$2:$C$700,0)))</f>
        <v/>
      </c>
      <c r="F54" s="200">
        <f>_xlfn.IFNA(INDEX(data_pembayaran_total_pembayaran,MATCH(DataNPI_BLU!$B54,DataPembayaran_BLU!$C$2:$C$700,0)),"")</f>
        <v>0</v>
      </c>
    </row>
    <row r="55" spans="1:6">
      <c r="A55" s="195">
        <v>54</v>
      </c>
      <c r="B55" s="196" t="str">
        <f>_xlfn.IFNA(INDEX(DataPembayaran_BLU!$C$2:$C$700,MATCH(DataNPI_BLU!$A55,DataPembayaran_BLU!$A$2:$A$700,0)),"")</f>
        <v/>
      </c>
      <c r="C55" s="197" t="str">
        <f>IF(INDEX(DataPembayaran_BLU!$B$2:$B$700,MATCH(DataNPI_BLU!$B55,DataPembayaran_BLU!$C$2:$C$700,0))=0,"",INDEX(DataPembayaran_BLU!$B$2:$B$700,MATCH(DataNPI_BLU!$B55,DataPembayaran_BLU!$C$2:$C$700,0)))</f>
        <v/>
      </c>
      <c r="D55" s="198" t="s">
        <v>639</v>
      </c>
      <c r="E55" s="197" t="str">
        <f>IF(INDEX(DataPembayaran_BLU!$B$2:$B$700,MATCH(DataNPI_BLU!$B55,DataPembayaran_BLU!$C$2:$C$700,0))=0,"",INDEX(DataPembayaran_BLU!$B$2:$B$700,MATCH(DataNPI_BLU!$B55,DataPembayaran_BLU!$C$2:$C$700,0)))</f>
        <v/>
      </c>
      <c r="F55" s="200">
        <f>_xlfn.IFNA(INDEX(data_pembayaran_total_pembayaran,MATCH(DataNPI_BLU!$B55,DataPembayaran_BLU!$C$2:$C$700,0)),"")</f>
        <v>0</v>
      </c>
    </row>
    <row r="56" spans="1:6">
      <c r="A56" s="195">
        <v>55</v>
      </c>
      <c r="B56" s="196" t="str">
        <f>_xlfn.IFNA(INDEX(DataPembayaran_BLU!$C$2:$C$700,MATCH(DataNPI_BLU!$A56,DataPembayaran_BLU!$A$2:$A$700,0)),"")</f>
        <v/>
      </c>
      <c r="C56" s="197" t="str">
        <f>IF(INDEX(DataPembayaran_BLU!$B$2:$B$700,MATCH(DataNPI_BLU!$B56,DataPembayaran_BLU!$C$2:$C$700,0))=0,"",INDEX(DataPembayaran_BLU!$B$2:$B$700,MATCH(DataNPI_BLU!$B56,DataPembayaran_BLU!$C$2:$C$700,0)))</f>
        <v/>
      </c>
      <c r="D56" s="198" t="s">
        <v>640</v>
      </c>
      <c r="E56" s="197" t="str">
        <f>IF(INDEX(DataPembayaran_BLU!$B$2:$B$700,MATCH(DataNPI_BLU!$B56,DataPembayaran_BLU!$C$2:$C$700,0))=0,"",INDEX(DataPembayaran_BLU!$B$2:$B$700,MATCH(DataNPI_BLU!$B56,DataPembayaran_BLU!$C$2:$C$700,0)))</f>
        <v/>
      </c>
      <c r="F56" s="200">
        <f>_xlfn.IFNA(INDEX(data_pembayaran_total_pembayaran,MATCH(DataNPI_BLU!$B56,DataPembayaran_BLU!$C$2:$C$700,0)),"")</f>
        <v>0</v>
      </c>
    </row>
    <row r="57" spans="1:6">
      <c r="A57" s="195">
        <v>56</v>
      </c>
      <c r="B57" s="196" t="str">
        <f>_xlfn.IFNA(INDEX(DataPembayaran_BLU!$C$2:$C$700,MATCH(DataNPI_BLU!$A57,DataPembayaran_BLU!$A$2:$A$700,0)),"")</f>
        <v/>
      </c>
      <c r="C57" s="197" t="str">
        <f>IF(INDEX(DataPembayaran_BLU!$B$2:$B$700,MATCH(DataNPI_BLU!$B57,DataPembayaran_BLU!$C$2:$C$700,0))=0,"",INDEX(DataPembayaran_BLU!$B$2:$B$700,MATCH(DataNPI_BLU!$B57,DataPembayaran_BLU!$C$2:$C$700,0)))</f>
        <v/>
      </c>
      <c r="D57" s="198" t="s">
        <v>641</v>
      </c>
      <c r="E57" s="197"/>
      <c r="F57" s="200">
        <f>_xlfn.IFNA(INDEX(data_pembayaran_total_pembayaran,MATCH(DataNPI_BLU!$B57,DataPembayaran_BLU!$C$2:$C$700,0)),"")</f>
        <v>0</v>
      </c>
    </row>
    <row r="58" spans="1:6">
      <c r="A58" s="195">
        <v>57</v>
      </c>
      <c r="B58" s="196" t="str">
        <f>_xlfn.IFNA(INDEX(DataPembayaran_BLU!$C$2:$C$700,MATCH(DataNPI_BLU!$A58,DataPembayaran_BLU!$A$2:$A$700,0)),"")</f>
        <v/>
      </c>
      <c r="C58" s="197" t="str">
        <f>IF(INDEX(DataPembayaran_BLU!$B$2:$B$700,MATCH(DataNPI_BLU!$B58,DataPembayaran_BLU!$C$2:$C$700,0))=0,"",INDEX(DataPembayaran_BLU!$B$2:$B$700,MATCH(DataNPI_BLU!$B58,DataPembayaran_BLU!$C$2:$C$700,0)))</f>
        <v/>
      </c>
      <c r="D58" s="198" t="s">
        <v>642</v>
      </c>
      <c r="E58" s="197"/>
      <c r="F58" s="200">
        <f>_xlfn.IFNA(INDEX(data_pembayaran_total_pembayaran,MATCH(DataNPI_BLU!$B58,DataPembayaran_BLU!$C$2:$C$700,0)),"")</f>
        <v>0</v>
      </c>
    </row>
    <row r="59" spans="1:6">
      <c r="A59" s="195">
        <v>58</v>
      </c>
      <c r="B59" s="196" t="str">
        <f>_xlfn.IFNA(INDEX(DataPembayaran_BLU!$C$2:$C$700,MATCH(DataNPI_BLU!$A59,DataPembayaran_BLU!$A$2:$A$700,0)),"")</f>
        <v/>
      </c>
      <c r="C59" s="197" t="str">
        <f>IF(INDEX(DataPembayaran_BLU!$B$2:$B$700,MATCH(DataNPI_BLU!$B59,DataPembayaran_BLU!$C$2:$C$700,0))=0,"",INDEX(DataPembayaran_BLU!$B$2:$B$700,MATCH(DataNPI_BLU!$B59,DataPembayaran_BLU!$C$2:$C$700,0)))</f>
        <v/>
      </c>
      <c r="D59" s="198" t="s">
        <v>643</v>
      </c>
      <c r="E59" s="197"/>
      <c r="F59" s="200">
        <f>_xlfn.IFNA(INDEX(data_pembayaran_total_pembayaran,MATCH(DataNPI_BLU!$B59,DataPembayaran_BLU!$C$2:$C$700,0)),"")</f>
        <v>0</v>
      </c>
    </row>
    <row r="60" spans="1:6">
      <c r="A60" s="195">
        <v>59</v>
      </c>
      <c r="B60" s="196" t="str">
        <f>_xlfn.IFNA(INDEX(DataPembayaran_BLU!$C$2:$C$700,MATCH(DataNPI_BLU!$A60,DataPembayaran_BLU!$A$2:$A$700,0)),"")</f>
        <v/>
      </c>
      <c r="C60" s="197" t="str">
        <f>IF(INDEX(DataPembayaran_BLU!$B$2:$B$700,MATCH(DataNPI_BLU!$B60,DataPembayaran_BLU!$C$2:$C$700,0))=0,"",INDEX(DataPembayaran_BLU!$B$2:$B$700,MATCH(DataNPI_BLU!$B60,DataPembayaran_BLU!$C$2:$C$700,0)))</f>
        <v/>
      </c>
      <c r="D60" s="198" t="s">
        <v>644</v>
      </c>
      <c r="E60" s="197"/>
      <c r="F60" s="200">
        <f>_xlfn.IFNA(INDEX(data_pembayaran_total_pembayaran,MATCH(DataNPI_BLU!$B60,DataPembayaran_BLU!$C$2:$C$700,0)),"")</f>
        <v>0</v>
      </c>
    </row>
    <row r="61" spans="1:6">
      <c r="A61" s="195">
        <v>60</v>
      </c>
      <c r="B61" s="196" t="str">
        <f>_xlfn.IFNA(INDEX(DataPembayaran_BLU!$C$2:$C$700,MATCH(DataNPI_BLU!$A61,DataPembayaran_BLU!$A$2:$A$700,0)),"")</f>
        <v/>
      </c>
      <c r="C61" s="197" t="str">
        <f>IF(INDEX(DataPembayaran_BLU!$B$2:$B$700,MATCH(DataNPI_BLU!$B61,DataPembayaran_BLU!$C$2:$C$700,0))=0,"",INDEX(DataPembayaran_BLU!$B$2:$B$700,MATCH(DataNPI_BLU!$B61,DataPembayaran_BLU!$C$2:$C$700,0)))</f>
        <v/>
      </c>
      <c r="D61" s="198" t="s">
        <v>645</v>
      </c>
      <c r="E61" s="197"/>
      <c r="F61" s="200">
        <f>_xlfn.IFNA(INDEX(data_pembayaran_total_pembayaran,MATCH(DataNPI_BLU!$B61,DataPembayaran_BLU!$C$2:$C$700,0)),"")</f>
        <v>0</v>
      </c>
    </row>
    <row r="62" spans="1:6">
      <c r="A62" s="195">
        <v>61</v>
      </c>
      <c r="B62" s="196" t="str">
        <f>_xlfn.IFNA(INDEX(DataPembayaran_BLU!$C$2:$C$700,MATCH(DataNPI_BLU!$A62,DataPembayaran_BLU!$A$2:$A$700,0)),"")</f>
        <v/>
      </c>
      <c r="C62" s="197" t="str">
        <f>IF(INDEX(DataPembayaran_BLU!$B$2:$B$700,MATCH(DataNPI_BLU!$B62,DataPembayaran_BLU!$C$2:$C$700,0))=0,"",INDEX(DataPembayaran_BLU!$B$2:$B$700,MATCH(DataNPI_BLU!$B62,DataPembayaran_BLU!$C$2:$C$700,0)))</f>
        <v/>
      </c>
      <c r="D62" s="198" t="s">
        <v>646</v>
      </c>
      <c r="E62" s="197"/>
      <c r="F62" s="200">
        <f>_xlfn.IFNA(INDEX(data_pembayaran_total_pembayaran,MATCH(DataNPI_BLU!$B62,DataPembayaran_BLU!$C$2:$C$700,0)),"")</f>
        <v>0</v>
      </c>
    </row>
    <row r="63" spans="1:6">
      <c r="A63" s="195">
        <v>62</v>
      </c>
      <c r="B63" s="196" t="str">
        <f>_xlfn.IFNA(INDEX(DataPembayaran_BLU!$C$2:$C$700,MATCH(DataNPI_BLU!$A63,DataPembayaran_BLU!$A$2:$A$700,0)),"")</f>
        <v/>
      </c>
      <c r="C63" s="197" t="str">
        <f>IF(INDEX(DataPembayaran_BLU!$B$2:$B$700,MATCH(DataNPI_BLU!$B63,DataPembayaran_BLU!$C$2:$C$700,0))=0,"",INDEX(DataPembayaran_BLU!$B$2:$B$700,MATCH(DataNPI_BLU!$B63,DataPembayaran_BLU!$C$2:$C$700,0)))</f>
        <v/>
      </c>
      <c r="D63" s="198" t="s">
        <v>647</v>
      </c>
      <c r="E63" s="197"/>
      <c r="F63" s="200">
        <f>_xlfn.IFNA(INDEX(data_pembayaran_total_pembayaran,MATCH(DataNPI_BLU!$B63,DataPembayaran_BLU!$C$2:$C$700,0)),"")</f>
        <v>0</v>
      </c>
    </row>
    <row r="64" spans="1:6">
      <c r="A64" s="195">
        <v>63</v>
      </c>
      <c r="B64" s="196" t="str">
        <f>_xlfn.IFNA(INDEX(DataPembayaran_BLU!$C$2:$C$700,MATCH(DataNPI_BLU!$A64,DataPembayaran_BLU!$A$2:$A$700,0)),"")</f>
        <v/>
      </c>
      <c r="C64" s="197" t="str">
        <f>IF(INDEX(DataPembayaran_BLU!$B$2:$B$700,MATCH(DataNPI_BLU!$B64,DataPembayaran_BLU!$C$2:$C$700,0))=0,"",INDEX(DataPembayaran_BLU!$B$2:$B$700,MATCH(DataNPI_BLU!$B64,DataPembayaran_BLU!$C$2:$C$700,0)))</f>
        <v/>
      </c>
      <c r="D64" s="198" t="s">
        <v>648</v>
      </c>
      <c r="E64" s="197"/>
      <c r="F64" s="200">
        <f>_xlfn.IFNA(INDEX(data_pembayaran_total_pembayaran,MATCH(DataNPI_BLU!$B64,DataPembayaran_BLU!$C$2:$C$700,0)),"")</f>
        <v>0</v>
      </c>
    </row>
    <row r="65" spans="1:6">
      <c r="A65" s="195">
        <v>64</v>
      </c>
      <c r="B65" s="196" t="str">
        <f>_xlfn.IFNA(INDEX(DataPembayaran_BLU!$C$2:$C$700,MATCH(DataNPI_BLU!$A65,DataPembayaran_BLU!$A$2:$A$700,0)),"")</f>
        <v/>
      </c>
      <c r="C65" s="197" t="str">
        <f>IF(INDEX(DataPembayaran_BLU!$B$2:$B$700,MATCH(DataNPI_BLU!$B65,DataPembayaran_BLU!$C$2:$C$700,0))=0,"",INDEX(DataPembayaran_BLU!$B$2:$B$700,MATCH(DataNPI_BLU!$B65,DataPembayaran_BLU!$C$2:$C$700,0)))</f>
        <v/>
      </c>
      <c r="D65" s="198" t="s">
        <v>649</v>
      </c>
      <c r="E65" s="197"/>
      <c r="F65" s="200">
        <f>_xlfn.IFNA(INDEX(data_pembayaran_total_pembayaran,MATCH(DataNPI_BLU!$B65,DataPembayaran_BLU!$C$2:$C$700,0)),"")</f>
        <v>0</v>
      </c>
    </row>
    <row r="66" spans="1:6">
      <c r="A66" s="195">
        <v>65</v>
      </c>
      <c r="B66" s="196" t="str">
        <f>_xlfn.IFNA(INDEX(DataPembayaran_BLU!$C$2:$C$700,MATCH(DataNPI_BLU!$A66,DataPembayaran_BLU!$A$2:$A$700,0)),"")</f>
        <v/>
      </c>
      <c r="C66" s="197" t="str">
        <f>IF(INDEX(DataPembayaran_BLU!$B$2:$B$700,MATCH(DataNPI_BLU!$B66,DataPembayaran_BLU!$C$2:$C$700,0))=0,"",INDEX(DataPembayaran_BLU!$B$2:$B$700,MATCH(DataNPI_BLU!$B66,DataPembayaran_BLU!$C$2:$C$700,0)))</f>
        <v/>
      </c>
      <c r="D66" s="198" t="s">
        <v>650</v>
      </c>
      <c r="E66" s="197"/>
      <c r="F66" s="200">
        <f>_xlfn.IFNA(INDEX(data_pembayaran_total_pembayaran,MATCH(DataNPI_BLU!$B66,DataPembayaran_BLU!$C$2:$C$700,0)),"")</f>
        <v>0</v>
      </c>
    </row>
    <row r="67" spans="1:6">
      <c r="A67" s="195">
        <v>66</v>
      </c>
      <c r="B67" s="196" t="str">
        <f>_xlfn.IFNA(INDEX(DataPembayaran_BLU!$C$2:$C$700,MATCH(DataNPI_BLU!$A67,DataPembayaran_BLU!$A$2:$A$700,0)),"")</f>
        <v/>
      </c>
      <c r="C67" s="197" t="str">
        <f>IF(INDEX(DataPembayaran_BLU!$B$2:$B$700,MATCH(DataNPI_BLU!$B67,DataPembayaran_BLU!$C$2:$C$700,0))=0,"",INDEX(DataPembayaran_BLU!$B$2:$B$700,MATCH(DataNPI_BLU!$B67,DataPembayaran_BLU!$C$2:$C$700,0)))</f>
        <v/>
      </c>
      <c r="D67" s="198" t="s">
        <v>651</v>
      </c>
      <c r="E67" s="197"/>
      <c r="F67" s="200">
        <f>_xlfn.IFNA(INDEX(data_pembayaran_total_pembayaran,MATCH(DataNPI_BLU!$B67,DataPembayaran_BLU!$C$2:$C$700,0)),"")</f>
        <v>0</v>
      </c>
    </row>
    <row r="68" spans="1:6">
      <c r="A68" s="195">
        <v>67</v>
      </c>
      <c r="B68" s="196" t="str">
        <f>_xlfn.IFNA(INDEX(DataPembayaran_BLU!$C$2:$C$700,MATCH(DataNPI_BLU!$A68,DataPembayaran_BLU!$A$2:$A$700,0)),"")</f>
        <v/>
      </c>
      <c r="C68" s="197" t="str">
        <f>IF(INDEX(DataPembayaran_BLU!$B$2:$B$700,MATCH(DataNPI_BLU!$B68,DataPembayaran_BLU!$C$2:$C$700,0))=0,"",INDEX(DataPembayaran_BLU!$B$2:$B$700,MATCH(DataNPI_BLU!$B68,DataPembayaran_BLU!$C$2:$C$700,0)))</f>
        <v/>
      </c>
      <c r="D68" s="198" t="s">
        <v>652</v>
      </c>
      <c r="E68" s="197"/>
      <c r="F68" s="200">
        <f>_xlfn.IFNA(INDEX(data_pembayaran_total_pembayaran,MATCH(DataNPI_BLU!$B68,DataPembayaran_BLU!$C$2:$C$700,0)),"")</f>
        <v>0</v>
      </c>
    </row>
    <row r="69" spans="1:6">
      <c r="A69" s="195">
        <v>68</v>
      </c>
      <c r="B69" s="196" t="str">
        <f>_xlfn.IFNA(INDEX(DataPembayaran_BLU!$C$2:$C$700,MATCH(DataNPI_BLU!$A69,DataPembayaran_BLU!$A$2:$A$700,0)),"")</f>
        <v/>
      </c>
      <c r="C69" s="197" t="str">
        <f>IF(INDEX(DataPembayaran_BLU!$B$2:$B$700,MATCH(DataNPI_BLU!$B69,DataPembayaran_BLU!$C$2:$C$700,0))=0,"",INDEX(DataPembayaran_BLU!$B$2:$B$700,MATCH(DataNPI_BLU!$B69,DataPembayaran_BLU!$C$2:$C$700,0)))</f>
        <v/>
      </c>
      <c r="D69" s="198" t="s">
        <v>653</v>
      </c>
      <c r="E69" s="197"/>
      <c r="F69" s="200">
        <f>_xlfn.IFNA(INDEX(data_pembayaran_total_pembayaran,MATCH(DataNPI_BLU!$B69,DataPembayaran_BLU!$C$2:$C$700,0)),"")</f>
        <v>0</v>
      </c>
    </row>
    <row r="70" spans="1:6">
      <c r="A70" s="195">
        <v>69</v>
      </c>
      <c r="B70" s="196" t="str">
        <f>_xlfn.IFNA(INDEX(DataPembayaran_BLU!$C$2:$C$700,MATCH(DataNPI_BLU!$A70,DataPembayaran_BLU!$A$2:$A$700,0)),"")</f>
        <v/>
      </c>
      <c r="C70" s="197" t="str">
        <f>IF(INDEX(DataPembayaran_BLU!$B$2:$B$700,MATCH(DataNPI_BLU!$B70,DataPembayaran_BLU!$C$2:$C$700,0))=0,"",INDEX(DataPembayaran_BLU!$B$2:$B$700,MATCH(DataNPI_BLU!$B70,DataPembayaran_BLU!$C$2:$C$700,0)))</f>
        <v/>
      </c>
      <c r="D70" s="198" t="s">
        <v>654</v>
      </c>
      <c r="E70" s="197"/>
      <c r="F70" s="200">
        <f>_xlfn.IFNA(INDEX(data_pembayaran_total_pembayaran,MATCH(DataNPI_BLU!$B70,DataPembayaran_BLU!$C$2:$C$700,0)),"")</f>
        <v>0</v>
      </c>
    </row>
    <row r="71" spans="1:6">
      <c r="A71" s="195">
        <v>70</v>
      </c>
      <c r="B71" s="196" t="str">
        <f>_xlfn.IFNA(INDEX(DataPembayaran_BLU!$C$2:$C$700,MATCH(DataNPI_BLU!$A71,DataPembayaran_BLU!$A$2:$A$700,0)),"")</f>
        <v/>
      </c>
      <c r="C71" s="197" t="str">
        <f>IF(INDEX(DataPembayaran_BLU!$B$2:$B$700,MATCH(DataNPI_BLU!$B71,DataPembayaran_BLU!$C$2:$C$700,0))=0,"",INDEX(DataPembayaran_BLU!$B$2:$B$700,MATCH(DataNPI_BLU!$B71,DataPembayaran_BLU!$C$2:$C$700,0)))</f>
        <v/>
      </c>
      <c r="D71" s="198" t="s">
        <v>655</v>
      </c>
      <c r="E71" s="197"/>
      <c r="F71" s="200">
        <f>_xlfn.IFNA(INDEX(data_pembayaran_total_pembayaran,MATCH(DataNPI_BLU!$B71,DataPembayaran_BLU!$C$2:$C$700,0)),"")</f>
        <v>0</v>
      </c>
    </row>
    <row r="72" spans="1:6">
      <c r="A72" s="195">
        <v>71</v>
      </c>
      <c r="B72" s="196" t="str">
        <f>_xlfn.IFNA(INDEX(DataPembayaran_BLU!$C$2:$C$700,MATCH(DataNPI_BLU!$A72,DataPembayaran_BLU!$A$2:$A$700,0)),"")</f>
        <v/>
      </c>
      <c r="C72" s="197" t="str">
        <f>IF(INDEX(DataPembayaran_BLU!$B$2:$B$700,MATCH(DataNPI_BLU!$B72,DataPembayaran_BLU!$C$2:$C$700,0))=0,"",INDEX(DataPembayaran_BLU!$B$2:$B$700,MATCH(DataNPI_BLU!$B72,DataPembayaran_BLU!$C$2:$C$700,0)))</f>
        <v/>
      </c>
      <c r="D72" s="198" t="s">
        <v>656</v>
      </c>
      <c r="E72" s="197" t="str">
        <f>IF(INDEX(DataPembayaran_BLU!$B$2:$B$700,MATCH(DataNPI_BLU!$B72,DataPembayaran_BLU!$C$2:$C$700,0))=0,"",INDEX(DataPembayaran_BLU!$B$2:$B$700,MATCH(DataNPI_BLU!$B72,DataPembayaran_BLU!$C$2:$C$700,0)))</f>
        <v/>
      </c>
      <c r="F72" s="200">
        <f>_xlfn.IFNA(INDEX(data_pembayaran_total_pembayaran,MATCH(DataNPI_BLU!$B72,DataPembayaran_BLU!$C$2:$C$700,0)),"")</f>
        <v>0</v>
      </c>
    </row>
    <row r="73" spans="1:6">
      <c r="A73" s="195">
        <v>72</v>
      </c>
      <c r="B73" s="196" t="str">
        <f>_xlfn.IFNA(INDEX(DataPembayaran_BLU!$C$2:$C$700,MATCH(DataNPI_BLU!$A73,DataPembayaran_BLU!$A$2:$A$700,0)),"")</f>
        <v/>
      </c>
      <c r="C73" s="197" t="str">
        <f>IF(INDEX(DataPembayaran_BLU!$B$2:$B$700,MATCH(DataNPI_BLU!$B73,DataPembayaran_BLU!$C$2:$C$700,0))=0,"",INDEX(DataPembayaran_BLU!$B$2:$B$700,MATCH(DataNPI_BLU!$B73,DataPembayaran_BLU!$C$2:$C$700,0)))</f>
        <v/>
      </c>
      <c r="D73" s="198" t="s">
        <v>657</v>
      </c>
      <c r="E73" s="197" t="str">
        <f>IF(INDEX(DataPembayaran_BLU!$B$2:$B$700,MATCH(DataNPI_BLU!$B73,DataPembayaran_BLU!$C$2:$C$700,0))=0,"",INDEX(DataPembayaran_BLU!$B$2:$B$700,MATCH(DataNPI_BLU!$B73,DataPembayaran_BLU!$C$2:$C$700,0)))</f>
        <v/>
      </c>
      <c r="F73" s="200">
        <f>_xlfn.IFNA(INDEX(data_pembayaran_total_pembayaran,MATCH(DataNPI_BLU!$B73,DataPembayaran_BLU!$C$2:$C$700,0)),"")</f>
        <v>0</v>
      </c>
    </row>
    <row r="74" spans="1:6">
      <c r="A74" s="195">
        <v>73</v>
      </c>
      <c r="B74" s="196" t="str">
        <f>_xlfn.IFNA(INDEX(DataPembayaran_BLU!$C$2:$C$700,MATCH(DataNPI_BLU!$A74,DataPembayaran_BLU!$A$2:$A$700,0)),"")</f>
        <v/>
      </c>
      <c r="C74" s="197" t="str">
        <f>IF(INDEX(DataPembayaran_BLU!$B$2:$B$700,MATCH(DataNPI_BLU!$B74,DataPembayaran_BLU!$C$2:$C$700,0))=0,"",INDEX(DataPembayaran_BLU!$B$2:$B$700,MATCH(DataNPI_BLU!$B74,DataPembayaran_BLU!$C$2:$C$700,0)))</f>
        <v/>
      </c>
      <c r="D74" s="198" t="s">
        <v>658</v>
      </c>
      <c r="E74" s="197" t="str">
        <f>IF(INDEX(DataPembayaran_BLU!$B$2:$B$700,MATCH(DataNPI_BLU!$B74,DataPembayaran_BLU!$C$2:$C$700,0))=0,"",INDEX(DataPembayaran_BLU!$B$2:$B$700,MATCH(DataNPI_BLU!$B74,DataPembayaran_BLU!$C$2:$C$700,0)))</f>
        <v/>
      </c>
      <c r="F74" s="200">
        <f>_xlfn.IFNA(INDEX(data_pembayaran_total_pembayaran,MATCH(DataNPI_BLU!$B74,DataPembayaran_BLU!$C$2:$C$700,0)),"")</f>
        <v>0</v>
      </c>
    </row>
    <row r="75" spans="1:6">
      <c r="A75" s="195">
        <v>74</v>
      </c>
      <c r="B75" s="196" t="str">
        <f>_xlfn.IFNA(INDEX(DataPembayaran_BLU!$C$2:$C$700,MATCH(DataNPI_BLU!$A75,DataPembayaran_BLU!$A$2:$A$700,0)),"")</f>
        <v/>
      </c>
      <c r="C75" s="197" t="str">
        <f>IF(INDEX(DataPembayaran_BLU!$B$2:$B$700,MATCH(DataNPI_BLU!$B75,DataPembayaran_BLU!$C$2:$C$700,0))=0,"",INDEX(DataPembayaran_BLU!$B$2:$B$700,MATCH(DataNPI_BLU!$B75,DataPembayaran_BLU!$C$2:$C$700,0)))</f>
        <v/>
      </c>
      <c r="D75" s="198" t="s">
        <v>659</v>
      </c>
      <c r="E75" s="197" t="str">
        <f>IF(INDEX(DataPembayaran_BLU!$B$2:$B$700,MATCH(DataNPI_BLU!$B75,DataPembayaran_BLU!$C$2:$C$700,0))=0,"",INDEX(DataPembayaran_BLU!$B$2:$B$700,MATCH(DataNPI_BLU!$B75,DataPembayaran_BLU!$C$2:$C$700,0)))</f>
        <v/>
      </c>
      <c r="F75" s="200">
        <f>_xlfn.IFNA(INDEX(data_pembayaran_total_pembayaran,MATCH(DataNPI_BLU!$B75,DataPembayaran_BLU!$C$2:$C$700,0)),"")</f>
        <v>0</v>
      </c>
    </row>
    <row r="76" spans="1:6">
      <c r="A76" s="195">
        <v>75</v>
      </c>
      <c r="B76" s="196" t="str">
        <f>_xlfn.IFNA(INDEX(DataPembayaran_BLU!$C$2:$C$700,MATCH(DataNPI_BLU!$A76,DataPembayaran_BLU!$A$2:$A$700,0)),"")</f>
        <v/>
      </c>
      <c r="C76" s="197" t="str">
        <f>IF(INDEX(DataPembayaran_BLU!$B$2:$B$700,MATCH(DataNPI_BLU!$B76,DataPembayaran_BLU!$C$2:$C$700,0))=0,"",INDEX(DataPembayaran_BLU!$B$2:$B$700,MATCH(DataNPI_BLU!$B76,DataPembayaran_BLU!$C$2:$C$700,0)))</f>
        <v/>
      </c>
      <c r="D76" s="198" t="s">
        <v>660</v>
      </c>
      <c r="E76" s="197" t="str">
        <f>IF(INDEX(DataPembayaran_BLU!$B$2:$B$700,MATCH(DataNPI_BLU!$B76,DataPembayaran_BLU!$C$2:$C$700,0))=0,"",INDEX(DataPembayaran_BLU!$B$2:$B$700,MATCH(DataNPI_BLU!$B76,DataPembayaran_BLU!$C$2:$C$700,0)))</f>
        <v/>
      </c>
      <c r="F76" s="200">
        <f>_xlfn.IFNA(INDEX(data_pembayaran_total_pembayaran,MATCH(DataNPI_BLU!$B76,DataPembayaran_BLU!$C$2:$C$700,0)),"")</f>
        <v>0</v>
      </c>
    </row>
    <row r="77" spans="1:6">
      <c r="A77" s="195">
        <v>76</v>
      </c>
      <c r="B77" s="196" t="str">
        <f>_xlfn.IFNA(INDEX(DataPembayaran_BLU!$C$2:$C$700,MATCH(DataNPI_BLU!$A77,DataPembayaran_BLU!$A$2:$A$700,0)),"")</f>
        <v/>
      </c>
      <c r="C77" s="197" t="str">
        <f>IF(INDEX(DataPembayaran_BLU!$B$2:$B$700,MATCH(DataNPI_BLU!$B77,DataPembayaran_BLU!$C$2:$C$700,0))=0,"",INDEX(DataPembayaran_BLU!$B$2:$B$700,MATCH(DataNPI_BLU!$B77,DataPembayaran_BLU!$C$2:$C$700,0)))</f>
        <v/>
      </c>
      <c r="D77" s="198" t="s">
        <v>661</v>
      </c>
      <c r="E77" s="197" t="str">
        <f>IF(INDEX(DataPembayaran_BLU!$B$2:$B$700,MATCH(DataNPI_BLU!$B77,DataPembayaran_BLU!$C$2:$C$700,0))=0,"",INDEX(DataPembayaran_BLU!$B$2:$B$700,MATCH(DataNPI_BLU!$B77,DataPembayaran_BLU!$C$2:$C$700,0)))</f>
        <v/>
      </c>
      <c r="F77" s="200">
        <f>_xlfn.IFNA(INDEX(data_pembayaran_total_pembayaran,MATCH(DataNPI_BLU!$B77,DataPembayaran_BLU!$C$2:$C$700,0)),"")</f>
        <v>0</v>
      </c>
    </row>
    <row r="78" spans="1:6">
      <c r="A78" s="195">
        <v>77</v>
      </c>
      <c r="B78" s="196" t="str">
        <f>_xlfn.IFNA(INDEX(DataPembayaran_BLU!$C$2:$C$700,MATCH(DataNPI_BLU!$A78,DataPembayaran_BLU!$A$2:$A$700,0)),"")</f>
        <v/>
      </c>
      <c r="C78" s="197" t="str">
        <f>IF(INDEX(DataPembayaran_BLU!$B$2:$B$700,MATCH(DataNPI_BLU!$B78,DataPembayaran_BLU!$C$2:$C$700,0))=0,"",INDEX(DataPembayaran_BLU!$B$2:$B$700,MATCH(DataNPI_BLU!$B78,DataPembayaran_BLU!$C$2:$C$700,0)))</f>
        <v/>
      </c>
      <c r="D78" s="198" t="s">
        <v>662</v>
      </c>
      <c r="E78" s="197" t="str">
        <f>IF(INDEX(DataPembayaran_BLU!$B$2:$B$700,MATCH(DataNPI_BLU!$B78,DataPembayaran_BLU!$C$2:$C$700,0))=0,"",INDEX(DataPembayaran_BLU!$B$2:$B$700,MATCH(DataNPI_BLU!$B78,DataPembayaran_BLU!$C$2:$C$700,0)))</f>
        <v/>
      </c>
      <c r="F78" s="200">
        <f>_xlfn.IFNA(INDEX(data_pembayaran_total_pembayaran,MATCH(DataNPI_BLU!$B78,DataPembayaran_BLU!$C$2:$C$700,0)),"")</f>
        <v>0</v>
      </c>
    </row>
    <row r="79" spans="1:6">
      <c r="A79" s="195">
        <v>78</v>
      </c>
      <c r="B79" s="196" t="str">
        <f>_xlfn.IFNA(INDEX(DataPembayaran_BLU!$C$2:$C$700,MATCH(DataNPI_BLU!$A79,DataPembayaran_BLU!$A$2:$A$700,0)),"")</f>
        <v/>
      </c>
      <c r="C79" s="197" t="str">
        <f>IF(INDEX(DataPembayaran_BLU!$B$2:$B$700,MATCH(DataNPI_BLU!$B79,DataPembayaran_BLU!$C$2:$C$700,0))=0,"",INDEX(DataPembayaran_BLU!$B$2:$B$700,MATCH(DataNPI_BLU!$B79,DataPembayaran_BLU!$C$2:$C$700,0)))</f>
        <v/>
      </c>
      <c r="D79" s="198" t="s">
        <v>663</v>
      </c>
      <c r="E79" s="197" t="str">
        <f>IF(INDEX(DataPembayaran_BLU!$B$2:$B$700,MATCH(DataNPI_BLU!$B79,DataPembayaran_BLU!$C$2:$C$700,0))=0,"",INDEX(DataPembayaran_BLU!$B$2:$B$700,MATCH(DataNPI_BLU!$B79,DataPembayaran_BLU!$C$2:$C$700,0)))</f>
        <v/>
      </c>
      <c r="F79" s="200">
        <f>_xlfn.IFNA(INDEX(data_pembayaran_total_pembayaran,MATCH(DataNPI_BLU!$B79,DataPembayaran_BLU!$C$2:$C$700,0)),"")</f>
        <v>0</v>
      </c>
    </row>
    <row r="80" spans="1:6">
      <c r="A80" s="195">
        <v>79</v>
      </c>
      <c r="B80" s="196" t="str">
        <f>_xlfn.IFNA(INDEX(DataPembayaran_BLU!$C$2:$C$700,MATCH(DataNPI_BLU!$A80,DataPembayaran_BLU!$A$2:$A$700,0)),"")</f>
        <v/>
      </c>
      <c r="C80" s="197" t="str">
        <f>IF(INDEX(DataPembayaran_BLU!$B$2:$B$700,MATCH(DataNPI_BLU!$B80,DataPembayaran_BLU!$C$2:$C$700,0))=0,"",INDEX(DataPembayaran_BLU!$B$2:$B$700,MATCH(DataNPI_BLU!$B80,DataPembayaran_BLU!$C$2:$C$700,0)))</f>
        <v/>
      </c>
      <c r="D80" s="198" t="s">
        <v>664</v>
      </c>
      <c r="E80" s="197" t="str">
        <f>IF(INDEX(DataPembayaran_BLU!$B$2:$B$700,MATCH(DataNPI_BLU!$B80,DataPembayaran_BLU!$C$2:$C$700,0))=0,"",INDEX(DataPembayaran_BLU!$B$2:$B$700,MATCH(DataNPI_BLU!$B80,DataPembayaran_BLU!$C$2:$C$700,0)))</f>
        <v/>
      </c>
      <c r="F80" s="200">
        <f>_xlfn.IFNA(INDEX(data_pembayaran_total_pembayaran,MATCH(DataNPI_BLU!$B80,DataPembayaran_BLU!$C$2:$C$700,0)),"")</f>
        <v>0</v>
      </c>
    </row>
    <row r="81" spans="1:6">
      <c r="A81" s="195">
        <v>80</v>
      </c>
      <c r="B81" s="196" t="str">
        <f>_xlfn.IFNA(INDEX(DataPembayaran_BLU!$C$2:$C$700,MATCH(DataNPI_BLU!$A81,DataPembayaran_BLU!$A$2:$A$700,0)),"")</f>
        <v/>
      </c>
      <c r="C81" s="197" t="str">
        <f>IF(INDEX(DataPembayaran_BLU!$B$2:$B$700,MATCH(DataNPI_BLU!$B81,DataPembayaran_BLU!$C$2:$C$700,0))=0,"",INDEX(DataPembayaran_BLU!$B$2:$B$700,MATCH(DataNPI_BLU!$B81,DataPembayaran_BLU!$C$2:$C$700,0)))</f>
        <v/>
      </c>
      <c r="D81" s="198" t="s">
        <v>665</v>
      </c>
      <c r="E81" s="197" t="str">
        <f>IF(INDEX(DataPembayaran_BLU!$B$2:$B$700,MATCH(DataNPI_BLU!$B81,DataPembayaran_BLU!$C$2:$C$700,0))=0,"",INDEX(DataPembayaran_BLU!$B$2:$B$700,MATCH(DataNPI_BLU!$B81,DataPembayaran_BLU!$C$2:$C$700,0)))</f>
        <v/>
      </c>
      <c r="F81" s="200">
        <f>_xlfn.IFNA(INDEX(data_pembayaran_total_pembayaran,MATCH(DataNPI_BLU!$B81,DataPembayaran_BLU!$C$2:$C$700,0)),"")</f>
        <v>0</v>
      </c>
    </row>
    <row r="82" spans="1:6">
      <c r="A82" s="195">
        <v>81</v>
      </c>
      <c r="B82" s="196" t="str">
        <f>_xlfn.IFNA(INDEX(DataPembayaran_BLU!$C$2:$C$700,MATCH(DataNPI_BLU!$A82,DataPembayaran_BLU!$A$2:$A$700,0)),"")</f>
        <v/>
      </c>
      <c r="C82" s="197" t="str">
        <f>IF(INDEX(DataPembayaran_BLU!$B$2:$B$700,MATCH(DataNPI_BLU!$B82,DataPembayaran_BLU!$C$2:$C$700,0))=0,"",INDEX(DataPembayaran_BLU!$B$2:$B$700,MATCH(DataNPI_BLU!$B82,DataPembayaran_BLU!$C$2:$C$700,0)))</f>
        <v/>
      </c>
      <c r="D82" s="198" t="s">
        <v>666</v>
      </c>
      <c r="E82" s="197" t="str">
        <f>IF(INDEX(DataPembayaran_BLU!$B$2:$B$700,MATCH(DataNPI_BLU!$B82,DataPembayaran_BLU!$C$2:$C$700,0))=0,"",INDEX(DataPembayaran_BLU!$B$2:$B$700,MATCH(DataNPI_BLU!$B82,DataPembayaran_BLU!$C$2:$C$700,0)))</f>
        <v/>
      </c>
      <c r="F82" s="200">
        <f>_xlfn.IFNA(INDEX(data_pembayaran_total_pembayaran,MATCH(DataNPI_BLU!$B82,DataPembayaran_BLU!$C$2:$C$700,0)),"")</f>
        <v>0</v>
      </c>
    </row>
    <row r="83" spans="1:6">
      <c r="A83" s="195">
        <v>82</v>
      </c>
      <c r="B83" s="196" t="str">
        <f>_xlfn.IFNA(INDEX(DataPembayaran_BLU!$C$2:$C$700,MATCH(DataNPI_BLU!$A83,DataPembayaran_BLU!$A$2:$A$700,0)),"")</f>
        <v/>
      </c>
      <c r="C83" s="197" t="str">
        <f>IF(INDEX(DataPembayaran_BLU!$B$2:$B$700,MATCH(DataNPI_BLU!$B83,DataPembayaran_BLU!$C$2:$C$700,0))=0,"",INDEX(DataPembayaran_BLU!$B$2:$B$700,MATCH(DataNPI_BLU!$B83,DataPembayaran_BLU!$C$2:$C$700,0)))</f>
        <v/>
      </c>
      <c r="D83" s="198" t="s">
        <v>667</v>
      </c>
      <c r="E83" s="197" t="str">
        <f>IF(INDEX(DataPembayaran_BLU!$B$2:$B$700,MATCH(DataNPI_BLU!$B83,DataPembayaran_BLU!$C$2:$C$700,0))=0,"",INDEX(DataPembayaran_BLU!$B$2:$B$700,MATCH(DataNPI_BLU!$B83,DataPembayaran_BLU!$C$2:$C$700,0)))</f>
        <v/>
      </c>
      <c r="F83" s="200">
        <f>_xlfn.IFNA(INDEX(data_pembayaran_total_pembayaran,MATCH(DataNPI_BLU!$B83,DataPembayaran_BLU!$C$2:$C$700,0)),"")</f>
        <v>0</v>
      </c>
    </row>
    <row r="84" spans="1:6">
      <c r="A84" s="195">
        <v>83</v>
      </c>
      <c r="B84" s="196" t="str">
        <f>_xlfn.IFNA(INDEX(DataPembayaran_BLU!$C$2:$C$700,MATCH(DataNPI_BLU!$A84,DataPembayaran_BLU!$A$2:$A$700,0)),"")</f>
        <v/>
      </c>
      <c r="C84" s="197" t="str">
        <f>IF(INDEX(DataPembayaran_BLU!$B$2:$B$700,MATCH(DataNPI_BLU!$B84,DataPembayaran_BLU!$C$2:$C$700,0))=0,"",INDEX(DataPembayaran_BLU!$B$2:$B$700,MATCH(DataNPI_BLU!$B84,DataPembayaran_BLU!$C$2:$C$700,0)))</f>
        <v/>
      </c>
      <c r="D84" s="198" t="s">
        <v>668</v>
      </c>
      <c r="E84" s="197" t="str">
        <f>IF(INDEX(DataPembayaran_BLU!$B$2:$B$700,MATCH(DataNPI_BLU!$B84,DataPembayaran_BLU!$C$2:$C$700,0))=0,"",INDEX(DataPembayaran_BLU!$B$2:$B$700,MATCH(DataNPI_BLU!$B84,DataPembayaran_BLU!$C$2:$C$700,0)))</f>
        <v/>
      </c>
      <c r="F84" s="200">
        <f>_xlfn.IFNA(INDEX(data_pembayaran_total_pembayaran,MATCH(DataNPI_BLU!$B84,DataPembayaran_BLU!$C$2:$C$700,0)),"")</f>
        <v>0</v>
      </c>
    </row>
    <row r="85" spans="1:6">
      <c r="A85" s="195">
        <v>84</v>
      </c>
      <c r="B85" s="196" t="str">
        <f>_xlfn.IFNA(INDEX(DataPembayaran_BLU!$C$2:$C$700,MATCH(DataNPI_BLU!$A85,DataPembayaran_BLU!$A$2:$A$700,0)),"")</f>
        <v/>
      </c>
      <c r="C85" s="197" t="str">
        <f>IF(INDEX(DataPembayaran_BLU!$B$2:$B$700,MATCH(DataNPI_BLU!$B85,DataPembayaran_BLU!$C$2:$C$700,0))=0,"",INDEX(DataPembayaran_BLU!$B$2:$B$700,MATCH(DataNPI_BLU!$B85,DataPembayaran_BLU!$C$2:$C$700,0)))</f>
        <v/>
      </c>
      <c r="D85" s="198" t="s">
        <v>669</v>
      </c>
      <c r="E85" s="197" t="str">
        <f>IF(INDEX(DataPembayaran_BLU!$B$2:$B$700,MATCH(DataNPI_BLU!$B85,DataPembayaran_BLU!$C$2:$C$700,0))=0,"",INDEX(DataPembayaran_BLU!$B$2:$B$700,MATCH(DataNPI_BLU!$B85,DataPembayaran_BLU!$C$2:$C$700,0)))</f>
        <v/>
      </c>
      <c r="F85" s="200">
        <f>_xlfn.IFNA(INDEX(data_pembayaran_total_pembayaran,MATCH(DataNPI_BLU!$B85,DataPembayaran_BLU!$C$2:$C$700,0)),"")</f>
        <v>0</v>
      </c>
    </row>
    <row r="86" spans="1:6">
      <c r="A86" s="195">
        <v>85</v>
      </c>
      <c r="B86" s="196" t="str">
        <f>_xlfn.IFNA(INDEX(DataPembayaran_BLU!$C$2:$C$700,MATCH(DataNPI_BLU!$A86,DataPembayaran_BLU!$A$2:$A$700,0)),"")</f>
        <v/>
      </c>
      <c r="C86" s="197" t="str">
        <f>IF(INDEX(DataPembayaran_BLU!$B$2:$B$700,MATCH(DataNPI_BLU!$B86,DataPembayaran_BLU!$C$2:$C$700,0))=0,"",INDEX(DataPembayaran_BLU!$B$2:$B$700,MATCH(DataNPI_BLU!$B86,DataPembayaran_BLU!$C$2:$C$700,0)))</f>
        <v/>
      </c>
      <c r="D86" s="198" t="s">
        <v>670</v>
      </c>
      <c r="E86" s="197" t="str">
        <f>IF(INDEX(DataPembayaran_BLU!$B$2:$B$700,MATCH(DataNPI_BLU!$B86,DataPembayaran_BLU!$C$2:$C$700,0))=0,"",INDEX(DataPembayaran_BLU!$B$2:$B$700,MATCH(DataNPI_BLU!$B86,DataPembayaran_BLU!$C$2:$C$700,0)))</f>
        <v/>
      </c>
      <c r="F86" s="200">
        <f>_xlfn.IFNA(INDEX(data_pembayaran_total_pembayaran,MATCH(DataNPI_BLU!$B86,DataPembayaran_BLU!$C$2:$C$700,0)),"")</f>
        <v>0</v>
      </c>
    </row>
    <row r="87" spans="1:6">
      <c r="A87" s="195">
        <v>86</v>
      </c>
      <c r="B87" s="196" t="str">
        <f>_xlfn.IFNA(INDEX(DataPembayaran_BLU!$C$2:$C$700,MATCH(DataNPI_BLU!$A87,DataPembayaran_BLU!$A$2:$A$700,0)),"")</f>
        <v/>
      </c>
      <c r="C87" s="197" t="str">
        <f>IF(INDEX(DataPembayaran_BLU!$B$2:$B$700,MATCH(DataNPI_BLU!$B87,DataPembayaran_BLU!$C$2:$C$700,0))=0,"",INDEX(DataPembayaran_BLU!$B$2:$B$700,MATCH(DataNPI_BLU!$B87,DataPembayaran_BLU!$C$2:$C$700,0)))</f>
        <v/>
      </c>
      <c r="D87" s="198" t="s">
        <v>671</v>
      </c>
      <c r="E87" s="197" t="str">
        <f>IF(INDEX(DataPembayaran_BLU!$B$2:$B$700,MATCH(DataNPI_BLU!$B87,DataPembayaran_BLU!$C$2:$C$700,0))=0,"",INDEX(DataPembayaran_BLU!$B$2:$B$700,MATCH(DataNPI_BLU!$B87,DataPembayaran_BLU!$C$2:$C$700,0)))</f>
        <v/>
      </c>
      <c r="F87" s="200">
        <f>_xlfn.IFNA(INDEX(data_pembayaran_total_pembayaran,MATCH(DataNPI_BLU!$B87,DataPembayaran_BLU!$C$2:$C$700,0)),"")</f>
        <v>0</v>
      </c>
    </row>
    <row r="88" spans="1:6">
      <c r="A88" s="195">
        <v>87</v>
      </c>
      <c r="B88" s="196" t="str">
        <f>_xlfn.IFNA(INDEX(DataPembayaran_BLU!$C$2:$C$700,MATCH(DataNPI_BLU!$A88,DataPembayaran_BLU!$A$2:$A$700,0)),"")</f>
        <v/>
      </c>
      <c r="C88" s="197" t="str">
        <f>IF(INDEX(DataPembayaran_BLU!$B$2:$B$700,MATCH(DataNPI_BLU!$B88,DataPembayaran_BLU!$C$2:$C$700,0))=0,"",INDEX(DataPembayaran_BLU!$B$2:$B$700,MATCH(DataNPI_BLU!$B88,DataPembayaran_BLU!$C$2:$C$700,0)))</f>
        <v/>
      </c>
      <c r="D88" s="198" t="s">
        <v>672</v>
      </c>
      <c r="E88" s="197" t="str">
        <f>IF(INDEX(DataPembayaran_BLU!$B$2:$B$700,MATCH(DataNPI_BLU!$B88,DataPembayaran_BLU!$C$2:$C$700,0))=0,"",INDEX(DataPembayaran_BLU!$B$2:$B$700,MATCH(DataNPI_BLU!$B88,DataPembayaran_BLU!$C$2:$C$700,0)))</f>
        <v/>
      </c>
      <c r="F88" s="200">
        <f>_xlfn.IFNA(INDEX(data_pembayaran_total_pembayaran,MATCH(DataNPI_BLU!$B88,DataPembayaran_BLU!$C$2:$C$700,0)),"")</f>
        <v>0</v>
      </c>
    </row>
    <row r="89" spans="1:6">
      <c r="A89" s="195">
        <v>88</v>
      </c>
      <c r="B89" s="196" t="str">
        <f>_xlfn.IFNA(INDEX(DataPembayaran_BLU!$C$2:$C$700,MATCH(DataNPI_BLU!$A89,DataPembayaran_BLU!$A$2:$A$700,0)),"")</f>
        <v/>
      </c>
      <c r="C89" s="197" t="str">
        <f>IF(INDEX(DataPembayaran_BLU!$B$2:$B$700,MATCH(DataNPI_BLU!$B89,DataPembayaran_BLU!$C$2:$C$700,0))=0,"",INDEX(DataPembayaran_BLU!$B$2:$B$700,MATCH(DataNPI_BLU!$B89,DataPembayaran_BLU!$C$2:$C$700,0)))</f>
        <v/>
      </c>
      <c r="D89" s="198" t="s">
        <v>673</v>
      </c>
      <c r="E89" s="197" t="str">
        <f>IF(INDEX(DataPembayaran_BLU!$B$2:$B$700,MATCH(DataNPI_BLU!$B89,DataPembayaran_BLU!$C$2:$C$700,0))=0,"",INDEX(DataPembayaran_BLU!$B$2:$B$700,MATCH(DataNPI_BLU!$B89,DataPembayaran_BLU!$C$2:$C$700,0)))</f>
        <v/>
      </c>
      <c r="F89" s="200">
        <f>_xlfn.IFNA(INDEX(data_pembayaran_total_pembayaran,MATCH(DataNPI_BLU!$B89,DataPembayaran_BLU!$C$2:$C$700,0)),"")</f>
        <v>0</v>
      </c>
    </row>
    <row r="90" spans="1:6">
      <c r="A90" s="195">
        <v>89</v>
      </c>
      <c r="B90" s="196" t="str">
        <f>_xlfn.IFNA(INDEX(DataPembayaran_BLU!$C$2:$C$700,MATCH(DataNPI_BLU!$A90,DataPembayaran_BLU!$A$2:$A$700,0)),"")</f>
        <v/>
      </c>
      <c r="C90" s="197" t="str">
        <f>IF(INDEX(DataPembayaran_BLU!$B$2:$B$700,MATCH(DataNPI_BLU!$B90,DataPembayaran_BLU!$C$2:$C$700,0))=0,"",INDEX(DataPembayaran_BLU!$B$2:$B$700,MATCH(DataNPI_BLU!$B90,DataPembayaran_BLU!$C$2:$C$700,0)))</f>
        <v/>
      </c>
      <c r="D90" s="198" t="s">
        <v>674</v>
      </c>
      <c r="E90" s="197" t="str">
        <f>IF(INDEX(DataPembayaran_BLU!$B$2:$B$700,MATCH(DataNPI_BLU!$B90,DataPembayaran_BLU!$C$2:$C$700,0))=0,"",INDEX(DataPembayaran_BLU!$B$2:$B$700,MATCH(DataNPI_BLU!$B90,DataPembayaran_BLU!$C$2:$C$700,0)))</f>
        <v/>
      </c>
      <c r="F90" s="200">
        <f>_xlfn.IFNA(INDEX(data_pembayaran_total_pembayaran,MATCH(DataNPI_BLU!$B90,DataPembayaran_BLU!$C$2:$C$700,0)),"")</f>
        <v>0</v>
      </c>
    </row>
    <row r="91" spans="1:6">
      <c r="A91" s="195">
        <v>90</v>
      </c>
      <c r="B91" s="196" t="str">
        <f>_xlfn.IFNA(INDEX(DataPembayaran_BLU!$C$2:$C$700,MATCH(DataNPI_BLU!$A91,DataPembayaran_BLU!$A$2:$A$700,0)),"")</f>
        <v/>
      </c>
      <c r="C91" s="197" t="str">
        <f>IF(INDEX(DataPembayaran_BLU!$B$2:$B$700,MATCH(DataNPI_BLU!$B91,DataPembayaran_BLU!$C$2:$C$700,0))=0,"",INDEX(DataPembayaran_BLU!$B$2:$B$700,MATCH(DataNPI_BLU!$B91,DataPembayaran_BLU!$C$2:$C$700,0)))</f>
        <v/>
      </c>
      <c r="D91" s="198" t="s">
        <v>675</v>
      </c>
      <c r="E91" s="197" t="str">
        <f>IF(INDEX(DataPembayaran_BLU!$B$2:$B$700,MATCH(DataNPI_BLU!$B91,DataPembayaran_BLU!$C$2:$C$700,0))=0,"",INDEX(DataPembayaran_BLU!$B$2:$B$700,MATCH(DataNPI_BLU!$B91,DataPembayaran_BLU!$C$2:$C$700,0)))</f>
        <v/>
      </c>
      <c r="F91" s="200">
        <f>_xlfn.IFNA(INDEX(data_pembayaran_total_pembayaran,MATCH(DataNPI_BLU!$B91,DataPembayaran_BLU!$C$2:$C$700,0)),"")</f>
        <v>0</v>
      </c>
    </row>
    <row r="92" spans="1:6">
      <c r="A92" s="195">
        <v>91</v>
      </c>
      <c r="B92" s="196" t="str">
        <f>_xlfn.IFNA(INDEX(DataPembayaran_BLU!$C$2:$C$700,MATCH(DataNPI_BLU!$A92,DataPembayaran_BLU!$A$2:$A$700,0)),"")</f>
        <v/>
      </c>
      <c r="C92" s="197" t="str">
        <f>IF(INDEX(DataPembayaran_BLU!$B$2:$B$700,MATCH(DataNPI_BLU!$B92,DataPembayaran_BLU!$C$2:$C$700,0))=0,"",INDEX(DataPembayaran_BLU!$B$2:$B$700,MATCH(DataNPI_BLU!$B92,DataPembayaran_BLU!$C$2:$C$700,0)))</f>
        <v/>
      </c>
      <c r="D92" s="198" t="s">
        <v>676</v>
      </c>
      <c r="E92" s="197" t="str">
        <f>IF(INDEX(DataPembayaran_BLU!$B$2:$B$700,MATCH(DataNPI_BLU!$B92,DataPembayaran_BLU!$C$2:$C$700,0))=0,"",INDEX(DataPembayaran_BLU!$B$2:$B$700,MATCH(DataNPI_BLU!$B92,DataPembayaran_BLU!$C$2:$C$700,0)))</f>
        <v/>
      </c>
      <c r="F92" s="200">
        <f>_xlfn.IFNA(INDEX(data_pembayaran_total_pembayaran,MATCH(DataNPI_BLU!$B92,DataPembayaran_BLU!$C$2:$C$700,0)),"")</f>
        <v>0</v>
      </c>
    </row>
    <row r="93" spans="1:6">
      <c r="A93" s="195">
        <v>92</v>
      </c>
      <c r="B93" s="196" t="str">
        <f>_xlfn.IFNA(INDEX(DataPembayaran_BLU!$C$2:$C$700,MATCH(DataNPI_BLU!$A93,DataPembayaran_BLU!$A$2:$A$700,0)),"")</f>
        <v/>
      </c>
      <c r="C93" s="197" t="str">
        <f>IF(INDEX(DataPembayaran_BLU!$B$2:$B$700,MATCH(DataNPI_BLU!$B93,DataPembayaran_BLU!$C$2:$C$700,0))=0,"",INDEX(DataPembayaran_BLU!$B$2:$B$700,MATCH(DataNPI_BLU!$B93,DataPembayaran_BLU!$C$2:$C$700,0)))</f>
        <v/>
      </c>
      <c r="D93" s="198" t="s">
        <v>677</v>
      </c>
      <c r="E93" s="197" t="str">
        <f>IF(INDEX(DataPembayaran_BLU!$B$2:$B$700,MATCH(DataNPI_BLU!$B93,DataPembayaran_BLU!$C$2:$C$700,0))=0,"",INDEX(DataPembayaran_BLU!$B$2:$B$700,MATCH(DataNPI_BLU!$B93,DataPembayaran_BLU!$C$2:$C$700,0)))</f>
        <v/>
      </c>
      <c r="F93" s="200">
        <f>_xlfn.IFNA(INDEX(data_pembayaran_total_pembayaran,MATCH(DataNPI_BLU!$B93,DataPembayaran_BLU!$C$2:$C$700,0)),"")</f>
        <v>0</v>
      </c>
    </row>
    <row r="94" spans="1:6">
      <c r="A94" s="195">
        <v>93</v>
      </c>
      <c r="B94" s="196" t="str">
        <f>_xlfn.IFNA(INDEX(DataPembayaran_BLU!$C$2:$C$700,MATCH(DataNPI_BLU!$A94,DataPembayaran_BLU!$A$2:$A$700,0)),"")</f>
        <v/>
      </c>
      <c r="C94" s="197" t="str">
        <f>IF(INDEX(DataPembayaran_BLU!$B$2:$B$700,MATCH(DataNPI_BLU!$B94,DataPembayaran_BLU!$C$2:$C$700,0))=0,"",INDEX(DataPembayaran_BLU!$B$2:$B$700,MATCH(DataNPI_BLU!$B94,DataPembayaran_BLU!$C$2:$C$700,0)))</f>
        <v/>
      </c>
      <c r="D94" s="198" t="s">
        <v>678</v>
      </c>
      <c r="E94" s="197" t="str">
        <f>IF(INDEX(DataPembayaran_BLU!$B$2:$B$700,MATCH(DataNPI_BLU!$B94,DataPembayaran_BLU!$C$2:$C$700,0))=0,"",INDEX(DataPembayaran_BLU!$B$2:$B$700,MATCH(DataNPI_BLU!$B94,DataPembayaran_BLU!$C$2:$C$700,0)))</f>
        <v/>
      </c>
      <c r="F94" s="200">
        <f>_xlfn.IFNA(INDEX(data_pembayaran_total_pembayaran,MATCH(DataNPI_BLU!$B94,DataPembayaran_BLU!$C$2:$C$700,0)),"")</f>
        <v>0</v>
      </c>
    </row>
    <row r="95" spans="1:6">
      <c r="A95" s="195">
        <v>94</v>
      </c>
      <c r="B95" s="196" t="str">
        <f>_xlfn.IFNA(INDEX(DataPembayaran_BLU!$C$2:$C$700,MATCH(DataNPI_BLU!$A95,DataPembayaran_BLU!$A$2:$A$700,0)),"")</f>
        <v/>
      </c>
      <c r="C95" s="197" t="str">
        <f>IF(INDEX(DataPembayaran_BLU!$B$2:$B$700,MATCH(DataNPI_BLU!$B95,DataPembayaran_BLU!$C$2:$C$700,0))=0,"",INDEX(DataPembayaran_BLU!$B$2:$B$700,MATCH(DataNPI_BLU!$B95,DataPembayaran_BLU!$C$2:$C$700,0)))</f>
        <v/>
      </c>
      <c r="D95" s="198" t="s">
        <v>679</v>
      </c>
      <c r="E95" s="197" t="str">
        <f>IF(INDEX(DataPembayaran_BLU!$B$2:$B$700,MATCH(DataNPI_BLU!$B95,DataPembayaran_BLU!$C$2:$C$700,0))=0,"",INDEX(DataPembayaran_BLU!$B$2:$B$700,MATCH(DataNPI_BLU!$B95,DataPembayaran_BLU!$C$2:$C$700,0)))</f>
        <v/>
      </c>
      <c r="F95" s="200">
        <f>_xlfn.IFNA(INDEX(data_pembayaran_total_pembayaran,MATCH(DataNPI_BLU!$B95,DataPembayaran_BLU!$C$2:$C$700,0)),"")</f>
        <v>0</v>
      </c>
    </row>
    <row r="96" spans="1:6">
      <c r="A96" s="195">
        <v>95</v>
      </c>
      <c r="B96" s="196" t="str">
        <f>_xlfn.IFNA(INDEX(DataPembayaran_BLU!$C$2:$C$700,MATCH(DataNPI_BLU!$A96,DataPembayaran_BLU!$A$2:$A$700,0)),"")</f>
        <v/>
      </c>
      <c r="C96" s="197" t="str">
        <f>IF(INDEX(DataPembayaran_BLU!$B$2:$B$700,MATCH(DataNPI_BLU!$B96,DataPembayaran_BLU!$C$2:$C$700,0))=0,"",INDEX(DataPembayaran_BLU!$B$2:$B$700,MATCH(DataNPI_BLU!$B96,DataPembayaran_BLU!$C$2:$C$700,0)))</f>
        <v/>
      </c>
      <c r="D96" s="198" t="s">
        <v>680</v>
      </c>
      <c r="E96" s="197" t="str">
        <f>IF(INDEX(DataPembayaran_BLU!$B$2:$B$700,MATCH(DataNPI_BLU!$B96,DataPembayaran_BLU!$C$2:$C$700,0))=0,"",INDEX(DataPembayaran_BLU!$B$2:$B$700,MATCH(DataNPI_BLU!$B96,DataPembayaran_BLU!$C$2:$C$700,0)))</f>
        <v/>
      </c>
      <c r="F96" s="200">
        <f>_xlfn.IFNA(INDEX(data_pembayaran_total_pembayaran,MATCH(DataNPI_BLU!$B96,DataPembayaran_BLU!$C$2:$C$700,0)),"")</f>
        <v>0</v>
      </c>
    </row>
    <row r="97" spans="1:6">
      <c r="A97" s="195">
        <v>96</v>
      </c>
      <c r="B97" s="196" t="str">
        <f>_xlfn.IFNA(INDEX(DataPembayaran_BLU!$C$2:$C$700,MATCH(DataNPI_BLU!$A97,DataPembayaran_BLU!$A$2:$A$700,0)),"")</f>
        <v/>
      </c>
      <c r="C97" s="197" t="str">
        <f>IF(INDEX(DataPembayaran_BLU!$B$2:$B$700,MATCH(DataNPI_BLU!$B97,DataPembayaran_BLU!$C$2:$C$700,0))=0,"",INDEX(DataPembayaran_BLU!$B$2:$B$700,MATCH(DataNPI_BLU!$B97,DataPembayaran_BLU!$C$2:$C$700,0)))</f>
        <v/>
      </c>
      <c r="D97" s="198" t="s">
        <v>681</v>
      </c>
      <c r="E97" s="197" t="str">
        <f>IF(INDEX(DataPembayaran_BLU!$B$2:$B$700,MATCH(DataNPI_BLU!$B97,DataPembayaran_BLU!$C$2:$C$700,0))=0,"",INDEX(DataPembayaran_BLU!$B$2:$B$700,MATCH(DataNPI_BLU!$B97,DataPembayaran_BLU!$C$2:$C$700,0)))</f>
        <v/>
      </c>
      <c r="F97" s="200">
        <f>_xlfn.IFNA(INDEX(data_pembayaran_total_pembayaran,MATCH(DataNPI_BLU!$B97,DataPembayaran_BLU!$C$2:$C$700,0)),"")</f>
        <v>0</v>
      </c>
    </row>
    <row r="98" spans="1:6">
      <c r="A98" s="195">
        <v>97</v>
      </c>
      <c r="B98" s="196" t="str">
        <f>_xlfn.IFNA(INDEX(DataPembayaran_BLU!$C$2:$C$700,MATCH(DataNPI_BLU!$A98,DataPembayaran_BLU!$A$2:$A$700,0)),"")</f>
        <v/>
      </c>
      <c r="C98" s="197" t="str">
        <f>IF(INDEX(DataPembayaran_BLU!$B$2:$B$700,MATCH(DataNPI_BLU!$B98,DataPembayaran_BLU!$C$2:$C$700,0))=0,"",INDEX(DataPembayaran_BLU!$B$2:$B$700,MATCH(DataNPI_BLU!$B98,DataPembayaran_BLU!$C$2:$C$700,0)))</f>
        <v/>
      </c>
      <c r="D98" s="198" t="s">
        <v>682</v>
      </c>
      <c r="E98" s="197" t="str">
        <f>IF(INDEX(DataPembayaran_BLU!$B$2:$B$700,MATCH(DataNPI_BLU!$B98,DataPembayaran_BLU!$C$2:$C$700,0))=0,"",INDEX(DataPembayaran_BLU!$B$2:$B$700,MATCH(DataNPI_BLU!$B98,DataPembayaran_BLU!$C$2:$C$700,0)))</f>
        <v/>
      </c>
      <c r="F98" s="200">
        <f>_xlfn.IFNA(INDEX(data_pembayaran_total_pembayaran,MATCH(DataNPI_BLU!$B98,DataPembayaran_BLU!$C$2:$C$700,0)),"")</f>
        <v>0</v>
      </c>
    </row>
    <row r="99" spans="1:6">
      <c r="A99" s="195">
        <v>98</v>
      </c>
      <c r="B99" s="196" t="str">
        <f>_xlfn.IFNA(INDEX(DataPembayaran_BLU!$C$2:$C$700,MATCH(DataNPI_BLU!$A99,DataPembayaran_BLU!$A$2:$A$700,0)),"")</f>
        <v/>
      </c>
      <c r="C99" s="197" t="str">
        <f>IF(INDEX(DataPembayaran_BLU!$B$2:$B$700,MATCH(DataNPI_BLU!$B99,DataPembayaran_BLU!$C$2:$C$700,0))=0,"",INDEX(DataPembayaran_BLU!$B$2:$B$700,MATCH(DataNPI_BLU!$B99,DataPembayaran_BLU!$C$2:$C$700,0)))</f>
        <v/>
      </c>
      <c r="D99" s="198" t="s">
        <v>683</v>
      </c>
      <c r="E99" s="197" t="str">
        <f>IF(INDEX(DataPembayaran_BLU!$B$2:$B$700,MATCH(DataNPI_BLU!$B99,DataPembayaran_BLU!$C$2:$C$700,0))=0,"",INDEX(DataPembayaran_BLU!$B$2:$B$700,MATCH(DataNPI_BLU!$B99,DataPembayaran_BLU!$C$2:$C$700,0)))</f>
        <v/>
      </c>
      <c r="F99" s="200">
        <f>_xlfn.IFNA(INDEX(data_pembayaran_total_pembayaran,MATCH(DataNPI_BLU!$B99,DataPembayaran_BLU!$C$2:$C$700,0)),"")</f>
        <v>0</v>
      </c>
    </row>
    <row r="100" spans="1:6">
      <c r="A100" s="195">
        <v>99</v>
      </c>
      <c r="B100" s="196" t="str">
        <f>_xlfn.IFNA(INDEX(DataPembayaran_BLU!$C$2:$C$700,MATCH(DataNPI_BLU!$A100,DataPembayaran_BLU!$A$2:$A$700,0)),"")</f>
        <v/>
      </c>
      <c r="C100" s="197" t="str">
        <f>IF(INDEX(DataPembayaran_BLU!$B$2:$B$700,MATCH(DataNPI_BLU!$B100,DataPembayaran_BLU!$C$2:$C$700,0))=0,"",INDEX(DataPembayaran_BLU!$B$2:$B$700,MATCH(DataNPI_BLU!$B100,DataPembayaran_BLU!$C$2:$C$700,0)))</f>
        <v/>
      </c>
      <c r="D100" s="198" t="s">
        <v>684</v>
      </c>
      <c r="E100" s="197" t="str">
        <f>IF(INDEX(DataPembayaran_BLU!$B$2:$B$700,MATCH(DataNPI_BLU!$B100,DataPembayaran_BLU!$C$2:$C$700,0))=0,"",INDEX(DataPembayaran_BLU!$B$2:$B$700,MATCH(DataNPI_BLU!$B100,DataPembayaran_BLU!$C$2:$C$700,0)))</f>
        <v/>
      </c>
      <c r="F100" s="200">
        <f>_xlfn.IFNA(INDEX(data_pembayaran_total_pembayaran,MATCH(DataNPI_BLU!$B100,DataPembayaran_BLU!$C$2:$C$700,0)),"")</f>
        <v>0</v>
      </c>
    </row>
    <row r="101" spans="1:6">
      <c r="A101" s="195">
        <v>100</v>
      </c>
      <c r="B101" s="196" t="str">
        <f>_xlfn.IFNA(INDEX(DataPembayaran_BLU!$C$2:$C$700,MATCH(DataNPI_BLU!$A101,DataPembayaran_BLU!$A$2:$A$700,0)),"")</f>
        <v/>
      </c>
      <c r="C101" s="197" t="str">
        <f>IF(INDEX(DataPembayaran_BLU!$B$2:$B$700,MATCH(DataNPI_BLU!$B101,DataPembayaran_BLU!$C$2:$C$700,0))=0,"",INDEX(DataPembayaran_BLU!$B$2:$B$700,MATCH(DataNPI_BLU!$B101,DataPembayaran_BLU!$C$2:$C$700,0)))</f>
        <v/>
      </c>
      <c r="D101" s="198" t="s">
        <v>685</v>
      </c>
      <c r="E101" s="197" t="str">
        <f>IF(INDEX(DataPembayaran_BLU!$B$2:$B$700,MATCH(DataNPI_BLU!$B101,DataPembayaran_BLU!$C$2:$C$700,0))=0,"",INDEX(DataPembayaran_BLU!$B$2:$B$700,MATCH(DataNPI_BLU!$B101,DataPembayaran_BLU!$C$2:$C$700,0)))</f>
        <v/>
      </c>
      <c r="F101" s="200">
        <f>_xlfn.IFNA(INDEX(data_pembayaran_total_pembayaran,MATCH(DataNPI_BLU!$B101,DataPembayaran_BLU!$C$2:$C$700,0)),"")</f>
        <v>0</v>
      </c>
    </row>
    <row r="102" spans="1:6">
      <c r="A102" s="195">
        <v>101</v>
      </c>
      <c r="B102" s="196" t="str">
        <f>_xlfn.IFNA(INDEX(DataPembayaran_BLU!$C$2:$C$700,MATCH(DataNPI_BLU!$A102,DataPembayaran_BLU!$A$2:$A$700,0)),"")</f>
        <v/>
      </c>
      <c r="C102" s="197" t="str">
        <f>IF(INDEX(DataPembayaran_BLU!$B$2:$B$700,MATCH(DataNPI_BLU!$B102,DataPembayaran_BLU!$C$2:$C$700,0))=0,"",INDEX(DataPembayaran_BLU!$B$2:$B$700,MATCH(DataNPI_BLU!$B102,DataPembayaran_BLU!$C$2:$C$700,0)))</f>
        <v/>
      </c>
      <c r="D102" s="198" t="s">
        <v>686</v>
      </c>
      <c r="E102" s="197" t="str">
        <f>IF(INDEX(DataPembayaran_BLU!$B$2:$B$700,MATCH(DataNPI_BLU!$B102,DataPembayaran_BLU!$C$2:$C$700,0))=0,"",INDEX(DataPembayaran_BLU!$B$2:$B$700,MATCH(DataNPI_BLU!$B102,DataPembayaran_BLU!$C$2:$C$700,0)))</f>
        <v/>
      </c>
      <c r="F102" s="200">
        <f>_xlfn.IFNA(INDEX(data_pembayaran_total_pembayaran,MATCH(DataNPI_BLU!$B102,DataPembayaran_BLU!$C$2:$C$700,0)),"")</f>
        <v>0</v>
      </c>
    </row>
    <row r="103" spans="1:6">
      <c r="A103" s="195">
        <v>102</v>
      </c>
      <c r="B103" s="196" t="str">
        <f>_xlfn.IFNA(INDEX(DataPembayaran_BLU!$C$2:$C$700,MATCH(DataNPI_BLU!$A103,DataPembayaran_BLU!$A$2:$A$700,0)),"")</f>
        <v/>
      </c>
      <c r="C103" s="197" t="str">
        <f>IF(INDEX(DataPembayaran_BLU!$B$2:$B$700,MATCH(DataNPI_BLU!$B103,DataPembayaran_BLU!$C$2:$C$700,0))=0,"",INDEX(DataPembayaran_BLU!$B$2:$B$700,MATCH(DataNPI_BLU!$B103,DataPembayaran_BLU!$C$2:$C$700,0)))</f>
        <v/>
      </c>
      <c r="D103" s="198" t="s">
        <v>687</v>
      </c>
      <c r="E103" s="197" t="str">
        <f>IF(INDEX(DataPembayaran_BLU!$B$2:$B$700,MATCH(DataNPI_BLU!$B103,DataPembayaran_BLU!$C$2:$C$700,0))=0,"",INDEX(DataPembayaran_BLU!$B$2:$B$700,MATCH(DataNPI_BLU!$B103,DataPembayaran_BLU!$C$2:$C$700,0)))</f>
        <v/>
      </c>
      <c r="F103" s="200">
        <f>_xlfn.IFNA(INDEX(data_pembayaran_total_pembayaran,MATCH(DataNPI_BLU!$B103,DataPembayaran_BLU!$C$2:$C$700,0)),"")</f>
        <v>0</v>
      </c>
    </row>
    <row r="104" spans="1:6">
      <c r="A104" s="195">
        <v>103</v>
      </c>
      <c r="B104" s="196" t="str">
        <f>_xlfn.IFNA(INDEX(DataPembayaran_BLU!$C$2:$C$700,MATCH(DataNPI_BLU!$A104,DataPembayaran_BLU!$A$2:$A$700,0)),"")</f>
        <v/>
      </c>
      <c r="C104" s="197" t="str">
        <f>IF(INDEX(DataPembayaran_BLU!$B$2:$B$700,MATCH(DataNPI_BLU!$B104,DataPembayaran_BLU!$C$2:$C$700,0))=0,"",INDEX(DataPembayaran_BLU!$B$2:$B$700,MATCH(DataNPI_BLU!$B104,DataPembayaran_BLU!$C$2:$C$700,0)))</f>
        <v/>
      </c>
      <c r="D104" s="198" t="s">
        <v>688</v>
      </c>
      <c r="E104" s="197" t="str">
        <f>IF(INDEX(DataPembayaran_BLU!$B$2:$B$700,MATCH(DataNPI_BLU!$B104,DataPembayaran_BLU!$C$2:$C$700,0))=0,"",INDEX(DataPembayaran_BLU!$B$2:$B$700,MATCH(DataNPI_BLU!$B104,DataPembayaran_BLU!$C$2:$C$700,0)))</f>
        <v/>
      </c>
      <c r="F104" s="200">
        <f>_xlfn.IFNA(INDEX(data_pembayaran_total_pembayaran,MATCH(DataNPI_BLU!$B104,DataPembayaran_BLU!$C$2:$C$700,0)),"")</f>
        <v>0</v>
      </c>
    </row>
    <row r="105" spans="1:6">
      <c r="A105" s="195">
        <v>104</v>
      </c>
      <c r="B105" s="196" t="str">
        <f>_xlfn.IFNA(INDEX(DataPembayaran_BLU!$C$2:$C$700,MATCH(DataNPI_BLU!$A105,DataPembayaran_BLU!$A$2:$A$700,0)),"")</f>
        <v/>
      </c>
      <c r="C105" s="197" t="str">
        <f>IF(INDEX(DataPembayaran_BLU!$B$2:$B$700,MATCH(DataNPI_BLU!$B105,DataPembayaran_BLU!$C$2:$C$700,0))=0,"",INDEX(DataPembayaran_BLU!$B$2:$B$700,MATCH(DataNPI_BLU!$B105,DataPembayaran_BLU!$C$2:$C$700,0)))</f>
        <v/>
      </c>
      <c r="D105" s="198" t="s">
        <v>689</v>
      </c>
      <c r="E105" s="197" t="str">
        <f>IF(INDEX(DataPembayaran_BLU!$B$2:$B$700,MATCH(DataNPI_BLU!$B105,DataPembayaran_BLU!$C$2:$C$700,0))=0,"",INDEX(DataPembayaran_BLU!$B$2:$B$700,MATCH(DataNPI_BLU!$B105,DataPembayaran_BLU!$C$2:$C$700,0)))</f>
        <v/>
      </c>
      <c r="F105" s="200">
        <f>_xlfn.IFNA(INDEX(data_pembayaran_total_pembayaran,MATCH(DataNPI_BLU!$B105,DataPembayaran_BLU!$C$2:$C$700,0)),"")</f>
        <v>0</v>
      </c>
    </row>
    <row r="106" spans="1:6">
      <c r="A106" s="195">
        <v>105</v>
      </c>
      <c r="B106" s="196" t="str">
        <f>_xlfn.IFNA(INDEX(DataPembayaran_BLU!$C$2:$C$700,MATCH(DataNPI_BLU!$A106,DataPembayaran_BLU!$A$2:$A$700,0)),"")</f>
        <v/>
      </c>
      <c r="C106" s="197" t="str">
        <f>IF(INDEX(DataPembayaran_BLU!$B$2:$B$700,MATCH(DataNPI_BLU!$B106,DataPembayaran_BLU!$C$2:$C$700,0))=0,"",INDEX(DataPembayaran_BLU!$B$2:$B$700,MATCH(DataNPI_BLU!$B106,DataPembayaran_BLU!$C$2:$C$700,0)))</f>
        <v/>
      </c>
      <c r="D106" s="198" t="s">
        <v>690</v>
      </c>
      <c r="E106" s="197" t="str">
        <f>IF(INDEX(DataPembayaran_BLU!$B$2:$B$700,MATCH(DataNPI_BLU!$B106,DataPembayaran_BLU!$C$2:$C$700,0))=0,"",INDEX(DataPembayaran_BLU!$B$2:$B$700,MATCH(DataNPI_BLU!$B106,DataPembayaran_BLU!$C$2:$C$700,0)))</f>
        <v/>
      </c>
      <c r="F106" s="200">
        <f>_xlfn.IFNA(INDEX(data_pembayaran_total_pembayaran,MATCH(DataNPI_BLU!$B106,DataPembayaran_BLU!$C$2:$C$700,0)),"")</f>
        <v>0</v>
      </c>
    </row>
    <row r="107" spans="1:6">
      <c r="A107" s="195">
        <v>106</v>
      </c>
      <c r="B107" s="196" t="str">
        <f>_xlfn.IFNA(INDEX(DataPembayaran_BLU!$C$2:$C$700,MATCH(DataNPI_BLU!$A107,DataPembayaran_BLU!$A$2:$A$700,0)),"")</f>
        <v/>
      </c>
      <c r="C107" s="197" t="str">
        <f>IF(INDEX(DataPembayaran_BLU!$B$2:$B$700,MATCH(DataNPI_BLU!$B107,DataPembayaran_BLU!$C$2:$C$700,0))=0,"",INDEX(DataPembayaran_BLU!$B$2:$B$700,MATCH(DataNPI_BLU!$B107,DataPembayaran_BLU!$C$2:$C$700,0)))</f>
        <v/>
      </c>
      <c r="D107" s="198" t="s">
        <v>691</v>
      </c>
      <c r="E107" s="197" t="str">
        <f>IF(INDEX(DataPembayaran_BLU!$B$2:$B$700,MATCH(DataNPI_BLU!$B107,DataPembayaran_BLU!$C$2:$C$700,0))=0,"",INDEX(DataPembayaran_BLU!$B$2:$B$700,MATCH(DataNPI_BLU!$B107,DataPembayaran_BLU!$C$2:$C$700,0)))</f>
        <v/>
      </c>
      <c r="F107" s="200">
        <f>_xlfn.IFNA(INDEX(data_pembayaran_total_pembayaran,MATCH(DataNPI_BLU!$B107,DataPembayaran_BLU!$C$2:$C$700,0)),"")</f>
        <v>0</v>
      </c>
    </row>
    <row r="108" spans="1:6">
      <c r="A108" s="195">
        <v>107</v>
      </c>
      <c r="B108" s="196" t="str">
        <f>_xlfn.IFNA(INDEX(DataPembayaran_BLU!$C$2:$C$700,MATCH(DataNPI_BLU!$A108,DataPembayaran_BLU!$A$2:$A$700,0)),"")</f>
        <v/>
      </c>
      <c r="C108" s="197" t="str">
        <f>IF(INDEX(DataPembayaran_BLU!$B$2:$B$700,MATCH(DataNPI_BLU!$B108,DataPembayaran_BLU!$C$2:$C$700,0))=0,"",INDEX(DataPembayaran_BLU!$B$2:$B$700,MATCH(DataNPI_BLU!$B108,DataPembayaran_BLU!$C$2:$C$700,0)))</f>
        <v/>
      </c>
      <c r="D108" s="198" t="s">
        <v>692</v>
      </c>
      <c r="E108" s="197"/>
      <c r="F108" s="200">
        <f>_xlfn.IFNA(INDEX(data_pembayaran_total_pembayaran,MATCH(DataNPI_BLU!$B108,DataPembayaran_BLU!$C$2:$C$700,0)),"")</f>
        <v>0</v>
      </c>
    </row>
    <row r="109" spans="1:6">
      <c r="A109" s="195">
        <v>108</v>
      </c>
      <c r="B109" s="196" t="str">
        <f>_xlfn.IFNA(INDEX(DataPembayaran_BLU!$C$2:$C$700,MATCH(DataNPI_BLU!$A109,DataPembayaran_BLU!$A$2:$A$700,0)),"")</f>
        <v/>
      </c>
      <c r="C109" s="197" t="str">
        <f>IF(INDEX(DataPembayaran_BLU!$B$2:$B$700,MATCH(DataNPI_BLU!$B109,DataPembayaran_BLU!$C$2:$C$700,0))=0,"",INDEX(DataPembayaran_BLU!$B$2:$B$700,MATCH(DataNPI_BLU!$B109,DataPembayaran_BLU!$C$2:$C$700,0)))</f>
        <v/>
      </c>
      <c r="D109" s="198" t="s">
        <v>693</v>
      </c>
      <c r="E109" s="197"/>
      <c r="F109" s="200">
        <f>_xlfn.IFNA(INDEX(data_pembayaran_total_pembayaran,MATCH(DataNPI_BLU!$B109,DataPembayaran_BLU!$C$2:$C$700,0)),"")</f>
        <v>0</v>
      </c>
    </row>
    <row r="110" spans="1:6">
      <c r="A110" s="195">
        <v>109</v>
      </c>
      <c r="B110" s="196" t="str">
        <f>_xlfn.IFNA(INDEX(DataPembayaran_BLU!$C$2:$C$700,MATCH(DataNPI_BLU!$A110,DataPembayaran_BLU!$A$2:$A$700,0)),"")</f>
        <v/>
      </c>
      <c r="C110" s="197" t="str">
        <f>IF(INDEX(DataPembayaran_BLU!$B$2:$B$700,MATCH(DataNPI_BLU!$B110,DataPembayaran_BLU!$C$2:$C$700,0))=0,"",INDEX(DataPembayaran_BLU!$B$2:$B$700,MATCH(DataNPI_BLU!$B110,DataPembayaran_BLU!$C$2:$C$700,0)))</f>
        <v/>
      </c>
      <c r="D110" s="198" t="s">
        <v>694</v>
      </c>
      <c r="E110" s="201"/>
      <c r="F110" s="200">
        <f>_xlfn.IFNA(INDEX(data_pembayaran_total_pembayaran,MATCH(DataNPI_BLU!$B110,DataPembayaran_BLU!$C$2:$C$700,0)),"")</f>
        <v>0</v>
      </c>
    </row>
    <row r="111" spans="1:6">
      <c r="A111" s="195">
        <v>110</v>
      </c>
      <c r="B111" s="196" t="str">
        <f>_xlfn.IFNA(INDEX(DataPembayaran_BLU!$C$2:$C$700,MATCH(DataNPI_BLU!$A111,DataPembayaran_BLU!$A$2:$A$700,0)),"")</f>
        <v/>
      </c>
      <c r="C111" s="197" t="str">
        <f>IF(INDEX(DataPembayaran_BLU!$B$2:$B$700,MATCH(DataNPI_BLU!$B111,DataPembayaran_BLU!$C$2:$C$700,0))=0,"",INDEX(DataPembayaran_BLU!$B$2:$B$700,MATCH(DataNPI_BLU!$B111,DataPembayaran_BLU!$C$2:$C$700,0)))</f>
        <v/>
      </c>
      <c r="D111" s="198" t="s">
        <v>695</v>
      </c>
      <c r="E111" s="201"/>
      <c r="F111" s="200">
        <f>_xlfn.IFNA(INDEX(data_pembayaran_total_pembayaran,MATCH(DataNPI_BLU!$B111,DataPembayaran_BLU!$C$2:$C$700,0)),"")</f>
        <v>0</v>
      </c>
    </row>
    <row r="112" spans="1:6">
      <c r="A112" s="195">
        <v>111</v>
      </c>
      <c r="B112" s="196" t="str">
        <f>_xlfn.IFNA(INDEX(DataPembayaran_BLU!$C$2:$C$700,MATCH(DataNPI_BLU!$A112,DataPembayaran_BLU!$A$2:$A$700,0)),"")</f>
        <v/>
      </c>
      <c r="C112" s="197" t="str">
        <f>IF(INDEX(DataPembayaran_BLU!$B$2:$B$700,MATCH(DataNPI_BLU!$B112,DataPembayaran_BLU!$C$2:$C$700,0))=0,"",INDEX(DataPembayaran_BLU!$B$2:$B$700,MATCH(DataNPI_BLU!$B112,DataPembayaran_BLU!$C$2:$C$700,0)))</f>
        <v/>
      </c>
      <c r="D112" s="198" t="s">
        <v>696</v>
      </c>
      <c r="E112" s="201"/>
      <c r="F112" s="200">
        <f>_xlfn.IFNA(INDEX(data_pembayaran_total_pembayaran,MATCH(DataNPI_BLU!$B112,DataPembayaran_BLU!$C$2:$C$700,0)),"")</f>
        <v>0</v>
      </c>
    </row>
    <row r="113" spans="1:6">
      <c r="A113" s="195">
        <v>112</v>
      </c>
      <c r="B113" s="196" t="str">
        <f>_xlfn.IFNA(INDEX(DataPembayaran_BLU!$C$2:$C$700,MATCH(DataNPI_BLU!$A113,DataPembayaran_BLU!$A$2:$A$700,0)),"")</f>
        <v/>
      </c>
      <c r="C113" s="197" t="str">
        <f>IF(INDEX(DataPembayaran_BLU!$B$2:$B$700,MATCH(DataNPI_BLU!$B113,DataPembayaran_BLU!$C$2:$C$700,0))=0,"",INDEX(DataPembayaran_BLU!$B$2:$B$700,MATCH(DataNPI_BLU!$B113,DataPembayaran_BLU!$C$2:$C$700,0)))</f>
        <v/>
      </c>
      <c r="D113" s="198" t="s">
        <v>697</v>
      </c>
      <c r="E113" s="201"/>
      <c r="F113" s="200">
        <f>_xlfn.IFNA(INDEX(data_pembayaran_total_pembayaran,MATCH(DataNPI_BLU!$B113,DataPembayaran_BLU!$C$2:$C$700,0)),"")</f>
        <v>0</v>
      </c>
    </row>
    <row r="114" spans="1:6">
      <c r="A114" s="195">
        <v>113</v>
      </c>
      <c r="B114" s="196" t="str">
        <f>_xlfn.IFNA(INDEX(DataPembayaran_BLU!$C$2:$C$700,MATCH(DataNPI_BLU!$A114,DataPembayaran_BLU!$A$2:$A$700,0)),"")</f>
        <v/>
      </c>
      <c r="C114" s="197" t="str">
        <f>IF(INDEX(DataPembayaran_BLU!$B$2:$B$700,MATCH(DataNPI_BLU!$B114,DataPembayaran_BLU!$C$2:$C$700,0))=0,"",INDEX(DataPembayaran_BLU!$B$2:$B$700,MATCH(DataNPI_BLU!$B114,DataPembayaran_BLU!$C$2:$C$700,0)))</f>
        <v/>
      </c>
      <c r="D114" s="198" t="s">
        <v>698</v>
      </c>
      <c r="E114" s="201"/>
      <c r="F114" s="200">
        <f>_xlfn.IFNA(INDEX(data_pembayaran_total_pembayaran,MATCH(DataNPI_BLU!$B114,DataPembayaran_BLU!$C$2:$C$700,0)),"")</f>
        <v>0</v>
      </c>
    </row>
    <row r="115" spans="1:6">
      <c r="A115" s="195">
        <v>114</v>
      </c>
      <c r="B115" s="196" t="str">
        <f>_xlfn.IFNA(INDEX(DataPembayaran_BLU!$C$2:$C$700,MATCH(DataNPI_BLU!$A115,DataPembayaran_BLU!$A$2:$A$700,0)),"")</f>
        <v/>
      </c>
      <c r="C115" s="197"/>
      <c r="D115" s="198" t="s">
        <v>699</v>
      </c>
      <c r="E115" s="201"/>
      <c r="F115" s="200">
        <f>_xlfn.IFNA(INDEX(data_pembayaran_total_pembayaran,MATCH(DataNPI_BLU!$B115,DataPembayaran_BLU!$C$2:$C$700,0)),"")</f>
        <v>0</v>
      </c>
    </row>
    <row r="116" spans="1:6">
      <c r="A116" s="195">
        <v>115</v>
      </c>
      <c r="B116" s="196" t="str">
        <f>_xlfn.IFNA(INDEX(DataPembayaran_BLU!$C$2:$C$700,MATCH(DataNPI_BLU!$A116,DataPembayaran_BLU!$A$2:$A$700,0)),"")</f>
        <v/>
      </c>
      <c r="C116" s="197"/>
      <c r="D116" s="198" t="s">
        <v>700</v>
      </c>
      <c r="E116" s="197"/>
      <c r="F116" s="200">
        <f>_xlfn.IFNA(INDEX(data_pembayaran_total_pembayaran,MATCH(DataNPI_BLU!$B116,DataPembayaran_BLU!$C$2:$C$700,0)),"")</f>
        <v>0</v>
      </c>
    </row>
    <row r="117" spans="1:6">
      <c r="A117" s="195">
        <v>116</v>
      </c>
      <c r="B117" s="196" t="str">
        <f>_xlfn.IFNA(INDEX(DataPembayaran_BLU!$C$2:$C$700,MATCH(DataNPI_BLU!$A117,DataPembayaran_BLU!$A$2:$A$700,0)),"")</f>
        <v/>
      </c>
      <c r="C117" s="202"/>
      <c r="D117" s="198" t="s">
        <v>701</v>
      </c>
      <c r="E117" s="202"/>
      <c r="F117" s="200">
        <f>_xlfn.IFNA(INDEX(data_pembayaran_total_pembayaran,MATCH(DataNPI_BLU!$B117,DataPembayaran_BLU!$C$2:$C$700,0)),"")</f>
        <v>0</v>
      </c>
    </row>
    <row r="118" spans="1:6">
      <c r="A118" s="195">
        <v>117</v>
      </c>
      <c r="B118" s="196" t="str">
        <f>_xlfn.IFNA(INDEX(DataPembayaran_BLU!$C$2:$C$700,MATCH(DataNPI_BLU!$A118,DataPembayaran_BLU!$A$2:$A$700,0)),"")</f>
        <v/>
      </c>
      <c r="C118" s="202"/>
      <c r="D118" s="198" t="s">
        <v>702</v>
      </c>
      <c r="E118" s="202"/>
      <c r="F118" s="200">
        <f>_xlfn.IFNA(INDEX(data_pembayaran_total_pembayaran,MATCH(DataNPI_BLU!$B118,DataPembayaran_BLU!$C$2:$C$700,0)),"")</f>
        <v>0</v>
      </c>
    </row>
    <row r="119" spans="1:6">
      <c r="A119" s="195">
        <v>118</v>
      </c>
      <c r="B119" s="196" t="str">
        <f>_xlfn.IFNA(INDEX(DataPembayaran_BLU!$C$2:$C$700,MATCH(DataNPI_BLU!$A119,DataPembayaran_BLU!$A$2:$A$700,0)),"")</f>
        <v/>
      </c>
      <c r="C119" s="202"/>
      <c r="D119" s="198" t="s">
        <v>703</v>
      </c>
      <c r="E119" s="202"/>
      <c r="F119" s="200">
        <f>_xlfn.IFNA(INDEX(data_pembayaran_total_pembayaran,MATCH(DataNPI_BLU!$B119,DataPembayaran_BLU!$C$2:$C$700,0)),"")</f>
        <v>0</v>
      </c>
    </row>
    <row r="120" spans="1:6">
      <c r="A120" s="195">
        <v>119</v>
      </c>
      <c r="B120" s="196" t="str">
        <f>_xlfn.IFNA(INDEX(DataPembayaran_BLU!$C$2:$C$700,MATCH(DataNPI_BLU!$A120,DataPembayaran_BLU!$A$2:$A$700,0)),"")</f>
        <v/>
      </c>
      <c r="C120" s="202"/>
      <c r="D120" s="198" t="s">
        <v>704</v>
      </c>
      <c r="E120" s="202"/>
      <c r="F120" s="200">
        <f>_xlfn.IFNA(INDEX(data_pembayaran_total_pembayaran,MATCH(DataNPI_BLU!$B120,DataPembayaran_BLU!$C$2:$C$700,0)),"")</f>
        <v>0</v>
      </c>
    </row>
    <row r="121" spans="1:6">
      <c r="A121" s="195">
        <v>120</v>
      </c>
      <c r="B121" s="196" t="str">
        <f>_xlfn.IFNA(INDEX(DataPembayaran_BLU!$C$2:$C$700,MATCH(DataNPI_BLU!$A121,DataPembayaran_BLU!$A$2:$A$700,0)),"")</f>
        <v/>
      </c>
      <c r="C121" s="202"/>
      <c r="D121" s="198" t="s">
        <v>705</v>
      </c>
      <c r="E121" s="202"/>
      <c r="F121" s="200">
        <f>_xlfn.IFNA(INDEX(data_pembayaran_total_pembayaran,MATCH(DataNPI_BLU!$B121,DataPembayaran_BLU!$C$2:$C$700,0)),"")</f>
        <v>0</v>
      </c>
    </row>
    <row r="122" spans="1:6">
      <c r="A122" s="195">
        <v>121</v>
      </c>
      <c r="B122" s="196" t="str">
        <f>_xlfn.IFNA(INDEX(DataPembayaran_BLU!$C$2:$C$700,MATCH(DataNPI_BLU!$A122,DataPembayaran_BLU!$A$2:$A$700,0)),"")</f>
        <v/>
      </c>
      <c r="C122" s="202"/>
      <c r="D122" s="198" t="s">
        <v>706</v>
      </c>
      <c r="E122" s="202"/>
      <c r="F122" s="200">
        <f>_xlfn.IFNA(INDEX(data_pembayaran_total_pembayaran,MATCH(DataNPI_BLU!$B122,DataPembayaran_BLU!$C$2:$C$700,0)),"")</f>
        <v>0</v>
      </c>
    </row>
    <row r="123" spans="1:6">
      <c r="A123" s="195">
        <v>122</v>
      </c>
      <c r="B123" s="196" t="str">
        <f>_xlfn.IFNA(INDEX(DataPembayaran_BLU!$C$2:$C$700,MATCH(DataNPI_BLU!$A123,DataPembayaran_BLU!$A$2:$A$700,0)),"")</f>
        <v/>
      </c>
      <c r="C123" s="202"/>
      <c r="D123" s="198" t="s">
        <v>707</v>
      </c>
      <c r="E123" s="202"/>
      <c r="F123" s="200">
        <f>_xlfn.IFNA(INDEX(data_pembayaran_total_pembayaran,MATCH(DataNPI_BLU!$B123,DataPembayaran_BLU!$C$2:$C$700,0)),"")</f>
        <v>0</v>
      </c>
    </row>
    <row r="124" spans="1:6">
      <c r="A124" s="195">
        <v>123</v>
      </c>
      <c r="B124" s="196" t="str">
        <f>_xlfn.IFNA(INDEX(DataPembayaran_BLU!$C$2:$C$700,MATCH(DataNPI_BLU!$A124,DataPembayaran_BLU!$A$2:$A$700,0)),"")</f>
        <v/>
      </c>
      <c r="C124" s="202"/>
      <c r="D124" s="198" t="s">
        <v>708</v>
      </c>
      <c r="E124" s="202"/>
      <c r="F124" s="200">
        <f>_xlfn.IFNA(INDEX(data_pembayaran_total_pembayaran,MATCH(DataNPI_BLU!$B124,DataPembayaran_BLU!$C$2:$C$700,0)),"")</f>
        <v>0</v>
      </c>
    </row>
    <row r="125" spans="1:6">
      <c r="A125" s="195">
        <v>124</v>
      </c>
      <c r="B125" s="196" t="str">
        <f>_xlfn.IFNA(INDEX(DataPembayaran_BLU!$C$2:$C$700,MATCH(DataNPI_BLU!$A125,DataPembayaran_BLU!$A$2:$A$700,0)),"")</f>
        <v/>
      </c>
      <c r="C125" s="202"/>
      <c r="D125" s="198" t="s">
        <v>709</v>
      </c>
      <c r="E125" s="202"/>
      <c r="F125" s="200">
        <f>_xlfn.IFNA(INDEX(data_pembayaran_total_pembayaran,MATCH(DataNPI_BLU!$B125,DataPembayaran_BLU!$C$2:$C$700,0)),"")</f>
        <v>0</v>
      </c>
    </row>
    <row r="126" spans="1:6">
      <c r="A126" s="195">
        <v>125</v>
      </c>
      <c r="B126" s="196" t="str">
        <f>_xlfn.IFNA(INDEX(DataPembayaran_BLU!$C$2:$C$700,MATCH(DataNPI_BLU!$A126,DataPembayaran_BLU!$A$2:$A$700,0)),"")</f>
        <v/>
      </c>
      <c r="C126" s="202"/>
      <c r="D126" s="198" t="s">
        <v>710</v>
      </c>
      <c r="E126" s="202"/>
      <c r="F126" s="200">
        <f>_xlfn.IFNA(INDEX(data_pembayaran_total_pembayaran,MATCH(DataNPI_BLU!$B126,DataPembayaran_BLU!$C$2:$C$700,0)),"")</f>
        <v>0</v>
      </c>
    </row>
    <row r="127" spans="1:6">
      <c r="A127" s="195">
        <v>126</v>
      </c>
      <c r="B127" s="196" t="str">
        <f>_xlfn.IFNA(INDEX(DataPembayaran_BLU!$C$2:$C$700,MATCH(DataNPI_BLU!$A127,DataPembayaran_BLU!$A$2:$A$700,0)),"")</f>
        <v/>
      </c>
      <c r="C127" s="202"/>
      <c r="D127" s="198" t="s">
        <v>711</v>
      </c>
      <c r="E127" s="202"/>
      <c r="F127" s="200">
        <f>_xlfn.IFNA(INDEX(data_pembayaran_total_pembayaran,MATCH(DataNPI_BLU!$B127,DataPembayaran_BLU!$C$2:$C$700,0)),"")</f>
        <v>0</v>
      </c>
    </row>
    <row r="128" spans="1:6">
      <c r="A128" s="195">
        <v>127</v>
      </c>
      <c r="B128" s="196" t="str">
        <f>_xlfn.IFNA(INDEX(DataPembayaran_BLU!$C$2:$C$700,MATCH(DataNPI_BLU!$A128,DataPembayaran_BLU!$A$2:$A$700,0)),"")</f>
        <v/>
      </c>
      <c r="C128" s="202"/>
      <c r="D128" s="198" t="s">
        <v>712</v>
      </c>
      <c r="E128" s="202"/>
      <c r="F128" s="200">
        <f>_xlfn.IFNA(INDEX(data_pembayaran_total_pembayaran,MATCH(DataNPI_BLU!$B128,DataPembayaran_BLU!$C$2:$C$700,0)),"")</f>
        <v>0</v>
      </c>
    </row>
    <row r="129" spans="1:6">
      <c r="A129" s="195">
        <v>128</v>
      </c>
      <c r="B129" s="196" t="str">
        <f>_xlfn.IFNA(INDEX(DataPembayaran_BLU!$C$2:$C$700,MATCH(DataNPI_BLU!$A129,DataPembayaran_BLU!$A$2:$A$700,0)),"")</f>
        <v/>
      </c>
      <c r="C129" s="202"/>
      <c r="D129" s="198" t="s">
        <v>713</v>
      </c>
      <c r="E129" s="202"/>
      <c r="F129" s="200">
        <f>_xlfn.IFNA(INDEX(data_pembayaran_total_pembayaran,MATCH(DataNPI_BLU!$B129,DataPembayaran_BLU!$C$2:$C$700,0)),"")</f>
        <v>0</v>
      </c>
    </row>
    <row r="130" spans="1:6">
      <c r="A130" s="195">
        <v>129</v>
      </c>
      <c r="B130" s="196" t="str">
        <f>_xlfn.IFNA(INDEX(DataPembayaran_BLU!$C$2:$C$700,MATCH(DataNPI_BLU!$A130,DataPembayaran_BLU!$A$2:$A$700,0)),"")</f>
        <v/>
      </c>
      <c r="C130" s="202"/>
      <c r="D130" s="198" t="s">
        <v>714</v>
      </c>
      <c r="E130" s="202"/>
      <c r="F130" s="200">
        <f>_xlfn.IFNA(INDEX(data_pembayaran_total_pembayaran,MATCH(DataNPI_BLU!$B130,DataPembayaran_BLU!$C$2:$C$700,0)),"")</f>
        <v>0</v>
      </c>
    </row>
    <row r="131" spans="1:6">
      <c r="A131" s="195">
        <v>130</v>
      </c>
      <c r="B131" s="196" t="str">
        <f>_xlfn.IFNA(INDEX(DataPembayaran_BLU!$C$2:$C$700,MATCH(DataNPI_BLU!$A131,DataPembayaran_BLU!$A$2:$A$700,0)),"")</f>
        <v/>
      </c>
      <c r="C131" s="202"/>
      <c r="D131" s="198" t="s">
        <v>715</v>
      </c>
      <c r="E131" s="202"/>
      <c r="F131" s="200">
        <f>_xlfn.IFNA(INDEX(data_pembayaran_total_pembayaran,MATCH(DataNPI_BLU!$B131,DataPembayaran_BLU!$C$2:$C$700,0)),"")</f>
        <v>0</v>
      </c>
    </row>
    <row r="132" spans="1:6">
      <c r="A132" s="195">
        <v>131</v>
      </c>
      <c r="B132" s="196" t="str">
        <f>_xlfn.IFNA(INDEX(DataPembayaran_BLU!$C$2:$C$700,MATCH(DataNPI_BLU!$A132,DataPembayaran_BLU!$A$2:$A$700,0)),"")</f>
        <v/>
      </c>
      <c r="C132" s="202"/>
      <c r="D132" s="198" t="s">
        <v>716</v>
      </c>
      <c r="E132" s="202"/>
      <c r="F132" s="200">
        <f>_xlfn.IFNA(INDEX(data_pembayaran_total_pembayaran,MATCH(DataNPI_BLU!$B132,DataPembayaran_BLU!$C$2:$C$700,0)),"")</f>
        <v>0</v>
      </c>
    </row>
    <row r="133" spans="1:6">
      <c r="A133" s="195">
        <v>132</v>
      </c>
      <c r="B133" s="196" t="str">
        <f>_xlfn.IFNA(INDEX(DataPembayaran_BLU!$C$2:$C$700,MATCH(DataNPI_BLU!$A133,DataPembayaran_BLU!$A$2:$A$700,0)),"")</f>
        <v/>
      </c>
      <c r="C133" s="202"/>
      <c r="D133" s="198" t="s">
        <v>717</v>
      </c>
      <c r="E133" s="202"/>
      <c r="F133" s="200">
        <f>_xlfn.IFNA(INDEX(data_pembayaran_total_pembayaran,MATCH(DataNPI_BLU!$B133,DataPembayaran_BLU!$C$2:$C$700,0)),"")</f>
        <v>0</v>
      </c>
    </row>
    <row r="134" spans="1:6">
      <c r="A134" s="195">
        <v>133</v>
      </c>
      <c r="B134" s="196" t="str">
        <f>_xlfn.IFNA(INDEX(DataPembayaran_BLU!$C$2:$C$700,MATCH(DataNPI_BLU!$A134,DataPembayaran_BLU!$A$2:$A$700,0)),"")</f>
        <v/>
      </c>
      <c r="C134" s="197"/>
      <c r="D134" s="198" t="s">
        <v>718</v>
      </c>
      <c r="E134" s="202"/>
      <c r="F134" s="200">
        <f>_xlfn.IFNA(INDEX(data_pembayaran_total_pembayaran,MATCH(DataNPI_BLU!$B134,DataPembayaran_BLU!$C$2:$C$700,0)),"")</f>
        <v>0</v>
      </c>
    </row>
    <row r="135" spans="1:6">
      <c r="A135" s="195">
        <v>134</v>
      </c>
      <c r="B135" s="196" t="str">
        <f>_xlfn.IFNA(INDEX(DataPembayaran_BLU!$C$2:$C$700,MATCH(DataNPI_BLU!$A135,DataPembayaran_BLU!$A$2:$A$700,0)),"")</f>
        <v/>
      </c>
      <c r="C135" s="197"/>
      <c r="D135" s="198" t="s">
        <v>719</v>
      </c>
      <c r="E135" s="197"/>
      <c r="F135" s="200">
        <f>_xlfn.IFNA(INDEX(data_pembayaran_total_pembayaran,MATCH(DataNPI_BLU!$B135,DataPembayaran_BLU!$C$2:$C$700,0)),"")</f>
        <v>0</v>
      </c>
    </row>
    <row r="136" spans="1:6">
      <c r="A136" s="195">
        <v>135</v>
      </c>
      <c r="B136" s="196" t="str">
        <f>_xlfn.IFNA(INDEX(DataPembayaran_BLU!$C$2:$C$700,MATCH(DataNPI_BLU!$A136,DataPembayaran_BLU!$A$2:$A$700,0)),"")</f>
        <v/>
      </c>
      <c r="C136" s="197"/>
      <c r="D136" s="198" t="s">
        <v>720</v>
      </c>
      <c r="E136" s="201"/>
      <c r="F136" s="200">
        <f>_xlfn.IFNA(INDEX(data_pembayaran_total_pembayaran,MATCH(DataNPI_BLU!$B136,DataPembayaran_BLU!$C$2:$C$700,0)),"")</f>
        <v>0</v>
      </c>
    </row>
    <row r="137" spans="1:6">
      <c r="A137" s="195">
        <v>136</v>
      </c>
      <c r="B137" s="196" t="str">
        <f>_xlfn.IFNA(INDEX(DataPembayaran_BLU!$C$2:$C$700,MATCH(DataNPI_BLU!$A137,DataPembayaran_BLU!$A$2:$A$700,0)),"")</f>
        <v/>
      </c>
      <c r="C137" s="197"/>
      <c r="D137" s="198" t="s">
        <v>721</v>
      </c>
      <c r="E137" s="201"/>
      <c r="F137" s="200">
        <f>_xlfn.IFNA(INDEX(data_pembayaran_total_pembayaran,MATCH(DataNPI_BLU!$B137,DataPembayaran_BLU!$C$2:$C$700,0)),"")</f>
        <v>0</v>
      </c>
    </row>
    <row r="138" spans="1:6">
      <c r="A138" s="195">
        <v>137</v>
      </c>
      <c r="B138" s="196" t="str">
        <f>_xlfn.IFNA(INDEX(DataPembayaran_BLU!$C$2:$C$700,MATCH(DataNPI_BLU!$A138,DataPembayaran_BLU!$A$2:$A$700,0)),"")</f>
        <v/>
      </c>
      <c r="C138" s="197"/>
      <c r="D138" s="198" t="s">
        <v>722</v>
      </c>
      <c r="E138" s="201"/>
      <c r="F138" s="200">
        <f>_xlfn.IFNA(INDEX(data_pembayaran_total_pembayaran,MATCH(DataNPI_BLU!$B138,DataPembayaran_BLU!$C$2:$C$700,0)),"")</f>
        <v>0</v>
      </c>
    </row>
    <row r="139" spans="1:6">
      <c r="A139" s="195">
        <v>138</v>
      </c>
      <c r="B139" s="196" t="str">
        <f>_xlfn.IFNA(INDEX(DataPembayaran_BLU!$C$2:$C$700,MATCH(DataNPI_BLU!$A139,DataPembayaran_BLU!$A$2:$A$700,0)),"")</f>
        <v/>
      </c>
      <c r="C139" s="197"/>
      <c r="D139" s="198" t="s">
        <v>723</v>
      </c>
      <c r="E139" s="201"/>
      <c r="F139" s="200">
        <f>_xlfn.IFNA(INDEX(data_pembayaran_total_pembayaran,MATCH(DataNPI_BLU!$B139,DataPembayaran_BLU!$C$2:$C$700,0)),"")</f>
        <v>0</v>
      </c>
    </row>
    <row r="140" spans="1:6">
      <c r="A140" s="195">
        <v>139</v>
      </c>
      <c r="B140" s="196" t="str">
        <f>_xlfn.IFNA(INDEX(DataPembayaran_BLU!$C$2:$C$700,MATCH(DataNPI_BLU!$A140,DataPembayaran_BLU!$A$2:$A$700,0)),"")</f>
        <v/>
      </c>
      <c r="C140" s="197"/>
      <c r="D140" s="198" t="s">
        <v>724</v>
      </c>
      <c r="E140" s="201"/>
      <c r="F140" s="200">
        <f>_xlfn.IFNA(INDEX(data_pembayaran_total_pembayaran,MATCH(DataNPI_BLU!$B140,DataPembayaran_BLU!$C$2:$C$700,0)),"")</f>
        <v>0</v>
      </c>
    </row>
    <row r="141" spans="1:6">
      <c r="A141" s="195">
        <v>140</v>
      </c>
      <c r="B141" s="196" t="str">
        <f>_xlfn.IFNA(INDEX(DataPembayaran_BLU!$C$2:$C$700,MATCH(DataNPI_BLU!$A141,DataPembayaran_BLU!$A$2:$A$700,0)),"")</f>
        <v/>
      </c>
      <c r="C141" s="197"/>
      <c r="D141" s="198" t="s">
        <v>725</v>
      </c>
      <c r="E141" s="201"/>
      <c r="F141" s="200">
        <f>_xlfn.IFNA(INDEX(data_pembayaran_total_pembayaran,MATCH(DataNPI_BLU!$B141,DataPembayaran_BLU!$C$2:$C$700,0)),"")</f>
        <v>0</v>
      </c>
    </row>
    <row r="142" spans="1:6">
      <c r="A142" s="195">
        <v>141</v>
      </c>
      <c r="B142" s="196" t="str">
        <f>_xlfn.IFNA(INDEX(DataPembayaran_BLU!$C$2:$C$700,MATCH(DataNPI_BLU!$A142,DataPembayaran_BLU!$A$2:$A$700,0)),"")</f>
        <v/>
      </c>
      <c r="C142" s="197"/>
      <c r="D142" s="198" t="s">
        <v>726</v>
      </c>
      <c r="E142" s="201"/>
      <c r="F142" s="200">
        <f>_xlfn.IFNA(INDEX(data_pembayaran_total_pembayaran,MATCH(DataNPI_BLU!$B142,DataPembayaran_BLU!$C$2:$C$700,0)),"")</f>
        <v>0</v>
      </c>
    </row>
    <row r="143" spans="1:6">
      <c r="A143" s="195">
        <v>142</v>
      </c>
      <c r="B143" s="196" t="str">
        <f>_xlfn.IFNA(INDEX(DataPembayaran_BLU!$C$2:$C$700,MATCH(DataNPI_BLU!$A143,DataPembayaran_BLU!$A$2:$A$700,0)),"")</f>
        <v/>
      </c>
      <c r="C143" s="197"/>
      <c r="D143" s="198" t="s">
        <v>727</v>
      </c>
      <c r="E143" s="201"/>
      <c r="F143" s="200">
        <f>_xlfn.IFNA(INDEX(data_pembayaran_total_pembayaran,MATCH(DataNPI_BLU!$B143,DataPembayaran_BLU!$C$2:$C$700,0)),"")</f>
        <v>0</v>
      </c>
    </row>
    <row r="144" spans="1:6">
      <c r="A144" s="195">
        <v>143</v>
      </c>
      <c r="B144" s="196" t="str">
        <f>_xlfn.IFNA(INDEX(DataPembayaran_BLU!$C$2:$C$700,MATCH(DataNPI_BLU!$A144,DataPembayaran_BLU!$A$2:$A$700,0)),"")</f>
        <v/>
      </c>
      <c r="C144" s="197"/>
      <c r="D144" s="198" t="s">
        <v>728</v>
      </c>
      <c r="E144" s="201"/>
      <c r="F144" s="200">
        <f>_xlfn.IFNA(INDEX(data_pembayaran_total_pembayaran,MATCH(DataNPI_BLU!$B144,DataPembayaran_BLU!$C$2:$C$700,0)),"")</f>
        <v>0</v>
      </c>
    </row>
    <row r="145" spans="1:6">
      <c r="A145" s="195">
        <v>144</v>
      </c>
      <c r="B145" s="196" t="str">
        <f>_xlfn.IFNA(INDEX(DataPembayaran_BLU!$C$2:$C$700,MATCH(DataNPI_BLU!$A145,DataPembayaran_BLU!$A$2:$A$700,0)),"")</f>
        <v/>
      </c>
      <c r="C145" s="197"/>
      <c r="D145" s="198" t="s">
        <v>729</v>
      </c>
      <c r="E145" s="201"/>
      <c r="F145" s="200">
        <f>_xlfn.IFNA(INDEX(data_pembayaran_total_pembayaran,MATCH(DataNPI_BLU!$B145,DataPembayaran_BLU!$C$2:$C$700,0)),"")</f>
        <v>0</v>
      </c>
    </row>
    <row r="146" spans="1:6">
      <c r="A146" s="195">
        <v>145</v>
      </c>
      <c r="B146" s="196" t="str">
        <f>_xlfn.IFNA(INDEX(DataPembayaran_BLU!$C$2:$C$700,MATCH(DataNPI_BLU!$A146,DataPembayaran_BLU!$A$2:$A$700,0)),"")</f>
        <v/>
      </c>
      <c r="C146" s="197"/>
      <c r="D146" s="198" t="s">
        <v>730</v>
      </c>
      <c r="E146" s="201"/>
      <c r="F146" s="200">
        <f>_xlfn.IFNA(INDEX(data_pembayaran_total_pembayaran,MATCH(DataNPI_BLU!$B146,DataPembayaran_BLU!$C$2:$C$700,0)),"")</f>
        <v>0</v>
      </c>
    </row>
    <row r="147" spans="1:6">
      <c r="A147" s="195">
        <v>146</v>
      </c>
      <c r="B147" s="196" t="str">
        <f>_xlfn.IFNA(INDEX(DataPembayaran_BLU!$C$2:$C$700,MATCH(DataNPI_BLU!$A147,DataPembayaran_BLU!$A$2:$A$700,0)),"")</f>
        <v/>
      </c>
      <c r="C147" s="197"/>
      <c r="D147" s="198" t="s">
        <v>731</v>
      </c>
      <c r="E147" s="201"/>
      <c r="F147" s="200">
        <f>_xlfn.IFNA(INDEX(data_pembayaran_total_pembayaran,MATCH(DataNPI_BLU!$B147,DataPembayaran_BLU!$C$2:$C$700,0)),"")</f>
        <v>0</v>
      </c>
    </row>
    <row r="148" spans="1:6">
      <c r="A148" s="195">
        <v>147</v>
      </c>
      <c r="B148" s="196" t="str">
        <f>_xlfn.IFNA(INDEX(DataPembayaran_BLU!$C$2:$C$700,MATCH(DataNPI_BLU!$A148,DataPembayaran_BLU!$A$2:$A$700,0)),"")</f>
        <v/>
      </c>
      <c r="C148" s="197"/>
      <c r="D148" s="198" t="s">
        <v>732</v>
      </c>
      <c r="E148" s="201"/>
      <c r="F148" s="200">
        <f>_xlfn.IFNA(INDEX(data_pembayaran_total_pembayaran,MATCH(DataNPI_BLU!$B148,DataPembayaran_BLU!$C$2:$C$700,0)),"")</f>
        <v>0</v>
      </c>
    </row>
    <row r="149" spans="1:6">
      <c r="A149" s="195">
        <v>148</v>
      </c>
      <c r="B149" s="196" t="str">
        <f>_xlfn.IFNA(INDEX(DataPembayaran_BLU!$C$2:$C$700,MATCH(DataNPI_BLU!$A149,DataPembayaran_BLU!$A$2:$A$700,0)),"")</f>
        <v/>
      </c>
      <c r="C149" s="197"/>
      <c r="D149" s="198" t="s">
        <v>733</v>
      </c>
      <c r="E149" s="201"/>
      <c r="F149" s="200">
        <f>_xlfn.IFNA(INDEX(data_pembayaran_total_pembayaran,MATCH(DataNPI_BLU!$B149,DataPembayaran_BLU!$C$2:$C$700,0)),"")</f>
        <v>0</v>
      </c>
    </row>
    <row r="150" spans="1:6">
      <c r="A150" s="195">
        <v>149</v>
      </c>
      <c r="B150" s="196" t="str">
        <f>_xlfn.IFNA(INDEX(DataPembayaran_BLU!$C$2:$C$700,MATCH(DataNPI_BLU!$A150,DataPembayaran_BLU!$A$2:$A$700,0)),"")</f>
        <v/>
      </c>
      <c r="C150" s="197"/>
      <c r="D150" s="198" t="s">
        <v>734</v>
      </c>
      <c r="E150" s="201"/>
      <c r="F150" s="200">
        <f>_xlfn.IFNA(INDEX(data_pembayaran_total_pembayaran,MATCH(DataNPI_BLU!$B150,DataPembayaran_BLU!$C$2:$C$700,0)),"")</f>
        <v>0</v>
      </c>
    </row>
    <row r="151" spans="1:6">
      <c r="A151" s="195">
        <v>150</v>
      </c>
      <c r="B151" s="196" t="str">
        <f>_xlfn.IFNA(INDEX(DataPembayaran_BLU!$C$2:$C$700,MATCH(DataNPI_BLU!$A151,DataPembayaran_BLU!$A$2:$A$700,0)),"")</f>
        <v/>
      </c>
      <c r="C151" s="197"/>
      <c r="D151" s="198" t="s">
        <v>735</v>
      </c>
      <c r="E151" s="201"/>
      <c r="F151" s="200">
        <f>_xlfn.IFNA(INDEX(data_pembayaran_total_pembayaran,MATCH(DataNPI_BLU!$B151,DataPembayaran_BLU!$C$2:$C$700,0)),"")</f>
        <v>0</v>
      </c>
    </row>
    <row r="152" spans="1:6">
      <c r="A152" s="195">
        <v>151</v>
      </c>
      <c r="B152" s="196" t="str">
        <f>_xlfn.IFNA(INDEX(DataPembayaran_BLU!$C$2:$C$700,MATCH(DataNPI_BLU!$A152,DataPembayaran_BLU!$A$2:$A$700,0)),"")</f>
        <v/>
      </c>
      <c r="C152" s="197"/>
      <c r="D152" s="198" t="s">
        <v>736</v>
      </c>
      <c r="E152" s="201"/>
      <c r="F152" s="200">
        <f>_xlfn.IFNA(INDEX(data_pembayaran_total_pembayaran,MATCH(DataNPI_BLU!$B152,DataPembayaran_BLU!$C$2:$C$700,0)),"")</f>
        <v>0</v>
      </c>
    </row>
    <row r="153" spans="1:6">
      <c r="A153" s="195">
        <v>152</v>
      </c>
      <c r="B153" s="196" t="str">
        <f>_xlfn.IFNA(INDEX(DataPembayaran_BLU!$C$2:$C$700,MATCH(DataNPI_BLU!$A153,DataPembayaran_BLU!$A$2:$A$700,0)),"")</f>
        <v/>
      </c>
      <c r="C153" s="197"/>
      <c r="D153" s="198" t="s">
        <v>737</v>
      </c>
      <c r="E153" s="201"/>
      <c r="F153" s="200">
        <f>_xlfn.IFNA(INDEX(data_pembayaran_total_pembayaran,MATCH(DataNPI_BLU!$B153,DataPembayaran_BLU!$C$2:$C$700,0)),"")</f>
        <v>0</v>
      </c>
    </row>
    <row r="154" spans="1:6">
      <c r="A154" s="195">
        <v>153</v>
      </c>
      <c r="B154" s="196" t="str">
        <f>_xlfn.IFNA(INDEX(DataPembayaran_BLU!$C$2:$C$700,MATCH(DataNPI_BLU!$A154,DataPembayaran_BLU!$A$2:$A$700,0)),"")</f>
        <v/>
      </c>
      <c r="C154" s="197"/>
      <c r="D154" s="198" t="s">
        <v>738</v>
      </c>
      <c r="E154" s="201"/>
      <c r="F154" s="200">
        <f>_xlfn.IFNA(INDEX(data_pembayaran_total_pembayaran,MATCH(DataNPI_BLU!$B154,DataPembayaran_BLU!$C$2:$C$700,0)),"")</f>
        <v>0</v>
      </c>
    </row>
    <row r="155" spans="1:6">
      <c r="A155" s="195">
        <v>154</v>
      </c>
      <c r="B155" s="196" t="str">
        <f>_xlfn.IFNA(INDEX(DataPembayaran_BLU!$C$2:$C$700,MATCH(DataNPI_BLU!$A155,DataPembayaran_BLU!$A$2:$A$700,0)),"")</f>
        <v/>
      </c>
      <c r="C155" s="197"/>
      <c r="D155" s="198" t="s">
        <v>739</v>
      </c>
      <c r="E155" s="201"/>
      <c r="F155" s="200">
        <f>_xlfn.IFNA(INDEX(data_pembayaran_total_pembayaran,MATCH(DataNPI_BLU!$B155,DataPembayaran_BLU!$C$2:$C$700,0)),"")</f>
        <v>0</v>
      </c>
    </row>
    <row r="156" spans="1:6">
      <c r="A156" s="195">
        <v>155</v>
      </c>
      <c r="B156" s="196" t="str">
        <f>_xlfn.IFNA(INDEX(DataPembayaran_BLU!$C$2:$C$700,MATCH(DataNPI_BLU!$A156,DataPembayaran_BLU!$A$2:$A$700,0)),"")</f>
        <v/>
      </c>
      <c r="C156" s="197"/>
      <c r="D156" s="198" t="s">
        <v>740</v>
      </c>
      <c r="E156" s="201"/>
      <c r="F156" s="200">
        <f>_xlfn.IFNA(INDEX(data_pembayaran_total_pembayaran,MATCH(DataNPI_BLU!$B156,DataPembayaran_BLU!$C$2:$C$700,0)),"")</f>
        <v>0</v>
      </c>
    </row>
    <row r="157" spans="1:6">
      <c r="A157" s="195">
        <v>156</v>
      </c>
      <c r="B157" s="196" t="str">
        <f>_xlfn.IFNA(INDEX(DataPembayaran_BLU!$C$2:$C$700,MATCH(DataNPI_BLU!$A157,DataPembayaran_BLU!$A$2:$A$700,0)),"")</f>
        <v/>
      </c>
      <c r="C157" s="197"/>
      <c r="D157" s="198" t="s">
        <v>741</v>
      </c>
      <c r="E157" s="201"/>
      <c r="F157" s="200">
        <f>_xlfn.IFNA(INDEX(data_pembayaran_total_pembayaran,MATCH(DataNPI_BLU!$B157,DataPembayaran_BLU!$C$2:$C$700,0)),"")</f>
        <v>0</v>
      </c>
    </row>
    <row r="158" spans="1:6">
      <c r="A158" s="195">
        <v>157</v>
      </c>
      <c r="B158" s="196" t="str">
        <f>_xlfn.IFNA(INDEX(DataPembayaran_BLU!$C$2:$C$700,MATCH(DataNPI_BLU!$A158,DataPembayaran_BLU!$A$2:$A$700,0)),"")</f>
        <v/>
      </c>
      <c r="C158" s="197"/>
      <c r="D158" s="198" t="s">
        <v>742</v>
      </c>
      <c r="E158" s="201"/>
      <c r="F158" s="200">
        <f>_xlfn.IFNA(INDEX(data_pembayaran_total_pembayaran,MATCH(DataNPI_BLU!$B158,DataPembayaran_BLU!$C$2:$C$700,0)),"")</f>
        <v>0</v>
      </c>
    </row>
    <row r="159" spans="1:6">
      <c r="A159" s="195">
        <v>158</v>
      </c>
      <c r="B159" s="196" t="str">
        <f>_xlfn.IFNA(INDEX(DataPembayaran_BLU!$C$2:$C$700,MATCH(DataNPI_BLU!$A159,DataPembayaran_BLU!$A$2:$A$700,0)),"")</f>
        <v/>
      </c>
      <c r="C159" s="197"/>
      <c r="D159" s="198" t="s">
        <v>743</v>
      </c>
      <c r="E159" s="201"/>
      <c r="F159" s="200">
        <f>_xlfn.IFNA(INDEX(data_pembayaran_total_pembayaran,MATCH(DataNPI_BLU!$B159,DataPembayaran_BLU!$C$2:$C$700,0)),"")</f>
        <v>0</v>
      </c>
    </row>
    <row r="160" spans="1:6">
      <c r="A160" s="195">
        <v>159</v>
      </c>
      <c r="B160" s="196" t="str">
        <f>_xlfn.IFNA(INDEX(DataPembayaran_BLU!$C$2:$C$700,MATCH(DataNPI_BLU!$A160,DataPembayaran_BLU!$A$2:$A$700,0)),"")</f>
        <v/>
      </c>
      <c r="C160" s="197"/>
      <c r="D160" s="198" t="s">
        <v>744</v>
      </c>
      <c r="E160" s="201"/>
      <c r="F160" s="200">
        <f>_xlfn.IFNA(INDEX(data_pembayaran_total_pembayaran,MATCH(DataNPI_BLU!$B160,DataPembayaran_BLU!$C$2:$C$700,0)),"")</f>
        <v>0</v>
      </c>
    </row>
    <row r="161" spans="1:6">
      <c r="A161" s="195">
        <v>160</v>
      </c>
      <c r="B161" s="196" t="str">
        <f>_xlfn.IFNA(INDEX(DataPembayaran_BLU!$C$2:$C$700,MATCH(DataNPI_BLU!$A161,DataPembayaran_BLU!$A$2:$A$700,0)),"")</f>
        <v/>
      </c>
      <c r="C161" s="197"/>
      <c r="D161" s="198" t="s">
        <v>745</v>
      </c>
      <c r="E161" s="201"/>
      <c r="F161" s="200">
        <f>_xlfn.IFNA(INDEX(data_pembayaran_total_pembayaran,MATCH(DataNPI_BLU!$B161,DataPembayaran_BLU!$C$2:$C$700,0)),"")</f>
        <v>0</v>
      </c>
    </row>
    <row r="162" spans="1:6">
      <c r="A162" s="195">
        <v>161</v>
      </c>
      <c r="B162" s="196" t="str">
        <f>_xlfn.IFNA(INDEX(DataPembayaran_BLU!$C$2:$C$700,MATCH(DataNPI_BLU!$A162,DataPembayaran_BLU!$A$2:$A$700,0)),"")</f>
        <v/>
      </c>
      <c r="C162" s="197"/>
      <c r="D162" s="198" t="s">
        <v>746</v>
      </c>
      <c r="E162" s="201"/>
      <c r="F162" s="200">
        <f>_xlfn.IFNA(INDEX(data_pembayaran_total_pembayaran,MATCH(DataNPI_BLU!$B162,DataPembayaran_BLU!$C$2:$C$700,0)),"")</f>
        <v>0</v>
      </c>
    </row>
    <row r="163" spans="1:6">
      <c r="A163" s="195">
        <v>162</v>
      </c>
      <c r="B163" s="196" t="str">
        <f>_xlfn.IFNA(INDEX(DataPembayaran_BLU!$C$2:$C$700,MATCH(DataNPI_BLU!$A163,DataPembayaran_BLU!$A$2:$A$700,0)),"")</f>
        <v/>
      </c>
      <c r="C163" s="197"/>
      <c r="D163" s="198" t="s">
        <v>747</v>
      </c>
      <c r="E163" s="201"/>
      <c r="F163" s="200">
        <f>_xlfn.IFNA(INDEX(data_pembayaran_total_pembayaran,MATCH(DataNPI_BLU!$B163,DataPembayaran_BLU!$C$2:$C$700,0)),"")</f>
        <v>0</v>
      </c>
    </row>
    <row r="164" spans="1:6">
      <c r="A164" s="195">
        <v>163</v>
      </c>
      <c r="B164" s="196" t="str">
        <f>_xlfn.IFNA(INDEX(DataPembayaran_BLU!$C$2:$C$700,MATCH(DataNPI_BLU!$A164,DataPembayaran_BLU!$A$2:$A$700,0)),"")</f>
        <v/>
      </c>
      <c r="C164" s="197"/>
      <c r="D164" s="198" t="s">
        <v>748</v>
      </c>
      <c r="E164" s="201"/>
      <c r="F164" s="200">
        <f>_xlfn.IFNA(INDEX(data_pembayaran_total_pembayaran,MATCH(DataNPI_BLU!$B164,DataPembayaran_BLU!$C$2:$C$700,0)),"")</f>
        <v>0</v>
      </c>
    </row>
    <row r="165" spans="1:6">
      <c r="A165" s="195">
        <v>164</v>
      </c>
      <c r="B165" s="196" t="str">
        <f>_xlfn.IFNA(INDEX(DataPembayaran_BLU!$C$2:$C$700,MATCH(DataNPI_BLU!$A165,DataPembayaran_BLU!$A$2:$A$700,0)),"")</f>
        <v/>
      </c>
      <c r="C165" s="197"/>
      <c r="D165" s="198" t="s">
        <v>749</v>
      </c>
      <c r="E165" s="201"/>
      <c r="F165" s="200">
        <f>_xlfn.IFNA(INDEX(data_pembayaran_total_pembayaran,MATCH(DataNPI_BLU!$B165,DataPembayaran_BLU!$C$2:$C$700,0)),"")</f>
        <v>0</v>
      </c>
    </row>
    <row r="166" spans="1:6">
      <c r="A166" s="195">
        <v>165</v>
      </c>
      <c r="B166" s="196" t="str">
        <f>_xlfn.IFNA(INDEX(DataPembayaran_BLU!$C$2:$C$700,MATCH(DataNPI_BLU!$A166,DataPembayaran_BLU!$A$2:$A$700,0)),"")</f>
        <v/>
      </c>
      <c r="C166" s="197"/>
      <c r="D166" s="198" t="s">
        <v>750</v>
      </c>
      <c r="E166" s="201"/>
      <c r="F166" s="200">
        <f>_xlfn.IFNA(INDEX(data_pembayaran_total_pembayaran,MATCH(DataNPI_BLU!$B166,DataPembayaran_BLU!$C$2:$C$700,0)),"")</f>
        <v>0</v>
      </c>
    </row>
    <row r="167" spans="1:6">
      <c r="A167" s="195">
        <v>166</v>
      </c>
      <c r="B167" s="196" t="str">
        <f>_xlfn.IFNA(INDEX(DataPembayaran_BLU!$C$2:$C$700,MATCH(DataNPI_BLU!$A167,DataPembayaran_BLU!$A$2:$A$700,0)),"")</f>
        <v/>
      </c>
      <c r="C167" s="197"/>
      <c r="D167" s="198" t="s">
        <v>751</v>
      </c>
      <c r="E167" s="201"/>
      <c r="F167" s="200">
        <f>_xlfn.IFNA(INDEX(data_pembayaran_total_pembayaran,MATCH(DataNPI_BLU!$B167,DataPembayaran_BLU!$C$2:$C$700,0)),"")</f>
        <v>0</v>
      </c>
    </row>
    <row r="168" spans="1:6">
      <c r="A168" s="195">
        <v>167</v>
      </c>
      <c r="B168" s="196" t="str">
        <f>_xlfn.IFNA(INDEX(DataPembayaran_BLU!$C$2:$C$700,MATCH(DataNPI_BLU!$A168,DataPembayaran_BLU!$A$2:$A$700,0)),"")</f>
        <v/>
      </c>
      <c r="C168" s="197"/>
      <c r="D168" s="198" t="s">
        <v>752</v>
      </c>
      <c r="E168" s="201"/>
      <c r="F168" s="200">
        <f>_xlfn.IFNA(INDEX(data_pembayaran_total_pembayaran,MATCH(DataNPI_BLU!$B168,DataPembayaran_BLU!$C$2:$C$700,0)),"")</f>
        <v>0</v>
      </c>
    </row>
    <row r="169" spans="1:6">
      <c r="A169" s="195">
        <v>168</v>
      </c>
      <c r="B169" s="196" t="str">
        <f>_xlfn.IFNA(INDEX(DataPembayaran_BLU!$C$2:$C$700,MATCH(DataNPI_BLU!$A169,DataPembayaran_BLU!$A$2:$A$700,0)),"")</f>
        <v/>
      </c>
      <c r="C169" s="197"/>
      <c r="D169" s="198" t="s">
        <v>753</v>
      </c>
      <c r="E169" s="201"/>
      <c r="F169" s="200">
        <f>_xlfn.IFNA(INDEX(data_pembayaran_total_pembayaran,MATCH(DataNPI_BLU!$B169,DataPembayaran_BLU!$C$2:$C$700,0)),"")</f>
        <v>0</v>
      </c>
    </row>
    <row r="170" spans="1:6">
      <c r="A170" s="195">
        <v>169</v>
      </c>
      <c r="B170" s="196" t="str">
        <f>_xlfn.IFNA(INDEX(DataPembayaran_BLU!$C$2:$C$700,MATCH(DataNPI_BLU!$A170,DataPembayaran_BLU!$A$2:$A$700,0)),"")</f>
        <v/>
      </c>
      <c r="C170" s="197"/>
      <c r="D170" s="198" t="s">
        <v>754</v>
      </c>
      <c r="E170" s="201"/>
      <c r="F170" s="200">
        <f>_xlfn.IFNA(INDEX(data_pembayaran_total_pembayaran,MATCH(DataNPI_BLU!$B170,DataPembayaran_BLU!$C$2:$C$700,0)),"")</f>
        <v>0</v>
      </c>
    </row>
    <row r="171" spans="1:6">
      <c r="A171" s="195">
        <v>170</v>
      </c>
      <c r="B171" s="196" t="str">
        <f>_xlfn.IFNA(INDEX(DataPembayaran_BLU!$C$2:$C$700,MATCH(DataNPI_BLU!$A171,DataPembayaran_BLU!$A$2:$A$700,0)),"")</f>
        <v/>
      </c>
      <c r="C171" s="197"/>
      <c r="D171" s="198" t="s">
        <v>755</v>
      </c>
      <c r="E171" s="201"/>
      <c r="F171" s="200">
        <f>_xlfn.IFNA(INDEX(data_pembayaran_total_pembayaran,MATCH(DataNPI_BLU!$B171,DataPembayaran_BLU!$C$2:$C$700,0)),"")</f>
        <v>0</v>
      </c>
    </row>
    <row r="172" spans="1:6">
      <c r="A172" s="195">
        <v>171</v>
      </c>
      <c r="B172" s="196" t="str">
        <f>_xlfn.IFNA(INDEX(DataPembayaran_BLU!$C$2:$C$700,MATCH(DataNPI_BLU!$A172,DataPembayaran_BLU!$A$2:$A$700,0)),"")</f>
        <v/>
      </c>
      <c r="C172" s="197"/>
      <c r="D172" s="198" t="s">
        <v>756</v>
      </c>
      <c r="E172" s="201"/>
      <c r="F172" s="200">
        <f>_xlfn.IFNA(INDEX(data_pembayaran_total_pembayaran,MATCH(DataNPI_BLU!$B172,DataPembayaran_BLU!$C$2:$C$700,0)),"")</f>
        <v>0</v>
      </c>
    </row>
    <row r="173" spans="1:6">
      <c r="A173" s="195">
        <v>172</v>
      </c>
      <c r="B173" s="196" t="str">
        <f>_xlfn.IFNA(INDEX(DataPembayaran_BLU!$C$2:$C$700,MATCH(DataNPI_BLU!$A173,DataPembayaran_BLU!$A$2:$A$700,0)),"")</f>
        <v/>
      </c>
      <c r="C173" s="197"/>
      <c r="D173" s="198" t="s">
        <v>757</v>
      </c>
      <c r="E173" s="201"/>
      <c r="F173" s="200">
        <f>_xlfn.IFNA(INDEX(data_pembayaran_total_pembayaran,MATCH(DataNPI_BLU!$B173,DataPembayaran_BLU!$C$2:$C$700,0)),"")</f>
        <v>0</v>
      </c>
    </row>
    <row r="174" spans="1:6">
      <c r="A174" s="195">
        <v>173</v>
      </c>
      <c r="B174" s="196" t="str">
        <f>_xlfn.IFNA(INDEX(DataPembayaran_BLU!$C$2:$C$700,MATCH(DataNPI_BLU!$A174,DataPembayaran_BLU!$A$2:$A$700,0)),"")</f>
        <v/>
      </c>
      <c r="C174" s="197"/>
      <c r="D174" s="198" t="s">
        <v>758</v>
      </c>
      <c r="E174" s="201"/>
      <c r="F174" s="200">
        <f>_xlfn.IFNA(INDEX(data_pembayaran_total_pembayaran,MATCH(DataNPI_BLU!$B174,DataPembayaran_BLU!$C$2:$C$700,0)),"")</f>
        <v>0</v>
      </c>
    </row>
    <row r="175" spans="1:6">
      <c r="A175" s="195">
        <v>174</v>
      </c>
      <c r="B175" s="196" t="str">
        <f>_xlfn.IFNA(INDEX(DataPembayaran_BLU!$C$2:$C$700,MATCH(DataNPI_BLU!$A175,DataPembayaran_BLU!$A$2:$A$700,0)),"")</f>
        <v/>
      </c>
      <c r="C175" s="197"/>
      <c r="D175" s="198" t="s">
        <v>759</v>
      </c>
      <c r="E175" s="201"/>
      <c r="F175" s="200">
        <f>_xlfn.IFNA(INDEX(data_pembayaran_total_pembayaran,MATCH(DataNPI_BLU!$B175,DataPembayaran_BLU!$C$2:$C$700,0)),"")</f>
        <v>0</v>
      </c>
    </row>
    <row r="176" spans="1:6">
      <c r="A176" s="195">
        <v>175</v>
      </c>
      <c r="B176" s="196" t="str">
        <f>_xlfn.IFNA(INDEX(DataPembayaran_BLU!$C$2:$C$700,MATCH(DataNPI_BLU!$A176,DataPembayaran_BLU!$A$2:$A$700,0)),"")</f>
        <v/>
      </c>
      <c r="C176" s="197"/>
      <c r="D176" s="198" t="s">
        <v>760</v>
      </c>
      <c r="E176" s="201"/>
      <c r="F176" s="200">
        <f>_xlfn.IFNA(INDEX(data_pembayaran_total_pembayaran,MATCH(DataNPI_BLU!$B176,DataPembayaran_BLU!$C$2:$C$700,0)),"")</f>
        <v>0</v>
      </c>
    </row>
    <row r="177" spans="1:6">
      <c r="A177" s="195">
        <v>176</v>
      </c>
      <c r="B177" s="196" t="str">
        <f>_xlfn.IFNA(INDEX(DataPembayaran_BLU!$C$2:$C$700,MATCH(DataNPI_BLU!$A177,DataPembayaran_BLU!$A$2:$A$700,0)),"")</f>
        <v/>
      </c>
      <c r="C177" s="197"/>
      <c r="D177" s="198" t="s">
        <v>761</v>
      </c>
      <c r="E177" s="201"/>
      <c r="F177" s="200">
        <f>_xlfn.IFNA(INDEX(data_pembayaran_total_pembayaran,MATCH(DataNPI_BLU!$B177,DataPembayaran_BLU!$C$2:$C$700,0)),"")</f>
        <v>0</v>
      </c>
    </row>
    <row r="178" spans="1:6">
      <c r="A178" s="195">
        <v>177</v>
      </c>
      <c r="B178" s="196" t="str">
        <f>_xlfn.IFNA(INDEX(DataPembayaran_BLU!$C$2:$C$700,MATCH(DataNPI_BLU!$A178,DataPembayaran_BLU!$A$2:$A$700,0)),"")</f>
        <v/>
      </c>
      <c r="C178" s="197"/>
      <c r="D178" s="198" t="s">
        <v>762</v>
      </c>
      <c r="E178" s="201"/>
      <c r="F178" s="200">
        <f>_xlfn.IFNA(INDEX(data_pembayaran_total_pembayaran,MATCH(DataNPI_BLU!$B178,DataPembayaran_BLU!$C$2:$C$700,0)),"")</f>
        <v>0</v>
      </c>
    </row>
    <row r="179" spans="1:6">
      <c r="A179" s="195">
        <v>178</v>
      </c>
      <c r="B179" s="196" t="str">
        <f>_xlfn.IFNA(INDEX(DataPembayaran_BLU!$C$2:$C$700,MATCH(DataNPI_BLU!$A179,DataPembayaran_BLU!$A$2:$A$700,0)),"")</f>
        <v/>
      </c>
      <c r="C179" s="197"/>
      <c r="D179" s="198" t="s">
        <v>763</v>
      </c>
      <c r="E179" s="201"/>
      <c r="F179" s="200">
        <f>_xlfn.IFNA(INDEX(data_pembayaran_total_pembayaran,MATCH(DataNPI_BLU!$B179,DataPembayaran_BLU!$C$2:$C$700,0)),"")</f>
        <v>0</v>
      </c>
    </row>
    <row r="180" spans="1:6">
      <c r="A180" s="195">
        <v>179</v>
      </c>
      <c r="B180" s="196" t="str">
        <f>_xlfn.IFNA(INDEX(DataPembayaran_BLU!$C$2:$C$700,MATCH(DataNPI_BLU!$A180,DataPembayaran_BLU!$A$2:$A$700,0)),"")</f>
        <v/>
      </c>
      <c r="C180" s="197"/>
      <c r="D180" s="198" t="s">
        <v>764</v>
      </c>
      <c r="E180" s="201"/>
      <c r="F180" s="200">
        <f>_xlfn.IFNA(INDEX(data_pembayaran_total_pembayaran,MATCH(DataNPI_BLU!$B180,DataPembayaran_BLU!$C$2:$C$700,0)),"")</f>
        <v>0</v>
      </c>
    </row>
    <row r="181" spans="1:6">
      <c r="A181" s="195">
        <v>180</v>
      </c>
      <c r="B181" s="196" t="str">
        <f>_xlfn.IFNA(INDEX(DataPembayaran_BLU!$C$2:$C$700,MATCH(DataNPI_BLU!$A181,DataPembayaran_BLU!$A$2:$A$700,0)),"")</f>
        <v/>
      </c>
      <c r="C181" s="197"/>
      <c r="D181" s="198" t="s">
        <v>765</v>
      </c>
      <c r="E181" s="201"/>
      <c r="F181" s="200">
        <f>_xlfn.IFNA(INDEX(data_pembayaran_total_pembayaran,MATCH(DataNPI_BLU!$B181,DataPembayaran_BLU!$C$2:$C$700,0)),"")</f>
        <v>0</v>
      </c>
    </row>
    <row r="182" spans="1:6">
      <c r="A182" s="195">
        <v>181</v>
      </c>
      <c r="B182" s="196" t="str">
        <f>_xlfn.IFNA(INDEX(DataPembayaran_BLU!$C$2:$C$700,MATCH(DataNPI_BLU!$A182,DataPembayaran_BLU!$A$2:$A$700,0)),"")</f>
        <v/>
      </c>
      <c r="C182" s="197"/>
      <c r="D182" s="198" t="s">
        <v>766</v>
      </c>
      <c r="E182" s="201"/>
      <c r="F182" s="200">
        <f>_xlfn.IFNA(INDEX(data_pembayaran_total_pembayaran,MATCH(DataNPI_BLU!$B182,DataPembayaran_BLU!$C$2:$C$700,0)),"")</f>
        <v>0</v>
      </c>
    </row>
    <row r="183" spans="1:6">
      <c r="A183" s="195">
        <v>182</v>
      </c>
      <c r="B183" s="196" t="str">
        <f>_xlfn.IFNA(INDEX(DataPembayaran_BLU!$C$2:$C$700,MATCH(DataNPI_BLU!$A183,DataPembayaran_BLU!$A$2:$A$700,0)),"")</f>
        <v/>
      </c>
      <c r="C183" s="197" t="str">
        <f>IF(INDEX(DataPembayaran_BLU!$B$2:$B$700,MATCH(DataNPI_BLU!$B183,DataPembayaran_BLU!$C$2:$C$700,0))=0,"",INDEX(DataPembayaran_BLU!$B$2:$B$700,MATCH(DataNPI_BLU!$B183,DataPembayaran_BLU!$C$2:$C$700,0)))</f>
        <v/>
      </c>
      <c r="D183" s="198" t="s">
        <v>767</v>
      </c>
      <c r="E183" s="201"/>
      <c r="F183" s="200">
        <f>_xlfn.IFNA(INDEX(data_pembayaran_total_pembayaran,MATCH(DataNPI_BLU!$B183,DataPembayaran_BLU!$C$2:$C$700,0)),"")</f>
        <v>0</v>
      </c>
    </row>
    <row r="184" spans="1:6">
      <c r="A184" s="195">
        <v>183</v>
      </c>
      <c r="B184" s="196" t="str">
        <f>_xlfn.IFNA(INDEX(DataPembayaran_BLU!$C$2:$C$700,MATCH(DataNPI_BLU!$A184,DataPembayaran_BLU!$A$2:$A$700,0)),"")</f>
        <v/>
      </c>
      <c r="C184" s="197" t="str">
        <f>IF(INDEX(DataPembayaran_BLU!$B$2:$B$700,MATCH(DataNPI_BLU!$B184,DataPembayaran_BLU!$C$2:$C$700,0))=0,"",INDEX(DataPembayaran_BLU!$B$2:$B$700,MATCH(DataNPI_BLU!$B184,DataPembayaran_BLU!$C$2:$C$700,0)))</f>
        <v/>
      </c>
      <c r="D184" s="198" t="s">
        <v>768</v>
      </c>
      <c r="E184" s="201"/>
      <c r="F184" s="200">
        <f>_xlfn.IFNA(INDEX(data_pembayaran_total_pembayaran,MATCH(DataNPI_BLU!$B184,DataPembayaran_BLU!$C$2:$C$700,0)),"")</f>
        <v>0</v>
      </c>
    </row>
    <row r="185" spans="1:6">
      <c r="A185" s="195">
        <v>184</v>
      </c>
      <c r="B185" s="196" t="str">
        <f>_xlfn.IFNA(INDEX(DataPembayaran_BLU!$C$2:$C$700,MATCH(DataNPI_BLU!$A185,DataPembayaran_BLU!$A$2:$A$700,0)),"")</f>
        <v/>
      </c>
      <c r="C185" s="197" t="str">
        <f>IF(INDEX(DataPembayaran_BLU!$B$2:$B$700,MATCH(DataNPI_BLU!$B185,DataPembayaran_BLU!$C$2:$C$700,0))=0,"",INDEX(DataPembayaran_BLU!$B$2:$B$700,MATCH(DataNPI_BLU!$B185,DataPembayaran_BLU!$C$2:$C$700,0)))</f>
        <v/>
      </c>
      <c r="D185" s="198" t="s">
        <v>769</v>
      </c>
      <c r="E185" s="201"/>
      <c r="F185" s="200">
        <f>_xlfn.IFNA(INDEX(data_pembayaran_total_pembayaran,MATCH(DataNPI_BLU!$B185,DataPembayaran_BLU!$C$2:$C$700,0)),"")</f>
        <v>0</v>
      </c>
    </row>
    <row r="186" spans="1:6">
      <c r="A186" s="195">
        <v>185</v>
      </c>
      <c r="B186" s="196" t="str">
        <f>_xlfn.IFNA(INDEX(DataPembayaran_BLU!$C$2:$C$700,MATCH(DataNPI_BLU!$A186,DataPembayaran_BLU!$A$2:$A$700,0)),"")</f>
        <v/>
      </c>
      <c r="C186" s="197" t="str">
        <f>IF(INDEX(DataPembayaran_BLU!$B$2:$B$700,MATCH(DataNPI_BLU!$B186,DataPembayaran_BLU!$C$2:$C$700,0))=0,"",INDEX(DataPembayaran_BLU!$B$2:$B$700,MATCH(DataNPI_BLU!$B186,DataPembayaran_BLU!$C$2:$C$700,0)))</f>
        <v/>
      </c>
      <c r="D186" s="198" t="s">
        <v>770</v>
      </c>
      <c r="E186" s="201"/>
      <c r="F186" s="200">
        <f>_xlfn.IFNA(INDEX(data_pembayaran_total_pembayaran,MATCH(DataNPI_BLU!$B186,DataPembayaran_BLU!$C$2:$C$700,0)),"")</f>
        <v>0</v>
      </c>
    </row>
    <row r="187" spans="1:6">
      <c r="A187" s="195">
        <v>186</v>
      </c>
      <c r="B187" s="196" t="str">
        <f>_xlfn.IFNA(INDEX(DataPembayaran_BLU!$C$2:$C$700,MATCH(DataNPI_BLU!$A187,DataPembayaran_BLU!$A$2:$A$700,0)),"")</f>
        <v/>
      </c>
      <c r="C187" s="197" t="str">
        <f>IF(INDEX(DataPembayaran_BLU!$B$2:$B$700,MATCH(DataNPI_BLU!$B187,DataPembayaran_BLU!$C$2:$C$700,0))=0,"",INDEX(DataPembayaran_BLU!$B$2:$B$700,MATCH(DataNPI_BLU!$B187,DataPembayaran_BLU!$C$2:$C$700,0)))</f>
        <v/>
      </c>
      <c r="D187" s="198" t="s">
        <v>771</v>
      </c>
      <c r="E187" s="201"/>
      <c r="F187" s="200">
        <f>_xlfn.IFNA(INDEX(data_pembayaran_total_pembayaran,MATCH(DataNPI_BLU!$B187,DataPembayaran_BLU!$C$2:$C$700,0)),"")</f>
        <v>0</v>
      </c>
    </row>
    <row r="188" spans="1:6">
      <c r="A188" s="195">
        <v>187</v>
      </c>
      <c r="B188" s="196" t="str">
        <f>_xlfn.IFNA(INDEX(DataPembayaran_BLU!$C$2:$C$700,MATCH(DataNPI_BLU!$A188,DataPembayaran_BLU!$A$2:$A$700,0)),"")</f>
        <v/>
      </c>
      <c r="C188" s="197" t="str">
        <f>IF(INDEX(DataPembayaran_BLU!$B$2:$B$700,MATCH(DataNPI_BLU!$B188,DataPembayaran_BLU!$C$2:$C$700,0))=0,"",INDEX(DataPembayaran_BLU!$B$2:$B$700,MATCH(DataNPI_BLU!$B188,DataPembayaran_BLU!$C$2:$C$700,0)))</f>
        <v/>
      </c>
      <c r="D188" s="198" t="s">
        <v>772</v>
      </c>
      <c r="E188" s="201"/>
      <c r="F188" s="200">
        <f>_xlfn.IFNA(INDEX(data_pembayaran_total_pembayaran,MATCH(DataNPI_BLU!$B188,DataPembayaran_BLU!$C$2:$C$700,0)),"")</f>
        <v>0</v>
      </c>
    </row>
    <row r="189" spans="1:6">
      <c r="A189" s="195">
        <v>188</v>
      </c>
      <c r="B189" s="196" t="str">
        <f>_xlfn.IFNA(INDEX(DataPembayaran_BLU!$C$2:$C$700,MATCH(DataNPI_BLU!$A189,DataPembayaran_BLU!$A$2:$A$700,0)),"")</f>
        <v/>
      </c>
      <c r="C189" s="197" t="str">
        <f>IF(INDEX(DataPembayaran_BLU!$B$2:$B$700,MATCH(DataNPI_BLU!$B189,DataPembayaran_BLU!$C$2:$C$700,0))=0,"",INDEX(DataPembayaran_BLU!$B$2:$B$700,MATCH(DataNPI_BLU!$B189,DataPembayaran_BLU!$C$2:$C$700,0)))</f>
        <v/>
      </c>
      <c r="D189" s="198" t="s">
        <v>773</v>
      </c>
      <c r="E189" s="201"/>
      <c r="F189" s="200">
        <f>_xlfn.IFNA(INDEX(data_pembayaran_total_pembayaran,MATCH(DataNPI_BLU!$B189,DataPembayaran_BLU!$C$2:$C$700,0)),"")</f>
        <v>0</v>
      </c>
    </row>
    <row r="190" spans="1:6">
      <c r="A190" s="195">
        <v>189</v>
      </c>
      <c r="B190" s="196" t="str">
        <f>_xlfn.IFNA(INDEX(DataPembayaran_BLU!$C$2:$C$700,MATCH(DataNPI_BLU!$A190,DataPembayaran_BLU!$A$2:$A$700,0)),"")</f>
        <v/>
      </c>
      <c r="C190" s="197" t="str">
        <f>IF(INDEX(DataPembayaran_BLU!$B$2:$B$700,MATCH(DataNPI_BLU!$B190,DataPembayaran_BLU!$C$2:$C$700,0))=0,"",INDEX(DataPembayaran_BLU!$B$2:$B$700,MATCH(DataNPI_BLU!$B190,DataPembayaran_BLU!$C$2:$C$700,0)))</f>
        <v/>
      </c>
      <c r="D190" s="198" t="s">
        <v>774</v>
      </c>
      <c r="E190" s="201"/>
      <c r="F190" s="200">
        <f>_xlfn.IFNA(INDEX(data_pembayaran_total_pembayaran,MATCH(DataNPI_BLU!$B190,DataPembayaran_BLU!$C$2:$C$700,0)),"")</f>
        <v>0</v>
      </c>
    </row>
    <row r="191" spans="1:6">
      <c r="A191" s="195">
        <v>190</v>
      </c>
      <c r="B191" s="196" t="str">
        <f>_xlfn.IFNA(INDEX(DataPembayaran_BLU!$C$2:$C$700,MATCH(DataNPI_BLU!$A191,DataPembayaran_BLU!$A$2:$A$700,0)),"")</f>
        <v/>
      </c>
      <c r="C191" s="197" t="str">
        <f>IF(INDEX(DataPembayaran_BLU!$B$2:$B$700,MATCH(DataNPI_BLU!$B191,DataPembayaran_BLU!$C$2:$C$700,0))=0,"",INDEX(DataPembayaran_BLU!$B$2:$B$700,MATCH(DataNPI_BLU!$B191,DataPembayaran_BLU!$C$2:$C$700,0)))</f>
        <v/>
      </c>
      <c r="D191" s="198" t="s">
        <v>775</v>
      </c>
      <c r="E191" s="197"/>
      <c r="F191" s="200">
        <f>_xlfn.IFNA(INDEX(data_pembayaran_total_pembayaran,MATCH(DataNPI_BLU!$B191,DataPembayaran_BLU!$C$2:$C$700,0)),"")</f>
        <v>0</v>
      </c>
    </row>
    <row r="192" spans="1:6">
      <c r="A192" s="195">
        <v>191</v>
      </c>
      <c r="B192" s="196" t="str">
        <f>_xlfn.IFNA(INDEX(DataPembayaran_BLU!$C$2:$C$700,MATCH(DataNPI_BLU!$A192,DataPembayaran_BLU!$A$2:$A$700,0)),"")</f>
        <v/>
      </c>
      <c r="C192" s="197" t="str">
        <f>IF(INDEX(DataPembayaran_BLU!$B$2:$B$700,MATCH(DataNPI_BLU!$B192,DataPembayaran_BLU!$C$2:$C$700,0))=0,"",INDEX(DataPembayaran_BLU!$B$2:$B$700,MATCH(DataNPI_BLU!$B192,DataPembayaran_BLU!$C$2:$C$700,0)))</f>
        <v/>
      </c>
      <c r="D192" s="198" t="s">
        <v>776</v>
      </c>
      <c r="E192" s="197"/>
      <c r="F192" s="200">
        <f>_xlfn.IFNA(INDEX(data_pembayaran_total_pembayaran,MATCH(DataNPI_BLU!$B192,DataPembayaran_BLU!$C$2:$C$700,0)),"")</f>
        <v>0</v>
      </c>
    </row>
    <row r="193" spans="1:6">
      <c r="A193" s="195">
        <v>192</v>
      </c>
      <c r="B193" s="196" t="str">
        <f>_xlfn.IFNA(INDEX(DataPembayaran_BLU!$C$2:$C$700,MATCH(DataNPI_BLU!$A193,DataPembayaran_BLU!$A$2:$A$700,0)),"")</f>
        <v/>
      </c>
      <c r="C193" s="197" t="str">
        <f>IF(INDEX(DataPembayaran_BLU!$B$2:$B$700,MATCH(DataNPI_BLU!$B193,DataPembayaran_BLU!$C$2:$C$700,0))=0,"",INDEX(DataPembayaran_BLU!$B$2:$B$700,MATCH(DataNPI_BLU!$B193,DataPembayaran_BLU!$C$2:$C$700,0)))</f>
        <v/>
      </c>
      <c r="D193" s="198" t="s">
        <v>777</v>
      </c>
      <c r="E193" s="197"/>
      <c r="F193" s="200">
        <f>_xlfn.IFNA(INDEX(data_pembayaran_total_pembayaran,MATCH(DataNPI_BLU!$B193,DataPembayaran_BLU!$C$2:$C$700,0)),"")</f>
        <v>0</v>
      </c>
    </row>
    <row r="194" spans="1:6">
      <c r="A194" s="195">
        <v>193</v>
      </c>
      <c r="B194" s="196" t="str">
        <f>_xlfn.IFNA(INDEX(DataPembayaran_BLU!$C$2:$C$700,MATCH(DataNPI_BLU!$A194,DataPembayaran_BLU!$A$2:$A$700,0)),"")</f>
        <v/>
      </c>
      <c r="C194" s="197" t="str">
        <f>IF(INDEX(DataPembayaran_BLU!$B$2:$B$700,MATCH(DataNPI_BLU!$B194,DataPembayaran_BLU!$C$2:$C$700,0))=0,"",INDEX(DataPembayaran_BLU!$B$2:$B$700,MATCH(DataNPI_BLU!$B194,DataPembayaran_BLU!$C$2:$C$700,0)))</f>
        <v/>
      </c>
      <c r="D194" s="198" t="s">
        <v>778</v>
      </c>
      <c r="E194" s="197"/>
      <c r="F194" s="200">
        <f>_xlfn.IFNA(INDEX(data_pembayaran_total_pembayaran,MATCH(DataNPI_BLU!$B194,DataPembayaran_BLU!$C$2:$C$700,0)),"")</f>
        <v>0</v>
      </c>
    </row>
    <row r="195" spans="1:6">
      <c r="A195" s="195">
        <v>194</v>
      </c>
      <c r="B195" s="196" t="str">
        <f>_xlfn.IFNA(INDEX(DataPembayaran_BLU!$C$2:$C$700,MATCH(DataNPI_BLU!$A195,DataPembayaran_BLU!$A$2:$A$700,0)),"")</f>
        <v/>
      </c>
      <c r="C195" s="197" t="str">
        <f>IF(INDEX(DataPembayaran_BLU!$B$2:$B$700,MATCH(DataNPI_BLU!$B195,DataPembayaran_BLU!$C$2:$C$700,0))=0,"",INDEX(DataPembayaran_BLU!$B$2:$B$700,MATCH(DataNPI_BLU!$B195,DataPembayaran_BLU!$C$2:$C$700,0)))</f>
        <v/>
      </c>
      <c r="D195" s="198" t="s">
        <v>779</v>
      </c>
      <c r="E195" s="197"/>
      <c r="F195" s="200">
        <f>_xlfn.IFNA(INDEX(data_pembayaran_total_pembayaran,MATCH(DataNPI_BLU!$B195,DataPembayaran_BLU!$C$2:$C$700,0)),"")</f>
        <v>0</v>
      </c>
    </row>
    <row r="196" spans="1:6">
      <c r="A196" s="195">
        <v>195</v>
      </c>
      <c r="B196" s="196" t="str">
        <f>_xlfn.IFNA(INDEX(DataPembayaran_BLU!$C$2:$C$700,MATCH(DataNPI_BLU!$A196,DataPembayaran_BLU!$A$2:$A$700,0)),"")</f>
        <v/>
      </c>
      <c r="C196" s="197" t="str">
        <f>IF(INDEX(DataPembayaran_BLU!$B$2:$B$700,MATCH(DataNPI_BLU!$B196,DataPembayaran_BLU!$C$2:$C$700,0))=0,"",INDEX(DataPembayaran_BLU!$B$2:$B$700,MATCH(DataNPI_BLU!$B196,DataPembayaran_BLU!$C$2:$C$700,0)))</f>
        <v/>
      </c>
      <c r="D196" s="198" t="s">
        <v>780</v>
      </c>
      <c r="E196" s="197"/>
      <c r="F196" s="200">
        <f>_xlfn.IFNA(INDEX(data_pembayaran_total_pembayaran,MATCH(DataNPI_BLU!$B196,DataPembayaran_BLU!$C$2:$C$700,0)),"")</f>
        <v>0</v>
      </c>
    </row>
    <row r="197" spans="1:6">
      <c r="A197" s="195">
        <v>196</v>
      </c>
      <c r="B197" s="196" t="str">
        <f>_xlfn.IFNA(INDEX(DataPembayaran_BLU!$C$2:$C$700,MATCH(DataNPI_BLU!$A197,DataPembayaran_BLU!$A$2:$A$700,0)),"")</f>
        <v/>
      </c>
      <c r="C197" s="197" t="str">
        <f>IF(INDEX(DataPembayaran_BLU!$B$2:$B$700,MATCH(DataNPI_BLU!$B197,DataPembayaran_BLU!$C$2:$C$700,0))=0,"",INDEX(DataPembayaran_BLU!$B$2:$B$700,MATCH(DataNPI_BLU!$B197,DataPembayaran_BLU!$C$2:$C$700,0)))</f>
        <v/>
      </c>
      <c r="D197" s="198" t="s">
        <v>781</v>
      </c>
      <c r="E197" s="197"/>
      <c r="F197" s="200">
        <f>_xlfn.IFNA(INDEX(data_pembayaran_total_pembayaran,MATCH(DataNPI_BLU!$B197,DataPembayaran_BLU!$C$2:$C$700,0)),"")</f>
        <v>0</v>
      </c>
    </row>
    <row r="198" spans="1:6">
      <c r="A198" s="195">
        <v>197</v>
      </c>
      <c r="B198" s="196" t="str">
        <f>_xlfn.IFNA(INDEX(DataPembayaran_BLU!$C$2:$C$700,MATCH(DataNPI_BLU!$A198,DataPembayaran_BLU!$A$2:$A$700,0)),"")</f>
        <v/>
      </c>
      <c r="C198" s="197" t="str">
        <f>IF(INDEX(DataPembayaran_BLU!$B$2:$B$700,MATCH(DataNPI_BLU!$B198,DataPembayaran_BLU!$C$2:$C$700,0))=0,"",INDEX(DataPembayaran_BLU!$B$2:$B$700,MATCH(DataNPI_BLU!$B198,DataPembayaran_BLU!$C$2:$C$700,0)))</f>
        <v/>
      </c>
      <c r="D198" s="198" t="s">
        <v>782</v>
      </c>
      <c r="E198" s="197"/>
      <c r="F198" s="200">
        <f>_xlfn.IFNA(INDEX(data_pembayaran_total_pembayaran,MATCH(DataNPI_BLU!$B198,DataPembayaran_BLU!$C$2:$C$700,0)),"")</f>
        <v>0</v>
      </c>
    </row>
    <row r="199" spans="1:6">
      <c r="A199" s="195">
        <v>198</v>
      </c>
      <c r="B199" s="196" t="str">
        <f>_xlfn.IFNA(INDEX(DataPembayaran_BLU!$C$2:$C$700,MATCH(DataNPI_BLU!$A199,DataPembayaran_BLU!$A$2:$A$700,0)),"")</f>
        <v/>
      </c>
      <c r="C199" s="197" t="str">
        <f>IF(INDEX(DataPembayaran_BLU!$B$2:$B$700,MATCH(DataNPI_BLU!$B199,DataPembayaran_BLU!$C$2:$C$700,0))=0,"",INDEX(DataPembayaran_BLU!$B$2:$B$700,MATCH(DataNPI_BLU!$B199,DataPembayaran_BLU!$C$2:$C$700,0)))</f>
        <v/>
      </c>
      <c r="D199" s="198" t="s">
        <v>783</v>
      </c>
      <c r="E199" s="197"/>
      <c r="F199" s="200">
        <f>_xlfn.IFNA(INDEX(data_pembayaran_total_pembayaran,MATCH(DataNPI_BLU!$B199,DataPembayaran_BLU!$C$2:$C$700,0)),"")</f>
        <v>0</v>
      </c>
    </row>
    <row r="200" spans="1:6">
      <c r="A200" s="195">
        <v>199</v>
      </c>
      <c r="B200" s="196" t="str">
        <f>_xlfn.IFNA(INDEX(DataPembayaran_BLU!$C$2:$C$700,MATCH(DataNPI_BLU!$A200,DataPembayaran_BLU!$A$2:$A$700,0)),"")</f>
        <v/>
      </c>
      <c r="C200" s="197" t="str">
        <f>IF(INDEX(DataPembayaran_BLU!$B$2:$B$700,MATCH(DataNPI_BLU!$B200,DataPembayaran_BLU!$C$2:$C$700,0))=0,"",INDEX(DataPembayaran_BLU!$B$2:$B$700,MATCH(DataNPI_BLU!$B200,DataPembayaran_BLU!$C$2:$C$700,0)))</f>
        <v/>
      </c>
      <c r="D200" s="198" t="s">
        <v>784</v>
      </c>
      <c r="E200" s="197"/>
      <c r="F200" s="200">
        <f>_xlfn.IFNA(INDEX(data_pembayaran_total_pembayaran,MATCH(DataNPI_BLU!$B200,DataPembayaran_BLU!$C$2:$C$700,0)),"")</f>
        <v>0</v>
      </c>
    </row>
    <row r="201" spans="1:6">
      <c r="A201" s="195">
        <v>200</v>
      </c>
      <c r="B201" s="196" t="str">
        <f>_xlfn.IFNA(INDEX(DataPembayaran_BLU!$C$2:$C$700,MATCH(DataNPI_BLU!$A201,DataPembayaran_BLU!$A$2:$A$700,0)),"")</f>
        <v/>
      </c>
      <c r="C201" s="197" t="str">
        <f>IF(INDEX(DataPembayaran_BLU!$B$2:$B$700,MATCH(DataNPI_BLU!$B201,DataPembayaran_BLU!$C$2:$C$700,0))=0,"",INDEX(DataPembayaran_BLU!$B$2:$B$700,MATCH(DataNPI_BLU!$B201,DataPembayaran_BLU!$C$2:$C$700,0)))</f>
        <v/>
      </c>
      <c r="D201" s="198" t="s">
        <v>785</v>
      </c>
      <c r="E201" s="197"/>
      <c r="F201" s="200">
        <f>_xlfn.IFNA(INDEX(data_pembayaran_total_pembayaran,MATCH(DataNPI_BLU!$B201,DataPembayaran_BLU!$C$2:$C$700,0)),"")</f>
        <v>0</v>
      </c>
    </row>
    <row r="202" spans="1:6">
      <c r="A202" s="195">
        <v>201</v>
      </c>
      <c r="B202" s="196" t="str">
        <f>_xlfn.IFNA(INDEX(DataPembayaran_BLU!$C$2:$C$700,MATCH(DataNPI_BLU!$A202,DataPembayaran_BLU!$A$2:$A$700,0)),"")</f>
        <v/>
      </c>
      <c r="C202" s="197" t="str">
        <f>IF(INDEX(DataPembayaran_BLU!$B$2:$B$700,MATCH(DataNPI_BLU!$B202,DataPembayaran_BLU!$C$2:$C$700,0))=0,"",INDEX(DataPembayaran_BLU!$B$2:$B$700,MATCH(DataNPI_BLU!$B202,DataPembayaran_BLU!$C$2:$C$700,0)))</f>
        <v/>
      </c>
      <c r="D202" s="198" t="s">
        <v>786</v>
      </c>
      <c r="E202" s="197"/>
      <c r="F202" s="200">
        <f>_xlfn.IFNA(INDEX(data_pembayaran_total_pembayaran,MATCH(DataNPI_BLU!$B202,DataPembayaran_BLU!$C$2:$C$700,0)),"")</f>
        <v>0</v>
      </c>
    </row>
    <row r="203" spans="1:6">
      <c r="A203" s="195">
        <v>202</v>
      </c>
      <c r="B203" s="196" t="str">
        <f>_xlfn.IFNA(INDEX(DataPembayaran_BLU!$C$2:$C$700,MATCH(DataNPI_BLU!$A203,DataPembayaran_BLU!$A$2:$A$700,0)),"")</f>
        <v/>
      </c>
      <c r="C203" s="197" t="str">
        <f>IF(INDEX(DataPembayaran_BLU!$B$2:$B$700,MATCH(DataNPI_BLU!$B203,DataPembayaran_BLU!$C$2:$C$700,0))=0,"",INDEX(DataPembayaran_BLU!$B$2:$B$700,MATCH(DataNPI_BLU!$B203,DataPembayaran_BLU!$C$2:$C$700,0)))</f>
        <v/>
      </c>
      <c r="D203" s="198" t="s">
        <v>787</v>
      </c>
      <c r="E203" s="197"/>
      <c r="F203" s="200">
        <f>_xlfn.IFNA(INDEX(data_pembayaran_total_pembayaran,MATCH(DataNPI_BLU!$B203,DataPembayaran_BLU!$C$2:$C$700,0)),"")</f>
        <v>0</v>
      </c>
    </row>
    <row r="204" spans="1:6">
      <c r="A204" s="195">
        <v>203</v>
      </c>
      <c r="B204" s="196" t="str">
        <f>_xlfn.IFNA(INDEX(DataPembayaran_BLU!$C$2:$C$700,MATCH(DataNPI_BLU!$A204,DataPembayaran_BLU!$A$2:$A$700,0)),"")</f>
        <v/>
      </c>
      <c r="C204" s="197" t="str">
        <f>IF(INDEX(DataPembayaran_BLU!$B$2:$B$700,MATCH(DataNPI_BLU!$B204,DataPembayaran_BLU!$C$2:$C$700,0))=0,"",INDEX(DataPembayaran_BLU!$B$2:$B$700,MATCH(DataNPI_BLU!$B204,DataPembayaran_BLU!$C$2:$C$700,0)))</f>
        <v/>
      </c>
      <c r="D204" s="198" t="s">
        <v>788</v>
      </c>
      <c r="E204" s="197"/>
      <c r="F204" s="200">
        <f>_xlfn.IFNA(INDEX(data_pembayaran_total_pembayaran,MATCH(DataNPI_BLU!$B204,DataPembayaran_BLU!$C$2:$C$700,0)),"")</f>
        <v>0</v>
      </c>
    </row>
    <row r="205" spans="1:6">
      <c r="A205" s="195">
        <v>204</v>
      </c>
      <c r="B205" s="196" t="str">
        <f>_xlfn.IFNA(INDEX(DataPembayaran_BLU!$C$2:$C$700,MATCH(DataNPI_BLU!$A205,DataPembayaran_BLU!$A$2:$A$700,0)),"")</f>
        <v/>
      </c>
      <c r="C205" s="197" t="str">
        <f>IF(INDEX(DataPembayaran_BLU!$B$2:$B$700,MATCH(DataNPI_BLU!$B205,DataPembayaran_BLU!$C$2:$C$700,0))=0,"",INDEX(DataPembayaran_BLU!$B$2:$B$700,MATCH(DataNPI_BLU!$B205,DataPembayaran_BLU!$C$2:$C$700,0)))</f>
        <v/>
      </c>
      <c r="D205" s="198" t="s">
        <v>789</v>
      </c>
      <c r="E205" s="197"/>
      <c r="F205" s="200">
        <f>_xlfn.IFNA(INDEX(data_pembayaran_total_pembayaran,MATCH(DataNPI_BLU!$B205,DataPembayaran_BLU!$C$2:$C$700,0)),"")</f>
        <v>0</v>
      </c>
    </row>
    <row r="206" spans="1:6">
      <c r="A206" s="195">
        <v>205</v>
      </c>
      <c r="B206" s="196" t="str">
        <f>_xlfn.IFNA(INDEX(DataPembayaran_BLU!$C$2:$C$700,MATCH(DataNPI_BLU!$A206,DataPembayaran_BLU!$A$2:$A$700,0)),"")</f>
        <v/>
      </c>
      <c r="C206" s="197" t="str">
        <f>IF(INDEX(DataPembayaran_BLU!$B$2:$B$700,MATCH(DataNPI_BLU!$B206,DataPembayaran_BLU!$C$2:$C$700,0))=0,"",INDEX(DataPembayaran_BLU!$B$2:$B$700,MATCH(DataNPI_BLU!$B206,DataPembayaran_BLU!$C$2:$C$700,0)))</f>
        <v/>
      </c>
      <c r="D206" s="198" t="s">
        <v>790</v>
      </c>
      <c r="E206" s="197"/>
      <c r="F206" s="200">
        <f>_xlfn.IFNA(INDEX(data_pembayaran_total_pembayaran,MATCH(DataNPI_BLU!$B206,DataPembayaran_BLU!$C$2:$C$700,0)),"")</f>
        <v>0</v>
      </c>
    </row>
    <row r="207" spans="1:6">
      <c r="A207" s="195">
        <v>206</v>
      </c>
      <c r="B207" s="196" t="str">
        <f>_xlfn.IFNA(INDEX(DataPembayaran_BLU!$C$2:$C$700,MATCH(DataNPI_BLU!$A207,DataPembayaran_BLU!$A$2:$A$700,0)),"")</f>
        <v/>
      </c>
      <c r="C207" s="197" t="str">
        <f>IF(INDEX(DataPembayaran_BLU!$B$2:$B$700,MATCH(DataNPI_BLU!$B207,DataPembayaran_BLU!$C$2:$C$700,0))=0,"",INDEX(DataPembayaran_BLU!$B$2:$B$700,MATCH(DataNPI_BLU!$B207,DataPembayaran_BLU!$C$2:$C$700,0)))</f>
        <v/>
      </c>
      <c r="D207" s="198" t="s">
        <v>791</v>
      </c>
      <c r="E207" s="197"/>
      <c r="F207" s="200">
        <f>_xlfn.IFNA(INDEX(data_pembayaran_total_pembayaran,MATCH(DataNPI_BLU!$B207,DataPembayaran_BLU!$C$2:$C$700,0)),"")</f>
        <v>0</v>
      </c>
    </row>
    <row r="208" spans="1:6">
      <c r="A208" s="195">
        <v>207</v>
      </c>
      <c r="B208" s="196" t="str">
        <f>_xlfn.IFNA(INDEX(DataPembayaran_BLU!$C$2:$C$700,MATCH(DataNPI_BLU!$A208,DataPembayaran_BLU!$A$2:$A$700,0)),"")</f>
        <v/>
      </c>
      <c r="C208" s="197" t="str">
        <f>IF(INDEX(DataPembayaran_BLU!$B$2:$B$700,MATCH(DataNPI_BLU!$B208,DataPembayaran_BLU!$C$2:$C$700,0))=0,"",INDEX(DataPembayaran_BLU!$B$2:$B$700,MATCH(DataNPI_BLU!$B208,DataPembayaran_BLU!$C$2:$C$700,0)))</f>
        <v/>
      </c>
      <c r="D208" s="198" t="s">
        <v>792</v>
      </c>
      <c r="E208" s="197"/>
      <c r="F208" s="200">
        <f>_xlfn.IFNA(INDEX(data_pembayaran_total_pembayaran,MATCH(DataNPI_BLU!$B208,DataPembayaran_BLU!$C$2:$C$700,0)),"")</f>
        <v>0</v>
      </c>
    </row>
    <row r="209" spans="1:6">
      <c r="A209" s="195">
        <v>208</v>
      </c>
      <c r="B209" s="196" t="str">
        <f>_xlfn.IFNA(INDEX(DataPembayaran_BLU!$C$2:$C$700,MATCH(DataNPI_BLU!$A209,DataPembayaran_BLU!$A$2:$A$700,0)),"")</f>
        <v/>
      </c>
      <c r="C209" s="197" t="str">
        <f>IF(INDEX(DataPembayaran_BLU!$B$2:$B$700,MATCH(DataNPI_BLU!$B209,DataPembayaran_BLU!$C$2:$C$700,0))=0,"",INDEX(DataPembayaran_BLU!$B$2:$B$700,MATCH(DataNPI_BLU!$B209,DataPembayaran_BLU!$C$2:$C$700,0)))</f>
        <v/>
      </c>
      <c r="D209" s="198" t="s">
        <v>793</v>
      </c>
      <c r="E209" s="197"/>
      <c r="F209" s="200">
        <f>_xlfn.IFNA(INDEX(data_pembayaran_total_pembayaran,MATCH(DataNPI_BLU!$B209,DataPembayaran_BLU!$C$2:$C$700,0)),"")</f>
        <v>0</v>
      </c>
    </row>
    <row r="210" spans="1:6">
      <c r="A210" s="195">
        <v>209</v>
      </c>
      <c r="B210" s="196" t="str">
        <f>_xlfn.IFNA(INDEX(DataPembayaran_BLU!$C$2:$C$700,MATCH(DataNPI_BLU!$A210,DataPembayaran_BLU!$A$2:$A$700,0)),"")</f>
        <v/>
      </c>
      <c r="C210" s="197" t="str">
        <f>IF(INDEX(DataPembayaran_BLU!$B$2:$B$700,MATCH(DataNPI_BLU!$B210,DataPembayaran_BLU!$C$2:$C$700,0))=0,"",INDEX(DataPembayaran_BLU!$B$2:$B$700,MATCH(DataNPI_BLU!$B210,DataPembayaran_BLU!$C$2:$C$700,0)))</f>
        <v/>
      </c>
      <c r="D210" s="198" t="s">
        <v>794</v>
      </c>
      <c r="E210" s="197"/>
      <c r="F210" s="200">
        <f>_xlfn.IFNA(INDEX(data_pembayaran_total_pembayaran,MATCH(DataNPI_BLU!$B210,DataPembayaran_BLU!$C$2:$C$700,0)),"")</f>
        <v>0</v>
      </c>
    </row>
    <row r="211" spans="1:6">
      <c r="A211" s="195">
        <v>210</v>
      </c>
      <c r="B211" s="196" t="str">
        <f>_xlfn.IFNA(INDEX(DataPembayaran_BLU!$C$2:$C$700,MATCH(DataNPI_BLU!$A211,DataPembayaran_BLU!$A$2:$A$700,0)),"")</f>
        <v/>
      </c>
      <c r="C211" s="197" t="str">
        <f>IF(INDEX(DataPembayaran_BLU!$B$2:$B$700,MATCH(DataNPI_BLU!$B211,DataPembayaran_BLU!$C$2:$C$700,0))=0,"",INDEX(DataPembayaran_BLU!$B$2:$B$700,MATCH(DataNPI_BLU!$B211,DataPembayaran_BLU!$C$2:$C$700,0)))</f>
        <v/>
      </c>
      <c r="D211" s="198" t="s">
        <v>795</v>
      </c>
      <c r="E211" s="197"/>
      <c r="F211" s="200">
        <f>_xlfn.IFNA(INDEX(data_pembayaran_total_pembayaran,MATCH(DataNPI_BLU!$B211,DataPembayaran_BLU!$C$2:$C$700,0)),"")</f>
        <v>0</v>
      </c>
    </row>
    <row r="212" spans="1:6">
      <c r="A212" s="195">
        <v>211</v>
      </c>
      <c r="B212" s="196" t="str">
        <f>_xlfn.IFNA(INDEX(DataPembayaran_BLU!$C$2:$C$700,MATCH(DataNPI_BLU!$A212,DataPembayaran_BLU!$A$2:$A$700,0)),"")</f>
        <v/>
      </c>
      <c r="C212" s="197" t="str">
        <f>IF(INDEX(DataPembayaran_BLU!$B$2:$B$700,MATCH(DataNPI_BLU!$B212,DataPembayaran_BLU!$C$2:$C$700,0))=0,"",INDEX(DataPembayaran_BLU!$B$2:$B$700,MATCH(DataNPI_BLU!$B212,DataPembayaran_BLU!$C$2:$C$700,0)))</f>
        <v/>
      </c>
      <c r="D212" s="198" t="s">
        <v>796</v>
      </c>
      <c r="E212" s="197"/>
      <c r="F212" s="200">
        <f>_xlfn.IFNA(INDEX(data_pembayaran_total_pembayaran,MATCH(DataNPI_BLU!$B212,DataPembayaran_BLU!$C$2:$C$700,0)),"")</f>
        <v>0</v>
      </c>
    </row>
    <row r="213" spans="1:6">
      <c r="A213" s="195">
        <v>212</v>
      </c>
      <c r="B213" s="196" t="str">
        <f>_xlfn.IFNA(INDEX(DataPembayaran_BLU!$C$2:$C$700,MATCH(DataNPI_BLU!$A213,DataPembayaran_BLU!$A$2:$A$700,0)),"")</f>
        <v/>
      </c>
      <c r="C213" s="197" t="str">
        <f>IF(INDEX(DataPembayaran_BLU!$B$2:$B$700,MATCH(DataNPI_BLU!$B213,DataPembayaran_BLU!$C$2:$C$700,0))=0,"",INDEX(DataPembayaran_BLU!$B$2:$B$700,MATCH(DataNPI_BLU!$B213,DataPembayaran_BLU!$C$2:$C$700,0)))</f>
        <v/>
      </c>
      <c r="D213" s="198" t="s">
        <v>797</v>
      </c>
      <c r="E213" s="197"/>
      <c r="F213" s="200">
        <f>_xlfn.IFNA(INDEX(data_pembayaran_total_pembayaran,MATCH(DataNPI_BLU!$B213,DataPembayaran_BLU!$C$2:$C$700,0)),"")</f>
        <v>0</v>
      </c>
    </row>
    <row r="214" spans="1:6">
      <c r="A214" s="195">
        <v>213</v>
      </c>
      <c r="B214" s="196" t="str">
        <f>_xlfn.IFNA(INDEX(DataPembayaran_BLU!$C$2:$C$700,MATCH(DataNPI_BLU!$A214,DataPembayaran_BLU!$A$2:$A$700,0)),"")</f>
        <v/>
      </c>
      <c r="C214" s="197" t="str">
        <f>IF(INDEX(DataPembayaran_BLU!$B$2:$B$700,MATCH(DataNPI_BLU!$B214,DataPembayaran_BLU!$C$2:$C$700,0))=0,"",INDEX(DataPembayaran_BLU!$B$2:$B$700,MATCH(DataNPI_BLU!$B214,DataPembayaran_BLU!$C$2:$C$700,0)))</f>
        <v/>
      </c>
      <c r="D214" s="198" t="s">
        <v>798</v>
      </c>
      <c r="E214" s="197"/>
      <c r="F214" s="200">
        <f>_xlfn.IFNA(INDEX(data_pembayaran_total_pembayaran,MATCH(DataNPI_BLU!$B214,DataPembayaran_BLU!$C$2:$C$700,0)),"")</f>
        <v>0</v>
      </c>
    </row>
    <row r="215" spans="1:6">
      <c r="A215" s="195">
        <v>214</v>
      </c>
      <c r="B215" s="196" t="str">
        <f>_xlfn.IFNA(INDEX(DataPembayaran_BLU!$C$2:$C$700,MATCH(DataNPI_BLU!$A215,DataPembayaran_BLU!$A$2:$A$700,0)),"")</f>
        <v/>
      </c>
      <c r="C215" s="197" t="str">
        <f>IF(INDEX(DataPembayaran_BLU!$B$2:$B$700,MATCH(DataNPI_BLU!$B215,DataPembayaran_BLU!$C$2:$C$700,0))=0,"",INDEX(DataPembayaran_BLU!$B$2:$B$700,MATCH(DataNPI_BLU!$B215,DataPembayaran_BLU!$C$2:$C$700,0)))</f>
        <v/>
      </c>
      <c r="D215" s="198" t="s">
        <v>799</v>
      </c>
      <c r="E215" s="197"/>
      <c r="F215" s="200">
        <f>_xlfn.IFNA(INDEX(data_pembayaran_total_pembayaran,MATCH(DataNPI_BLU!$B215,DataPembayaran_BLU!$C$2:$C$700,0)),"")</f>
        <v>0</v>
      </c>
    </row>
    <row r="216" spans="1:6">
      <c r="A216" s="195">
        <v>215</v>
      </c>
      <c r="B216" s="196" t="str">
        <f>_xlfn.IFNA(INDEX(DataPembayaran_BLU!$C$2:$C$700,MATCH(DataNPI_BLU!$A216,DataPembayaran_BLU!$A$2:$A$700,0)),"")</f>
        <v/>
      </c>
      <c r="C216" s="197" t="str">
        <f>IF(INDEX(DataPembayaran_BLU!$B$2:$B$700,MATCH(DataNPI_BLU!$B216,DataPembayaran_BLU!$C$2:$C$700,0))=0,"",INDEX(DataPembayaran_BLU!$B$2:$B$700,MATCH(DataNPI_BLU!$B216,DataPembayaran_BLU!$C$2:$C$700,0)))</f>
        <v/>
      </c>
      <c r="D216" s="198" t="s">
        <v>800</v>
      </c>
      <c r="E216" s="197"/>
      <c r="F216" s="200">
        <f>_xlfn.IFNA(INDEX(data_pembayaran_total_pembayaran,MATCH(DataNPI_BLU!$B216,DataPembayaran_BLU!$C$2:$C$700,0)),"")</f>
        <v>0</v>
      </c>
    </row>
    <row r="217" spans="1:6">
      <c r="A217" s="195">
        <v>216</v>
      </c>
      <c r="B217" s="196" t="str">
        <f>_xlfn.IFNA(INDEX(DataPembayaran_BLU!$C$2:$C$700,MATCH(DataNPI_BLU!$A217,DataPembayaran_BLU!$A$2:$A$700,0)),"")</f>
        <v/>
      </c>
      <c r="C217" s="197" t="str">
        <f>IF(INDEX(DataPembayaran_BLU!$B$2:$B$700,MATCH(DataNPI_BLU!$B217,DataPembayaran_BLU!$C$2:$C$700,0))=0,"",INDEX(DataPembayaran_BLU!$B$2:$B$700,MATCH(DataNPI_BLU!$B217,DataPembayaran_BLU!$C$2:$C$700,0)))</f>
        <v/>
      </c>
      <c r="D217" s="198" t="s">
        <v>801</v>
      </c>
      <c r="E217" s="197"/>
      <c r="F217" s="200">
        <f>_xlfn.IFNA(INDEX(data_pembayaran_total_pembayaran,MATCH(DataNPI_BLU!$B217,DataPembayaran_BLU!$C$2:$C$700,0)),"")</f>
        <v>0</v>
      </c>
    </row>
    <row r="218" spans="1:6">
      <c r="A218" s="195">
        <v>217</v>
      </c>
      <c r="B218" s="196" t="str">
        <f>_xlfn.IFNA(INDEX(DataPembayaran_BLU!$C$2:$C$700,MATCH(DataNPI_BLU!$A218,DataPembayaran_BLU!$A$2:$A$700,0)),"")</f>
        <v/>
      </c>
      <c r="C218" s="197" t="str">
        <f>IF(INDEX(DataPembayaran_BLU!$B$2:$B$700,MATCH(DataNPI_BLU!$B218,DataPembayaran_BLU!$C$2:$C$700,0))=0,"",INDEX(DataPembayaran_BLU!$B$2:$B$700,MATCH(DataNPI_BLU!$B218,DataPembayaran_BLU!$C$2:$C$700,0)))</f>
        <v/>
      </c>
      <c r="D218" s="198" t="s">
        <v>802</v>
      </c>
      <c r="E218" s="197"/>
      <c r="F218" s="200">
        <f>_xlfn.IFNA(INDEX(data_pembayaran_total_pembayaran,MATCH(DataNPI_BLU!$B218,DataPembayaran_BLU!$C$2:$C$700,0)),"")</f>
        <v>0</v>
      </c>
    </row>
    <row r="219" spans="1:6">
      <c r="A219" s="195">
        <v>218</v>
      </c>
      <c r="B219" s="196" t="str">
        <f>_xlfn.IFNA(INDEX(DataPembayaran_BLU!$C$2:$C$700,MATCH(DataNPI_BLU!$A219,DataPembayaran_BLU!$A$2:$A$700,0)),"")</f>
        <v/>
      </c>
      <c r="C219" s="197" t="str">
        <f>IF(INDEX(DataPembayaran_BLU!$B$2:$B$700,MATCH(DataNPI_BLU!$B219,DataPembayaran_BLU!$C$2:$C$700,0))=0,"",INDEX(DataPembayaran_BLU!$B$2:$B$700,MATCH(DataNPI_BLU!$B219,DataPembayaran_BLU!$C$2:$C$700,0)))</f>
        <v/>
      </c>
      <c r="D219" s="198" t="s">
        <v>803</v>
      </c>
      <c r="E219" s="197"/>
      <c r="F219" s="200">
        <f>_xlfn.IFNA(INDEX(data_pembayaran_total_pembayaran,MATCH(DataNPI_BLU!$B219,DataPembayaran_BLU!$C$2:$C$700,0)),"")</f>
        <v>0</v>
      </c>
    </row>
    <row r="220" spans="1:6">
      <c r="A220" s="195">
        <v>219</v>
      </c>
      <c r="B220" s="196" t="str">
        <f>_xlfn.IFNA(INDEX(DataPembayaran_BLU!$C$2:$C$700,MATCH(DataNPI_BLU!$A220,DataPembayaran_BLU!$A$2:$A$700,0)),"")</f>
        <v/>
      </c>
      <c r="C220" s="197" t="str">
        <f>IF(INDEX(DataPembayaran_BLU!$B$2:$B$700,MATCH(DataNPI_BLU!$B220,DataPembayaran_BLU!$C$2:$C$700,0))=0,"",INDEX(DataPembayaran_BLU!$B$2:$B$700,MATCH(DataNPI_BLU!$B220,DataPembayaran_BLU!$C$2:$C$700,0)))</f>
        <v/>
      </c>
      <c r="D220" s="198" t="s">
        <v>804</v>
      </c>
      <c r="E220" s="197"/>
      <c r="F220" s="200">
        <f>_xlfn.IFNA(INDEX(data_pembayaran_total_pembayaran,MATCH(DataNPI_BLU!$B220,DataPembayaran_BLU!$C$2:$C$700,0)),"")</f>
        <v>0</v>
      </c>
    </row>
    <row r="221" spans="1:6">
      <c r="A221" s="195">
        <v>220</v>
      </c>
      <c r="B221" s="196" t="str">
        <f>_xlfn.IFNA(INDEX(DataPembayaran_BLU!$C$2:$C$700,MATCH(DataNPI_BLU!$A221,DataPembayaran_BLU!$A$2:$A$700,0)),"")</f>
        <v/>
      </c>
      <c r="C221" s="197" t="str">
        <f>IF(INDEX(DataPembayaran_BLU!$B$2:$B$700,MATCH(DataNPI_BLU!$B221,DataPembayaran_BLU!$C$2:$C$700,0))=0,"",INDEX(DataPembayaran_BLU!$B$2:$B$700,MATCH(DataNPI_BLU!$B221,DataPembayaran_BLU!$C$2:$C$700,0)))</f>
        <v/>
      </c>
      <c r="D221" s="198" t="s">
        <v>805</v>
      </c>
      <c r="E221" s="197"/>
      <c r="F221" s="200">
        <f>_xlfn.IFNA(INDEX(data_pembayaran_total_pembayaran,MATCH(DataNPI_BLU!$B221,DataPembayaran_BLU!$C$2:$C$700,0)),"")</f>
        <v>0</v>
      </c>
    </row>
    <row r="222" spans="1:6">
      <c r="A222" s="195">
        <v>221</v>
      </c>
      <c r="B222" s="196" t="str">
        <f>_xlfn.IFNA(INDEX(DataPembayaran_BLU!$C$2:$C$700,MATCH(DataNPI_BLU!$A222,DataPembayaran_BLU!$A$2:$A$700,0)),"")</f>
        <v/>
      </c>
      <c r="C222" s="197" t="str">
        <f>IF(INDEX(DataPembayaran_BLU!$B$2:$B$700,MATCH(DataNPI_BLU!$B222,DataPembayaran_BLU!$C$2:$C$700,0))=0,"",INDEX(DataPembayaran_BLU!$B$2:$B$700,MATCH(DataNPI_BLU!$B222,DataPembayaran_BLU!$C$2:$C$700,0)))</f>
        <v/>
      </c>
      <c r="D222" s="198" t="s">
        <v>806</v>
      </c>
      <c r="E222" s="197"/>
      <c r="F222" s="200">
        <f>_xlfn.IFNA(INDEX(data_pembayaran_total_pembayaran,MATCH(DataNPI_BLU!$B222,DataPembayaran_BLU!$C$2:$C$700,0)),"")</f>
        <v>0</v>
      </c>
    </row>
    <row r="223" spans="1:6">
      <c r="A223" s="195">
        <v>222</v>
      </c>
      <c r="B223" s="196" t="str">
        <f>_xlfn.IFNA(INDEX(DataPembayaran_BLU!$C$2:$C$700,MATCH(DataNPI_BLU!$A223,DataPembayaran_BLU!$A$2:$A$700,0)),"")</f>
        <v/>
      </c>
      <c r="C223" s="197" t="str">
        <f>IF(INDEX(DataPembayaran_BLU!$B$2:$B$700,MATCH(DataNPI_BLU!$B223,DataPembayaran_BLU!$C$2:$C$700,0))=0,"",INDEX(DataPembayaran_BLU!$B$2:$B$700,MATCH(DataNPI_BLU!$B223,DataPembayaran_BLU!$C$2:$C$700,0)))</f>
        <v/>
      </c>
      <c r="D223" s="198" t="s">
        <v>807</v>
      </c>
      <c r="E223" s="197"/>
      <c r="F223" s="200">
        <f>_xlfn.IFNA(INDEX(data_pembayaran_total_pembayaran,MATCH(DataNPI_BLU!$B223,DataPembayaran_BLU!$C$2:$C$700,0)),"")</f>
        <v>0</v>
      </c>
    </row>
    <row r="224" spans="1:6">
      <c r="A224" s="195">
        <v>223</v>
      </c>
      <c r="B224" s="196" t="str">
        <f>_xlfn.IFNA(INDEX(DataPembayaran_BLU!$C$2:$C$700,MATCH(DataNPI_BLU!$A224,DataPembayaran_BLU!$A$2:$A$700,0)),"")</f>
        <v/>
      </c>
      <c r="C224" s="197" t="str">
        <f>IF(INDEX(DataPembayaran_BLU!$B$2:$B$700,MATCH(DataNPI_BLU!$B224,DataPembayaran_BLU!$C$2:$C$700,0))=0,"",INDEX(DataPembayaran_BLU!$B$2:$B$700,MATCH(DataNPI_BLU!$B224,DataPembayaran_BLU!$C$2:$C$700,0)))</f>
        <v/>
      </c>
      <c r="D224" s="198" t="s">
        <v>808</v>
      </c>
      <c r="E224" s="197"/>
      <c r="F224" s="200">
        <f>_xlfn.IFNA(INDEX(data_pembayaran_total_pembayaran,MATCH(DataNPI_BLU!$B224,DataPembayaran_BLU!$C$2:$C$700,0)),"")</f>
        <v>0</v>
      </c>
    </row>
    <row r="225" spans="1:6">
      <c r="A225" s="195">
        <v>224</v>
      </c>
      <c r="B225" s="196" t="str">
        <f>_xlfn.IFNA(INDEX(DataPembayaran_BLU!$C$2:$C$700,MATCH(DataNPI_BLU!$A225,DataPembayaran_BLU!$A$2:$A$700,0)),"")</f>
        <v/>
      </c>
      <c r="C225" s="197" t="str">
        <f>IF(INDEX(DataPembayaran_BLU!$B$2:$B$700,MATCH(DataNPI_BLU!$B225,DataPembayaran_BLU!$C$2:$C$700,0))=0,"",INDEX(DataPembayaran_BLU!$B$2:$B$700,MATCH(DataNPI_BLU!$B225,DataPembayaran_BLU!$C$2:$C$700,0)))</f>
        <v/>
      </c>
      <c r="D225" s="198" t="s">
        <v>809</v>
      </c>
      <c r="E225" s="197"/>
      <c r="F225" s="200">
        <f>_xlfn.IFNA(INDEX(data_pembayaran_total_pembayaran,MATCH(DataNPI_BLU!$B225,DataPembayaran_BLU!$C$2:$C$700,0)),"")</f>
        <v>0</v>
      </c>
    </row>
    <row r="226" spans="1:6">
      <c r="A226" s="195">
        <v>225</v>
      </c>
      <c r="B226" s="196" t="str">
        <f>_xlfn.IFNA(INDEX(DataPembayaran_BLU!$C$2:$C$700,MATCH(DataNPI_BLU!$A226,DataPembayaran_BLU!$A$2:$A$700,0)),"")</f>
        <v/>
      </c>
      <c r="C226" s="197" t="str">
        <f>IF(INDEX(DataPembayaran_BLU!$B$2:$B$700,MATCH(DataNPI_BLU!$B226,DataPembayaran_BLU!$C$2:$C$700,0))=0,"",INDEX(DataPembayaran_BLU!$B$2:$B$700,MATCH(DataNPI_BLU!$B226,DataPembayaran_BLU!$C$2:$C$700,0)))</f>
        <v/>
      </c>
      <c r="D226" s="198" t="s">
        <v>810</v>
      </c>
      <c r="E226" s="197"/>
      <c r="F226" s="200">
        <f>_xlfn.IFNA(INDEX(data_pembayaran_total_pembayaran,MATCH(DataNPI_BLU!$B226,DataPembayaran_BLU!$C$2:$C$700,0)),"")</f>
        <v>0</v>
      </c>
    </row>
    <row r="227" spans="1:6">
      <c r="A227" s="195">
        <v>226</v>
      </c>
      <c r="B227" s="196" t="str">
        <f>_xlfn.IFNA(INDEX(DataPembayaran_BLU!$C$2:$C$700,MATCH(DataNPI_BLU!$A227,DataPembayaran_BLU!$A$2:$A$700,0)),"")</f>
        <v/>
      </c>
      <c r="C227" s="197" t="str">
        <f>IF(INDEX(DataPembayaran_BLU!$B$2:$B$700,MATCH(DataNPI_BLU!$B227,DataPembayaran_BLU!$C$2:$C$700,0))=0,"",INDEX(DataPembayaran_BLU!$B$2:$B$700,MATCH(DataNPI_BLU!$B227,DataPembayaran_BLU!$C$2:$C$700,0)))</f>
        <v/>
      </c>
      <c r="D227" s="198" t="s">
        <v>811</v>
      </c>
      <c r="E227" s="197"/>
      <c r="F227" s="200">
        <f>_xlfn.IFNA(INDEX(data_pembayaran_total_pembayaran,MATCH(DataNPI_BLU!$B227,DataPembayaran_BLU!$C$2:$C$700,0)),"")</f>
        <v>0</v>
      </c>
    </row>
    <row r="228" spans="1:6">
      <c r="A228" s="195">
        <v>227</v>
      </c>
      <c r="B228" s="196" t="str">
        <f>_xlfn.IFNA(INDEX(DataPembayaran_BLU!$C$2:$C$700,MATCH(DataNPI_BLU!$A228,DataPembayaran_BLU!$A$2:$A$700,0)),"")</f>
        <v/>
      </c>
      <c r="C228" s="197" t="str">
        <f>IF(INDEX(DataPembayaran_BLU!$B$2:$B$700,MATCH(DataNPI_BLU!$B228,DataPembayaran_BLU!$C$2:$C$700,0))=0,"",INDEX(DataPembayaran_BLU!$B$2:$B$700,MATCH(DataNPI_BLU!$B228,DataPembayaran_BLU!$C$2:$C$700,0)))</f>
        <v/>
      </c>
      <c r="D228" s="198" t="s">
        <v>812</v>
      </c>
      <c r="E228" s="197"/>
      <c r="F228" s="200">
        <f>_xlfn.IFNA(INDEX(data_pembayaran_total_pembayaran,MATCH(DataNPI_BLU!$B228,DataPembayaran_BLU!$C$2:$C$700,0)),"")</f>
        <v>0</v>
      </c>
    </row>
    <row r="229" spans="1:6">
      <c r="A229" s="195">
        <v>228</v>
      </c>
      <c r="B229" s="196" t="str">
        <f>_xlfn.IFNA(INDEX(DataPembayaran_BLU!$C$2:$C$700,MATCH(DataNPI_BLU!$A229,DataPembayaran_BLU!$A$2:$A$700,0)),"")</f>
        <v/>
      </c>
      <c r="C229" s="197" t="str">
        <f>IF(INDEX(DataPembayaran_BLU!$B$2:$B$700,MATCH(DataNPI_BLU!$B229,DataPembayaran_BLU!$C$2:$C$700,0))=0,"",INDEX(DataPembayaran_BLU!$B$2:$B$700,MATCH(DataNPI_BLU!$B229,DataPembayaran_BLU!$C$2:$C$700,0)))</f>
        <v/>
      </c>
      <c r="D229" s="198" t="s">
        <v>813</v>
      </c>
      <c r="E229" s="197"/>
      <c r="F229" s="200">
        <f>_xlfn.IFNA(INDEX(data_pembayaran_total_pembayaran,MATCH(DataNPI_BLU!$B229,DataPembayaran_BLU!$C$2:$C$700,0)),"")</f>
        <v>0</v>
      </c>
    </row>
    <row r="230" spans="1:6">
      <c r="A230" s="195">
        <v>229</v>
      </c>
      <c r="B230" s="196" t="str">
        <f>_xlfn.IFNA(INDEX(DataPembayaran_BLU!$C$2:$C$700,MATCH(DataNPI_BLU!$A230,DataPembayaran_BLU!$A$2:$A$700,0)),"")</f>
        <v/>
      </c>
      <c r="C230" s="197" t="str">
        <f>IF(INDEX(DataPembayaran_BLU!$B$2:$B$700,MATCH(DataNPI_BLU!$B230,DataPembayaran_BLU!$C$2:$C$700,0))=0,"",INDEX(DataPembayaran_BLU!$B$2:$B$700,MATCH(DataNPI_BLU!$B230,DataPembayaran_BLU!$C$2:$C$700,0)))</f>
        <v/>
      </c>
      <c r="D230" s="198" t="s">
        <v>814</v>
      </c>
      <c r="E230" s="197"/>
      <c r="F230" s="200">
        <f>_xlfn.IFNA(INDEX(data_pembayaran_total_pembayaran,MATCH(DataNPI_BLU!$B230,DataPembayaran_BLU!$C$2:$C$700,0)),"")</f>
        <v>0</v>
      </c>
    </row>
    <row r="231" spans="1:6">
      <c r="A231" s="195">
        <v>230</v>
      </c>
      <c r="B231" s="196" t="str">
        <f>_xlfn.IFNA(INDEX(DataPembayaran_BLU!$C$2:$C$700,MATCH(DataNPI_BLU!$A231,DataPembayaran_BLU!$A$2:$A$700,0)),"")</f>
        <v/>
      </c>
      <c r="C231" s="197" t="str">
        <f>IF(INDEX(DataPembayaran_BLU!$B$2:$B$700,MATCH(DataNPI_BLU!$B231,DataPembayaran_BLU!$C$2:$C$700,0))=0,"",INDEX(DataPembayaran_BLU!$B$2:$B$700,MATCH(DataNPI_BLU!$B231,DataPembayaran_BLU!$C$2:$C$700,0)))</f>
        <v/>
      </c>
      <c r="D231" s="198" t="s">
        <v>815</v>
      </c>
      <c r="E231" s="197"/>
      <c r="F231" s="200">
        <f>_xlfn.IFNA(INDEX(data_pembayaran_total_pembayaran,MATCH(DataNPI_BLU!$B231,DataPembayaran_BLU!$C$2:$C$700,0)),"")</f>
        <v>0</v>
      </c>
    </row>
    <row r="232" spans="1:6">
      <c r="A232" s="195">
        <v>231</v>
      </c>
      <c r="B232" s="196" t="str">
        <f>_xlfn.IFNA(INDEX(DataPembayaran_BLU!$C$2:$C$700,MATCH(DataNPI_BLU!$A232,DataPembayaran_BLU!$A$2:$A$700,0)),"")</f>
        <v/>
      </c>
      <c r="C232" s="197" t="str">
        <f>IF(INDEX(DataPembayaran_BLU!$B$2:$B$700,MATCH(DataNPI_BLU!$B232,DataPembayaran_BLU!$C$2:$C$700,0))=0,"",INDEX(DataPembayaran_BLU!$B$2:$B$700,MATCH(DataNPI_BLU!$B232,DataPembayaran_BLU!$C$2:$C$700,0)))</f>
        <v/>
      </c>
      <c r="D232" s="198" t="s">
        <v>816</v>
      </c>
      <c r="E232" s="197"/>
      <c r="F232" s="200">
        <f>_xlfn.IFNA(INDEX(data_pembayaran_total_pembayaran,MATCH(DataNPI_BLU!$B232,DataPembayaran_BLU!$C$2:$C$700,0)),"")</f>
        <v>0</v>
      </c>
    </row>
    <row r="233" spans="1:6">
      <c r="A233" s="195">
        <v>232</v>
      </c>
      <c r="B233" s="196" t="str">
        <f>_xlfn.IFNA(INDEX(DataPembayaran_BLU!$C$2:$C$700,MATCH(DataNPI_BLU!$A233,DataPembayaran_BLU!$A$2:$A$700,0)),"")</f>
        <v/>
      </c>
      <c r="C233" s="197" t="str">
        <f>IF(INDEX(DataPembayaran_BLU!$B$2:$B$700,MATCH(DataNPI_BLU!$B233,DataPembayaran_BLU!$C$2:$C$700,0))=0,"",INDEX(DataPembayaran_BLU!$B$2:$B$700,MATCH(DataNPI_BLU!$B233,DataPembayaran_BLU!$C$2:$C$700,0)))</f>
        <v/>
      </c>
      <c r="D233" s="198" t="s">
        <v>817</v>
      </c>
      <c r="E233" s="197"/>
      <c r="F233" s="200">
        <f>_xlfn.IFNA(INDEX(data_pembayaran_total_pembayaran,MATCH(DataNPI_BLU!$B233,DataPembayaran_BLU!$C$2:$C$700,0)),"")</f>
        <v>0</v>
      </c>
    </row>
    <row r="234" spans="1:6">
      <c r="A234" s="195">
        <v>233</v>
      </c>
      <c r="B234" s="196" t="str">
        <f>_xlfn.IFNA(INDEX(DataPembayaran_BLU!$C$2:$C$700,MATCH(DataNPI_BLU!$A234,DataPembayaran_BLU!$A$2:$A$700,0)),"")</f>
        <v/>
      </c>
      <c r="C234" s="197" t="str">
        <f>IF(INDEX(DataPembayaran_BLU!$B$2:$B$700,MATCH(DataNPI_BLU!$B234,DataPembayaran_BLU!$C$2:$C$700,0))=0,"",INDEX(DataPembayaran_BLU!$B$2:$B$700,MATCH(DataNPI_BLU!$B234,DataPembayaran_BLU!$C$2:$C$700,0)))</f>
        <v/>
      </c>
      <c r="D234" s="198" t="s">
        <v>818</v>
      </c>
      <c r="E234" s="197"/>
      <c r="F234" s="200">
        <f>_xlfn.IFNA(INDEX(data_pembayaran_total_pembayaran,MATCH(DataNPI_BLU!$B234,DataPembayaran_BLU!$C$2:$C$700,0)),"")</f>
        <v>0</v>
      </c>
    </row>
    <row r="235" spans="1:6">
      <c r="A235" s="195">
        <v>234</v>
      </c>
      <c r="B235" s="196" t="str">
        <f>_xlfn.IFNA(INDEX(DataPembayaran_BLU!$C$2:$C$700,MATCH(DataNPI_BLU!$A235,DataPembayaran_BLU!$A$2:$A$700,0)),"")</f>
        <v/>
      </c>
      <c r="C235" s="197" t="str">
        <f>IF(INDEX(DataPembayaran_BLU!$B$2:$B$700,MATCH(DataNPI_BLU!$B235,DataPembayaran_BLU!$C$2:$C$700,0))=0,"",INDEX(DataPembayaran_BLU!$B$2:$B$700,MATCH(DataNPI_BLU!$B235,DataPembayaran_BLU!$C$2:$C$700,0)))</f>
        <v/>
      </c>
      <c r="D235" s="198" t="s">
        <v>819</v>
      </c>
      <c r="E235" s="197"/>
      <c r="F235" s="200">
        <f>_xlfn.IFNA(INDEX(data_pembayaran_total_pembayaran,MATCH(DataNPI_BLU!$B235,DataPembayaran_BLU!$C$2:$C$700,0)),"")</f>
        <v>0</v>
      </c>
    </row>
    <row r="236" spans="1:6">
      <c r="A236" s="195">
        <v>235</v>
      </c>
      <c r="B236" s="196" t="str">
        <f>_xlfn.IFNA(INDEX(DataPembayaran_BLU!$C$2:$C$700,MATCH(DataNPI_BLU!$A236,DataPembayaran_BLU!$A$2:$A$700,0)),"")</f>
        <v/>
      </c>
      <c r="C236" s="197" t="str">
        <f>IF(INDEX(DataPembayaran_BLU!$B$2:$B$700,MATCH(DataNPI_BLU!$B236,DataPembayaran_BLU!$C$2:$C$700,0))=0,"",INDEX(DataPembayaran_BLU!$B$2:$B$700,MATCH(DataNPI_BLU!$B236,DataPembayaran_BLU!$C$2:$C$700,0)))</f>
        <v/>
      </c>
      <c r="D236" s="198" t="s">
        <v>820</v>
      </c>
      <c r="E236" s="197"/>
      <c r="F236" s="200">
        <f>_xlfn.IFNA(INDEX(data_pembayaran_total_pembayaran,MATCH(DataNPI_BLU!$B236,DataPembayaran_BLU!$C$2:$C$700,0)),"")</f>
        <v>0</v>
      </c>
    </row>
    <row r="237" spans="1:6">
      <c r="A237" s="195">
        <v>236</v>
      </c>
      <c r="B237" s="196" t="str">
        <f>_xlfn.IFNA(INDEX(DataPembayaran_BLU!$C$2:$C$700,MATCH(DataNPI_BLU!$A237,DataPembayaran_BLU!$A$2:$A$700,0)),"")</f>
        <v/>
      </c>
      <c r="C237" s="197" t="str">
        <f>IF(INDEX(DataPembayaran_BLU!$B$2:$B$700,MATCH(DataNPI_BLU!$B237,DataPembayaran_BLU!$C$2:$C$700,0))=0,"",INDEX(DataPembayaran_BLU!$B$2:$B$700,MATCH(DataNPI_BLU!$B237,DataPembayaran_BLU!$C$2:$C$700,0)))</f>
        <v/>
      </c>
      <c r="D237" s="198" t="s">
        <v>821</v>
      </c>
      <c r="E237" s="197"/>
      <c r="F237" s="200">
        <f>_xlfn.IFNA(INDEX(data_pembayaran_total_pembayaran,MATCH(DataNPI_BLU!$B237,DataPembayaran_BLU!$C$2:$C$700,0)),"")</f>
        <v>0</v>
      </c>
    </row>
    <row r="238" spans="1:6">
      <c r="A238" s="195">
        <v>237</v>
      </c>
      <c r="B238" s="196" t="str">
        <f>_xlfn.IFNA(INDEX(DataPembayaran_BLU!$C$2:$C$700,MATCH(DataNPI_BLU!$A238,DataPembayaran_BLU!$A$2:$A$700,0)),"")</f>
        <v/>
      </c>
      <c r="C238" s="197" t="str">
        <f>IF(INDEX(DataPembayaran_BLU!$B$2:$B$700,MATCH(DataNPI_BLU!$B238,DataPembayaran_BLU!$C$2:$C$700,0))=0,"",INDEX(DataPembayaran_BLU!$B$2:$B$700,MATCH(DataNPI_BLU!$B238,DataPembayaran_BLU!$C$2:$C$700,0)))</f>
        <v/>
      </c>
      <c r="D238" s="198" t="s">
        <v>822</v>
      </c>
      <c r="E238" s="197"/>
      <c r="F238" s="200">
        <f>_xlfn.IFNA(INDEX(data_pembayaran_total_pembayaran,MATCH(DataNPI_BLU!$B238,DataPembayaran_BLU!$C$2:$C$700,0)),"")</f>
        <v>0</v>
      </c>
    </row>
    <row r="239" spans="1:6">
      <c r="A239" s="195">
        <v>238</v>
      </c>
      <c r="B239" s="196" t="str">
        <f>_xlfn.IFNA(INDEX(DataPembayaran_BLU!$C$2:$C$700,MATCH(DataNPI_BLU!$A239,DataPembayaran_BLU!$A$2:$A$700,0)),"")</f>
        <v/>
      </c>
      <c r="C239" s="197" t="str">
        <f>IF(INDEX(DataPembayaran_BLU!$B$2:$B$700,MATCH(DataNPI_BLU!$B239,DataPembayaran_BLU!$C$2:$C$700,0))=0,"",INDEX(DataPembayaran_BLU!$B$2:$B$700,MATCH(DataNPI_BLU!$B239,DataPembayaran_BLU!$C$2:$C$700,0)))</f>
        <v/>
      </c>
      <c r="D239" s="198" t="s">
        <v>823</v>
      </c>
      <c r="E239" s="197"/>
      <c r="F239" s="200">
        <f>_xlfn.IFNA(INDEX(data_pembayaran_total_pembayaran,MATCH(DataNPI_BLU!$B239,DataPembayaran_BLU!$C$2:$C$700,0)),"")</f>
        <v>0</v>
      </c>
    </row>
    <row r="240" spans="1:6">
      <c r="A240" s="195">
        <v>239</v>
      </c>
      <c r="B240" s="196" t="str">
        <f>_xlfn.IFNA(INDEX(DataPembayaran_BLU!$C$2:$C$700,MATCH(DataNPI_BLU!$A240,DataPembayaran_BLU!$A$2:$A$700,0)),"")</f>
        <v/>
      </c>
      <c r="C240" s="197" t="str">
        <f>IF(INDEX(DataPembayaran_BLU!$B$2:$B$700,MATCH(DataNPI_BLU!$B240,DataPembayaran_BLU!$C$2:$C$700,0))=0,"",INDEX(DataPembayaran_BLU!$B$2:$B$700,MATCH(DataNPI_BLU!$B240,DataPembayaran_BLU!$C$2:$C$700,0)))</f>
        <v/>
      </c>
      <c r="D240" s="198" t="s">
        <v>824</v>
      </c>
      <c r="E240" s="197"/>
      <c r="F240" s="200">
        <f>_xlfn.IFNA(INDEX(data_pembayaran_total_pembayaran,MATCH(DataNPI_BLU!$B240,DataPembayaran_BLU!$C$2:$C$700,0)),"")</f>
        <v>0</v>
      </c>
    </row>
    <row r="241" spans="1:6">
      <c r="A241" s="195">
        <v>240</v>
      </c>
      <c r="B241" s="196" t="str">
        <f>_xlfn.IFNA(INDEX(DataPembayaran_BLU!$C$2:$C$700,MATCH(DataNPI_BLU!$A241,DataPembayaran_BLU!$A$2:$A$700,0)),"")</f>
        <v/>
      </c>
      <c r="C241" s="197" t="str">
        <f>IF(INDEX(DataPembayaran_BLU!$B$2:$B$700,MATCH(DataNPI_BLU!$B241,DataPembayaran_BLU!$C$2:$C$700,0))=0,"",INDEX(DataPembayaran_BLU!$B$2:$B$700,MATCH(DataNPI_BLU!$B241,DataPembayaran_BLU!$C$2:$C$700,0)))</f>
        <v/>
      </c>
      <c r="D241" s="198" t="s">
        <v>825</v>
      </c>
      <c r="E241" s="197"/>
      <c r="F241" s="200">
        <f>_xlfn.IFNA(INDEX(data_pembayaran_total_pembayaran,MATCH(DataNPI_BLU!$B241,DataPembayaran_BLU!$C$2:$C$700,0)),"")</f>
        <v>0</v>
      </c>
    </row>
    <row r="242" spans="1:6">
      <c r="A242" s="195">
        <v>241</v>
      </c>
      <c r="B242" s="196" t="str">
        <f>_xlfn.IFNA(INDEX(DataPembayaran_BLU!$C$2:$C$700,MATCH(DataNPI_BLU!$A242,DataPembayaran_BLU!$A$2:$A$700,0)),"")</f>
        <v/>
      </c>
      <c r="C242" s="197" t="str">
        <f>IF(INDEX(DataPembayaran_BLU!$B$2:$B$700,MATCH(DataNPI_BLU!$B242,DataPembayaran_BLU!$C$2:$C$700,0))=0,"",INDEX(DataPembayaran_BLU!$B$2:$B$700,MATCH(DataNPI_BLU!$B242,DataPembayaran_BLU!$C$2:$C$700,0)))</f>
        <v/>
      </c>
      <c r="D242" s="198" t="s">
        <v>826</v>
      </c>
      <c r="E242" s="197"/>
      <c r="F242" s="200">
        <f>_xlfn.IFNA(INDEX(data_pembayaran_total_pembayaran,MATCH(DataNPI_BLU!$B242,DataPembayaran_BLU!$C$2:$C$700,0)),"")</f>
        <v>0</v>
      </c>
    </row>
    <row r="243" spans="1:6">
      <c r="A243" s="195">
        <v>242</v>
      </c>
      <c r="B243" s="196" t="str">
        <f>_xlfn.IFNA(INDEX(DataPembayaran_BLU!$C$2:$C$700,MATCH(DataNPI_BLU!$A243,DataPembayaran_BLU!$A$2:$A$700,0)),"")</f>
        <v/>
      </c>
      <c r="C243" s="197" t="str">
        <f>IF(INDEX(DataPembayaran_BLU!$B$2:$B$700,MATCH(DataNPI_BLU!$B243,DataPembayaran_BLU!$C$2:$C$700,0))=0,"",INDEX(DataPembayaran_BLU!$B$2:$B$700,MATCH(DataNPI_BLU!$B243,DataPembayaran_BLU!$C$2:$C$700,0)))</f>
        <v/>
      </c>
      <c r="D243" s="198" t="s">
        <v>827</v>
      </c>
      <c r="E243" s="197"/>
      <c r="F243" s="200">
        <f>_xlfn.IFNA(INDEX(data_pembayaran_total_pembayaran,MATCH(DataNPI_BLU!$B243,DataPembayaran_BLU!$C$2:$C$700,0)),"")</f>
        <v>0</v>
      </c>
    </row>
    <row r="244" spans="1:6">
      <c r="A244" s="195">
        <v>243</v>
      </c>
      <c r="B244" s="196" t="str">
        <f>_xlfn.IFNA(INDEX(DataPembayaran_BLU!$C$2:$C$700,MATCH(DataNPI_BLU!$A244,DataPembayaran_BLU!$A$2:$A$700,0)),"")</f>
        <v/>
      </c>
      <c r="C244" s="197" t="str">
        <f>IF(INDEX(DataPembayaran_BLU!$B$2:$B$700,MATCH(DataNPI_BLU!$B244,DataPembayaran_BLU!$C$2:$C$700,0))=0,"",INDEX(DataPembayaran_BLU!$B$2:$B$700,MATCH(DataNPI_BLU!$B244,DataPembayaran_BLU!$C$2:$C$700,0)))</f>
        <v/>
      </c>
      <c r="D244" s="198" t="s">
        <v>828</v>
      </c>
      <c r="E244" s="197"/>
      <c r="F244" s="200">
        <f>_xlfn.IFNA(INDEX(data_pembayaran_total_pembayaran,MATCH(DataNPI_BLU!$B244,DataPembayaran_BLU!$C$2:$C$700,0)),"")</f>
        <v>0</v>
      </c>
    </row>
    <row r="245" spans="1:6">
      <c r="A245" s="195">
        <v>244</v>
      </c>
      <c r="B245" s="196" t="str">
        <f>_xlfn.IFNA(INDEX(DataPembayaran_BLU!$C$2:$C$700,MATCH(DataNPI_BLU!$A245,DataPembayaran_BLU!$A$2:$A$700,0)),"")</f>
        <v/>
      </c>
      <c r="C245" s="197" t="str">
        <f>IF(INDEX(DataPembayaran_BLU!$B$2:$B$700,MATCH(DataNPI_BLU!$B245,DataPembayaran_BLU!$C$2:$C$700,0))=0,"",INDEX(DataPembayaran_BLU!$B$2:$B$700,MATCH(DataNPI_BLU!$B245,DataPembayaran_BLU!$C$2:$C$700,0)))</f>
        <v/>
      </c>
      <c r="D245" s="198" t="s">
        <v>829</v>
      </c>
      <c r="E245" s="197"/>
      <c r="F245" s="200">
        <f>_xlfn.IFNA(INDEX(data_pembayaran_total_pembayaran,MATCH(DataNPI_BLU!$B245,DataPembayaran_BLU!$C$2:$C$700,0)),"")</f>
        <v>0</v>
      </c>
    </row>
    <row r="246" spans="1:6">
      <c r="A246" s="195">
        <v>245</v>
      </c>
      <c r="B246" s="196" t="str">
        <f>_xlfn.IFNA(INDEX(DataPembayaran_BLU!$C$2:$C$700,MATCH(DataNPI_BLU!$A246,DataPembayaran_BLU!$A$2:$A$700,0)),"")</f>
        <v/>
      </c>
      <c r="C246" s="197" t="str">
        <f>IF(INDEX(DataPembayaran_BLU!$B$2:$B$700,MATCH(DataNPI_BLU!$B246,DataPembayaran_BLU!$C$2:$C$700,0))=0,"",INDEX(DataPembayaran_BLU!$B$2:$B$700,MATCH(DataNPI_BLU!$B246,DataPembayaran_BLU!$C$2:$C$700,0)))</f>
        <v/>
      </c>
      <c r="D246" s="198" t="s">
        <v>830</v>
      </c>
      <c r="E246" s="197" t="str">
        <f>IF(INDEX(DataPembayaran_BLU!$B$2:$B$700,MATCH(DataNPI_BLU!$B246,DataPembayaran_BLU!$C$2:$C$700,0))=0,"",INDEX(DataPembayaran_BLU!$B$2:$B$700,MATCH(DataNPI_BLU!$B246,DataPembayaran_BLU!$C$2:$C$700,0)))</f>
        <v/>
      </c>
      <c r="F246" s="200">
        <f>_xlfn.IFNA(INDEX(data_pembayaran_total_pembayaran,MATCH(DataNPI_BLU!$B246,DataPembayaran_BLU!$C$2:$C$700,0)),"")</f>
        <v>0</v>
      </c>
    </row>
    <row r="247" spans="1:6">
      <c r="A247" s="195">
        <v>246</v>
      </c>
      <c r="B247" s="196" t="str">
        <f>_xlfn.IFNA(INDEX(DataPembayaran_BLU!$C$2:$C$700,MATCH(DataNPI_BLU!$A247,DataPembayaran_BLU!$A$2:$A$700,0)),"")</f>
        <v/>
      </c>
      <c r="C247" s="197" t="str">
        <f>IF(INDEX(DataPembayaran_BLU!$B$2:$B$700,MATCH(DataNPI_BLU!$B247,DataPembayaran_BLU!$C$2:$C$700,0))=0,"",INDEX(DataPembayaran_BLU!$B$2:$B$700,MATCH(DataNPI_BLU!$B247,DataPembayaran_BLU!$C$2:$C$700,0)))</f>
        <v/>
      </c>
      <c r="D247" s="198" t="s">
        <v>831</v>
      </c>
      <c r="E247" s="197" t="str">
        <f>IF(INDEX(DataPembayaran_BLU!$B$2:$B$700,MATCH(DataNPI_BLU!$B247,DataPembayaran_BLU!$C$2:$C$700,0))=0,"",INDEX(DataPembayaran_BLU!$B$2:$B$700,MATCH(DataNPI_BLU!$B247,DataPembayaran_BLU!$C$2:$C$700,0)))</f>
        <v/>
      </c>
      <c r="F247" s="200">
        <f>_xlfn.IFNA(INDEX(data_pembayaran_total_pembayaran,MATCH(DataNPI_BLU!$B247,DataPembayaran_BLU!$C$2:$C$700,0)),"")</f>
        <v>0</v>
      </c>
    </row>
    <row r="248" spans="1:6">
      <c r="A248" s="195">
        <v>247</v>
      </c>
      <c r="B248" s="196" t="str">
        <f>_xlfn.IFNA(INDEX(DataPembayaran_BLU!$C$2:$C$700,MATCH(DataNPI_BLU!$A248,DataPembayaran_BLU!$A$2:$A$700,0)),"")</f>
        <v/>
      </c>
      <c r="C248" s="197" t="str">
        <f>IF(INDEX(DataPembayaran_BLU!$B$2:$B$700,MATCH(DataNPI_BLU!$B248,DataPembayaran_BLU!$C$2:$C$700,0))=0,"",INDEX(DataPembayaran_BLU!$B$2:$B$700,MATCH(DataNPI_BLU!$B248,DataPembayaran_BLU!$C$2:$C$700,0)))</f>
        <v/>
      </c>
      <c r="D248" s="198" t="s">
        <v>832</v>
      </c>
      <c r="E248" s="197" t="str">
        <f>IF(INDEX(DataPembayaran_BLU!$B$2:$B$700,MATCH(DataNPI_BLU!$B248,DataPembayaran_BLU!$C$2:$C$700,0))=0,"",INDEX(DataPembayaran_BLU!$B$2:$B$700,MATCH(DataNPI_BLU!$B248,DataPembayaran_BLU!$C$2:$C$700,0)))</f>
        <v/>
      </c>
      <c r="F248" s="200">
        <f>_xlfn.IFNA(INDEX(data_pembayaran_total_pembayaran,MATCH(DataNPI_BLU!$B248,DataPembayaran_BLU!$C$2:$C$700,0)),"")</f>
        <v>0</v>
      </c>
    </row>
    <row r="249" spans="1:6">
      <c r="A249" s="195">
        <v>248</v>
      </c>
      <c r="B249" s="196" t="str">
        <f>_xlfn.IFNA(INDEX(DataPembayaran_BLU!$C$2:$C$700,MATCH(DataNPI_BLU!$A249,DataPembayaran_BLU!$A$2:$A$700,0)),"")</f>
        <v/>
      </c>
      <c r="C249" s="197" t="str">
        <f>IF(INDEX(DataPembayaran_BLU!$B$2:$B$700,MATCH(DataNPI_BLU!$B249,DataPembayaran_BLU!$C$2:$C$700,0))=0,"",INDEX(DataPembayaran_BLU!$B$2:$B$700,MATCH(DataNPI_BLU!$B249,DataPembayaran_BLU!$C$2:$C$700,0)))</f>
        <v/>
      </c>
      <c r="D249" s="198" t="s">
        <v>833</v>
      </c>
      <c r="E249" s="197" t="str">
        <f>IF(INDEX(DataPembayaran_BLU!$B$2:$B$700,MATCH(DataNPI_BLU!$B249,DataPembayaran_BLU!$C$2:$C$700,0))=0,"",INDEX(DataPembayaran_BLU!$B$2:$B$700,MATCH(DataNPI_BLU!$B249,DataPembayaran_BLU!$C$2:$C$700,0)))</f>
        <v/>
      </c>
      <c r="F249" s="200">
        <f>_xlfn.IFNA(INDEX(data_pembayaran_total_pembayaran,MATCH(DataNPI_BLU!$B249,DataPembayaran_BLU!$C$2:$C$700,0)),"")</f>
        <v>0</v>
      </c>
    </row>
    <row r="250" spans="1:6">
      <c r="A250" s="195">
        <v>249</v>
      </c>
      <c r="B250" s="196" t="str">
        <f>_xlfn.IFNA(INDEX(DataPembayaran_BLU!$C$2:$C$700,MATCH(DataNPI_BLU!$A250,DataPembayaran_BLU!$A$2:$A$700,0)),"")</f>
        <v/>
      </c>
      <c r="C250" s="197" t="str">
        <f>IF(INDEX(DataPembayaran_BLU!$B$2:$B$700,MATCH(DataNPI_BLU!$B250,DataPembayaran_BLU!$C$2:$C$700,0))=0,"",INDEX(DataPembayaran_BLU!$B$2:$B$700,MATCH(DataNPI_BLU!$B250,DataPembayaran_BLU!$C$2:$C$700,0)))</f>
        <v/>
      </c>
      <c r="D250" s="198" t="s">
        <v>834</v>
      </c>
      <c r="E250" s="197" t="str">
        <f>IF(INDEX(DataPembayaran_BLU!$B$2:$B$700,MATCH(DataNPI_BLU!$B250,DataPembayaran_BLU!$C$2:$C$700,0))=0,"",INDEX(DataPembayaran_BLU!$B$2:$B$700,MATCH(DataNPI_BLU!$B250,DataPembayaran_BLU!$C$2:$C$700,0)))</f>
        <v/>
      </c>
      <c r="F250" s="200">
        <f>_xlfn.IFNA(INDEX(data_pembayaran_total_pembayaran,MATCH(DataNPI_BLU!$B250,DataPembayaran_BLU!$C$2:$C$700,0)),"")</f>
        <v>0</v>
      </c>
    </row>
    <row r="251" spans="1:6">
      <c r="A251" s="195">
        <v>250</v>
      </c>
      <c r="B251" s="196" t="str">
        <f>_xlfn.IFNA(INDEX(DataPembayaran_BLU!$C$2:$C$700,MATCH(DataNPI_BLU!$A251,DataPembayaran_BLU!$A$2:$A$700,0)),"")</f>
        <v/>
      </c>
      <c r="C251" s="197" t="str">
        <f>IF(INDEX(DataPembayaran_BLU!$B$2:$B$700,MATCH(DataNPI_BLU!$B251,DataPembayaran_BLU!$C$2:$C$700,0))=0,"",INDEX(DataPembayaran_BLU!$B$2:$B$700,MATCH(DataNPI_BLU!$B251,DataPembayaran_BLU!$C$2:$C$700,0)))</f>
        <v/>
      </c>
      <c r="D251" s="198" t="s">
        <v>835</v>
      </c>
      <c r="E251" s="197" t="str">
        <f>IF(INDEX(DataPembayaran_BLU!$B$2:$B$700,MATCH(DataNPI_BLU!$B251,DataPembayaran_BLU!$C$2:$C$700,0))=0,"",INDEX(DataPembayaran_BLU!$B$2:$B$700,MATCH(DataNPI_BLU!$B251,DataPembayaran_BLU!$C$2:$C$700,0)))</f>
        <v/>
      </c>
      <c r="F251" s="200">
        <f>_xlfn.IFNA(INDEX(data_pembayaran_total_pembayaran,MATCH(DataNPI_BLU!$B251,DataPembayaran_BLU!$C$2:$C$700,0)),"")</f>
        <v>0</v>
      </c>
    </row>
    <row r="252" spans="1:6">
      <c r="A252" s="195">
        <v>251</v>
      </c>
      <c r="B252" s="196" t="str">
        <f>_xlfn.IFNA(INDEX(DataPembayaran_BLU!$C$2:$C$700,MATCH(DataNPI_BLU!$A252,DataPembayaran_BLU!$A$2:$A$700,0)),"")</f>
        <v/>
      </c>
      <c r="C252" s="197" t="str">
        <f>IF(INDEX(DataPembayaran_BLU!$B$2:$B$700,MATCH(DataNPI_BLU!$B252,DataPembayaran_BLU!$C$2:$C$700,0))=0,"",INDEX(DataPembayaran_BLU!$B$2:$B$700,MATCH(DataNPI_BLU!$B252,DataPembayaran_BLU!$C$2:$C$700,0)))</f>
        <v/>
      </c>
      <c r="D252" s="198" t="s">
        <v>836</v>
      </c>
      <c r="E252" s="197" t="str">
        <f>IF(INDEX(DataPembayaran_BLU!$B$2:$B$700,MATCH(DataNPI_BLU!$B252,DataPembayaran_BLU!$C$2:$C$700,0))=0,"",INDEX(DataPembayaran_BLU!$B$2:$B$700,MATCH(DataNPI_BLU!$B252,DataPembayaran_BLU!$C$2:$C$700,0)))</f>
        <v/>
      </c>
      <c r="F252" s="200">
        <f>_xlfn.IFNA(INDEX(data_pembayaran_total_pembayaran,MATCH(DataNPI_BLU!$B252,DataPembayaran_BLU!$C$2:$C$700,0)),"")</f>
        <v>0</v>
      </c>
    </row>
    <row r="253" spans="1:6">
      <c r="A253" s="195">
        <v>252</v>
      </c>
      <c r="B253" s="196" t="str">
        <f>_xlfn.IFNA(INDEX(DataPembayaran_BLU!$C$2:$C$700,MATCH(DataNPI_BLU!$A253,DataPembayaran_BLU!$A$2:$A$700,0)),"")</f>
        <v/>
      </c>
      <c r="C253" s="197" t="str">
        <f>IF(INDEX(DataPembayaran_BLU!$B$2:$B$700,MATCH(DataNPI_BLU!$B253,DataPembayaran_BLU!$C$2:$C$700,0))=0,"",INDEX(DataPembayaran_BLU!$B$2:$B$700,MATCH(DataNPI_BLU!$B253,DataPembayaran_BLU!$C$2:$C$700,0)))</f>
        <v/>
      </c>
      <c r="D253" s="198" t="s">
        <v>837</v>
      </c>
      <c r="E253" s="197" t="str">
        <f>IF(INDEX(DataPembayaran_BLU!$B$2:$B$700,MATCH(DataNPI_BLU!$B253,DataPembayaran_BLU!$C$2:$C$700,0))=0,"",INDEX(DataPembayaran_BLU!$B$2:$B$700,MATCH(DataNPI_BLU!$B253,DataPembayaran_BLU!$C$2:$C$700,0)))</f>
        <v/>
      </c>
      <c r="F253" s="200">
        <f>_xlfn.IFNA(INDEX(data_pembayaran_total_pembayaran,MATCH(DataNPI_BLU!$B253,DataPembayaran_BLU!$C$2:$C$700,0)),"")</f>
        <v>0</v>
      </c>
    </row>
    <row r="254" spans="1:6">
      <c r="A254" s="195">
        <v>253</v>
      </c>
      <c r="B254" s="196" t="str">
        <f>_xlfn.IFNA(INDEX(DataPembayaran_BLU!$C$2:$C$700,MATCH(DataNPI_BLU!$A254,DataPembayaran_BLU!$A$2:$A$700,0)),"")</f>
        <v/>
      </c>
      <c r="C254" s="197" t="str">
        <f>IF(INDEX(DataPembayaran_BLU!$B$2:$B$700,MATCH(DataNPI_BLU!$B254,DataPembayaran_BLU!$C$2:$C$700,0))=0,"",INDEX(DataPembayaran_BLU!$B$2:$B$700,MATCH(DataNPI_BLU!$B254,DataPembayaran_BLU!$C$2:$C$700,0)))</f>
        <v/>
      </c>
      <c r="D254" s="198" t="s">
        <v>838</v>
      </c>
      <c r="E254" s="197" t="str">
        <f>IF(INDEX(DataPembayaran_BLU!$B$2:$B$700,MATCH(DataNPI_BLU!$B254,DataPembayaran_BLU!$C$2:$C$700,0))=0,"",INDEX(DataPembayaran_BLU!$B$2:$B$700,MATCH(DataNPI_BLU!$B254,DataPembayaran_BLU!$C$2:$C$700,0)))</f>
        <v/>
      </c>
      <c r="F254" s="200">
        <f>_xlfn.IFNA(INDEX(data_pembayaran_total_pembayaran,MATCH(DataNPI_BLU!$B254,DataPembayaran_BLU!$C$2:$C$700,0)),"")</f>
        <v>0</v>
      </c>
    </row>
    <row r="255" spans="1:6">
      <c r="A255" s="195">
        <v>254</v>
      </c>
      <c r="B255" s="196" t="str">
        <f>_xlfn.IFNA(INDEX(DataPembayaran_BLU!$C$2:$C$700,MATCH(DataNPI_BLU!$A255,DataPembayaran_BLU!$A$2:$A$700,0)),"")</f>
        <v/>
      </c>
      <c r="C255" s="197" t="str">
        <f>IF(INDEX(DataPembayaran_BLU!$B$2:$B$700,MATCH(DataNPI_BLU!$B255,DataPembayaran_BLU!$C$2:$C$700,0))=0,"",INDEX(DataPembayaran_BLU!$B$2:$B$700,MATCH(DataNPI_BLU!$B255,DataPembayaran_BLU!$C$2:$C$700,0)))</f>
        <v/>
      </c>
      <c r="D255" s="198" t="s">
        <v>839</v>
      </c>
      <c r="E255" s="197" t="str">
        <f>IF(INDEX(DataPembayaran_BLU!$B$2:$B$700,MATCH(DataNPI_BLU!$B255,DataPembayaran_BLU!$C$2:$C$700,0))=0,"",INDEX(DataPembayaran_BLU!$B$2:$B$700,MATCH(DataNPI_BLU!$B255,DataPembayaran_BLU!$C$2:$C$700,0)))</f>
        <v/>
      </c>
      <c r="F255" s="200">
        <f>_xlfn.IFNA(INDEX(data_pembayaran_total_pembayaran,MATCH(DataNPI_BLU!$B255,DataPembayaran_BLU!$C$2:$C$700,0)),"")</f>
        <v>0</v>
      </c>
    </row>
    <row r="256" spans="1:6">
      <c r="A256" s="195">
        <v>255</v>
      </c>
      <c r="B256" s="196" t="str">
        <f>_xlfn.IFNA(INDEX(DataPembayaran_BLU!$C$2:$C$700,MATCH(DataNPI_BLU!$A256,DataPembayaran_BLU!$A$2:$A$700,0)),"")</f>
        <v/>
      </c>
      <c r="C256" s="197" t="str">
        <f>IF(INDEX(DataPembayaran_BLU!$B$2:$B$700,MATCH(DataNPI_BLU!$B256,DataPembayaran_BLU!$C$2:$C$700,0))=0,"",INDEX(DataPembayaran_BLU!$B$2:$B$700,MATCH(DataNPI_BLU!$B256,DataPembayaran_BLU!$C$2:$C$700,0)))</f>
        <v/>
      </c>
      <c r="D256" s="198" t="s">
        <v>840</v>
      </c>
      <c r="E256" s="197" t="str">
        <f>IF(INDEX(DataPembayaran_BLU!$B$2:$B$700,MATCH(DataNPI_BLU!$B256,DataPembayaran_BLU!$C$2:$C$700,0))=0,"",INDEX(DataPembayaran_BLU!$B$2:$B$700,MATCH(DataNPI_BLU!$B256,DataPembayaran_BLU!$C$2:$C$700,0)))</f>
        <v/>
      </c>
      <c r="F256" s="200">
        <f>_xlfn.IFNA(INDEX(data_pembayaran_total_pembayaran,MATCH(DataNPI_BLU!$B256,DataPembayaran_BLU!$C$2:$C$700,0)),"")</f>
        <v>0</v>
      </c>
    </row>
    <row r="257" spans="1:6">
      <c r="A257" s="195">
        <v>256</v>
      </c>
      <c r="B257" s="196" t="str">
        <f>_xlfn.IFNA(INDEX(DataPembayaran_BLU!$C$2:$C$700,MATCH(DataNPI_BLU!$A257,DataPembayaran_BLU!$A$2:$A$700,0)),"")</f>
        <v/>
      </c>
      <c r="C257" s="197" t="str">
        <f>IF(INDEX(DataPembayaran_BLU!$B$2:$B$700,MATCH(DataNPI_BLU!$B257,DataPembayaran_BLU!$C$2:$C$700,0))=0,"",INDEX(DataPembayaran_BLU!$B$2:$B$700,MATCH(DataNPI_BLU!$B257,DataPembayaran_BLU!$C$2:$C$700,0)))</f>
        <v/>
      </c>
      <c r="D257" s="198" t="s">
        <v>841</v>
      </c>
      <c r="E257" s="197" t="str">
        <f>IF(INDEX(DataPembayaran_BLU!$B$2:$B$700,MATCH(DataNPI_BLU!$B257,DataPembayaran_BLU!$C$2:$C$700,0))=0,"",INDEX(DataPembayaran_BLU!$B$2:$B$700,MATCH(DataNPI_BLU!$B257,DataPembayaran_BLU!$C$2:$C$700,0)))</f>
        <v/>
      </c>
      <c r="F257" s="200">
        <f>_xlfn.IFNA(INDEX(data_pembayaran_total_pembayaran,MATCH(DataNPI_BLU!$B257,DataPembayaran_BLU!$C$2:$C$700,0)),"")</f>
        <v>0</v>
      </c>
    </row>
    <row r="258" spans="1:6">
      <c r="A258" s="195">
        <v>257</v>
      </c>
      <c r="B258" s="196" t="str">
        <f>_xlfn.IFNA(INDEX(DataPembayaran_BLU!$C$2:$C$700,MATCH(DataNPI_BLU!$A258,DataPembayaran_BLU!$A$2:$A$700,0)),"")</f>
        <v/>
      </c>
      <c r="C258" s="197" t="str">
        <f>IF(INDEX(DataPembayaran_BLU!$B$2:$B$700,MATCH(DataNPI_BLU!$B258,DataPembayaran_BLU!$C$2:$C$700,0))=0,"",INDEX(DataPembayaran_BLU!$B$2:$B$700,MATCH(DataNPI_BLU!$B258,DataPembayaran_BLU!$C$2:$C$700,0)))</f>
        <v/>
      </c>
      <c r="D258" s="198" t="s">
        <v>842</v>
      </c>
      <c r="E258" s="197" t="str">
        <f>IF(INDEX(DataPembayaran_BLU!$B$2:$B$700,MATCH(DataNPI_BLU!$B258,DataPembayaran_BLU!$C$2:$C$700,0))=0,"",INDEX(DataPembayaran_BLU!$B$2:$B$700,MATCH(DataNPI_BLU!$B258,DataPembayaran_BLU!$C$2:$C$700,0)))</f>
        <v/>
      </c>
      <c r="F258" s="200">
        <f>_xlfn.IFNA(INDEX(data_pembayaran_total_pembayaran,MATCH(DataNPI_BLU!$B258,DataPembayaran_BLU!$C$2:$C$700,0)),"")</f>
        <v>0</v>
      </c>
    </row>
    <row r="259" spans="1:6">
      <c r="A259" s="195">
        <v>258</v>
      </c>
      <c r="B259" s="196" t="str">
        <f>_xlfn.IFNA(INDEX(DataPembayaran_BLU!$C$2:$C$700,MATCH(DataNPI_BLU!$A259,DataPembayaran_BLU!$A$2:$A$700,0)),"")</f>
        <v/>
      </c>
      <c r="C259" s="197" t="str">
        <f>IF(INDEX(DataPembayaran_BLU!$B$2:$B$700,MATCH(DataNPI_BLU!$B259,DataPembayaran_BLU!$C$2:$C$700,0))=0,"",INDEX(DataPembayaran_BLU!$B$2:$B$700,MATCH(DataNPI_BLU!$B259,DataPembayaran_BLU!$C$2:$C$700,0)))</f>
        <v/>
      </c>
      <c r="D259" s="198" t="s">
        <v>843</v>
      </c>
      <c r="E259" s="197" t="str">
        <f>IF(INDEX(DataPembayaran_BLU!$B$2:$B$700,MATCH(DataNPI_BLU!$B259,DataPembayaran_BLU!$C$2:$C$700,0))=0,"",INDEX(DataPembayaran_BLU!$B$2:$B$700,MATCH(DataNPI_BLU!$B259,DataPembayaran_BLU!$C$2:$C$700,0)))</f>
        <v/>
      </c>
      <c r="F259" s="200">
        <f>_xlfn.IFNA(INDEX(data_pembayaran_total_pembayaran,MATCH(DataNPI_BLU!$B259,DataPembayaran_BLU!$C$2:$C$700,0)),"")</f>
        <v>0</v>
      </c>
    </row>
    <row r="260" spans="1:6">
      <c r="A260" s="195">
        <v>259</v>
      </c>
      <c r="B260" s="196" t="str">
        <f>_xlfn.IFNA(INDEX(DataPembayaran_BLU!$C$2:$C$700,MATCH(DataNPI_BLU!$A260,DataPembayaran_BLU!$A$2:$A$700,0)),"")</f>
        <v/>
      </c>
      <c r="C260" s="197" t="str">
        <f>IF(INDEX(DataPembayaran_BLU!$B$2:$B$700,MATCH(DataNPI_BLU!$B260,DataPembayaran_BLU!$C$2:$C$700,0))=0,"",INDEX(DataPembayaran_BLU!$B$2:$B$700,MATCH(DataNPI_BLU!$B260,DataPembayaran_BLU!$C$2:$C$700,0)))</f>
        <v/>
      </c>
      <c r="D260" s="198" t="s">
        <v>844</v>
      </c>
      <c r="E260" s="197" t="str">
        <f>IF(INDEX(DataPembayaran_BLU!$B$2:$B$700,MATCH(DataNPI_BLU!$B260,DataPembayaran_BLU!$C$2:$C$700,0))=0,"",INDEX(DataPembayaran_BLU!$B$2:$B$700,MATCH(DataNPI_BLU!$B260,DataPembayaran_BLU!$C$2:$C$700,0)))</f>
        <v/>
      </c>
      <c r="F260" s="200">
        <f>_xlfn.IFNA(INDEX(data_pembayaran_total_pembayaran,MATCH(DataNPI_BLU!$B260,DataPembayaran_BLU!$C$2:$C$700,0)),"")</f>
        <v>0</v>
      </c>
    </row>
    <row r="261" spans="1:6">
      <c r="A261" s="195">
        <v>260</v>
      </c>
      <c r="B261" s="196" t="str">
        <f>_xlfn.IFNA(INDEX(DataPembayaran_BLU!$C$2:$C$700,MATCH(DataNPI_BLU!$A261,DataPembayaran_BLU!$A$2:$A$700,0)),"")</f>
        <v/>
      </c>
      <c r="C261" s="197" t="str">
        <f>IF(INDEX(DataPembayaran_BLU!$B$2:$B$700,MATCH(DataNPI_BLU!$B261,DataPembayaran_BLU!$C$2:$C$700,0))=0,"",INDEX(DataPembayaran_BLU!$B$2:$B$700,MATCH(DataNPI_BLU!$B261,DataPembayaran_BLU!$C$2:$C$700,0)))</f>
        <v/>
      </c>
      <c r="D261" s="198" t="s">
        <v>845</v>
      </c>
      <c r="E261" s="197" t="str">
        <f>IF(INDEX(DataPembayaran_BLU!$B$2:$B$700,MATCH(DataNPI_BLU!$B261,DataPembayaran_BLU!$C$2:$C$700,0))=0,"",INDEX(DataPembayaran_BLU!$B$2:$B$700,MATCH(DataNPI_BLU!$B261,DataPembayaran_BLU!$C$2:$C$700,0)))</f>
        <v/>
      </c>
      <c r="F261" s="200">
        <f>_xlfn.IFNA(INDEX(data_pembayaran_total_pembayaran,MATCH(DataNPI_BLU!$B261,DataPembayaran_BLU!$C$2:$C$700,0)),"")</f>
        <v>0</v>
      </c>
    </row>
    <row r="262" spans="1:6">
      <c r="A262" s="195">
        <v>261</v>
      </c>
      <c r="B262" s="196" t="str">
        <f>_xlfn.IFNA(INDEX(DataPembayaran_BLU!$C$2:$C$700,MATCH(DataNPI_BLU!$A262,DataPembayaran_BLU!$A$2:$A$700,0)),"")</f>
        <v/>
      </c>
      <c r="C262" s="197" t="str">
        <f>IF(INDEX(DataPembayaran_BLU!$B$2:$B$700,MATCH(DataNPI_BLU!$B262,DataPembayaran_BLU!$C$2:$C$700,0))=0,"",INDEX(DataPembayaran_BLU!$B$2:$B$700,MATCH(DataNPI_BLU!$B262,DataPembayaran_BLU!$C$2:$C$700,0)))</f>
        <v/>
      </c>
      <c r="D262" s="198" t="s">
        <v>846</v>
      </c>
      <c r="E262" s="197" t="str">
        <f>IF(INDEX(DataPembayaran_BLU!$B$2:$B$700,MATCH(DataNPI_BLU!$B262,DataPembayaran_BLU!$C$2:$C$700,0))=0,"",INDEX(DataPembayaran_BLU!$B$2:$B$700,MATCH(DataNPI_BLU!$B262,DataPembayaran_BLU!$C$2:$C$700,0)))</f>
        <v/>
      </c>
      <c r="F262" s="200">
        <f>_xlfn.IFNA(INDEX(data_pembayaran_total_pembayaran,MATCH(DataNPI_BLU!$B262,DataPembayaran_BLU!$C$2:$C$700,0)),"")</f>
        <v>0</v>
      </c>
    </row>
    <row r="263" spans="1:6">
      <c r="A263" s="195">
        <v>262</v>
      </c>
      <c r="B263" s="196" t="str">
        <f>_xlfn.IFNA(INDEX(DataPembayaran_BLU!$C$2:$C$700,MATCH(DataNPI_BLU!$A263,DataPembayaran_BLU!$A$2:$A$700,0)),"")</f>
        <v/>
      </c>
      <c r="C263" s="197" t="str">
        <f>IF(INDEX(DataPembayaran_BLU!$B$2:$B$700,MATCH(DataNPI_BLU!$B263,DataPembayaran_BLU!$C$2:$C$700,0))=0,"",INDEX(DataPembayaran_BLU!$B$2:$B$700,MATCH(DataNPI_BLU!$B263,DataPembayaran_BLU!$C$2:$C$700,0)))</f>
        <v/>
      </c>
      <c r="D263" s="198" t="s">
        <v>847</v>
      </c>
      <c r="E263" s="197" t="str">
        <f>IF(INDEX(DataPembayaran_BLU!$B$2:$B$700,MATCH(DataNPI_BLU!$B263,DataPembayaran_BLU!$C$2:$C$700,0))=0,"",INDEX(DataPembayaran_BLU!$B$2:$B$700,MATCH(DataNPI_BLU!$B263,DataPembayaran_BLU!$C$2:$C$700,0)))</f>
        <v/>
      </c>
      <c r="F263" s="200">
        <f>_xlfn.IFNA(INDEX(data_pembayaran_total_pembayaran,MATCH(DataNPI_BLU!$B263,DataPembayaran_BLU!$C$2:$C$700,0)),"")</f>
        <v>0</v>
      </c>
    </row>
    <row r="264" spans="1:6">
      <c r="A264" s="195">
        <v>263</v>
      </c>
      <c r="B264" s="196" t="str">
        <f>_xlfn.IFNA(INDEX(DataPembayaran_BLU!$C$2:$C$700,MATCH(DataNPI_BLU!$A264,DataPembayaran_BLU!$A$2:$A$700,0)),"")</f>
        <v/>
      </c>
      <c r="C264" s="197" t="str">
        <f>IF(INDEX(DataPembayaran_BLU!$B$2:$B$700,MATCH(DataNPI_BLU!$B264,DataPembayaran_BLU!$C$2:$C$700,0))=0,"",INDEX(DataPembayaran_BLU!$B$2:$B$700,MATCH(DataNPI_BLU!$B264,DataPembayaran_BLU!$C$2:$C$700,0)))</f>
        <v/>
      </c>
      <c r="D264" s="198" t="s">
        <v>848</v>
      </c>
      <c r="E264" s="197" t="str">
        <f>IF(INDEX(DataPembayaran_BLU!$B$2:$B$700,MATCH(DataNPI_BLU!$B264,DataPembayaran_BLU!$C$2:$C$700,0))=0,"",INDEX(DataPembayaran_BLU!$B$2:$B$700,MATCH(DataNPI_BLU!$B264,DataPembayaran_BLU!$C$2:$C$700,0)))</f>
        <v/>
      </c>
      <c r="F264" s="200">
        <f>_xlfn.IFNA(INDEX(data_pembayaran_total_pembayaran,MATCH(DataNPI_BLU!$B264,DataPembayaran_BLU!$C$2:$C$700,0)),"")</f>
        <v>0</v>
      </c>
    </row>
    <row r="265" spans="1:6">
      <c r="A265" s="195">
        <v>264</v>
      </c>
      <c r="B265" s="196" t="str">
        <f>_xlfn.IFNA(INDEX(DataPembayaran_BLU!$C$2:$C$700,MATCH(DataNPI_BLU!$A265,DataPembayaran_BLU!$A$2:$A$700,0)),"")</f>
        <v/>
      </c>
      <c r="C265" s="197" t="str">
        <f>IF(INDEX(DataPembayaran_BLU!$B$2:$B$700,MATCH(DataNPI_BLU!$B265,DataPembayaran_BLU!$C$2:$C$700,0))=0,"",INDEX(DataPembayaran_BLU!$B$2:$B$700,MATCH(DataNPI_BLU!$B265,DataPembayaran_BLU!$C$2:$C$700,0)))</f>
        <v/>
      </c>
      <c r="D265" s="198" t="s">
        <v>849</v>
      </c>
      <c r="E265" s="197" t="str">
        <f>IF(INDEX(DataPembayaran_BLU!$B$2:$B$700,MATCH(DataNPI_BLU!$B265,DataPembayaran_BLU!$C$2:$C$700,0))=0,"",INDEX(DataPembayaran_BLU!$B$2:$B$700,MATCH(DataNPI_BLU!$B265,DataPembayaran_BLU!$C$2:$C$700,0)))</f>
        <v/>
      </c>
      <c r="F265" s="200">
        <f>_xlfn.IFNA(INDEX(data_pembayaran_total_pembayaran,MATCH(DataNPI_BLU!$B265,DataPembayaran_BLU!$C$2:$C$700,0)),"")</f>
        <v>0</v>
      </c>
    </row>
    <row r="266" spans="1:6">
      <c r="A266" s="195">
        <v>265</v>
      </c>
      <c r="B266" s="196" t="str">
        <f>_xlfn.IFNA(INDEX(DataPembayaran_BLU!$C$2:$C$700,MATCH(DataNPI_BLU!$A266,DataPembayaran_BLU!$A$2:$A$700,0)),"")</f>
        <v/>
      </c>
      <c r="C266" s="197" t="str">
        <f>IF(INDEX(DataPembayaran_BLU!$B$2:$B$700,MATCH(DataNPI_BLU!$B266,DataPembayaran_BLU!$C$2:$C$700,0))=0,"",INDEX(DataPembayaran_BLU!$B$2:$B$700,MATCH(DataNPI_BLU!$B266,DataPembayaran_BLU!$C$2:$C$700,0)))</f>
        <v/>
      </c>
      <c r="D266" s="198" t="s">
        <v>850</v>
      </c>
      <c r="E266" s="197" t="str">
        <f>IF(INDEX(DataPembayaran_BLU!$B$2:$B$700,MATCH(DataNPI_BLU!$B266,DataPembayaran_BLU!$C$2:$C$700,0))=0,"",INDEX(DataPembayaran_BLU!$B$2:$B$700,MATCH(DataNPI_BLU!$B266,DataPembayaran_BLU!$C$2:$C$700,0)))</f>
        <v/>
      </c>
      <c r="F266" s="200">
        <f>_xlfn.IFNA(INDEX(data_pembayaran_total_pembayaran,MATCH(DataNPI_BLU!$B266,DataPembayaran_BLU!$C$2:$C$700,0)),"")</f>
        <v>0</v>
      </c>
    </row>
    <row r="267" spans="1:6">
      <c r="A267" s="195">
        <v>266</v>
      </c>
      <c r="B267" s="196" t="str">
        <f>_xlfn.IFNA(INDEX(DataPembayaran_BLU!$C$2:$C$700,MATCH(DataNPI_BLU!$A267,DataPembayaran_BLU!$A$2:$A$700,0)),"")</f>
        <v/>
      </c>
      <c r="C267" s="197" t="str">
        <f>IF(INDEX(DataPembayaran_BLU!$B$2:$B$700,MATCH(DataNPI_BLU!$B267,DataPembayaran_BLU!$C$2:$C$700,0))=0,"",INDEX(DataPembayaran_BLU!$B$2:$B$700,MATCH(DataNPI_BLU!$B267,DataPembayaran_BLU!$C$2:$C$700,0)))</f>
        <v/>
      </c>
      <c r="D267" s="198" t="s">
        <v>851</v>
      </c>
      <c r="E267" s="197" t="str">
        <f>IF(INDEX(DataPembayaran_BLU!$B$2:$B$700,MATCH(DataNPI_BLU!$B267,DataPembayaran_BLU!$C$2:$C$700,0))=0,"",INDEX(DataPembayaran_BLU!$B$2:$B$700,MATCH(DataNPI_BLU!$B267,DataPembayaran_BLU!$C$2:$C$700,0)))</f>
        <v/>
      </c>
      <c r="F267" s="200">
        <f>_xlfn.IFNA(INDEX(data_pembayaran_total_pembayaran,MATCH(DataNPI_BLU!$B267,DataPembayaran_BLU!$C$2:$C$700,0)),"")</f>
        <v>0</v>
      </c>
    </row>
    <row r="268" spans="1:6">
      <c r="A268" s="195">
        <v>267</v>
      </c>
      <c r="B268" s="196" t="str">
        <f>_xlfn.IFNA(INDEX(DataPembayaran_BLU!$C$2:$C$700,MATCH(DataNPI_BLU!$A268,DataPembayaran_BLU!$A$2:$A$700,0)),"")</f>
        <v/>
      </c>
      <c r="C268" s="197" t="str">
        <f>IF(INDEX(DataPembayaran_BLU!$B$2:$B$700,MATCH(DataNPI_BLU!$B268,DataPembayaran_BLU!$C$2:$C$700,0))=0,"",INDEX(DataPembayaran_BLU!$B$2:$B$700,MATCH(DataNPI_BLU!$B268,DataPembayaran_BLU!$C$2:$C$700,0)))</f>
        <v/>
      </c>
      <c r="D268" s="198" t="s">
        <v>852</v>
      </c>
      <c r="E268" s="197" t="str">
        <f>IF(INDEX(DataPembayaran_BLU!$B$2:$B$700,MATCH(DataNPI_BLU!$B268,DataPembayaran_BLU!$C$2:$C$700,0))=0,"",INDEX(DataPembayaran_BLU!$B$2:$B$700,MATCH(DataNPI_BLU!$B268,DataPembayaran_BLU!$C$2:$C$700,0)))</f>
        <v/>
      </c>
      <c r="F268" s="200">
        <f>_xlfn.IFNA(INDEX(data_pembayaran_total_pembayaran,MATCH(DataNPI_BLU!$B268,DataPembayaran_BLU!$C$2:$C$700,0)),"")</f>
        <v>0</v>
      </c>
    </row>
    <row r="269" spans="1:6">
      <c r="A269" s="195">
        <v>268</v>
      </c>
      <c r="B269" s="196" t="str">
        <f>_xlfn.IFNA(INDEX(DataPembayaran_BLU!$C$2:$C$700,MATCH(DataNPI_BLU!$A269,DataPembayaran_BLU!$A$2:$A$700,0)),"")</f>
        <v/>
      </c>
      <c r="C269" s="197" t="str">
        <f>IF(INDEX(DataPembayaran_BLU!$B$2:$B$700,MATCH(DataNPI_BLU!$B269,DataPembayaran_BLU!$C$2:$C$700,0))=0,"",INDEX(DataPembayaran_BLU!$B$2:$B$700,MATCH(DataNPI_BLU!$B269,DataPembayaran_BLU!$C$2:$C$700,0)))</f>
        <v/>
      </c>
      <c r="D269" s="198" t="s">
        <v>853</v>
      </c>
      <c r="E269" s="197" t="str">
        <f>IF(INDEX(DataPembayaran_BLU!$B$2:$B$700,MATCH(DataNPI_BLU!$B269,DataPembayaran_BLU!$C$2:$C$700,0))=0,"",INDEX(DataPembayaran_BLU!$B$2:$B$700,MATCH(DataNPI_BLU!$B269,DataPembayaran_BLU!$C$2:$C$700,0)))</f>
        <v/>
      </c>
      <c r="F269" s="200">
        <f>_xlfn.IFNA(INDEX(data_pembayaran_total_pembayaran,MATCH(DataNPI_BLU!$B269,DataPembayaran_BLU!$C$2:$C$700,0)),"")</f>
        <v>0</v>
      </c>
    </row>
    <row r="270" spans="1:6">
      <c r="A270" s="195">
        <v>269</v>
      </c>
      <c r="B270" s="196" t="str">
        <f>_xlfn.IFNA(INDEX(DataPembayaran_BLU!$C$2:$C$700,MATCH(DataNPI_BLU!$A270,DataPembayaran_BLU!$A$2:$A$700,0)),"")</f>
        <v/>
      </c>
      <c r="C270" s="197" t="str">
        <f>IF(INDEX(DataPembayaran_BLU!$B$2:$B$700,MATCH(DataNPI_BLU!$B270,DataPembayaran_BLU!$C$2:$C$700,0))=0,"",INDEX(DataPembayaran_BLU!$B$2:$B$700,MATCH(DataNPI_BLU!$B270,DataPembayaran_BLU!$C$2:$C$700,0)))</f>
        <v/>
      </c>
      <c r="D270" s="198" t="s">
        <v>854</v>
      </c>
      <c r="E270" s="197" t="str">
        <f>IF(INDEX(DataPembayaran_BLU!$B$2:$B$700,MATCH(DataNPI_BLU!$B270,DataPembayaran_BLU!$C$2:$C$700,0))=0,"",INDEX(DataPembayaran_BLU!$B$2:$B$700,MATCH(DataNPI_BLU!$B270,DataPembayaran_BLU!$C$2:$C$700,0)))</f>
        <v/>
      </c>
      <c r="F270" s="200">
        <f>_xlfn.IFNA(INDEX(data_pembayaran_total_pembayaran,MATCH(DataNPI_BLU!$B270,DataPembayaran_BLU!$C$2:$C$700,0)),"")</f>
        <v>0</v>
      </c>
    </row>
    <row r="271" spans="1:6">
      <c r="A271" s="195">
        <v>270</v>
      </c>
      <c r="B271" s="196" t="str">
        <f>_xlfn.IFNA(INDEX(DataPembayaran_BLU!$C$2:$C$700,MATCH(DataNPI_BLU!$A271,DataPembayaran_BLU!$A$2:$A$700,0)),"")</f>
        <v/>
      </c>
      <c r="C271" s="197" t="str">
        <f>IF(INDEX(DataPembayaran_BLU!$B$2:$B$700,MATCH(DataNPI_BLU!$B271,DataPembayaran_BLU!$C$2:$C$700,0))=0,"",INDEX(DataPembayaran_BLU!$B$2:$B$700,MATCH(DataNPI_BLU!$B271,DataPembayaran_BLU!$C$2:$C$700,0)))</f>
        <v/>
      </c>
      <c r="D271" s="198" t="s">
        <v>855</v>
      </c>
      <c r="E271" s="197" t="str">
        <f>IF(INDEX(DataPembayaran_BLU!$B$2:$B$700,MATCH(DataNPI_BLU!$B271,DataPembayaran_BLU!$C$2:$C$700,0))=0,"",INDEX(DataPembayaran_BLU!$B$2:$B$700,MATCH(DataNPI_BLU!$B271,DataPembayaran_BLU!$C$2:$C$700,0)))</f>
        <v/>
      </c>
      <c r="F271" s="200">
        <f>_xlfn.IFNA(INDEX(data_pembayaran_total_pembayaran,MATCH(DataNPI_BLU!$B271,DataPembayaran_BLU!$C$2:$C$700,0)),"")</f>
        <v>0</v>
      </c>
    </row>
    <row r="272" spans="1:6">
      <c r="A272" s="195">
        <v>271</v>
      </c>
      <c r="B272" s="196" t="str">
        <f>_xlfn.IFNA(INDEX(DataPembayaran_BLU!$C$2:$C$700,MATCH(DataNPI_BLU!$A272,DataPembayaran_BLU!$A$2:$A$700,0)),"")</f>
        <v/>
      </c>
      <c r="C272" s="197" t="str">
        <f>IF(INDEX(DataPembayaran_BLU!$B$2:$B$700,MATCH(DataNPI_BLU!$B272,DataPembayaran_BLU!$C$2:$C$700,0))=0,"",INDEX(DataPembayaran_BLU!$B$2:$B$700,MATCH(DataNPI_BLU!$B272,DataPembayaran_BLU!$C$2:$C$700,0)))</f>
        <v/>
      </c>
      <c r="D272" s="198" t="s">
        <v>856</v>
      </c>
      <c r="E272" s="197" t="str">
        <f>IF(INDEX(DataPembayaran_BLU!$B$2:$B$700,MATCH(DataNPI_BLU!$B272,DataPembayaran_BLU!$C$2:$C$700,0))=0,"",INDEX(DataPembayaran_BLU!$B$2:$B$700,MATCH(DataNPI_BLU!$B272,DataPembayaran_BLU!$C$2:$C$700,0)))</f>
        <v/>
      </c>
      <c r="F272" s="200">
        <f>_xlfn.IFNA(INDEX(data_pembayaran_total_pembayaran,MATCH(DataNPI_BLU!$B272,DataPembayaran_BLU!$C$2:$C$700,0)),"")</f>
        <v>0</v>
      </c>
    </row>
    <row r="273" spans="1:6">
      <c r="A273" s="195">
        <v>272</v>
      </c>
      <c r="B273" s="196" t="str">
        <f>_xlfn.IFNA(INDEX(DataPembayaran_BLU!$C$2:$C$700,MATCH(DataNPI_BLU!$A273,DataPembayaran_BLU!$A$2:$A$700,0)),"")</f>
        <v/>
      </c>
      <c r="C273" s="197" t="str">
        <f>IF(INDEX(DataPembayaran_BLU!$B$2:$B$700,MATCH(DataNPI_BLU!$B273,DataPembayaran_BLU!$C$2:$C$700,0))=0,"",INDEX(DataPembayaran_BLU!$B$2:$B$700,MATCH(DataNPI_BLU!$B273,DataPembayaran_BLU!$C$2:$C$700,0)))</f>
        <v/>
      </c>
      <c r="D273" s="198" t="s">
        <v>857</v>
      </c>
      <c r="E273" s="197" t="str">
        <f>IF(INDEX(DataPembayaran_BLU!$B$2:$B$700,MATCH(DataNPI_BLU!$B273,DataPembayaran_BLU!$C$2:$C$700,0))=0,"",INDEX(DataPembayaran_BLU!$B$2:$B$700,MATCH(DataNPI_BLU!$B273,DataPembayaran_BLU!$C$2:$C$700,0)))</f>
        <v/>
      </c>
      <c r="F273" s="200">
        <f>_xlfn.IFNA(INDEX(data_pembayaran_total_pembayaran,MATCH(DataNPI_BLU!$B273,DataPembayaran_BLU!$C$2:$C$700,0)),"")</f>
        <v>0</v>
      </c>
    </row>
    <row r="274" spans="1:6">
      <c r="A274" s="195">
        <v>273</v>
      </c>
      <c r="B274" s="196" t="str">
        <f>_xlfn.IFNA(INDEX(DataPembayaran_BLU!$C$2:$C$700,MATCH(DataNPI_BLU!$A274,DataPembayaran_BLU!$A$2:$A$700,0)),"")</f>
        <v/>
      </c>
      <c r="C274" s="197" t="str">
        <f>IF(INDEX(DataPembayaran_BLU!$B$2:$B$700,MATCH(DataNPI_BLU!$B274,DataPembayaran_BLU!$C$2:$C$700,0))=0,"",INDEX(DataPembayaran_BLU!$B$2:$B$700,MATCH(DataNPI_BLU!$B274,DataPembayaran_BLU!$C$2:$C$700,0)))</f>
        <v/>
      </c>
      <c r="D274" s="198" t="s">
        <v>858</v>
      </c>
      <c r="E274" s="197" t="str">
        <f>IF(INDEX(DataPembayaran_BLU!$B$2:$B$700,MATCH(DataNPI_BLU!$B274,DataPembayaran_BLU!$C$2:$C$700,0))=0,"",INDEX(DataPembayaran_BLU!$B$2:$B$700,MATCH(DataNPI_BLU!$B274,DataPembayaran_BLU!$C$2:$C$700,0)))</f>
        <v/>
      </c>
      <c r="F274" s="200">
        <f>_xlfn.IFNA(INDEX(data_pembayaran_total_pembayaran,MATCH(DataNPI_BLU!$B274,DataPembayaran_BLU!$C$2:$C$700,0)),"")</f>
        <v>0</v>
      </c>
    </row>
    <row r="275" spans="1:6">
      <c r="A275" s="195">
        <v>274</v>
      </c>
      <c r="B275" s="196" t="str">
        <f>_xlfn.IFNA(INDEX(DataPembayaran_BLU!$C$2:$C$700,MATCH(DataNPI_BLU!$A275,DataPembayaran_BLU!$A$2:$A$700,0)),"")</f>
        <v/>
      </c>
      <c r="C275" s="197" t="str">
        <f>IF(INDEX(DataPembayaran_BLU!$B$2:$B$700,MATCH(DataNPI_BLU!$B275,DataPembayaran_BLU!$C$2:$C$700,0))=0,"",INDEX(DataPembayaran_BLU!$B$2:$B$700,MATCH(DataNPI_BLU!$B275,DataPembayaran_BLU!$C$2:$C$700,0)))</f>
        <v/>
      </c>
      <c r="D275" s="198" t="s">
        <v>859</v>
      </c>
      <c r="E275" s="197" t="str">
        <f>IF(INDEX(DataPembayaran_BLU!$B$2:$B$700,MATCH(DataNPI_BLU!$B275,DataPembayaran_BLU!$C$2:$C$700,0))=0,"",INDEX(DataPembayaran_BLU!$B$2:$B$700,MATCH(DataNPI_BLU!$B275,DataPembayaran_BLU!$C$2:$C$700,0)))</f>
        <v/>
      </c>
      <c r="F275" s="200">
        <f>_xlfn.IFNA(INDEX(data_pembayaran_total_pembayaran,MATCH(DataNPI_BLU!$B275,DataPembayaran_BLU!$C$2:$C$700,0)),"")</f>
        <v>0</v>
      </c>
    </row>
    <row r="276" spans="1:6">
      <c r="A276" s="195">
        <v>275</v>
      </c>
      <c r="B276" s="196" t="str">
        <f>_xlfn.IFNA(INDEX(DataPembayaran_BLU!$C$2:$C$700,MATCH(DataNPI_BLU!$A276,DataPembayaran_BLU!$A$2:$A$700,0)),"")</f>
        <v/>
      </c>
      <c r="C276" s="197" t="str">
        <f>IF(INDEX(DataPembayaran_BLU!$B$2:$B$700,MATCH(DataNPI_BLU!$B276,DataPembayaran_BLU!$C$2:$C$700,0))=0,"",INDEX(DataPembayaran_BLU!$B$2:$B$700,MATCH(DataNPI_BLU!$B276,DataPembayaran_BLU!$C$2:$C$700,0)))</f>
        <v/>
      </c>
      <c r="D276" s="198" t="s">
        <v>860</v>
      </c>
      <c r="E276" s="197" t="str">
        <f>IF(INDEX(DataPembayaran_BLU!$B$2:$B$700,MATCH(DataNPI_BLU!$B276,DataPembayaran_BLU!$C$2:$C$700,0))=0,"",INDEX(DataPembayaran_BLU!$B$2:$B$700,MATCH(DataNPI_BLU!$B276,DataPembayaran_BLU!$C$2:$C$700,0)))</f>
        <v/>
      </c>
      <c r="F276" s="200">
        <f>_xlfn.IFNA(INDEX(data_pembayaran_total_pembayaran,MATCH(DataNPI_BLU!$B276,DataPembayaran_BLU!$C$2:$C$700,0)),"")</f>
        <v>0</v>
      </c>
    </row>
    <row r="277" spans="1:6">
      <c r="A277" s="195">
        <v>276</v>
      </c>
      <c r="B277" s="196" t="str">
        <f>_xlfn.IFNA(INDEX(DataPembayaran_BLU!$C$2:$C$700,MATCH(DataNPI_BLU!$A277,DataPembayaran_BLU!$A$2:$A$700,0)),"")</f>
        <v/>
      </c>
      <c r="C277" s="197" t="str">
        <f>IF(INDEX(DataPembayaran_BLU!$B$2:$B$700,MATCH(DataNPI_BLU!$B277,DataPembayaran_BLU!$C$2:$C$700,0))=0,"",INDEX(DataPembayaran_BLU!$B$2:$B$700,MATCH(DataNPI_BLU!$B277,DataPembayaran_BLU!$C$2:$C$700,0)))</f>
        <v/>
      </c>
      <c r="D277" s="198" t="s">
        <v>861</v>
      </c>
      <c r="E277" s="197" t="str">
        <f>IF(INDEX(DataPembayaran_BLU!$B$2:$B$700,MATCH(DataNPI_BLU!$B277,DataPembayaran_BLU!$C$2:$C$700,0))=0,"",INDEX(DataPembayaran_BLU!$B$2:$B$700,MATCH(DataNPI_BLU!$B277,DataPembayaran_BLU!$C$2:$C$700,0)))</f>
        <v/>
      </c>
      <c r="F277" s="200">
        <f>_xlfn.IFNA(INDEX(data_pembayaran_total_pembayaran,MATCH(DataNPI_BLU!$B277,DataPembayaran_BLU!$C$2:$C$700,0)),"")</f>
        <v>0</v>
      </c>
    </row>
    <row r="278" spans="1:6">
      <c r="A278" s="195">
        <v>277</v>
      </c>
      <c r="B278" s="196" t="str">
        <f>_xlfn.IFNA(INDEX(DataPembayaran_BLU!$C$2:$C$700,MATCH(DataNPI_BLU!$A278,DataPembayaran_BLU!$A$2:$A$700,0)),"")</f>
        <v/>
      </c>
      <c r="C278" s="197" t="str">
        <f>IF(INDEX(DataPembayaran_BLU!$B$2:$B$700,MATCH(DataNPI_BLU!$B278,DataPembayaran_BLU!$C$2:$C$700,0))=0,"",INDEX(DataPembayaran_BLU!$B$2:$B$700,MATCH(DataNPI_BLU!$B278,DataPembayaran_BLU!$C$2:$C$700,0)))</f>
        <v/>
      </c>
      <c r="D278" s="198" t="s">
        <v>862</v>
      </c>
      <c r="E278" s="197" t="str">
        <f>IF(INDEX(DataPembayaran_BLU!$B$2:$B$700,MATCH(DataNPI_BLU!$B278,DataPembayaran_BLU!$C$2:$C$700,0))=0,"",INDEX(DataPembayaran_BLU!$B$2:$B$700,MATCH(DataNPI_BLU!$B278,DataPembayaran_BLU!$C$2:$C$700,0)))</f>
        <v/>
      </c>
      <c r="F278" s="200">
        <f>_xlfn.IFNA(INDEX(data_pembayaran_total_pembayaran,MATCH(DataNPI_BLU!$B278,DataPembayaran_BLU!$C$2:$C$700,0)),"")</f>
        <v>0</v>
      </c>
    </row>
    <row r="279" spans="1:6">
      <c r="A279" s="195">
        <v>278</v>
      </c>
      <c r="B279" s="196" t="str">
        <f>_xlfn.IFNA(INDEX(DataPembayaran_BLU!$C$2:$C$700,MATCH(DataNPI_BLU!$A279,DataPembayaran_BLU!$A$2:$A$700,0)),"")</f>
        <v/>
      </c>
      <c r="C279" s="197" t="str">
        <f>IF(INDEX(DataPembayaran_BLU!$B$2:$B$700,MATCH(DataNPI_BLU!$B279,DataPembayaran_BLU!$C$2:$C$700,0))=0,"",INDEX(DataPembayaran_BLU!$B$2:$B$700,MATCH(DataNPI_BLU!$B279,DataPembayaran_BLU!$C$2:$C$700,0)))</f>
        <v/>
      </c>
      <c r="D279" s="198" t="s">
        <v>863</v>
      </c>
      <c r="E279" s="197" t="str">
        <f>IF(INDEX(DataPembayaran_BLU!$B$2:$B$700,MATCH(DataNPI_BLU!$B279,DataPembayaran_BLU!$C$2:$C$700,0))=0,"",INDEX(DataPembayaran_BLU!$B$2:$B$700,MATCH(DataNPI_BLU!$B279,DataPembayaran_BLU!$C$2:$C$700,0)))</f>
        <v/>
      </c>
      <c r="F279" s="200">
        <f>_xlfn.IFNA(INDEX(data_pembayaran_total_pembayaran,MATCH(DataNPI_BLU!$B279,DataPembayaran_BLU!$C$2:$C$700,0)),"")</f>
        <v>0</v>
      </c>
    </row>
    <row r="280" spans="1:6">
      <c r="A280" s="195">
        <v>279</v>
      </c>
      <c r="B280" s="196" t="str">
        <f>_xlfn.IFNA(INDEX(DataPembayaran_BLU!$C$2:$C$700,MATCH(DataNPI_BLU!$A280,DataPembayaran_BLU!$A$2:$A$700,0)),"")</f>
        <v/>
      </c>
      <c r="C280" s="197" t="str">
        <f>IF(INDEX(DataPembayaran_BLU!$B$2:$B$700,MATCH(DataNPI_BLU!$B280,DataPembayaran_BLU!$C$2:$C$700,0))=0,"",INDEX(DataPembayaran_BLU!$B$2:$B$700,MATCH(DataNPI_BLU!$B280,DataPembayaran_BLU!$C$2:$C$700,0)))</f>
        <v/>
      </c>
      <c r="D280" s="198" t="s">
        <v>864</v>
      </c>
      <c r="E280" s="197" t="str">
        <f>IF(INDEX(DataPembayaran_BLU!$B$2:$B$700,MATCH(DataNPI_BLU!$B280,DataPembayaran_BLU!$C$2:$C$700,0))=0,"",INDEX(DataPembayaran_BLU!$B$2:$B$700,MATCH(DataNPI_BLU!$B280,DataPembayaran_BLU!$C$2:$C$700,0)))</f>
        <v/>
      </c>
      <c r="F280" s="200">
        <f>_xlfn.IFNA(INDEX(data_pembayaran_total_pembayaran,MATCH(DataNPI_BLU!$B280,DataPembayaran_BLU!$C$2:$C$700,0)),"")</f>
        <v>0</v>
      </c>
    </row>
    <row r="281" spans="1:6">
      <c r="A281" s="195">
        <v>280</v>
      </c>
      <c r="B281" s="196" t="str">
        <f>_xlfn.IFNA(INDEX(DataPembayaran_BLU!$C$2:$C$700,MATCH(DataNPI_BLU!$A281,DataPembayaran_BLU!$A$2:$A$700,0)),"")</f>
        <v/>
      </c>
      <c r="C281" s="197" t="str">
        <f>IF(INDEX(DataPembayaran_BLU!$B$2:$B$700,MATCH(DataNPI_BLU!$B281,DataPembayaran_BLU!$C$2:$C$700,0))=0,"",INDEX(DataPembayaran_BLU!$B$2:$B$700,MATCH(DataNPI_BLU!$B281,DataPembayaran_BLU!$C$2:$C$700,0)))</f>
        <v/>
      </c>
      <c r="D281" s="198" t="s">
        <v>865</v>
      </c>
      <c r="E281" s="197" t="str">
        <f>IF(INDEX(DataPembayaran_BLU!$B$2:$B$700,MATCH(DataNPI_BLU!$B281,DataPembayaran_BLU!$C$2:$C$700,0))=0,"",INDEX(DataPembayaran_BLU!$B$2:$B$700,MATCH(DataNPI_BLU!$B281,DataPembayaran_BLU!$C$2:$C$700,0)))</f>
        <v/>
      </c>
      <c r="F281" s="200">
        <f>_xlfn.IFNA(INDEX(data_pembayaran_total_pembayaran,MATCH(DataNPI_BLU!$B281,DataPembayaran_BLU!$C$2:$C$700,0)),"")</f>
        <v>0</v>
      </c>
    </row>
    <row r="282" spans="1:6">
      <c r="A282" s="195">
        <v>281</v>
      </c>
      <c r="B282" s="196" t="str">
        <f>_xlfn.IFNA(INDEX(DataPembayaran_BLU!$C$2:$C$700,MATCH(DataNPI_BLU!$A282,DataPembayaran_BLU!$A$2:$A$700,0)),"")</f>
        <v/>
      </c>
      <c r="C282" s="197" t="str">
        <f>IF(INDEX(DataPembayaran_BLU!$B$2:$B$700,MATCH(DataNPI_BLU!$B282,DataPembayaran_BLU!$C$2:$C$700,0))=0,"",INDEX(DataPembayaran_BLU!$B$2:$B$700,MATCH(DataNPI_BLU!$B282,DataPembayaran_BLU!$C$2:$C$700,0)))</f>
        <v/>
      </c>
      <c r="D282" s="198" t="s">
        <v>866</v>
      </c>
      <c r="E282" s="197" t="str">
        <f>IF(INDEX(DataPembayaran_BLU!$B$2:$B$700,MATCH(DataNPI_BLU!$B282,DataPembayaran_BLU!$C$2:$C$700,0))=0,"",INDEX(DataPembayaran_BLU!$B$2:$B$700,MATCH(DataNPI_BLU!$B282,DataPembayaran_BLU!$C$2:$C$700,0)))</f>
        <v/>
      </c>
      <c r="F282" s="200">
        <f>_xlfn.IFNA(INDEX(data_pembayaran_total_pembayaran,MATCH(DataNPI_BLU!$B282,DataPembayaran_BLU!$C$2:$C$700,0)),"")</f>
        <v>0</v>
      </c>
    </row>
    <row r="283" spans="1:6">
      <c r="A283" s="195">
        <v>282</v>
      </c>
      <c r="B283" s="196" t="str">
        <f>_xlfn.IFNA(INDEX(DataPembayaran_BLU!$C$2:$C$700,MATCH(DataNPI_BLU!$A283,DataPembayaran_BLU!$A$2:$A$700,0)),"")</f>
        <v/>
      </c>
      <c r="C283" s="197" t="str">
        <f>IF(INDEX(DataPembayaran_BLU!$B$2:$B$700,MATCH(DataNPI_BLU!$B283,DataPembayaran_BLU!$C$2:$C$700,0))=0,"",INDEX(DataPembayaran_BLU!$B$2:$B$700,MATCH(DataNPI_BLU!$B283,DataPembayaran_BLU!$C$2:$C$700,0)))</f>
        <v/>
      </c>
      <c r="D283" s="198" t="s">
        <v>867</v>
      </c>
      <c r="E283" s="197" t="str">
        <f>IF(INDEX(DataPembayaran_BLU!$B$2:$B$700,MATCH(DataNPI_BLU!$B283,DataPembayaran_BLU!$C$2:$C$700,0))=0,"",INDEX(DataPembayaran_BLU!$B$2:$B$700,MATCH(DataNPI_BLU!$B283,DataPembayaran_BLU!$C$2:$C$700,0)))</f>
        <v/>
      </c>
      <c r="F283" s="200">
        <f>_xlfn.IFNA(INDEX(data_pembayaran_total_pembayaran,MATCH(DataNPI_BLU!$B283,DataPembayaran_BLU!$C$2:$C$700,0)),"")</f>
        <v>0</v>
      </c>
    </row>
    <row r="284" spans="1:6">
      <c r="A284" s="195">
        <v>283</v>
      </c>
      <c r="B284" s="196" t="str">
        <f>_xlfn.IFNA(INDEX(DataPembayaran_BLU!$C$2:$C$700,MATCH(DataNPI_BLU!$A284,DataPembayaran_BLU!$A$2:$A$700,0)),"")</f>
        <v/>
      </c>
      <c r="C284" s="197" t="str">
        <f>IF(INDEX(DataPembayaran_BLU!$B$2:$B$700,MATCH(DataNPI_BLU!$B284,DataPembayaran_BLU!$C$2:$C$700,0))=0,"",INDEX(DataPembayaran_BLU!$B$2:$B$700,MATCH(DataNPI_BLU!$B284,DataPembayaran_BLU!$C$2:$C$700,0)))</f>
        <v/>
      </c>
      <c r="D284" s="198" t="s">
        <v>868</v>
      </c>
      <c r="E284" s="197" t="str">
        <f>IF(INDEX(DataPembayaran_BLU!$B$2:$B$700,MATCH(DataNPI_BLU!$B284,DataPembayaran_BLU!$C$2:$C$700,0))=0,"",INDEX(DataPembayaran_BLU!$B$2:$B$700,MATCH(DataNPI_BLU!$B284,DataPembayaran_BLU!$C$2:$C$700,0)))</f>
        <v/>
      </c>
      <c r="F284" s="200">
        <f>_xlfn.IFNA(INDEX(data_pembayaran_total_pembayaran,MATCH(DataNPI_BLU!$B284,DataPembayaran_BLU!$C$2:$C$700,0)),"")</f>
        <v>0</v>
      </c>
    </row>
    <row r="285" spans="1:6">
      <c r="A285" s="195">
        <v>284</v>
      </c>
      <c r="B285" s="196" t="str">
        <f>_xlfn.IFNA(INDEX(DataPembayaran_BLU!$C$2:$C$700,MATCH(DataNPI_BLU!$A285,DataPembayaran_BLU!$A$2:$A$700,0)),"")</f>
        <v/>
      </c>
      <c r="C285" s="197" t="str">
        <f>IF(INDEX(DataPembayaran_BLU!$B$2:$B$700,MATCH(DataNPI_BLU!$B285,DataPembayaran_BLU!$C$2:$C$700,0))=0,"",INDEX(DataPembayaran_BLU!$B$2:$B$700,MATCH(DataNPI_BLU!$B285,DataPembayaran_BLU!$C$2:$C$700,0)))</f>
        <v/>
      </c>
      <c r="D285" s="198" t="s">
        <v>869</v>
      </c>
      <c r="E285" s="197" t="str">
        <f>IF(INDEX(DataPembayaran_BLU!$B$2:$B$700,MATCH(DataNPI_BLU!$B285,DataPembayaran_BLU!$C$2:$C$700,0))=0,"",INDEX(DataPembayaran_BLU!$B$2:$B$700,MATCH(DataNPI_BLU!$B285,DataPembayaran_BLU!$C$2:$C$700,0)))</f>
        <v/>
      </c>
      <c r="F285" s="200">
        <f>_xlfn.IFNA(INDEX(data_pembayaran_total_pembayaran,MATCH(DataNPI_BLU!$B285,DataPembayaran_BLU!$C$2:$C$700,0)),"")</f>
        <v>0</v>
      </c>
    </row>
    <row r="286" spans="1:6">
      <c r="A286" s="195">
        <v>285</v>
      </c>
      <c r="B286" s="196" t="str">
        <f>_xlfn.IFNA(INDEX(DataPembayaran_BLU!$C$2:$C$700,MATCH(DataNPI_BLU!$A286,DataPembayaran_BLU!$A$2:$A$700,0)),"")</f>
        <v/>
      </c>
      <c r="C286" s="197" t="str">
        <f>IF(INDEX(DataPembayaran_BLU!$B$2:$B$700,MATCH(DataNPI_BLU!$B286,DataPembayaran_BLU!$C$2:$C$700,0))=0,"",INDEX(DataPembayaran_BLU!$B$2:$B$700,MATCH(DataNPI_BLU!$B286,DataPembayaran_BLU!$C$2:$C$700,0)))</f>
        <v/>
      </c>
      <c r="D286" s="198" t="s">
        <v>870</v>
      </c>
      <c r="E286" s="197" t="str">
        <f>IF(INDEX(DataPembayaran_BLU!$B$2:$B$700,MATCH(DataNPI_BLU!$B286,DataPembayaran_BLU!$C$2:$C$700,0))=0,"",INDEX(DataPembayaran_BLU!$B$2:$B$700,MATCH(DataNPI_BLU!$B286,DataPembayaran_BLU!$C$2:$C$700,0)))</f>
        <v/>
      </c>
      <c r="F286" s="200">
        <f>_xlfn.IFNA(INDEX(data_pembayaran_total_pembayaran,MATCH(DataNPI_BLU!$B286,DataPembayaran_BLU!$C$2:$C$700,0)),"")</f>
        <v>0</v>
      </c>
    </row>
    <row r="287" spans="1:6">
      <c r="A287" s="195">
        <v>286</v>
      </c>
      <c r="B287" s="196" t="str">
        <f>_xlfn.IFNA(INDEX(DataPembayaran_BLU!$C$2:$C$700,MATCH(DataNPI_BLU!$A287,DataPembayaran_BLU!$A$2:$A$700,0)),"")</f>
        <v/>
      </c>
      <c r="C287" s="197" t="str">
        <f>IF(INDEX(DataPembayaran_BLU!$B$2:$B$700,MATCH(DataNPI_BLU!$B287,DataPembayaran_BLU!$C$2:$C$700,0))=0,"",INDEX(DataPembayaran_BLU!$B$2:$B$700,MATCH(DataNPI_BLU!$B287,DataPembayaran_BLU!$C$2:$C$700,0)))</f>
        <v/>
      </c>
      <c r="D287" s="198" t="s">
        <v>871</v>
      </c>
      <c r="E287" s="197" t="str">
        <f>IF(INDEX(DataPembayaran_BLU!$B$2:$B$700,MATCH(DataNPI_BLU!$B287,DataPembayaran_BLU!$C$2:$C$700,0))=0,"",INDEX(DataPembayaran_BLU!$B$2:$B$700,MATCH(DataNPI_BLU!$B287,DataPembayaran_BLU!$C$2:$C$700,0)))</f>
        <v/>
      </c>
      <c r="F287" s="200">
        <f>_xlfn.IFNA(INDEX(data_pembayaran_total_pembayaran,MATCH(DataNPI_BLU!$B287,DataPembayaran_BLU!$C$2:$C$700,0)),"")</f>
        <v>0</v>
      </c>
    </row>
    <row r="288" spans="1:6">
      <c r="A288" s="195">
        <v>287</v>
      </c>
      <c r="B288" s="196" t="str">
        <f>_xlfn.IFNA(INDEX(DataPembayaran_BLU!$C$2:$C$700,MATCH(DataNPI_BLU!$A288,DataPembayaran_BLU!$A$2:$A$700,0)),"")</f>
        <v/>
      </c>
      <c r="C288" s="197" t="str">
        <f>IF(INDEX(DataPembayaran_BLU!$B$2:$B$700,MATCH(DataNPI_BLU!$B288,DataPembayaran_BLU!$C$2:$C$700,0))=0,"",INDEX(DataPembayaran_BLU!$B$2:$B$700,MATCH(DataNPI_BLU!$B288,DataPembayaran_BLU!$C$2:$C$700,0)))</f>
        <v/>
      </c>
      <c r="D288" s="198" t="s">
        <v>872</v>
      </c>
      <c r="E288" s="197" t="str">
        <f>IF(INDEX(DataPembayaran_BLU!$B$2:$B$700,MATCH(DataNPI_BLU!$B288,DataPembayaran_BLU!$C$2:$C$700,0))=0,"",INDEX(DataPembayaran_BLU!$B$2:$B$700,MATCH(DataNPI_BLU!$B288,DataPembayaran_BLU!$C$2:$C$700,0)))</f>
        <v/>
      </c>
      <c r="F288" s="200">
        <f>_xlfn.IFNA(INDEX(data_pembayaran_total_pembayaran,MATCH(DataNPI_BLU!$B288,DataPembayaran_BLU!$C$2:$C$700,0)),"")</f>
        <v>0</v>
      </c>
    </row>
    <row r="289" spans="1:6">
      <c r="A289" s="195">
        <v>288</v>
      </c>
      <c r="B289" s="196" t="str">
        <f>_xlfn.IFNA(INDEX(DataPembayaran_BLU!$C$2:$C$700,MATCH(DataNPI_BLU!$A289,DataPembayaran_BLU!$A$2:$A$700,0)),"")</f>
        <v/>
      </c>
      <c r="C289" s="197" t="str">
        <f>IF(INDEX(DataPembayaran_BLU!$B$2:$B$700,MATCH(DataNPI_BLU!$B289,DataPembayaran_BLU!$C$2:$C$700,0))=0,"",INDEX(DataPembayaran_BLU!$B$2:$B$700,MATCH(DataNPI_BLU!$B289,DataPembayaran_BLU!$C$2:$C$700,0)))</f>
        <v/>
      </c>
      <c r="D289" s="198" t="s">
        <v>873</v>
      </c>
      <c r="E289" s="197" t="str">
        <f>IF(INDEX(DataPembayaran_BLU!$B$2:$B$700,MATCH(DataNPI_BLU!$B289,DataPembayaran_BLU!$C$2:$C$700,0))=0,"",INDEX(DataPembayaran_BLU!$B$2:$B$700,MATCH(DataNPI_BLU!$B289,DataPembayaran_BLU!$C$2:$C$700,0)))</f>
        <v/>
      </c>
      <c r="F289" s="200">
        <f>_xlfn.IFNA(INDEX(data_pembayaran_total_pembayaran,MATCH(DataNPI_BLU!$B289,DataPembayaran_BLU!$C$2:$C$700,0)),"")</f>
        <v>0</v>
      </c>
    </row>
    <row r="290" spans="1:6">
      <c r="A290" s="195">
        <v>289</v>
      </c>
      <c r="B290" s="196" t="str">
        <f>_xlfn.IFNA(INDEX(DataPembayaran_BLU!$C$2:$C$700,MATCH(DataNPI_BLU!$A290,DataPembayaran_BLU!$A$2:$A$700,0)),"")</f>
        <v/>
      </c>
      <c r="C290" s="197" t="str">
        <f>IF(INDEX(DataPembayaran_BLU!$B$2:$B$700,MATCH(DataNPI_BLU!$B290,DataPembayaran_BLU!$C$2:$C$700,0))=0,"",INDEX(DataPembayaran_BLU!$B$2:$B$700,MATCH(DataNPI_BLU!$B290,DataPembayaran_BLU!$C$2:$C$700,0)))</f>
        <v/>
      </c>
      <c r="D290" s="198" t="s">
        <v>874</v>
      </c>
      <c r="E290" s="197" t="str">
        <f>IF(INDEX(DataPembayaran_BLU!$B$2:$B$700,MATCH(DataNPI_BLU!$B290,DataPembayaran_BLU!$C$2:$C$700,0))=0,"",INDEX(DataPembayaran_BLU!$B$2:$B$700,MATCH(DataNPI_BLU!$B290,DataPembayaran_BLU!$C$2:$C$700,0)))</f>
        <v/>
      </c>
      <c r="F290" s="200">
        <f>_xlfn.IFNA(INDEX(data_pembayaran_total_pembayaran,MATCH(DataNPI_BLU!$B290,DataPembayaran_BLU!$C$2:$C$700,0)),"")</f>
        <v>0</v>
      </c>
    </row>
    <row r="291" spans="1:6">
      <c r="A291" s="195">
        <v>290</v>
      </c>
      <c r="B291" s="196" t="str">
        <f>_xlfn.IFNA(INDEX(DataPembayaran_BLU!$C$2:$C$700,MATCH(DataNPI_BLU!$A291,DataPembayaran_BLU!$A$2:$A$700,0)),"")</f>
        <v/>
      </c>
      <c r="C291" s="197" t="str">
        <f>IF(INDEX(DataPembayaran_BLU!$B$2:$B$700,MATCH(DataNPI_BLU!$B291,DataPembayaran_BLU!$C$2:$C$700,0))=0,"",INDEX(DataPembayaran_BLU!$B$2:$B$700,MATCH(DataNPI_BLU!$B291,DataPembayaran_BLU!$C$2:$C$700,0)))</f>
        <v/>
      </c>
      <c r="D291" s="198" t="s">
        <v>875</v>
      </c>
      <c r="E291" s="197" t="str">
        <f>IF(INDEX(DataPembayaran_BLU!$B$2:$B$700,MATCH(DataNPI_BLU!$B291,DataPembayaran_BLU!$C$2:$C$700,0))=0,"",INDEX(DataPembayaran_BLU!$B$2:$B$700,MATCH(DataNPI_BLU!$B291,DataPembayaran_BLU!$C$2:$C$700,0)))</f>
        <v/>
      </c>
      <c r="F291" s="200">
        <f>_xlfn.IFNA(INDEX(data_pembayaran_total_pembayaran,MATCH(DataNPI_BLU!$B291,DataPembayaran_BLU!$C$2:$C$700,0)),"")</f>
        <v>0</v>
      </c>
    </row>
    <row r="292" spans="1:6">
      <c r="A292" s="195">
        <v>291</v>
      </c>
      <c r="B292" s="196" t="str">
        <f>_xlfn.IFNA(INDEX(DataPembayaran_BLU!$C$2:$C$700,MATCH(DataNPI_BLU!$A292,DataPembayaran_BLU!$A$2:$A$700,0)),"")</f>
        <v/>
      </c>
      <c r="C292" s="197" t="str">
        <f>IF(INDEX(DataPembayaran_BLU!$B$2:$B$700,MATCH(DataNPI_BLU!$B292,DataPembayaran_BLU!$C$2:$C$700,0))=0,"",INDEX(DataPembayaran_BLU!$B$2:$B$700,MATCH(DataNPI_BLU!$B292,DataPembayaran_BLU!$C$2:$C$700,0)))</f>
        <v/>
      </c>
      <c r="D292" s="198" t="s">
        <v>876</v>
      </c>
      <c r="E292" s="197" t="str">
        <f>IF(INDEX(DataPembayaran_BLU!$B$2:$B$700,MATCH(DataNPI_BLU!$B292,DataPembayaran_BLU!$C$2:$C$700,0))=0,"",INDEX(DataPembayaran_BLU!$B$2:$B$700,MATCH(DataNPI_BLU!$B292,DataPembayaran_BLU!$C$2:$C$700,0)))</f>
        <v/>
      </c>
      <c r="F292" s="200">
        <f>_xlfn.IFNA(INDEX(data_pembayaran_total_pembayaran,MATCH(DataNPI_BLU!$B292,DataPembayaran_BLU!$C$2:$C$700,0)),"")</f>
        <v>0</v>
      </c>
    </row>
    <row r="293" spans="1:6">
      <c r="A293" s="195">
        <v>292</v>
      </c>
      <c r="B293" s="196" t="str">
        <f>_xlfn.IFNA(INDEX(DataPembayaran_BLU!$C$2:$C$700,MATCH(DataNPI_BLU!$A293,DataPembayaran_BLU!$A$2:$A$700,0)),"")</f>
        <v/>
      </c>
      <c r="C293" s="197" t="str">
        <f>IF(INDEX(DataPembayaran_BLU!$B$2:$B$700,MATCH(DataNPI_BLU!$B293,DataPembayaran_BLU!$C$2:$C$700,0))=0,"",INDEX(DataPembayaran_BLU!$B$2:$B$700,MATCH(DataNPI_BLU!$B293,DataPembayaran_BLU!$C$2:$C$700,0)))</f>
        <v/>
      </c>
      <c r="D293" s="198" t="s">
        <v>877</v>
      </c>
      <c r="E293" s="197" t="str">
        <f>IF(INDEX(DataPembayaran_BLU!$B$2:$B$700,MATCH(DataNPI_BLU!$B293,DataPembayaran_BLU!$C$2:$C$700,0))=0,"",INDEX(DataPembayaran_BLU!$B$2:$B$700,MATCH(DataNPI_BLU!$B293,DataPembayaran_BLU!$C$2:$C$700,0)))</f>
        <v/>
      </c>
      <c r="F293" s="200">
        <f>_xlfn.IFNA(INDEX(data_pembayaran_total_pembayaran,MATCH(DataNPI_BLU!$B293,DataPembayaran_BLU!$C$2:$C$700,0)),"")</f>
        <v>0</v>
      </c>
    </row>
    <row r="294" spans="1:6">
      <c r="A294" s="195">
        <v>293</v>
      </c>
      <c r="B294" s="196" t="str">
        <f>_xlfn.IFNA(INDEX(DataPembayaran_BLU!$C$2:$C$700,MATCH(DataNPI_BLU!$A294,DataPembayaran_BLU!$A$2:$A$700,0)),"")</f>
        <v/>
      </c>
      <c r="C294" s="197" t="str">
        <f>IF(INDEX(DataPembayaran_BLU!$B$2:$B$700,MATCH(DataNPI_BLU!$B294,DataPembayaran_BLU!$C$2:$C$700,0))=0,"",INDEX(DataPembayaran_BLU!$B$2:$B$700,MATCH(DataNPI_BLU!$B294,DataPembayaran_BLU!$C$2:$C$700,0)))</f>
        <v/>
      </c>
      <c r="D294" s="198" t="s">
        <v>878</v>
      </c>
      <c r="E294" s="197" t="str">
        <f>IF(INDEX(DataPembayaran_BLU!$B$2:$B$700,MATCH(DataNPI_BLU!$B294,DataPembayaran_BLU!$C$2:$C$700,0))=0,"",INDEX(DataPembayaran_BLU!$B$2:$B$700,MATCH(DataNPI_BLU!$B294,DataPembayaran_BLU!$C$2:$C$700,0)))</f>
        <v/>
      </c>
      <c r="F294" s="200">
        <f>_xlfn.IFNA(INDEX(data_pembayaran_total_pembayaran,MATCH(DataNPI_BLU!$B294,DataPembayaran_BLU!$C$2:$C$700,0)),"")</f>
        <v>0</v>
      </c>
    </row>
    <row r="295" spans="1:6">
      <c r="A295" s="195">
        <v>294</v>
      </c>
      <c r="B295" s="196" t="str">
        <f>_xlfn.IFNA(INDEX(DataPembayaran_BLU!$C$2:$C$700,MATCH(DataNPI_BLU!$A295,DataPembayaran_BLU!$A$2:$A$700,0)),"")</f>
        <v/>
      </c>
      <c r="C295" s="197" t="str">
        <f>IF(INDEX(DataPembayaran_BLU!$B$2:$B$700,MATCH(DataNPI_BLU!$B295,DataPembayaran_BLU!$C$2:$C$700,0))=0,"",INDEX(DataPembayaran_BLU!$B$2:$B$700,MATCH(DataNPI_BLU!$B295,DataPembayaran_BLU!$C$2:$C$700,0)))</f>
        <v/>
      </c>
      <c r="D295" s="198" t="s">
        <v>879</v>
      </c>
      <c r="E295" s="197" t="str">
        <f>IF(INDEX(DataPembayaran_BLU!$B$2:$B$700,MATCH(DataNPI_BLU!$B295,DataPembayaran_BLU!$C$2:$C$700,0))=0,"",INDEX(DataPembayaran_BLU!$B$2:$B$700,MATCH(DataNPI_BLU!$B295,DataPembayaran_BLU!$C$2:$C$700,0)))</f>
        <v/>
      </c>
      <c r="F295" s="200">
        <f>_xlfn.IFNA(INDEX(data_pembayaran_total_pembayaran,MATCH(DataNPI_BLU!$B295,DataPembayaran_BLU!$C$2:$C$700,0)),"")</f>
        <v>0</v>
      </c>
    </row>
    <row r="296" spans="1:6">
      <c r="A296" s="195">
        <v>295</v>
      </c>
      <c r="B296" s="196" t="str">
        <f>_xlfn.IFNA(INDEX(DataPembayaran_BLU!$C$2:$C$700,MATCH(DataNPI_BLU!$A296,DataPembayaran_BLU!$A$2:$A$700,0)),"")</f>
        <v/>
      </c>
      <c r="C296" s="197" t="str">
        <f>IF(INDEX(DataPembayaran_BLU!$B$2:$B$700,MATCH(DataNPI_BLU!$B296,DataPembayaran_BLU!$C$2:$C$700,0))=0,"",INDEX(DataPembayaran_BLU!$B$2:$B$700,MATCH(DataNPI_BLU!$B296,DataPembayaran_BLU!$C$2:$C$700,0)))</f>
        <v/>
      </c>
      <c r="D296" s="198" t="s">
        <v>880</v>
      </c>
      <c r="E296" s="197" t="str">
        <f>IF(INDEX(DataPembayaran_BLU!$B$2:$B$700,MATCH(DataNPI_BLU!$B296,DataPembayaran_BLU!$C$2:$C$700,0))=0,"",INDEX(DataPembayaran_BLU!$B$2:$B$700,MATCH(DataNPI_BLU!$B296,DataPembayaran_BLU!$C$2:$C$700,0)))</f>
        <v/>
      </c>
      <c r="F296" s="200">
        <f>_xlfn.IFNA(INDEX(data_pembayaran_total_pembayaran,MATCH(DataNPI_BLU!$B296,DataPembayaran_BLU!$C$2:$C$700,0)),"")</f>
        <v>0</v>
      </c>
    </row>
    <row r="297" spans="1:6">
      <c r="A297" s="195">
        <v>296</v>
      </c>
      <c r="B297" s="196" t="str">
        <f>_xlfn.IFNA(INDEX(DataPembayaran_BLU!$C$2:$C$700,MATCH(DataNPI_BLU!$A297,DataPembayaran_BLU!$A$2:$A$700,0)),"")</f>
        <v/>
      </c>
      <c r="C297" s="197" t="str">
        <f>IF(INDEX(DataPembayaran_BLU!$B$2:$B$700,MATCH(DataNPI_BLU!$B297,DataPembayaran_BLU!$C$2:$C$700,0))=0,"",INDEX(DataPembayaran_BLU!$B$2:$B$700,MATCH(DataNPI_BLU!$B297,DataPembayaran_BLU!$C$2:$C$700,0)))</f>
        <v/>
      </c>
      <c r="D297" s="198" t="s">
        <v>881</v>
      </c>
      <c r="E297" s="197" t="str">
        <f>IF(INDEX(DataPembayaran_BLU!$B$2:$B$700,MATCH(DataNPI_BLU!$B297,DataPembayaran_BLU!$C$2:$C$700,0))=0,"",INDEX(DataPembayaran_BLU!$B$2:$B$700,MATCH(DataNPI_BLU!$B297,DataPembayaran_BLU!$C$2:$C$700,0)))</f>
        <v/>
      </c>
      <c r="F297" s="200">
        <f>_xlfn.IFNA(INDEX(data_pembayaran_total_pembayaran,MATCH(DataNPI_BLU!$B297,DataPembayaran_BLU!$C$2:$C$700,0)),"")</f>
        <v>0</v>
      </c>
    </row>
    <row r="298" spans="1:6">
      <c r="A298" s="195">
        <v>297</v>
      </c>
      <c r="B298" s="196" t="str">
        <f>_xlfn.IFNA(INDEX(DataPembayaran_BLU!$C$2:$C$700,MATCH(DataNPI_BLU!$A298,DataPembayaran_BLU!$A$2:$A$700,0)),"")</f>
        <v/>
      </c>
      <c r="C298" s="197" t="str">
        <f>IF(INDEX(DataPembayaran_BLU!$B$2:$B$700,MATCH(DataNPI_BLU!$B298,DataPembayaran_BLU!$C$2:$C$700,0))=0,"",INDEX(DataPembayaran_BLU!$B$2:$B$700,MATCH(DataNPI_BLU!$B298,DataPembayaran_BLU!$C$2:$C$700,0)))</f>
        <v/>
      </c>
      <c r="D298" s="198" t="s">
        <v>882</v>
      </c>
      <c r="E298" s="197" t="str">
        <f>IF(INDEX(DataPembayaran_BLU!$B$2:$B$700,MATCH(DataNPI_BLU!$B298,DataPembayaran_BLU!$C$2:$C$700,0))=0,"",INDEX(DataPembayaran_BLU!$B$2:$B$700,MATCH(DataNPI_BLU!$B298,DataPembayaran_BLU!$C$2:$C$700,0)))</f>
        <v/>
      </c>
      <c r="F298" s="200">
        <f>_xlfn.IFNA(INDEX(data_pembayaran_total_pembayaran,MATCH(DataNPI_BLU!$B298,DataPembayaran_BLU!$C$2:$C$700,0)),"")</f>
        <v>0</v>
      </c>
    </row>
    <row r="299" spans="1:6">
      <c r="A299" s="195">
        <v>298</v>
      </c>
      <c r="B299" s="196" t="str">
        <f>_xlfn.IFNA(INDEX(DataPembayaran_BLU!$C$2:$C$700,MATCH(DataNPI_BLU!$A299,DataPembayaran_BLU!$A$2:$A$700,0)),"")</f>
        <v/>
      </c>
      <c r="C299" s="197" t="str">
        <f>IF(INDEX(DataPembayaran_BLU!$B$2:$B$700,MATCH(DataNPI_BLU!$B299,DataPembayaran_BLU!$C$2:$C$700,0))=0,"",INDEX(DataPembayaran_BLU!$B$2:$B$700,MATCH(DataNPI_BLU!$B299,DataPembayaran_BLU!$C$2:$C$700,0)))</f>
        <v/>
      </c>
      <c r="D299" s="198" t="s">
        <v>883</v>
      </c>
      <c r="E299" s="197" t="str">
        <f>IF(INDEX(DataPembayaran_BLU!$B$2:$B$700,MATCH(DataNPI_BLU!$B299,DataPembayaran_BLU!$C$2:$C$700,0))=0,"",INDEX(DataPembayaran_BLU!$B$2:$B$700,MATCH(DataNPI_BLU!$B299,DataPembayaran_BLU!$C$2:$C$700,0)))</f>
        <v/>
      </c>
      <c r="F299" s="200">
        <f>_xlfn.IFNA(INDEX(data_pembayaran_total_pembayaran,MATCH(DataNPI_BLU!$B299,DataPembayaran_BLU!$C$2:$C$700,0)),"")</f>
        <v>0</v>
      </c>
    </row>
    <row r="300" spans="1:6">
      <c r="A300" s="195">
        <v>299</v>
      </c>
      <c r="B300" s="196" t="str">
        <f>_xlfn.IFNA(INDEX(DataPembayaran_BLU!$C$2:$C$700,MATCH(DataNPI_BLU!$A300,DataPembayaran_BLU!$A$2:$A$700,0)),"")</f>
        <v/>
      </c>
      <c r="C300" s="197" t="str">
        <f>IF(INDEX(DataPembayaran_BLU!$B$2:$B$700,MATCH(DataNPI_BLU!$B300,DataPembayaran_BLU!$C$2:$C$700,0))=0,"",INDEX(DataPembayaran_BLU!$B$2:$B$700,MATCH(DataNPI_BLU!$B300,DataPembayaran_BLU!$C$2:$C$700,0)))</f>
        <v/>
      </c>
      <c r="D300" s="198" t="s">
        <v>884</v>
      </c>
      <c r="E300" s="197" t="str">
        <f>IF(INDEX(DataPembayaran_BLU!$B$2:$B$700,MATCH(DataNPI_BLU!$B300,DataPembayaran_BLU!$C$2:$C$700,0))=0,"",INDEX(DataPembayaran_BLU!$B$2:$B$700,MATCH(DataNPI_BLU!$B300,DataPembayaran_BLU!$C$2:$C$700,0)))</f>
        <v/>
      </c>
      <c r="F300" s="200">
        <f>_xlfn.IFNA(INDEX(data_pembayaran_total_pembayaran,MATCH(DataNPI_BLU!$B300,DataPembayaran_BLU!$C$2:$C$700,0)),"")</f>
        <v>0</v>
      </c>
    </row>
    <row r="301" spans="1:6">
      <c r="A301" s="195">
        <v>300</v>
      </c>
      <c r="B301" s="196" t="str">
        <f>_xlfn.IFNA(INDEX(DataPembayaran_BLU!$C$2:$C$700,MATCH(DataNPI_BLU!$A301,DataPembayaran_BLU!$A$2:$A$700,0)),"")</f>
        <v/>
      </c>
      <c r="C301" s="197" t="str">
        <f>IF(INDEX(DataPembayaran_BLU!$B$2:$B$700,MATCH(DataNPI_BLU!$B301,DataPembayaran_BLU!$C$2:$C$700,0))=0,"",INDEX(DataPembayaran_BLU!$B$2:$B$700,MATCH(DataNPI_BLU!$B301,DataPembayaran_BLU!$C$2:$C$700,0)))</f>
        <v/>
      </c>
      <c r="D301" s="198" t="s">
        <v>885</v>
      </c>
      <c r="E301" s="197" t="str">
        <f>IF(INDEX(DataPembayaran_BLU!$B$2:$B$700,MATCH(DataNPI_BLU!$B301,DataPembayaran_BLU!$C$2:$C$700,0))=0,"",INDEX(DataPembayaran_BLU!$B$2:$B$700,MATCH(DataNPI_BLU!$B301,DataPembayaran_BLU!$C$2:$C$700,0)))</f>
        <v/>
      </c>
      <c r="F301" s="200">
        <f>_xlfn.IFNA(INDEX(data_pembayaran_total_pembayaran,MATCH(DataNPI_BLU!$B301,DataPembayaran_BLU!$C$2:$C$700,0)),"")</f>
        <v>0</v>
      </c>
    </row>
    <row r="302" spans="1:6">
      <c r="A302" s="195">
        <v>301</v>
      </c>
      <c r="B302" s="196" t="str">
        <f>_xlfn.IFNA(INDEX(DataPembayaran_BLU!$C$2:$C$700,MATCH(DataNPI_BLU!$A302,DataPembayaran_BLU!$A$2:$A$700,0)),"")</f>
        <v/>
      </c>
      <c r="C302" s="197" t="str">
        <f>IF(INDEX(DataPembayaran_BLU!$B$2:$B$700,MATCH(DataNPI_BLU!$B302,DataPembayaran_BLU!$C$2:$C$700,0))=0,"",INDEX(DataPembayaran_BLU!$B$2:$B$700,MATCH(DataNPI_BLU!$B302,DataPembayaran_BLU!$C$2:$C$700,0)))</f>
        <v/>
      </c>
      <c r="D302" s="198" t="s">
        <v>886</v>
      </c>
      <c r="E302" s="197" t="str">
        <f>IF(INDEX(DataPembayaran_BLU!$B$2:$B$700,MATCH(DataNPI_BLU!$B302,DataPembayaran_BLU!$C$2:$C$700,0))=0,"",INDEX(DataPembayaran_BLU!$B$2:$B$700,MATCH(DataNPI_BLU!$B302,DataPembayaran_BLU!$C$2:$C$700,0)))</f>
        <v/>
      </c>
      <c r="F302" s="200">
        <f>_xlfn.IFNA(INDEX(data_pembayaran_total_pembayaran,MATCH(DataNPI_BLU!$B302,DataPembayaran_BLU!$C$2:$C$700,0)),"")</f>
        <v>0</v>
      </c>
    </row>
    <row r="303" spans="1:6">
      <c r="A303" s="195">
        <v>302</v>
      </c>
      <c r="B303" s="196" t="str">
        <f>_xlfn.IFNA(INDEX(DataPembayaran_BLU!$C$2:$C$700,MATCH(DataNPI_BLU!$A303,DataPembayaran_BLU!$A$2:$A$700,0)),"")</f>
        <v/>
      </c>
      <c r="C303" s="197" t="str">
        <f>IF(INDEX(DataPembayaran_BLU!$B$2:$B$700,MATCH(DataNPI_BLU!$B303,DataPembayaran_BLU!$C$2:$C$700,0))=0,"",INDEX(DataPembayaran_BLU!$B$2:$B$700,MATCH(DataNPI_BLU!$B303,DataPembayaran_BLU!$C$2:$C$700,0)))</f>
        <v/>
      </c>
      <c r="D303" s="198" t="s">
        <v>887</v>
      </c>
      <c r="E303" s="197" t="str">
        <f>IF(INDEX(DataPembayaran_BLU!$B$2:$B$700,MATCH(DataNPI_BLU!$B303,DataPembayaran_BLU!$C$2:$C$700,0))=0,"",INDEX(DataPembayaran_BLU!$B$2:$B$700,MATCH(DataNPI_BLU!$B303,DataPembayaran_BLU!$C$2:$C$700,0)))</f>
        <v/>
      </c>
      <c r="F303" s="200">
        <f>_xlfn.IFNA(INDEX(data_pembayaran_total_pembayaran,MATCH(DataNPI_BLU!$B303,DataPembayaran_BLU!$C$2:$C$700,0)),"")</f>
        <v>0</v>
      </c>
    </row>
    <row r="304" spans="1:6">
      <c r="A304" s="195">
        <v>303</v>
      </c>
      <c r="B304" s="196" t="str">
        <f>_xlfn.IFNA(INDEX(DataPembayaran_BLU!$C$2:$C$700,MATCH(DataNPI_BLU!$A304,DataPembayaran_BLU!$A$2:$A$700,0)),"")</f>
        <v/>
      </c>
      <c r="C304" s="197" t="str">
        <f>IF(INDEX(DataPembayaran_BLU!$B$2:$B$700,MATCH(DataNPI_BLU!$B304,DataPembayaran_BLU!$C$2:$C$700,0))=0,"",INDEX(DataPembayaran_BLU!$B$2:$B$700,MATCH(DataNPI_BLU!$B304,DataPembayaran_BLU!$C$2:$C$700,0)))</f>
        <v/>
      </c>
      <c r="D304" s="198" t="s">
        <v>888</v>
      </c>
      <c r="E304" s="197" t="str">
        <f>IF(INDEX(DataPembayaran_BLU!$B$2:$B$700,MATCH(DataNPI_BLU!$B304,DataPembayaran_BLU!$C$2:$C$700,0))=0,"",INDEX(DataPembayaran_BLU!$B$2:$B$700,MATCH(DataNPI_BLU!$B304,DataPembayaran_BLU!$C$2:$C$700,0)))</f>
        <v/>
      </c>
      <c r="F304" s="200">
        <f>_xlfn.IFNA(INDEX(data_pembayaran_total_pembayaran,MATCH(DataNPI_BLU!$B304,DataPembayaran_BLU!$C$2:$C$700,0)),"")</f>
        <v>0</v>
      </c>
    </row>
    <row r="305" spans="1:6">
      <c r="A305" s="195">
        <v>304</v>
      </c>
      <c r="B305" s="196" t="str">
        <f>_xlfn.IFNA(INDEX(DataPembayaran_BLU!$C$2:$C$700,MATCH(DataNPI_BLU!$A305,DataPembayaran_BLU!$A$2:$A$700,0)),"")</f>
        <v/>
      </c>
      <c r="C305" s="197" t="str">
        <f>IF(INDEX(DataPembayaran_BLU!$B$2:$B$700,MATCH(DataNPI_BLU!$B305,DataPembayaran_BLU!$C$2:$C$700,0))=0,"",INDEX(DataPembayaran_BLU!$B$2:$B$700,MATCH(DataNPI_BLU!$B305,DataPembayaran_BLU!$C$2:$C$700,0)))</f>
        <v/>
      </c>
      <c r="D305" s="198" t="s">
        <v>889</v>
      </c>
      <c r="E305" s="197" t="str">
        <f>IF(INDEX(DataPembayaran_BLU!$B$2:$B$700,MATCH(DataNPI_BLU!$B305,DataPembayaran_BLU!$C$2:$C$700,0))=0,"",INDEX(DataPembayaran_BLU!$B$2:$B$700,MATCH(DataNPI_BLU!$B305,DataPembayaran_BLU!$C$2:$C$700,0)))</f>
        <v/>
      </c>
      <c r="F305" s="200">
        <f>_xlfn.IFNA(INDEX(data_pembayaran_total_pembayaran,MATCH(DataNPI_BLU!$B305,DataPembayaran_BLU!$C$2:$C$700,0)),"")</f>
        <v>0</v>
      </c>
    </row>
    <row r="306" spans="1:6">
      <c r="A306" s="195">
        <v>305</v>
      </c>
      <c r="B306" s="196" t="str">
        <f>_xlfn.IFNA(INDEX(DataPembayaran_BLU!$C$2:$C$700,MATCH(DataNPI_BLU!$A306,DataPembayaran_BLU!$A$2:$A$700,0)),"")</f>
        <v/>
      </c>
      <c r="C306" s="197" t="str">
        <f>IF(INDEX(DataPembayaran_BLU!$B$2:$B$700,MATCH(DataNPI_BLU!$B306,DataPembayaran_BLU!$C$2:$C$700,0))=0,"",INDEX(DataPembayaran_BLU!$B$2:$B$700,MATCH(DataNPI_BLU!$B306,DataPembayaran_BLU!$C$2:$C$700,0)))</f>
        <v/>
      </c>
      <c r="D306" s="198" t="s">
        <v>890</v>
      </c>
      <c r="E306" s="197" t="str">
        <f>IF(INDEX(DataPembayaran_BLU!$B$2:$B$700,MATCH(DataNPI_BLU!$B306,DataPembayaran_BLU!$C$2:$C$700,0))=0,"",INDEX(DataPembayaran_BLU!$B$2:$B$700,MATCH(DataNPI_BLU!$B306,DataPembayaran_BLU!$C$2:$C$700,0)))</f>
        <v/>
      </c>
      <c r="F306" s="200">
        <f>_xlfn.IFNA(INDEX(data_pembayaran_total_pembayaran,MATCH(DataNPI_BLU!$B306,DataPembayaran_BLU!$C$2:$C$700,0)),"")</f>
        <v>0</v>
      </c>
    </row>
    <row r="307" spans="1:6">
      <c r="A307" s="195">
        <v>306</v>
      </c>
      <c r="B307" s="196" t="str">
        <f>_xlfn.IFNA(INDEX(DataPembayaran_BLU!$C$2:$C$700,MATCH(DataNPI_BLU!$A307,DataPembayaran_BLU!$A$2:$A$700,0)),"")</f>
        <v/>
      </c>
      <c r="C307" s="197" t="str">
        <f>IF(INDEX(DataPembayaran_BLU!$B$2:$B$700,MATCH(DataNPI_BLU!$B307,DataPembayaran_BLU!$C$2:$C$700,0))=0,"",INDEX(DataPembayaran_BLU!$B$2:$B$700,MATCH(DataNPI_BLU!$B307,DataPembayaran_BLU!$C$2:$C$700,0)))</f>
        <v/>
      </c>
      <c r="D307" s="198" t="s">
        <v>891</v>
      </c>
      <c r="E307" s="197" t="str">
        <f>IF(INDEX(DataPembayaran_BLU!$B$2:$B$700,MATCH(DataNPI_BLU!$B307,DataPembayaran_BLU!$C$2:$C$700,0))=0,"",INDEX(DataPembayaran_BLU!$B$2:$B$700,MATCH(DataNPI_BLU!$B307,DataPembayaran_BLU!$C$2:$C$700,0)))</f>
        <v/>
      </c>
      <c r="F307" s="200">
        <f>_xlfn.IFNA(INDEX(data_pembayaran_total_pembayaran,MATCH(DataNPI_BLU!$B307,DataPembayaran_BLU!$C$2:$C$700,0)),"")</f>
        <v>0</v>
      </c>
    </row>
    <row r="308" spans="1:6">
      <c r="A308" s="195">
        <v>307</v>
      </c>
      <c r="B308" s="196" t="str">
        <f>_xlfn.IFNA(INDEX(DataPembayaran_BLU!$C$2:$C$700,MATCH(DataNPI_BLU!$A308,DataPembayaran_BLU!$A$2:$A$700,0)),"")</f>
        <v/>
      </c>
      <c r="C308" s="197" t="str">
        <f>IF(INDEX(DataPembayaran_BLU!$B$2:$B$700,MATCH(DataNPI_BLU!$B308,DataPembayaran_BLU!$C$2:$C$700,0))=0,"",INDEX(DataPembayaran_BLU!$B$2:$B$700,MATCH(DataNPI_BLU!$B308,DataPembayaran_BLU!$C$2:$C$700,0)))</f>
        <v/>
      </c>
      <c r="D308" s="198" t="s">
        <v>892</v>
      </c>
      <c r="E308" s="197" t="str">
        <f>IF(INDEX(DataPembayaran_BLU!$B$2:$B$700,MATCH(DataNPI_BLU!$B308,DataPembayaran_BLU!$C$2:$C$700,0))=0,"",INDEX(DataPembayaran_BLU!$B$2:$B$700,MATCH(DataNPI_BLU!$B308,DataPembayaran_BLU!$C$2:$C$700,0)))</f>
        <v/>
      </c>
      <c r="F308" s="200">
        <f>_xlfn.IFNA(INDEX(data_pembayaran_total_pembayaran,MATCH(DataNPI_BLU!$B308,DataPembayaran_BLU!$C$2:$C$700,0)),"")</f>
        <v>0</v>
      </c>
    </row>
    <row r="309" spans="1:6">
      <c r="A309" s="195">
        <v>308</v>
      </c>
      <c r="B309" s="196" t="str">
        <f>_xlfn.IFNA(INDEX(DataPembayaran_BLU!$C$2:$C$700,MATCH(DataNPI_BLU!$A309,DataPembayaran_BLU!$A$2:$A$700,0)),"")</f>
        <v/>
      </c>
      <c r="C309" s="197" t="str">
        <f>IF(INDEX(DataPembayaran_BLU!$B$2:$B$700,MATCH(DataNPI_BLU!$B309,DataPembayaran_BLU!$C$2:$C$700,0))=0,"",INDEX(DataPembayaran_BLU!$B$2:$B$700,MATCH(DataNPI_BLU!$B309,DataPembayaran_BLU!$C$2:$C$700,0)))</f>
        <v/>
      </c>
      <c r="D309" s="198" t="s">
        <v>893</v>
      </c>
      <c r="E309" s="197" t="str">
        <f>IF(INDEX(DataPembayaran_BLU!$B$2:$B$700,MATCH(DataNPI_BLU!$B309,DataPembayaran_BLU!$C$2:$C$700,0))=0,"",INDEX(DataPembayaran_BLU!$B$2:$B$700,MATCH(DataNPI_BLU!$B309,DataPembayaran_BLU!$C$2:$C$700,0)))</f>
        <v/>
      </c>
      <c r="F309" s="200">
        <f>_xlfn.IFNA(INDEX(data_pembayaran_total_pembayaran,MATCH(DataNPI_BLU!$B309,DataPembayaran_BLU!$C$2:$C$700,0)),"")</f>
        <v>0</v>
      </c>
    </row>
    <row r="310" spans="1:6">
      <c r="A310" s="195">
        <v>309</v>
      </c>
      <c r="B310" s="196" t="str">
        <f>_xlfn.IFNA(INDEX(DataPembayaran_BLU!$C$2:$C$700,MATCH(DataNPI_BLU!$A310,DataPembayaran_BLU!$A$2:$A$700,0)),"")</f>
        <v/>
      </c>
      <c r="C310" s="197" t="str">
        <f>IF(INDEX(DataPembayaran_BLU!$B$2:$B$700,MATCH(DataNPI_BLU!$B310,DataPembayaran_BLU!$C$2:$C$700,0))=0,"",INDEX(DataPembayaran_BLU!$B$2:$B$700,MATCH(DataNPI_BLU!$B310,DataPembayaran_BLU!$C$2:$C$700,0)))</f>
        <v/>
      </c>
      <c r="D310" s="198" t="s">
        <v>894</v>
      </c>
      <c r="E310" s="197" t="str">
        <f>IF(INDEX(DataPembayaran_BLU!$B$2:$B$700,MATCH(DataNPI_BLU!$B310,DataPembayaran_BLU!$C$2:$C$700,0))=0,"",INDEX(DataPembayaran_BLU!$B$2:$B$700,MATCH(DataNPI_BLU!$B310,DataPembayaran_BLU!$C$2:$C$700,0)))</f>
        <v/>
      </c>
      <c r="F310" s="200">
        <f>_xlfn.IFNA(INDEX(data_pembayaran_total_pembayaran,MATCH(DataNPI_BLU!$B310,DataPembayaran_BLU!$C$2:$C$700,0)),"")</f>
        <v>0</v>
      </c>
    </row>
    <row r="311" spans="1:6">
      <c r="A311" s="195">
        <v>310</v>
      </c>
      <c r="B311" s="196" t="str">
        <f>_xlfn.IFNA(INDEX(DataPembayaran_BLU!$C$2:$C$700,MATCH(DataNPI_BLU!$A311,DataPembayaran_BLU!$A$2:$A$700,0)),"")</f>
        <v/>
      </c>
      <c r="C311" s="197" t="str">
        <f>IF(INDEX(DataPembayaran_BLU!$B$2:$B$700,MATCH(DataNPI_BLU!$B311,DataPembayaran_BLU!$C$2:$C$700,0))=0,"",INDEX(DataPembayaran_BLU!$B$2:$B$700,MATCH(DataNPI_BLU!$B311,DataPembayaran_BLU!$C$2:$C$700,0)))</f>
        <v/>
      </c>
      <c r="D311" s="198" t="s">
        <v>895</v>
      </c>
      <c r="E311" s="197" t="str">
        <f>IF(INDEX(DataPembayaran_BLU!$B$2:$B$700,MATCH(DataNPI_BLU!$B311,DataPembayaran_BLU!$C$2:$C$700,0))=0,"",INDEX(DataPembayaran_BLU!$B$2:$B$700,MATCH(DataNPI_BLU!$B311,DataPembayaran_BLU!$C$2:$C$700,0)))</f>
        <v/>
      </c>
      <c r="F311" s="200">
        <f>_xlfn.IFNA(INDEX(data_pembayaran_total_pembayaran,MATCH(DataNPI_BLU!$B311,DataPembayaran_BLU!$C$2:$C$700,0)),"")</f>
        <v>0</v>
      </c>
    </row>
    <row r="312" spans="1:6">
      <c r="A312" s="195">
        <v>311</v>
      </c>
      <c r="B312" s="196" t="str">
        <f>_xlfn.IFNA(INDEX(DataPembayaran_BLU!$C$2:$C$700,MATCH(DataNPI_BLU!$A312,DataPembayaran_BLU!$A$2:$A$700,0)),"")</f>
        <v/>
      </c>
      <c r="C312" s="197" t="str">
        <f>IF(INDEX(DataPembayaran_BLU!$B$2:$B$700,MATCH(DataNPI_BLU!$B312,DataPembayaran_BLU!$C$2:$C$700,0))=0,"",INDEX(DataPembayaran_BLU!$B$2:$B$700,MATCH(DataNPI_BLU!$B312,DataPembayaran_BLU!$C$2:$C$700,0)))</f>
        <v/>
      </c>
      <c r="D312" s="198" t="s">
        <v>896</v>
      </c>
      <c r="E312" s="197" t="str">
        <f>IF(INDEX(DataPembayaran_BLU!$B$2:$B$700,MATCH(DataNPI_BLU!$B312,DataPembayaran_BLU!$C$2:$C$700,0))=0,"",INDEX(DataPembayaran_BLU!$B$2:$B$700,MATCH(DataNPI_BLU!$B312,DataPembayaran_BLU!$C$2:$C$700,0)))</f>
        <v/>
      </c>
      <c r="F312" s="200">
        <f>_xlfn.IFNA(INDEX(data_pembayaran_total_pembayaran,MATCH(DataNPI_BLU!$B312,DataPembayaran_BLU!$C$2:$C$700,0)),"")</f>
        <v>0</v>
      </c>
    </row>
    <row r="313" spans="1:6">
      <c r="A313" s="195">
        <v>312</v>
      </c>
      <c r="B313" s="196" t="str">
        <f>_xlfn.IFNA(INDEX(DataPembayaran_BLU!$C$2:$C$700,MATCH(DataNPI_BLU!$A313,DataPembayaran_BLU!$A$2:$A$700,0)),"")</f>
        <v/>
      </c>
      <c r="C313" s="197" t="str">
        <f>IF(INDEX(DataPembayaran_BLU!$B$2:$B$700,MATCH(DataNPI_BLU!$B313,DataPembayaran_BLU!$C$2:$C$700,0))=0,"",INDEX(DataPembayaran_BLU!$B$2:$B$700,MATCH(DataNPI_BLU!$B313,DataPembayaran_BLU!$C$2:$C$700,0)))</f>
        <v/>
      </c>
      <c r="D313" s="198" t="s">
        <v>897</v>
      </c>
      <c r="E313" s="197" t="str">
        <f>IF(INDEX(DataPembayaran_BLU!$B$2:$B$700,MATCH(DataNPI_BLU!$B313,DataPembayaran_BLU!$C$2:$C$700,0))=0,"",INDEX(DataPembayaran_BLU!$B$2:$B$700,MATCH(DataNPI_BLU!$B313,DataPembayaran_BLU!$C$2:$C$700,0)))</f>
        <v/>
      </c>
      <c r="F313" s="200">
        <f>_xlfn.IFNA(INDEX(data_pembayaran_total_pembayaran,MATCH(DataNPI_BLU!$B313,DataPembayaran_BLU!$C$2:$C$700,0)),"")</f>
        <v>0</v>
      </c>
    </row>
    <row r="314" spans="1:6">
      <c r="A314" s="195">
        <v>313</v>
      </c>
      <c r="B314" s="196" t="str">
        <f>_xlfn.IFNA(INDEX(DataPembayaran_BLU!$C$2:$C$700,MATCH(DataNPI_BLU!$A314,DataPembayaran_BLU!$A$2:$A$700,0)),"")</f>
        <v/>
      </c>
      <c r="C314" s="197" t="str">
        <f>IF(INDEX(DataPembayaran_BLU!$B$2:$B$700,MATCH(DataNPI_BLU!$B314,DataPembayaran_BLU!$C$2:$C$700,0))=0,"",INDEX(DataPembayaran_BLU!$B$2:$B$700,MATCH(DataNPI_BLU!$B314,DataPembayaran_BLU!$C$2:$C$700,0)))</f>
        <v/>
      </c>
      <c r="D314" s="198" t="s">
        <v>898</v>
      </c>
      <c r="E314" s="197" t="str">
        <f>IF(INDEX(DataPembayaran_BLU!$B$2:$B$700,MATCH(DataNPI_BLU!$B314,DataPembayaran_BLU!$C$2:$C$700,0))=0,"",INDEX(DataPembayaran_BLU!$B$2:$B$700,MATCH(DataNPI_BLU!$B314,DataPembayaran_BLU!$C$2:$C$700,0)))</f>
        <v/>
      </c>
      <c r="F314" s="200">
        <f>_xlfn.IFNA(INDEX(data_pembayaran_total_pembayaran,MATCH(DataNPI_BLU!$B314,DataPembayaran_BLU!$C$2:$C$700,0)),"")</f>
        <v>0</v>
      </c>
    </row>
    <row r="315" spans="1:6">
      <c r="A315" s="195">
        <v>314</v>
      </c>
      <c r="B315" s="196" t="str">
        <f>_xlfn.IFNA(INDEX(DataPembayaran_BLU!$C$2:$C$700,MATCH(DataNPI_BLU!$A315,DataPembayaran_BLU!$A$2:$A$700,0)),"")</f>
        <v/>
      </c>
      <c r="C315" s="197" t="str">
        <f>IF(INDEX(DataPembayaran_BLU!$B$2:$B$700,MATCH(DataNPI_BLU!$B315,DataPembayaran_BLU!$C$2:$C$700,0))=0,"",INDEX(DataPembayaran_BLU!$B$2:$B$700,MATCH(DataNPI_BLU!$B315,DataPembayaran_BLU!$C$2:$C$700,0)))</f>
        <v/>
      </c>
      <c r="D315" s="198" t="s">
        <v>899</v>
      </c>
      <c r="E315" s="197" t="str">
        <f>IF(INDEX(DataPembayaran_BLU!$B$2:$B$700,MATCH(DataNPI_BLU!$B315,DataPembayaran_BLU!$C$2:$C$700,0))=0,"",INDEX(DataPembayaran_BLU!$B$2:$B$700,MATCH(DataNPI_BLU!$B315,DataPembayaran_BLU!$C$2:$C$700,0)))</f>
        <v/>
      </c>
      <c r="F315" s="200">
        <f>_xlfn.IFNA(INDEX(data_pembayaran_total_pembayaran,MATCH(DataNPI_BLU!$B315,DataPembayaran_BLU!$C$2:$C$700,0)),"")</f>
        <v>0</v>
      </c>
    </row>
    <row r="316" spans="1:6">
      <c r="A316" s="195">
        <v>315</v>
      </c>
      <c r="B316" s="196" t="str">
        <f>_xlfn.IFNA(INDEX(DataPembayaran_BLU!$C$2:$C$700,MATCH(DataNPI_BLU!$A316,DataPembayaran_BLU!$A$2:$A$700,0)),"")</f>
        <v/>
      </c>
      <c r="C316" s="197" t="str">
        <f>IF(INDEX(DataPembayaran_BLU!$B$2:$B$700,MATCH(DataNPI_BLU!$B316,DataPembayaran_BLU!$C$2:$C$700,0))=0,"",INDEX(DataPembayaran_BLU!$B$2:$B$700,MATCH(DataNPI_BLU!$B316,DataPembayaran_BLU!$C$2:$C$700,0)))</f>
        <v/>
      </c>
      <c r="D316" s="198" t="s">
        <v>900</v>
      </c>
      <c r="E316" s="197" t="str">
        <f>IF(INDEX(DataPembayaran_BLU!$B$2:$B$700,MATCH(DataNPI_BLU!$B316,DataPembayaran_BLU!$C$2:$C$700,0))=0,"",INDEX(DataPembayaran_BLU!$B$2:$B$700,MATCH(DataNPI_BLU!$B316,DataPembayaran_BLU!$C$2:$C$700,0)))</f>
        <v/>
      </c>
      <c r="F316" s="200">
        <f>_xlfn.IFNA(INDEX(data_pembayaran_total_pembayaran,MATCH(DataNPI_BLU!$B316,DataPembayaran_BLU!$C$2:$C$700,0)),"")</f>
        <v>0</v>
      </c>
    </row>
    <row r="317" spans="1:6">
      <c r="A317" s="195">
        <v>316</v>
      </c>
      <c r="B317" s="196" t="str">
        <f>_xlfn.IFNA(INDEX(DataPembayaran_BLU!$C$2:$C$700,MATCH(DataNPI_BLU!$A317,DataPembayaran_BLU!$A$2:$A$700,0)),"")</f>
        <v/>
      </c>
      <c r="C317" s="197" t="str">
        <f>IF(INDEX(DataPembayaran_BLU!$B$2:$B$700,MATCH(DataNPI_BLU!$B317,DataPembayaran_BLU!$C$2:$C$700,0))=0,"",INDEX(DataPembayaran_BLU!$B$2:$B$700,MATCH(DataNPI_BLU!$B317,DataPembayaran_BLU!$C$2:$C$700,0)))</f>
        <v/>
      </c>
      <c r="D317" s="198" t="s">
        <v>901</v>
      </c>
      <c r="E317" s="197" t="str">
        <f>IF(INDEX(DataPembayaran_BLU!$B$2:$B$700,MATCH(DataNPI_BLU!$B317,DataPembayaran_BLU!$C$2:$C$700,0))=0,"",INDEX(DataPembayaran_BLU!$B$2:$B$700,MATCH(DataNPI_BLU!$B317,DataPembayaran_BLU!$C$2:$C$700,0)))</f>
        <v/>
      </c>
      <c r="F317" s="200">
        <f>_xlfn.IFNA(INDEX(data_pembayaran_total_pembayaran,MATCH(DataNPI_BLU!$B317,DataPembayaran_BLU!$C$2:$C$700,0)),"")</f>
        <v>0</v>
      </c>
    </row>
    <row r="318" spans="1:6">
      <c r="A318" s="195">
        <v>317</v>
      </c>
      <c r="B318" s="196" t="str">
        <f>_xlfn.IFNA(INDEX(DataPembayaran_BLU!$C$2:$C$700,MATCH(DataNPI_BLU!$A318,DataPembayaran_BLU!$A$2:$A$700,0)),"")</f>
        <v/>
      </c>
      <c r="C318" s="197" t="str">
        <f>IF(INDEX(DataPembayaran_BLU!$B$2:$B$700,MATCH(DataNPI_BLU!$B318,DataPembayaran_BLU!$C$2:$C$700,0))=0,"",INDEX(DataPembayaran_BLU!$B$2:$B$700,MATCH(DataNPI_BLU!$B318,DataPembayaran_BLU!$C$2:$C$700,0)))</f>
        <v/>
      </c>
      <c r="D318" s="198" t="s">
        <v>902</v>
      </c>
      <c r="E318" s="197" t="str">
        <f>IF(INDEX(DataPembayaran_BLU!$B$2:$B$700,MATCH(DataNPI_BLU!$B318,DataPembayaran_BLU!$C$2:$C$700,0))=0,"",INDEX(DataPembayaran_BLU!$B$2:$B$700,MATCH(DataNPI_BLU!$B318,DataPembayaran_BLU!$C$2:$C$700,0)))</f>
        <v/>
      </c>
      <c r="F318" s="200">
        <f>_xlfn.IFNA(INDEX(data_pembayaran_total_pembayaran,MATCH(DataNPI_BLU!$B318,DataPembayaran_BLU!$C$2:$C$700,0)),"")</f>
        <v>0</v>
      </c>
    </row>
    <row r="319" spans="1:6">
      <c r="A319" s="195">
        <v>318</v>
      </c>
      <c r="B319" s="196" t="str">
        <f>_xlfn.IFNA(INDEX(DataPembayaran_BLU!$C$2:$C$700,MATCH(DataNPI_BLU!$A319,DataPembayaran_BLU!$A$2:$A$700,0)),"")</f>
        <v/>
      </c>
      <c r="C319" s="197" t="str">
        <f>IF(INDEX(DataPembayaran_BLU!$B$2:$B$700,MATCH(DataNPI_BLU!$B319,DataPembayaran_BLU!$C$2:$C$700,0))=0,"",INDEX(DataPembayaran_BLU!$B$2:$B$700,MATCH(DataNPI_BLU!$B319,DataPembayaran_BLU!$C$2:$C$700,0)))</f>
        <v/>
      </c>
      <c r="D319" s="198" t="s">
        <v>903</v>
      </c>
      <c r="E319" s="197" t="str">
        <f>IF(INDEX(DataPembayaran_BLU!$B$2:$B$700,MATCH(DataNPI_BLU!$B319,DataPembayaran_BLU!$C$2:$C$700,0))=0,"",INDEX(DataPembayaran_BLU!$B$2:$B$700,MATCH(DataNPI_BLU!$B319,DataPembayaran_BLU!$C$2:$C$700,0)))</f>
        <v/>
      </c>
      <c r="F319" s="200">
        <f>_xlfn.IFNA(INDEX(data_pembayaran_total_pembayaran,MATCH(DataNPI_BLU!$B319,DataPembayaran_BLU!$C$2:$C$700,0)),"")</f>
        <v>0</v>
      </c>
    </row>
    <row r="320" spans="1:6">
      <c r="A320" s="195">
        <v>319</v>
      </c>
      <c r="B320" s="196" t="str">
        <f>_xlfn.IFNA(INDEX(DataPembayaran_BLU!$C$2:$C$700,MATCH(DataNPI_BLU!$A320,DataPembayaran_BLU!$A$2:$A$700,0)),"")</f>
        <v/>
      </c>
      <c r="C320" s="197" t="str">
        <f>IF(INDEX(DataPembayaran_BLU!$B$2:$B$700,MATCH(DataNPI_BLU!$B320,DataPembayaran_BLU!$C$2:$C$700,0))=0,"",INDEX(DataPembayaran_BLU!$B$2:$B$700,MATCH(DataNPI_BLU!$B320,DataPembayaran_BLU!$C$2:$C$700,0)))</f>
        <v/>
      </c>
      <c r="D320" s="198" t="s">
        <v>904</v>
      </c>
      <c r="E320" s="197" t="str">
        <f>IF(INDEX(DataPembayaran_BLU!$B$2:$B$700,MATCH(DataNPI_BLU!$B320,DataPembayaran_BLU!$C$2:$C$700,0))=0,"",INDEX(DataPembayaran_BLU!$B$2:$B$700,MATCH(DataNPI_BLU!$B320,DataPembayaran_BLU!$C$2:$C$700,0)))</f>
        <v/>
      </c>
      <c r="F320" s="200">
        <f>_xlfn.IFNA(INDEX(data_pembayaran_total_pembayaran,MATCH(DataNPI_BLU!$B320,DataPembayaran_BLU!$C$2:$C$700,0)),"")</f>
        <v>0</v>
      </c>
    </row>
    <row r="321" spans="1:6">
      <c r="A321" s="195">
        <v>320</v>
      </c>
      <c r="B321" s="196" t="str">
        <f>_xlfn.IFNA(INDEX(DataPembayaran_BLU!$C$2:$C$700,MATCH(DataNPI_BLU!$A321,DataPembayaran_BLU!$A$2:$A$700,0)),"")</f>
        <v/>
      </c>
      <c r="C321" s="197" t="str">
        <f>IF(INDEX(DataPembayaran_BLU!$B$2:$B$700,MATCH(DataNPI_BLU!$B321,DataPembayaran_BLU!$C$2:$C$700,0))=0,"",INDEX(DataPembayaran_BLU!$B$2:$B$700,MATCH(DataNPI_BLU!$B321,DataPembayaran_BLU!$C$2:$C$700,0)))</f>
        <v/>
      </c>
      <c r="D321" s="198" t="s">
        <v>905</v>
      </c>
      <c r="E321" s="197" t="str">
        <f>IF(INDEX(DataPembayaran_BLU!$B$2:$B$700,MATCH(DataNPI_BLU!$B321,DataPembayaran_BLU!$C$2:$C$700,0))=0,"",INDEX(DataPembayaran_BLU!$B$2:$B$700,MATCH(DataNPI_BLU!$B321,DataPembayaran_BLU!$C$2:$C$700,0)))</f>
        <v/>
      </c>
      <c r="F321" s="200">
        <f>_xlfn.IFNA(INDEX(data_pembayaran_total_pembayaran,MATCH(DataNPI_BLU!$B321,DataPembayaran_BLU!$C$2:$C$700,0)),"")</f>
        <v>0</v>
      </c>
    </row>
    <row r="322" spans="1:6">
      <c r="A322" s="195">
        <v>321</v>
      </c>
      <c r="B322" s="196" t="str">
        <f>_xlfn.IFNA(INDEX(DataPembayaran_BLU!$C$2:$C$700,MATCH(DataNPI_BLU!$A322,DataPembayaran_BLU!$A$2:$A$700,0)),"")</f>
        <v/>
      </c>
      <c r="C322" s="197" t="str">
        <f>IF(INDEX(DataPembayaran_BLU!$B$2:$B$700,MATCH(DataNPI_BLU!$B322,DataPembayaran_BLU!$C$2:$C$700,0))=0,"",INDEX(DataPembayaran_BLU!$B$2:$B$700,MATCH(DataNPI_BLU!$B322,DataPembayaran_BLU!$C$2:$C$700,0)))</f>
        <v/>
      </c>
      <c r="D322" s="198" t="s">
        <v>906</v>
      </c>
      <c r="E322" s="197" t="str">
        <f>IF(INDEX(DataPembayaran_BLU!$B$2:$B$700,MATCH(DataNPI_BLU!$B322,DataPembayaran_BLU!$C$2:$C$700,0))=0,"",INDEX(DataPembayaran_BLU!$B$2:$B$700,MATCH(DataNPI_BLU!$B322,DataPembayaran_BLU!$C$2:$C$700,0)))</f>
        <v/>
      </c>
      <c r="F322" s="200">
        <f>_xlfn.IFNA(INDEX(data_pembayaran_total_pembayaran,MATCH(DataNPI_BLU!$B322,DataPembayaran_BLU!$C$2:$C$700,0)),"")</f>
        <v>0</v>
      </c>
    </row>
    <row r="323" spans="1:6">
      <c r="A323" s="195">
        <v>322</v>
      </c>
      <c r="B323" s="196" t="str">
        <f>_xlfn.IFNA(INDEX(DataPembayaran_BLU!$C$2:$C$700,MATCH(DataNPI_BLU!$A323,DataPembayaran_BLU!$A$2:$A$700,0)),"")</f>
        <v/>
      </c>
      <c r="C323" s="197" t="str">
        <f>IF(INDEX(DataPembayaran_BLU!$B$2:$B$700,MATCH(DataNPI_BLU!$B323,DataPembayaran_BLU!$C$2:$C$700,0))=0,"",INDEX(DataPembayaran_BLU!$B$2:$B$700,MATCH(DataNPI_BLU!$B323,DataPembayaran_BLU!$C$2:$C$700,0)))</f>
        <v/>
      </c>
      <c r="D323" s="198" t="s">
        <v>907</v>
      </c>
      <c r="E323" s="197" t="str">
        <f>IF(INDEX(DataPembayaran_BLU!$B$2:$B$700,MATCH(DataNPI_BLU!$B323,DataPembayaran_BLU!$C$2:$C$700,0))=0,"",INDEX(DataPembayaran_BLU!$B$2:$B$700,MATCH(DataNPI_BLU!$B323,DataPembayaran_BLU!$C$2:$C$700,0)))</f>
        <v/>
      </c>
      <c r="F323" s="200">
        <f>_xlfn.IFNA(INDEX(data_pembayaran_total_pembayaran,MATCH(DataNPI_BLU!$B323,DataPembayaran_BLU!$C$2:$C$700,0)),"")</f>
        <v>0</v>
      </c>
    </row>
    <row r="324" spans="1:6">
      <c r="A324" s="195">
        <v>323</v>
      </c>
      <c r="B324" s="196" t="str">
        <f>_xlfn.IFNA(INDEX(DataPembayaran_BLU!$C$2:$C$700,MATCH(DataNPI_BLU!$A324,DataPembayaran_BLU!$A$2:$A$700,0)),"")</f>
        <v/>
      </c>
      <c r="C324" s="197" t="str">
        <f>IF(INDEX(DataPembayaran_BLU!$B$2:$B$700,MATCH(DataNPI_BLU!$B324,DataPembayaran_BLU!$C$2:$C$700,0))=0,"",INDEX(DataPembayaran_BLU!$B$2:$B$700,MATCH(DataNPI_BLU!$B324,DataPembayaran_BLU!$C$2:$C$700,0)))</f>
        <v/>
      </c>
      <c r="D324" s="198" t="s">
        <v>908</v>
      </c>
      <c r="E324" s="197" t="str">
        <f>IF(INDEX(DataPembayaran_BLU!$B$2:$B$700,MATCH(DataNPI_BLU!$B324,DataPembayaran_BLU!$C$2:$C$700,0))=0,"",INDEX(DataPembayaran_BLU!$B$2:$B$700,MATCH(DataNPI_BLU!$B324,DataPembayaran_BLU!$C$2:$C$700,0)))</f>
        <v/>
      </c>
      <c r="F324" s="200">
        <f>_xlfn.IFNA(INDEX(data_pembayaran_total_pembayaran,MATCH(DataNPI_BLU!$B324,DataPembayaran_BLU!$C$2:$C$700,0)),"")</f>
        <v>0</v>
      </c>
    </row>
    <row r="325" spans="1:6">
      <c r="A325" s="195">
        <v>324</v>
      </c>
      <c r="B325" s="196" t="str">
        <f>_xlfn.IFNA(INDEX(DataPembayaran_BLU!$C$2:$C$700,MATCH(DataNPI_BLU!$A325,DataPembayaran_BLU!$A$2:$A$700,0)),"")</f>
        <v/>
      </c>
      <c r="C325" s="197" t="str">
        <f>IF(INDEX(DataPembayaran_BLU!$B$2:$B$700,MATCH(DataNPI_BLU!$B325,DataPembayaran_BLU!$C$2:$C$700,0))=0,"",INDEX(DataPembayaran_BLU!$B$2:$B$700,MATCH(DataNPI_BLU!$B325,DataPembayaran_BLU!$C$2:$C$700,0)))</f>
        <v/>
      </c>
      <c r="D325" s="198" t="s">
        <v>909</v>
      </c>
      <c r="E325" s="197" t="str">
        <f>IF(INDEX(DataPembayaran_BLU!$B$2:$B$700,MATCH(DataNPI_BLU!$B325,DataPembayaran_BLU!$C$2:$C$700,0))=0,"",INDEX(DataPembayaran_BLU!$B$2:$B$700,MATCH(DataNPI_BLU!$B325,DataPembayaran_BLU!$C$2:$C$700,0)))</f>
        <v/>
      </c>
      <c r="F325" s="200">
        <f>_xlfn.IFNA(INDEX(data_pembayaran_total_pembayaran,MATCH(DataNPI_BLU!$B325,DataPembayaran_BLU!$C$2:$C$700,0)),"")</f>
        <v>0</v>
      </c>
    </row>
    <row r="326" spans="1:6">
      <c r="A326" s="195">
        <v>325</v>
      </c>
      <c r="B326" s="196" t="str">
        <f>_xlfn.IFNA(INDEX(DataPembayaran_BLU!$C$2:$C$700,MATCH(DataNPI_BLU!$A326,DataPembayaran_BLU!$A$2:$A$700,0)),"")</f>
        <v/>
      </c>
      <c r="C326" s="197" t="str">
        <f>IF(INDEX(DataPembayaran_BLU!$B$2:$B$700,MATCH(DataNPI_BLU!$B326,DataPembayaran_BLU!$C$2:$C$700,0))=0,"",INDEX(DataPembayaran_BLU!$B$2:$B$700,MATCH(DataNPI_BLU!$B326,DataPembayaran_BLU!$C$2:$C$700,0)))</f>
        <v/>
      </c>
      <c r="D326" s="198" t="s">
        <v>910</v>
      </c>
      <c r="E326" s="197" t="str">
        <f>IF(INDEX(DataPembayaran_BLU!$B$2:$B$700,MATCH(DataNPI_BLU!$B326,DataPembayaran_BLU!$C$2:$C$700,0))=0,"",INDEX(DataPembayaran_BLU!$B$2:$B$700,MATCH(DataNPI_BLU!$B326,DataPembayaran_BLU!$C$2:$C$700,0)))</f>
        <v/>
      </c>
      <c r="F326" s="200">
        <f>_xlfn.IFNA(INDEX(data_pembayaran_total_pembayaran,MATCH(DataNPI_BLU!$B326,DataPembayaran_BLU!$C$2:$C$700,0)),"")</f>
        <v>0</v>
      </c>
    </row>
    <row r="327" spans="1:6">
      <c r="A327" s="195">
        <v>326</v>
      </c>
      <c r="B327" s="196" t="str">
        <f>_xlfn.IFNA(INDEX(DataPembayaran_BLU!$C$2:$C$700,MATCH(DataNPI_BLU!$A327,DataPembayaran_BLU!$A$2:$A$700,0)),"")</f>
        <v/>
      </c>
      <c r="C327" s="197" t="str">
        <f>IF(INDEX(DataPembayaran_BLU!$B$2:$B$700,MATCH(DataNPI_BLU!$B327,DataPembayaran_BLU!$C$2:$C$700,0))=0,"",INDEX(DataPembayaran_BLU!$B$2:$B$700,MATCH(DataNPI_BLU!$B327,DataPembayaran_BLU!$C$2:$C$700,0)))</f>
        <v/>
      </c>
      <c r="D327" s="198" t="s">
        <v>911</v>
      </c>
      <c r="E327" s="197" t="str">
        <f>IF(INDEX(DataPembayaran_BLU!$B$2:$B$700,MATCH(DataNPI_BLU!$B327,DataPembayaran_BLU!$C$2:$C$700,0))=0,"",INDEX(DataPembayaran_BLU!$B$2:$B$700,MATCH(DataNPI_BLU!$B327,DataPembayaran_BLU!$C$2:$C$700,0)))</f>
        <v/>
      </c>
      <c r="F327" s="200">
        <f>_xlfn.IFNA(INDEX(data_pembayaran_total_pembayaran,MATCH(DataNPI_BLU!$B327,DataPembayaran_BLU!$C$2:$C$700,0)),"")</f>
        <v>0</v>
      </c>
    </row>
    <row r="328" spans="1:6">
      <c r="A328" s="195">
        <v>327</v>
      </c>
      <c r="B328" s="196" t="str">
        <f>_xlfn.IFNA(INDEX(DataPembayaran_BLU!$C$2:$C$700,MATCH(DataNPI_BLU!$A328,DataPembayaran_BLU!$A$2:$A$700,0)),"")</f>
        <v/>
      </c>
      <c r="C328" s="197" t="str">
        <f>IF(INDEX(DataPembayaran_BLU!$B$2:$B$700,MATCH(DataNPI_BLU!$B328,DataPembayaran_BLU!$C$2:$C$700,0))=0,"",INDEX(DataPembayaran_BLU!$B$2:$B$700,MATCH(DataNPI_BLU!$B328,DataPembayaran_BLU!$C$2:$C$700,0)))</f>
        <v/>
      </c>
      <c r="D328" s="198" t="s">
        <v>912</v>
      </c>
      <c r="E328" s="197" t="str">
        <f>IF(INDEX(DataPembayaran_BLU!$B$2:$B$700,MATCH(DataNPI_BLU!$B328,DataPembayaran_BLU!$C$2:$C$700,0))=0,"",INDEX(DataPembayaran_BLU!$B$2:$B$700,MATCH(DataNPI_BLU!$B328,DataPembayaran_BLU!$C$2:$C$700,0)))</f>
        <v/>
      </c>
      <c r="F328" s="200">
        <f>_xlfn.IFNA(INDEX(data_pembayaran_total_pembayaran,MATCH(DataNPI_BLU!$B328,DataPembayaran_BLU!$C$2:$C$700,0)),"")</f>
        <v>0</v>
      </c>
    </row>
    <row r="329" spans="1:6">
      <c r="A329" s="195">
        <v>328</v>
      </c>
      <c r="B329" s="196" t="str">
        <f>_xlfn.IFNA(INDEX(DataPembayaran_BLU!$C$2:$C$700,MATCH(DataNPI_BLU!$A329,DataPembayaran_BLU!$A$2:$A$700,0)),"")</f>
        <v/>
      </c>
      <c r="C329" s="197" t="str">
        <f>IF(INDEX(DataPembayaran_BLU!$B$2:$B$700,MATCH(DataNPI_BLU!$B329,DataPembayaran_BLU!$C$2:$C$700,0))=0,"",INDEX(DataPembayaran_BLU!$B$2:$B$700,MATCH(DataNPI_BLU!$B329,DataPembayaran_BLU!$C$2:$C$700,0)))</f>
        <v/>
      </c>
      <c r="D329" s="198" t="s">
        <v>913</v>
      </c>
      <c r="E329" s="197" t="str">
        <f>IF(INDEX(DataPembayaran_BLU!$B$2:$B$700,MATCH(DataNPI_BLU!$B329,DataPembayaran_BLU!$C$2:$C$700,0))=0,"",INDEX(DataPembayaran_BLU!$B$2:$B$700,MATCH(DataNPI_BLU!$B329,DataPembayaran_BLU!$C$2:$C$700,0)))</f>
        <v/>
      </c>
      <c r="F329" s="200">
        <f>_xlfn.IFNA(INDEX(data_pembayaran_total_pembayaran,MATCH(DataNPI_BLU!$B329,DataPembayaran_BLU!$C$2:$C$700,0)),"")</f>
        <v>0</v>
      </c>
    </row>
    <row r="330" spans="1:6">
      <c r="A330" s="195">
        <v>329</v>
      </c>
      <c r="B330" s="196" t="str">
        <f>_xlfn.IFNA(INDEX(DataPembayaran_BLU!$C$2:$C$700,MATCH(DataNPI_BLU!$A330,DataPembayaran_BLU!$A$2:$A$700,0)),"")</f>
        <v/>
      </c>
      <c r="C330" s="197" t="str">
        <f>IF(INDEX(DataPembayaran_BLU!$B$2:$B$700,MATCH(DataNPI_BLU!$B330,DataPembayaran_BLU!$C$2:$C$700,0))=0,"",INDEX(DataPembayaran_BLU!$B$2:$B$700,MATCH(DataNPI_BLU!$B330,DataPembayaran_BLU!$C$2:$C$700,0)))</f>
        <v/>
      </c>
      <c r="D330" s="198" t="s">
        <v>914</v>
      </c>
      <c r="E330" s="197" t="str">
        <f>IF(INDEX(DataPembayaran_BLU!$B$2:$B$700,MATCH(DataNPI_BLU!$B330,DataPembayaran_BLU!$C$2:$C$700,0))=0,"",INDEX(DataPembayaran_BLU!$B$2:$B$700,MATCH(DataNPI_BLU!$B330,DataPembayaran_BLU!$C$2:$C$700,0)))</f>
        <v/>
      </c>
      <c r="F330" s="200">
        <f>_xlfn.IFNA(INDEX(data_pembayaran_total_pembayaran,MATCH(DataNPI_BLU!$B330,DataPembayaran_BLU!$C$2:$C$700,0)),"")</f>
        <v>0</v>
      </c>
    </row>
    <row r="331" spans="1:6">
      <c r="A331" s="195">
        <v>330</v>
      </c>
      <c r="B331" s="196" t="str">
        <f>_xlfn.IFNA(INDEX(DataPembayaran_BLU!$C$2:$C$700,MATCH(DataNPI_BLU!$A331,DataPembayaran_BLU!$A$2:$A$700,0)),"")</f>
        <v/>
      </c>
      <c r="C331" s="197" t="str">
        <f>IF(INDEX(DataPembayaran_BLU!$B$2:$B$700,MATCH(DataNPI_BLU!$B331,DataPembayaran_BLU!$C$2:$C$700,0))=0,"",INDEX(DataPembayaran_BLU!$B$2:$B$700,MATCH(DataNPI_BLU!$B331,DataPembayaran_BLU!$C$2:$C$700,0)))</f>
        <v/>
      </c>
      <c r="D331" s="198" t="s">
        <v>915</v>
      </c>
      <c r="E331" s="197" t="str">
        <f>IF(INDEX(DataPembayaran_BLU!$B$2:$B$700,MATCH(DataNPI_BLU!$B331,DataPembayaran_BLU!$C$2:$C$700,0))=0,"",INDEX(DataPembayaran_BLU!$B$2:$B$700,MATCH(DataNPI_BLU!$B331,DataPembayaran_BLU!$C$2:$C$700,0)))</f>
        <v/>
      </c>
      <c r="F331" s="200">
        <f>_xlfn.IFNA(INDEX(data_pembayaran_total_pembayaran,MATCH(DataNPI_BLU!$B331,DataPembayaran_BLU!$C$2:$C$700,0)),"")</f>
        <v>0</v>
      </c>
    </row>
    <row r="332" spans="1:6">
      <c r="A332" s="195">
        <v>331</v>
      </c>
      <c r="B332" s="196" t="str">
        <f>_xlfn.IFNA(INDEX(DataPembayaran_BLU!$C$2:$C$700,MATCH(DataNPI_BLU!$A332,DataPembayaran_BLU!$A$2:$A$700,0)),"")</f>
        <v/>
      </c>
      <c r="C332" s="197" t="str">
        <f>IF(INDEX(DataPembayaran_BLU!$B$2:$B$700,MATCH(DataNPI_BLU!$B332,DataPembayaran_BLU!$C$2:$C$700,0))=0,"",INDEX(DataPembayaran_BLU!$B$2:$B$700,MATCH(DataNPI_BLU!$B332,DataPembayaran_BLU!$C$2:$C$700,0)))</f>
        <v/>
      </c>
      <c r="D332" s="198" t="s">
        <v>916</v>
      </c>
      <c r="E332" s="197" t="str">
        <f>IF(INDEX(DataPembayaran_BLU!$B$2:$B$700,MATCH(DataNPI_BLU!$B332,DataPembayaran_BLU!$C$2:$C$700,0))=0,"",INDEX(DataPembayaran_BLU!$B$2:$B$700,MATCH(DataNPI_BLU!$B332,DataPembayaran_BLU!$C$2:$C$700,0)))</f>
        <v/>
      </c>
      <c r="F332" s="200">
        <f>_xlfn.IFNA(INDEX(data_pembayaran_total_pembayaran,MATCH(DataNPI_BLU!$B332,DataPembayaran_BLU!$C$2:$C$700,0)),"")</f>
        <v>0</v>
      </c>
    </row>
    <row r="333" spans="1:6">
      <c r="A333" s="195">
        <v>332</v>
      </c>
      <c r="B333" s="196" t="str">
        <f>_xlfn.IFNA(INDEX(DataPembayaran_BLU!$C$2:$C$700,MATCH(DataNPI_BLU!$A333,DataPembayaran_BLU!$A$2:$A$700,0)),"")</f>
        <v/>
      </c>
      <c r="C333" s="197" t="str">
        <f>IF(INDEX(DataPembayaran_BLU!$B$2:$B$700,MATCH(DataNPI_BLU!$B333,DataPembayaran_BLU!$C$2:$C$700,0))=0,"",INDEX(DataPembayaran_BLU!$B$2:$B$700,MATCH(DataNPI_BLU!$B333,DataPembayaran_BLU!$C$2:$C$700,0)))</f>
        <v/>
      </c>
      <c r="D333" s="198" t="s">
        <v>917</v>
      </c>
      <c r="E333" s="197" t="str">
        <f>IF(INDEX(DataPembayaran_BLU!$B$2:$B$700,MATCH(DataNPI_BLU!$B333,DataPembayaran_BLU!$C$2:$C$700,0))=0,"",INDEX(DataPembayaran_BLU!$B$2:$B$700,MATCH(DataNPI_BLU!$B333,DataPembayaran_BLU!$C$2:$C$700,0)))</f>
        <v/>
      </c>
      <c r="F333" s="200">
        <f>_xlfn.IFNA(INDEX(data_pembayaran_total_pembayaran,MATCH(DataNPI_BLU!$B333,DataPembayaran_BLU!$C$2:$C$700,0)),"")</f>
        <v>0</v>
      </c>
    </row>
    <row r="334" spans="1:6">
      <c r="A334" s="195">
        <v>333</v>
      </c>
      <c r="B334" s="196" t="str">
        <f>_xlfn.IFNA(INDEX(DataPembayaran_BLU!$C$2:$C$700,MATCH(DataNPI_BLU!$A334,DataPembayaran_BLU!$A$2:$A$700,0)),"")</f>
        <v/>
      </c>
      <c r="C334" s="197" t="str">
        <f>IF(INDEX(DataPembayaran_BLU!$B$2:$B$700,MATCH(DataNPI_BLU!$B334,DataPembayaran_BLU!$C$2:$C$700,0))=0,"",INDEX(DataPembayaran_BLU!$B$2:$B$700,MATCH(DataNPI_BLU!$B334,DataPembayaran_BLU!$C$2:$C$700,0)))</f>
        <v/>
      </c>
      <c r="D334" s="198" t="s">
        <v>918</v>
      </c>
      <c r="E334" s="197" t="str">
        <f>IF(INDEX(DataPembayaran_BLU!$B$2:$B$700,MATCH(DataNPI_BLU!$B334,DataPembayaran_BLU!$C$2:$C$700,0))=0,"",INDEX(DataPembayaran_BLU!$B$2:$B$700,MATCH(DataNPI_BLU!$B334,DataPembayaran_BLU!$C$2:$C$700,0)))</f>
        <v/>
      </c>
      <c r="F334" s="200">
        <f>_xlfn.IFNA(INDEX(data_pembayaran_total_pembayaran,MATCH(DataNPI_BLU!$B334,DataPembayaran_BLU!$C$2:$C$700,0)),"")</f>
        <v>0</v>
      </c>
    </row>
    <row r="335" spans="1:6">
      <c r="A335" s="195">
        <v>334</v>
      </c>
      <c r="B335" s="196" t="str">
        <f>_xlfn.IFNA(INDEX(DataPembayaran_BLU!$C$2:$C$700,MATCH(DataNPI_BLU!$A335,DataPembayaran_BLU!$A$2:$A$700,0)),"")</f>
        <v/>
      </c>
      <c r="C335" s="197" t="str">
        <f>IF(INDEX(DataPembayaran_BLU!$B$2:$B$700,MATCH(DataNPI_BLU!$B335,DataPembayaran_BLU!$C$2:$C$700,0))=0,"",INDEX(DataPembayaran_BLU!$B$2:$B$700,MATCH(DataNPI_BLU!$B335,DataPembayaran_BLU!$C$2:$C$700,0)))</f>
        <v/>
      </c>
      <c r="D335" s="198" t="s">
        <v>919</v>
      </c>
      <c r="E335" s="197" t="str">
        <f>IF(INDEX(DataPembayaran_BLU!$B$2:$B$700,MATCH(DataNPI_BLU!$B335,DataPembayaran_BLU!$C$2:$C$700,0))=0,"",INDEX(DataPembayaran_BLU!$B$2:$B$700,MATCH(DataNPI_BLU!$B335,DataPembayaran_BLU!$C$2:$C$700,0)))</f>
        <v/>
      </c>
      <c r="F335" s="200">
        <f>_xlfn.IFNA(INDEX(data_pembayaran_total_pembayaran,MATCH(DataNPI_BLU!$B335,DataPembayaran_BLU!$C$2:$C$700,0)),"")</f>
        <v>0</v>
      </c>
    </row>
    <row r="336" spans="1:6">
      <c r="A336" s="195">
        <v>335</v>
      </c>
      <c r="B336" s="196" t="str">
        <f>_xlfn.IFNA(INDEX(DataPembayaran_BLU!$C$2:$C$700,MATCH(DataNPI_BLU!$A336,DataPembayaran_BLU!$A$2:$A$700,0)),"")</f>
        <v/>
      </c>
      <c r="C336" s="197" t="str">
        <f>IF(INDEX(DataPembayaran_BLU!$B$2:$B$700,MATCH(DataNPI_BLU!$B336,DataPembayaran_BLU!$C$2:$C$700,0))=0,"",INDEX(DataPembayaran_BLU!$B$2:$B$700,MATCH(DataNPI_BLU!$B336,DataPembayaran_BLU!$C$2:$C$700,0)))</f>
        <v/>
      </c>
      <c r="D336" s="198" t="s">
        <v>920</v>
      </c>
      <c r="E336" s="197" t="str">
        <f>IF(INDEX(DataPembayaran_BLU!$B$2:$B$700,MATCH(DataNPI_BLU!$B336,DataPembayaran_BLU!$C$2:$C$700,0))=0,"",INDEX(DataPembayaran_BLU!$B$2:$B$700,MATCH(DataNPI_BLU!$B336,DataPembayaran_BLU!$C$2:$C$700,0)))</f>
        <v/>
      </c>
      <c r="F336" s="200">
        <f>_xlfn.IFNA(INDEX(data_pembayaran_total_pembayaran,MATCH(DataNPI_BLU!$B336,DataPembayaran_BLU!$C$2:$C$700,0)),"")</f>
        <v>0</v>
      </c>
    </row>
    <row r="337" spans="1:6">
      <c r="A337" s="195">
        <v>336</v>
      </c>
      <c r="B337" s="196" t="str">
        <f>_xlfn.IFNA(INDEX(DataPembayaran_BLU!$C$2:$C$700,MATCH(DataNPI_BLU!$A337,DataPembayaran_BLU!$A$2:$A$700,0)),"")</f>
        <v/>
      </c>
      <c r="C337" s="197" t="str">
        <f>IF(INDEX(DataPembayaran_BLU!$B$2:$B$700,MATCH(DataNPI_BLU!$B337,DataPembayaran_BLU!$C$2:$C$700,0))=0,"",INDEX(DataPembayaran_BLU!$B$2:$B$700,MATCH(DataNPI_BLU!$B337,DataPembayaran_BLU!$C$2:$C$700,0)))</f>
        <v/>
      </c>
      <c r="D337" s="198" t="s">
        <v>921</v>
      </c>
      <c r="E337" s="197" t="str">
        <f>IF(INDEX(DataPembayaran_BLU!$B$2:$B$700,MATCH(DataNPI_BLU!$B337,DataPembayaran_BLU!$C$2:$C$700,0))=0,"",INDEX(DataPembayaran_BLU!$B$2:$B$700,MATCH(DataNPI_BLU!$B337,DataPembayaran_BLU!$C$2:$C$700,0)))</f>
        <v/>
      </c>
      <c r="F337" s="200">
        <f>_xlfn.IFNA(INDEX(data_pembayaran_total_pembayaran,MATCH(DataNPI_BLU!$B337,DataPembayaran_BLU!$C$2:$C$700,0)),"")</f>
        <v>0</v>
      </c>
    </row>
    <row r="338" spans="1:6">
      <c r="A338" s="195">
        <v>337</v>
      </c>
      <c r="B338" s="196" t="str">
        <f>_xlfn.IFNA(INDEX(DataPembayaran_BLU!$C$2:$C$700,MATCH(DataNPI_BLU!$A338,DataPembayaran_BLU!$A$2:$A$700,0)),"")</f>
        <v/>
      </c>
      <c r="C338" s="197" t="str">
        <f>IF(INDEX(DataPembayaran_BLU!$B$2:$B$700,MATCH(DataNPI_BLU!$B338,DataPembayaran_BLU!$C$2:$C$700,0))=0,"",INDEX(DataPembayaran_BLU!$B$2:$B$700,MATCH(DataNPI_BLU!$B338,DataPembayaran_BLU!$C$2:$C$700,0)))</f>
        <v/>
      </c>
      <c r="D338" s="198" t="s">
        <v>922</v>
      </c>
      <c r="E338" s="197" t="str">
        <f>IF(INDEX(DataPembayaran_BLU!$B$2:$B$700,MATCH(DataNPI_BLU!$B338,DataPembayaran_BLU!$C$2:$C$700,0))=0,"",INDEX(DataPembayaran_BLU!$B$2:$B$700,MATCH(DataNPI_BLU!$B338,DataPembayaran_BLU!$C$2:$C$700,0)))</f>
        <v/>
      </c>
      <c r="F338" s="200">
        <f>_xlfn.IFNA(INDEX(data_pembayaran_total_pembayaran,MATCH(DataNPI_BLU!$B338,DataPembayaran_BLU!$C$2:$C$700,0)),"")</f>
        <v>0</v>
      </c>
    </row>
    <row r="339" spans="1:6">
      <c r="A339" s="195">
        <v>338</v>
      </c>
      <c r="B339" s="196" t="str">
        <f>_xlfn.IFNA(INDEX(DataPembayaran_BLU!$C$2:$C$700,MATCH(DataNPI_BLU!$A339,DataPembayaran_BLU!$A$2:$A$700,0)),"")</f>
        <v/>
      </c>
      <c r="C339" s="197" t="str">
        <f>IF(INDEX(DataPembayaran_BLU!$B$2:$B$700,MATCH(DataNPI_BLU!$B339,DataPembayaran_BLU!$C$2:$C$700,0))=0,"",INDEX(DataPembayaran_BLU!$B$2:$B$700,MATCH(DataNPI_BLU!$B339,DataPembayaran_BLU!$C$2:$C$700,0)))</f>
        <v/>
      </c>
      <c r="D339" s="198" t="s">
        <v>923</v>
      </c>
      <c r="E339" s="197" t="str">
        <f>IF(INDEX(DataPembayaran_BLU!$B$2:$B$700,MATCH(DataNPI_BLU!$B339,DataPembayaran_BLU!$C$2:$C$700,0))=0,"",INDEX(DataPembayaran_BLU!$B$2:$B$700,MATCH(DataNPI_BLU!$B339,DataPembayaran_BLU!$C$2:$C$700,0)))</f>
        <v/>
      </c>
      <c r="F339" s="200">
        <f>_xlfn.IFNA(INDEX(data_pembayaran_total_pembayaran,MATCH(DataNPI_BLU!$B339,DataPembayaran_BLU!$C$2:$C$700,0)),"")</f>
        <v>0</v>
      </c>
    </row>
    <row r="340" spans="1:6">
      <c r="A340" s="195">
        <v>339</v>
      </c>
      <c r="B340" s="196" t="str">
        <f>_xlfn.IFNA(INDEX(DataPembayaran_BLU!$C$2:$C$700,MATCH(DataNPI_BLU!$A340,DataPembayaran_BLU!$A$2:$A$700,0)),"")</f>
        <v/>
      </c>
      <c r="C340" s="197" t="str">
        <f>IF(INDEX(DataPembayaran_BLU!$B$2:$B$700,MATCH(DataNPI_BLU!$B340,DataPembayaran_BLU!$C$2:$C$700,0))=0,"",INDEX(DataPembayaran_BLU!$B$2:$B$700,MATCH(DataNPI_BLU!$B340,DataPembayaran_BLU!$C$2:$C$700,0)))</f>
        <v/>
      </c>
      <c r="D340" s="198" t="s">
        <v>924</v>
      </c>
      <c r="E340" s="197" t="str">
        <f>IF(INDEX(DataPembayaran_BLU!$B$2:$B$700,MATCH(DataNPI_BLU!$B340,DataPembayaran_BLU!$C$2:$C$700,0))=0,"",INDEX(DataPembayaran_BLU!$B$2:$B$700,MATCH(DataNPI_BLU!$B340,DataPembayaran_BLU!$C$2:$C$700,0)))</f>
        <v/>
      </c>
      <c r="F340" s="200">
        <f>_xlfn.IFNA(INDEX(data_pembayaran_total_pembayaran,MATCH(DataNPI_BLU!$B340,DataPembayaran_BLU!$C$2:$C$700,0)),"")</f>
        <v>0</v>
      </c>
    </row>
    <row r="341" spans="1:6">
      <c r="A341" s="195">
        <v>340</v>
      </c>
      <c r="B341" s="196" t="str">
        <f>_xlfn.IFNA(INDEX(DataPembayaran_BLU!$C$2:$C$700,MATCH(DataNPI_BLU!$A341,DataPembayaran_BLU!$A$2:$A$700,0)),"")</f>
        <v/>
      </c>
      <c r="C341" s="197" t="str">
        <f>IF(INDEX(DataPembayaran_BLU!$B$2:$B$700,MATCH(DataNPI_BLU!$B341,DataPembayaran_BLU!$C$2:$C$700,0))=0,"",INDEX(DataPembayaran_BLU!$B$2:$B$700,MATCH(DataNPI_BLU!$B341,DataPembayaran_BLU!$C$2:$C$700,0)))</f>
        <v/>
      </c>
      <c r="D341" s="198" t="s">
        <v>925</v>
      </c>
      <c r="E341" s="197" t="str">
        <f>IF(INDEX(DataPembayaran_BLU!$B$2:$B$700,MATCH(DataNPI_BLU!$B341,DataPembayaran_BLU!$C$2:$C$700,0))=0,"",INDEX(DataPembayaran_BLU!$B$2:$B$700,MATCH(DataNPI_BLU!$B341,DataPembayaran_BLU!$C$2:$C$700,0)))</f>
        <v/>
      </c>
      <c r="F341" s="200">
        <f>_xlfn.IFNA(INDEX(data_pembayaran_total_pembayaran,MATCH(DataNPI_BLU!$B341,DataPembayaran_BLU!$C$2:$C$700,0)),"")</f>
        <v>0</v>
      </c>
    </row>
    <row r="342" spans="1:6">
      <c r="A342" s="195">
        <v>341</v>
      </c>
      <c r="B342" s="196" t="str">
        <f>_xlfn.IFNA(INDEX(DataPembayaran_BLU!$C$2:$C$700,MATCH(DataNPI_BLU!$A342,DataPembayaran_BLU!$A$2:$A$700,0)),"")</f>
        <v/>
      </c>
      <c r="C342" s="197" t="str">
        <f>IF(INDEX(DataPembayaran_BLU!$B$2:$B$700,MATCH(DataNPI_BLU!$B342,DataPembayaran_BLU!$C$2:$C$700,0))=0,"",INDEX(DataPembayaran_BLU!$B$2:$B$700,MATCH(DataNPI_BLU!$B342,DataPembayaran_BLU!$C$2:$C$700,0)))</f>
        <v/>
      </c>
      <c r="D342" s="198" t="s">
        <v>926</v>
      </c>
      <c r="E342" s="197" t="str">
        <f>IF(INDEX(DataPembayaran_BLU!$B$2:$B$700,MATCH(DataNPI_BLU!$B342,DataPembayaran_BLU!$C$2:$C$700,0))=0,"",INDEX(DataPembayaran_BLU!$B$2:$B$700,MATCH(DataNPI_BLU!$B342,DataPembayaran_BLU!$C$2:$C$700,0)))</f>
        <v/>
      </c>
      <c r="F342" s="200">
        <f>_xlfn.IFNA(INDEX(data_pembayaran_total_pembayaran,MATCH(DataNPI_BLU!$B342,DataPembayaran_BLU!$C$2:$C$700,0)),"")</f>
        <v>0</v>
      </c>
    </row>
    <row r="343" spans="1:6">
      <c r="A343" s="195">
        <v>342</v>
      </c>
      <c r="B343" s="196" t="str">
        <f>_xlfn.IFNA(INDEX(DataPembayaran_BLU!$C$2:$C$700,MATCH(DataNPI_BLU!$A343,DataPembayaran_BLU!$A$2:$A$700,0)),"")</f>
        <v/>
      </c>
      <c r="C343" s="197" t="str">
        <f>IF(INDEX(DataPembayaran_BLU!$B$2:$B$700,MATCH(DataNPI_BLU!$B343,DataPembayaran_BLU!$C$2:$C$700,0))=0,"",INDEX(DataPembayaran_BLU!$B$2:$B$700,MATCH(DataNPI_BLU!$B343,DataPembayaran_BLU!$C$2:$C$700,0)))</f>
        <v/>
      </c>
      <c r="D343" s="198" t="s">
        <v>927</v>
      </c>
      <c r="E343" s="197" t="str">
        <f>IF(INDEX(DataPembayaran_BLU!$B$2:$B$700,MATCH(DataNPI_BLU!$B343,DataPembayaran_BLU!$C$2:$C$700,0))=0,"",INDEX(DataPembayaran_BLU!$B$2:$B$700,MATCH(DataNPI_BLU!$B343,DataPembayaran_BLU!$C$2:$C$700,0)))</f>
        <v/>
      </c>
      <c r="F343" s="200">
        <f>_xlfn.IFNA(INDEX(data_pembayaran_total_pembayaran,MATCH(DataNPI_BLU!$B343,DataPembayaran_BLU!$C$2:$C$700,0)),"")</f>
        <v>0</v>
      </c>
    </row>
    <row r="344" spans="1:6">
      <c r="A344" s="195">
        <v>343</v>
      </c>
      <c r="B344" s="196" t="str">
        <f>_xlfn.IFNA(INDEX(DataPembayaran_BLU!$C$2:$C$700,MATCH(DataNPI_BLU!$A344,DataPembayaran_BLU!$A$2:$A$700,0)),"")</f>
        <v/>
      </c>
      <c r="C344" s="197" t="str">
        <f>IF(INDEX(DataPembayaran_BLU!$B$2:$B$700,MATCH(DataNPI_BLU!$B344,DataPembayaran_BLU!$C$2:$C$700,0))=0,"",INDEX(DataPembayaran_BLU!$B$2:$B$700,MATCH(DataNPI_BLU!$B344,DataPembayaran_BLU!$C$2:$C$700,0)))</f>
        <v/>
      </c>
      <c r="D344" s="198" t="s">
        <v>928</v>
      </c>
      <c r="E344" s="197" t="str">
        <f>IF(INDEX(DataPembayaran_BLU!$B$2:$B$700,MATCH(DataNPI_BLU!$B344,DataPembayaran_BLU!$C$2:$C$700,0))=0,"",INDEX(DataPembayaran_BLU!$B$2:$B$700,MATCH(DataNPI_BLU!$B344,DataPembayaran_BLU!$C$2:$C$700,0)))</f>
        <v/>
      </c>
      <c r="F344" s="200">
        <f>_xlfn.IFNA(INDEX(data_pembayaran_total_pembayaran,MATCH(DataNPI_BLU!$B344,DataPembayaran_BLU!$C$2:$C$700,0)),"")</f>
        <v>0</v>
      </c>
    </row>
    <row r="345" spans="1:6">
      <c r="A345" s="195">
        <v>344</v>
      </c>
      <c r="B345" s="196" t="str">
        <f>_xlfn.IFNA(INDEX(DataPembayaran_BLU!$C$2:$C$700,MATCH(DataNPI_BLU!$A345,DataPembayaran_BLU!$A$2:$A$700,0)),"")</f>
        <v/>
      </c>
      <c r="C345" s="197" t="str">
        <f>IF(INDEX(DataPembayaran_BLU!$B$2:$B$700,MATCH(DataNPI_BLU!$B345,DataPembayaran_BLU!$C$2:$C$700,0))=0,"",INDEX(DataPembayaran_BLU!$B$2:$B$700,MATCH(DataNPI_BLU!$B345,DataPembayaran_BLU!$C$2:$C$700,0)))</f>
        <v/>
      </c>
      <c r="D345" s="198" t="s">
        <v>929</v>
      </c>
      <c r="E345" s="197" t="str">
        <f>IF(INDEX(DataPembayaran_BLU!$B$2:$B$700,MATCH(DataNPI_BLU!$B345,DataPembayaran_BLU!$C$2:$C$700,0))=0,"",INDEX(DataPembayaran_BLU!$B$2:$B$700,MATCH(DataNPI_BLU!$B345,DataPembayaran_BLU!$C$2:$C$700,0)))</f>
        <v/>
      </c>
      <c r="F345" s="200">
        <f>_xlfn.IFNA(INDEX(data_pembayaran_total_pembayaran,MATCH(DataNPI_BLU!$B345,DataPembayaran_BLU!$C$2:$C$700,0)),"")</f>
        <v>0</v>
      </c>
    </row>
    <row r="346" spans="1:6">
      <c r="A346" s="195">
        <v>345</v>
      </c>
      <c r="B346" s="196" t="str">
        <f>_xlfn.IFNA(INDEX(DataPembayaran_BLU!$C$2:$C$700,MATCH(DataNPI_BLU!$A346,DataPembayaran_BLU!$A$2:$A$700,0)),"")</f>
        <v/>
      </c>
      <c r="C346" s="197" t="str">
        <f>IF(INDEX(DataPembayaran_BLU!$B$2:$B$700,MATCH(DataNPI_BLU!$B346,DataPembayaran_BLU!$C$2:$C$700,0))=0,"",INDEX(DataPembayaran_BLU!$B$2:$B$700,MATCH(DataNPI_BLU!$B346,DataPembayaran_BLU!$C$2:$C$700,0)))</f>
        <v/>
      </c>
      <c r="D346" s="198" t="s">
        <v>930</v>
      </c>
      <c r="E346" s="197" t="str">
        <f>IF(INDEX(DataPembayaran_BLU!$B$2:$B$700,MATCH(DataNPI_BLU!$B346,DataPembayaran_BLU!$C$2:$C$700,0))=0,"",INDEX(DataPembayaran_BLU!$B$2:$B$700,MATCH(DataNPI_BLU!$B346,DataPembayaran_BLU!$C$2:$C$700,0)))</f>
        <v/>
      </c>
      <c r="F346" s="200">
        <f>_xlfn.IFNA(INDEX(data_pembayaran_total_pembayaran,MATCH(DataNPI_BLU!$B346,DataPembayaran_BLU!$C$2:$C$700,0)),"")</f>
        <v>0</v>
      </c>
    </row>
    <row r="347" spans="1:6">
      <c r="A347" s="195">
        <v>346</v>
      </c>
      <c r="B347" s="196" t="str">
        <f>_xlfn.IFNA(INDEX(DataPembayaran_BLU!$C$2:$C$700,MATCH(DataNPI_BLU!$A347,DataPembayaran_BLU!$A$2:$A$700,0)),"")</f>
        <v/>
      </c>
      <c r="C347" s="197" t="str">
        <f>IF(INDEX(DataPembayaran_BLU!$B$2:$B$700,MATCH(DataNPI_BLU!$B347,DataPembayaran_BLU!$C$2:$C$700,0))=0,"",INDEX(DataPembayaran_BLU!$B$2:$B$700,MATCH(DataNPI_BLU!$B347,DataPembayaran_BLU!$C$2:$C$700,0)))</f>
        <v/>
      </c>
      <c r="D347" s="198" t="s">
        <v>931</v>
      </c>
      <c r="E347" s="197" t="str">
        <f>IF(INDEX(DataPembayaran_BLU!$B$2:$B$700,MATCH(DataNPI_BLU!$B347,DataPembayaran_BLU!$C$2:$C$700,0))=0,"",INDEX(DataPembayaran_BLU!$B$2:$B$700,MATCH(DataNPI_BLU!$B347,DataPembayaran_BLU!$C$2:$C$700,0)))</f>
        <v/>
      </c>
      <c r="F347" s="200">
        <f>_xlfn.IFNA(INDEX(data_pembayaran_total_pembayaran,MATCH(DataNPI_BLU!$B347,DataPembayaran_BLU!$C$2:$C$700,0)),"")</f>
        <v>0</v>
      </c>
    </row>
    <row r="348" spans="1:6">
      <c r="A348" s="195">
        <v>347</v>
      </c>
      <c r="B348" s="196" t="str">
        <f>_xlfn.IFNA(INDEX(DataPembayaran_BLU!$C$2:$C$700,MATCH(DataNPI_BLU!$A348,DataPembayaran_BLU!$A$2:$A$700,0)),"")</f>
        <v/>
      </c>
      <c r="C348" s="197" t="str">
        <f>IF(INDEX(DataPembayaran_BLU!$B$2:$B$700,MATCH(DataNPI_BLU!$B348,DataPembayaran_BLU!$C$2:$C$700,0))=0,"",INDEX(DataPembayaran_BLU!$B$2:$B$700,MATCH(DataNPI_BLU!$B348,DataPembayaran_BLU!$C$2:$C$700,0)))</f>
        <v/>
      </c>
      <c r="D348" s="198" t="s">
        <v>932</v>
      </c>
      <c r="E348" s="197" t="str">
        <f>IF(INDEX(DataPembayaran_BLU!$B$2:$B$700,MATCH(DataNPI_BLU!$B348,DataPembayaran_BLU!$C$2:$C$700,0))=0,"",INDEX(DataPembayaran_BLU!$B$2:$B$700,MATCH(DataNPI_BLU!$B348,DataPembayaran_BLU!$C$2:$C$700,0)))</f>
        <v/>
      </c>
      <c r="F348" s="200">
        <f>_xlfn.IFNA(INDEX(data_pembayaran_total_pembayaran,MATCH(DataNPI_BLU!$B348,DataPembayaran_BLU!$C$2:$C$700,0)),"")</f>
        <v>0</v>
      </c>
    </row>
    <row r="349" spans="1:6" s="91" customFormat="1">
      <c r="A349" s="195">
        <v>348</v>
      </c>
      <c r="B349" s="196" t="str">
        <f>_xlfn.IFNA(INDEX(DataPembayaran_BLU!$C$2:$C$700,MATCH(DataNPI_BLU!$A349,DataPembayaran_BLU!$A$2:$A$700,0)),"")</f>
        <v/>
      </c>
      <c r="C349" s="197" t="str">
        <f>IF(INDEX(DataPembayaran_BLU!$B$2:$B$700,MATCH(DataNPI_BLU!$B349,DataPembayaran_BLU!$C$2:$C$700,0))=0,"",INDEX(DataPembayaran_BLU!$B$2:$B$700,MATCH(DataNPI_BLU!$B349,DataPembayaran_BLU!$C$2:$C$700,0)))</f>
        <v/>
      </c>
      <c r="D349" s="198" t="s">
        <v>933</v>
      </c>
      <c r="E349" s="197" t="str">
        <f>IF(INDEX(DataPembayaran_BLU!$B$2:$B$700,MATCH(DataNPI_BLU!$B349,DataPembayaran_BLU!$C$2:$C$700,0))=0,"",INDEX(DataPembayaran_BLU!$B$2:$B$700,MATCH(DataNPI_BLU!$B349,DataPembayaran_BLU!$C$2:$C$700,0)))</f>
        <v/>
      </c>
      <c r="F349" s="200">
        <f>_xlfn.IFNA(INDEX(data_pembayaran_total_pembayaran,MATCH(DataNPI_BLU!$B349,DataPembayaran_BLU!$C$2:$C$700,0)),"")</f>
        <v>0</v>
      </c>
    </row>
    <row r="350" spans="1:6" s="91" customFormat="1">
      <c r="A350" s="195">
        <v>349</v>
      </c>
      <c r="B350" s="196" t="str">
        <f>_xlfn.IFNA(INDEX(DataPembayaran_BLU!$C$2:$C$700,MATCH(DataNPI_BLU!$A350,DataPembayaran_BLU!$A$2:$A$700,0)),"")</f>
        <v/>
      </c>
      <c r="C350" s="197" t="str">
        <f>IF(INDEX(DataPembayaran_BLU!$B$2:$B$700,MATCH(DataNPI_BLU!$B350,DataPembayaran_BLU!$C$2:$C$700,0))=0,"",INDEX(DataPembayaran_BLU!$B$2:$B$700,MATCH(DataNPI_BLU!$B350,DataPembayaran_BLU!$C$2:$C$700,0)))</f>
        <v/>
      </c>
      <c r="D350" s="198" t="s">
        <v>934</v>
      </c>
      <c r="E350" s="197" t="str">
        <f>IF(INDEX(DataPembayaran_BLU!$B$2:$B$700,MATCH(DataNPI_BLU!$B350,DataPembayaran_BLU!$C$2:$C$700,0))=0,"",INDEX(DataPembayaran_BLU!$B$2:$B$700,MATCH(DataNPI_BLU!$B350,DataPembayaran_BLU!$C$2:$C$700,0)))</f>
        <v/>
      </c>
      <c r="F350" s="200">
        <f>_xlfn.IFNA(INDEX(data_pembayaran_total_pembayaran,MATCH(DataNPI_BLU!$B350,DataPembayaran_BLU!$C$2:$C$700,0)),"")</f>
        <v>0</v>
      </c>
    </row>
    <row r="351" spans="1:6" s="91" customFormat="1">
      <c r="A351" s="195">
        <v>350</v>
      </c>
      <c r="B351" s="196" t="str">
        <f>_xlfn.IFNA(INDEX(DataPembayaran_BLU!$C$2:$C$700,MATCH(DataNPI_BLU!$A351,DataPembayaran_BLU!$A$2:$A$700,0)),"")</f>
        <v/>
      </c>
      <c r="C351" s="197" t="str">
        <f>IF(INDEX(DataPembayaran_BLU!$B$2:$B$700,MATCH(DataNPI_BLU!$B351,DataPembayaran_BLU!$C$2:$C$700,0))=0,"",INDEX(DataPembayaran_BLU!$B$2:$B$700,MATCH(DataNPI_BLU!$B351,DataPembayaran_BLU!$C$2:$C$700,0)))</f>
        <v/>
      </c>
      <c r="D351" s="198" t="s">
        <v>935</v>
      </c>
      <c r="E351" s="197" t="str">
        <f>IF(INDEX(DataPembayaran_BLU!$B$2:$B$700,MATCH(DataNPI_BLU!$B351,DataPembayaran_BLU!$C$2:$C$700,0))=0,"",INDEX(DataPembayaran_BLU!$B$2:$B$700,MATCH(DataNPI_BLU!$B351,DataPembayaran_BLU!$C$2:$C$700,0)))</f>
        <v/>
      </c>
      <c r="F351" s="200">
        <f>_xlfn.IFNA(INDEX(data_pembayaran_total_pembayaran,MATCH(DataNPI_BLU!$B351,DataPembayaran_BLU!$C$2:$C$700,0)),"")</f>
        <v>0</v>
      </c>
    </row>
    <row r="352" spans="1:6" s="91" customFormat="1">
      <c r="A352" s="195">
        <v>351</v>
      </c>
      <c r="B352" s="196" t="str">
        <f>_xlfn.IFNA(INDEX(DataPembayaran_BLU!$C$2:$C$700,MATCH(DataNPI_BLU!$A352,DataPembayaran_BLU!$A$2:$A$700,0)),"")</f>
        <v/>
      </c>
      <c r="C352" s="197" t="str">
        <f>IF(INDEX(DataPembayaran_BLU!$B$2:$B$700,MATCH(DataNPI_BLU!$B352,DataPembayaran_BLU!$C$2:$C$700,0))=0,"",INDEX(DataPembayaran_BLU!$B$2:$B$700,MATCH(DataNPI_BLU!$B352,DataPembayaran_BLU!$C$2:$C$700,0)))</f>
        <v/>
      </c>
      <c r="D352" s="198" t="s">
        <v>936</v>
      </c>
      <c r="E352" s="197" t="str">
        <f>IF(INDEX(DataPembayaran_BLU!$B$2:$B$700,MATCH(DataNPI_BLU!$B352,DataPembayaran_BLU!$C$2:$C$700,0))=0,"",INDEX(DataPembayaran_BLU!$B$2:$B$700,MATCH(DataNPI_BLU!$B352,DataPembayaran_BLU!$C$2:$C$700,0)))</f>
        <v/>
      </c>
      <c r="F352" s="200">
        <f>_xlfn.IFNA(INDEX(data_pembayaran_total_pembayaran,MATCH(DataNPI_BLU!$B352,DataPembayaran_BLU!$C$2:$C$700,0)),"")</f>
        <v>0</v>
      </c>
    </row>
    <row r="353" spans="1:6" s="91" customFormat="1">
      <c r="A353" s="195">
        <v>352</v>
      </c>
      <c r="B353" s="196" t="str">
        <f>_xlfn.IFNA(INDEX(DataPembayaran_BLU!$C$2:$C$700,MATCH(DataNPI_BLU!$A353,DataPembayaran_BLU!$A$2:$A$700,0)),"")</f>
        <v/>
      </c>
      <c r="C353" s="197" t="str">
        <f>IF(INDEX(DataPembayaran_BLU!$B$2:$B$700,MATCH(DataNPI_BLU!$B353,DataPembayaran_BLU!$C$2:$C$700,0))=0,"",INDEX(DataPembayaran_BLU!$B$2:$B$700,MATCH(DataNPI_BLU!$B353,DataPembayaran_BLU!$C$2:$C$700,0)))</f>
        <v/>
      </c>
      <c r="D353" s="198" t="s">
        <v>937</v>
      </c>
      <c r="E353" s="197" t="str">
        <f>IF(INDEX(DataPembayaran_BLU!$B$2:$B$700,MATCH(DataNPI_BLU!$B353,DataPembayaran_BLU!$C$2:$C$700,0))=0,"",INDEX(DataPembayaran_BLU!$B$2:$B$700,MATCH(DataNPI_BLU!$B353,DataPembayaran_BLU!$C$2:$C$700,0)))</f>
        <v/>
      </c>
      <c r="F353" s="200">
        <f>_xlfn.IFNA(INDEX(data_pembayaran_total_pembayaran,MATCH(DataNPI_BLU!$B353,DataPembayaran_BLU!$C$2:$C$700,0)),"")</f>
        <v>0</v>
      </c>
    </row>
    <row r="354" spans="1:6" s="91" customFormat="1">
      <c r="A354" s="195">
        <v>353</v>
      </c>
      <c r="B354" s="196" t="str">
        <f>_xlfn.IFNA(INDEX(DataPembayaran_BLU!$C$2:$C$700,MATCH(DataNPI_BLU!$A354,DataPembayaran_BLU!$A$2:$A$700,0)),"")</f>
        <v/>
      </c>
      <c r="C354" s="197" t="str">
        <f>IF(INDEX(DataPembayaran_BLU!$B$2:$B$700,MATCH(DataNPI_BLU!$B354,DataPembayaran_BLU!$C$2:$C$700,0))=0,"",INDEX(DataPembayaran_BLU!$B$2:$B$700,MATCH(DataNPI_BLU!$B354,DataPembayaran_BLU!$C$2:$C$700,0)))</f>
        <v/>
      </c>
      <c r="D354" s="198" t="s">
        <v>938</v>
      </c>
      <c r="E354" s="197" t="str">
        <f>IF(INDEX(DataPembayaran_BLU!$B$2:$B$700,MATCH(DataNPI_BLU!$B354,DataPembayaran_BLU!$C$2:$C$700,0))=0,"",INDEX(DataPembayaran_BLU!$B$2:$B$700,MATCH(DataNPI_BLU!$B354,DataPembayaran_BLU!$C$2:$C$700,0)))</f>
        <v/>
      </c>
      <c r="F354" s="200">
        <f>_xlfn.IFNA(INDEX(data_pembayaran_total_pembayaran,MATCH(DataNPI_BLU!$B354,DataPembayaran_BLU!$C$2:$C$700,0)),"")</f>
        <v>0</v>
      </c>
    </row>
    <row r="355" spans="1:6" s="91" customFormat="1">
      <c r="A355" s="195">
        <v>354</v>
      </c>
      <c r="B355" s="196" t="str">
        <f>_xlfn.IFNA(INDEX(DataPembayaran_BLU!$C$2:$C$700,MATCH(DataNPI_BLU!$A355,DataPembayaran_BLU!$A$2:$A$700,0)),"")</f>
        <v/>
      </c>
      <c r="C355" s="197" t="str">
        <f>IF(INDEX(DataPembayaran_BLU!$B$2:$B$700,MATCH(DataNPI_BLU!$B355,DataPembayaran_BLU!$C$2:$C$700,0))=0,"",INDEX(DataPembayaran_BLU!$B$2:$B$700,MATCH(DataNPI_BLU!$B355,DataPembayaran_BLU!$C$2:$C$700,0)))</f>
        <v/>
      </c>
      <c r="D355" s="198" t="s">
        <v>939</v>
      </c>
      <c r="E355" s="197" t="str">
        <f>IF(INDEX(DataPembayaran_BLU!$B$2:$B$700,MATCH(DataNPI_BLU!$B355,DataPembayaran_BLU!$C$2:$C$700,0))=0,"",INDEX(DataPembayaran_BLU!$B$2:$B$700,MATCH(DataNPI_BLU!$B355,DataPembayaran_BLU!$C$2:$C$700,0)))</f>
        <v/>
      </c>
      <c r="F355" s="200">
        <f>_xlfn.IFNA(INDEX(data_pembayaran_total_pembayaran,MATCH(DataNPI_BLU!$B355,DataPembayaran_BLU!$C$2:$C$700,0)),"")</f>
        <v>0</v>
      </c>
    </row>
    <row r="356" spans="1:6" s="91" customFormat="1">
      <c r="A356" s="195">
        <v>355</v>
      </c>
      <c r="B356" s="196" t="str">
        <f>_xlfn.IFNA(INDEX(DataPembayaran_BLU!$C$2:$C$700,MATCH(DataNPI_BLU!$A356,DataPembayaran_BLU!$A$2:$A$700,0)),"")</f>
        <v/>
      </c>
      <c r="C356" s="197" t="str">
        <f>IF(INDEX(DataPembayaran_BLU!$B$2:$B$700,MATCH(DataNPI_BLU!$B356,DataPembayaran_BLU!$C$2:$C$700,0))=0,"",INDEX(DataPembayaran_BLU!$B$2:$B$700,MATCH(DataNPI_BLU!$B356,DataPembayaran_BLU!$C$2:$C$700,0)))</f>
        <v/>
      </c>
      <c r="D356" s="198" t="s">
        <v>940</v>
      </c>
      <c r="E356" s="197" t="str">
        <f>IF(INDEX(DataPembayaran_BLU!$B$2:$B$700,MATCH(DataNPI_BLU!$B356,DataPembayaran_BLU!$C$2:$C$700,0))=0,"",INDEX(DataPembayaran_BLU!$B$2:$B$700,MATCH(DataNPI_BLU!$B356,DataPembayaran_BLU!$C$2:$C$700,0)))</f>
        <v/>
      </c>
      <c r="F356" s="200">
        <f>_xlfn.IFNA(INDEX(data_pembayaran_total_pembayaran,MATCH(DataNPI_BLU!$B356,DataPembayaran_BLU!$C$2:$C$700,0)),"")</f>
        <v>0</v>
      </c>
    </row>
    <row r="357" spans="1:6" s="91" customFormat="1">
      <c r="A357" s="195">
        <v>356</v>
      </c>
      <c r="B357" s="196" t="str">
        <f>_xlfn.IFNA(INDEX(DataPembayaran_BLU!$C$2:$C$700,MATCH(DataNPI_BLU!$A357,DataPembayaran_BLU!$A$2:$A$700,0)),"")</f>
        <v/>
      </c>
      <c r="C357" s="197" t="str">
        <f>IF(INDEX(DataPembayaran_BLU!$B$2:$B$700,MATCH(DataNPI_BLU!$B357,DataPembayaran_BLU!$C$2:$C$700,0))=0,"",INDEX(DataPembayaran_BLU!$B$2:$B$700,MATCH(DataNPI_BLU!$B357,DataPembayaran_BLU!$C$2:$C$700,0)))</f>
        <v/>
      </c>
      <c r="D357" s="198" t="s">
        <v>941</v>
      </c>
      <c r="E357" s="197" t="str">
        <f>IF(INDEX(DataPembayaran_BLU!$B$2:$B$700,MATCH(DataNPI_BLU!$B357,DataPembayaran_BLU!$C$2:$C$700,0))=0,"",INDEX(DataPembayaran_BLU!$B$2:$B$700,MATCH(DataNPI_BLU!$B357,DataPembayaran_BLU!$C$2:$C$700,0)))</f>
        <v/>
      </c>
      <c r="F357" s="200">
        <f>_xlfn.IFNA(INDEX(data_pembayaran_total_pembayaran,MATCH(DataNPI_BLU!$B357,DataPembayaran_BLU!$C$2:$C$700,0)),"")</f>
        <v>0</v>
      </c>
    </row>
    <row r="358" spans="1:6" s="91" customFormat="1">
      <c r="A358" s="195">
        <v>357</v>
      </c>
      <c r="B358" s="196" t="str">
        <f>_xlfn.IFNA(INDEX(DataPembayaran_BLU!$C$2:$C$700,MATCH(DataNPI_BLU!$A358,DataPembayaran_BLU!$A$2:$A$700,0)),"")</f>
        <v/>
      </c>
      <c r="C358" s="197" t="str">
        <f>IF(INDEX(DataPembayaran_BLU!$B$2:$B$700,MATCH(DataNPI_BLU!$B358,DataPembayaran_BLU!$C$2:$C$700,0))=0,"",INDEX(DataPembayaran_BLU!$B$2:$B$700,MATCH(DataNPI_BLU!$B358,DataPembayaran_BLU!$C$2:$C$700,0)))</f>
        <v/>
      </c>
      <c r="D358" s="198" t="s">
        <v>942</v>
      </c>
      <c r="E358" s="197" t="str">
        <f>IF(INDEX(DataPembayaran_BLU!$B$2:$B$700,MATCH(DataNPI_BLU!$B358,DataPembayaran_BLU!$C$2:$C$700,0))=0,"",INDEX(DataPembayaran_BLU!$B$2:$B$700,MATCH(DataNPI_BLU!$B358,DataPembayaran_BLU!$C$2:$C$700,0)))</f>
        <v/>
      </c>
      <c r="F358" s="200">
        <f>_xlfn.IFNA(INDEX(data_pembayaran_total_pembayaran,MATCH(DataNPI_BLU!$B358,DataPembayaran_BLU!$C$2:$C$700,0)),"")</f>
        <v>0</v>
      </c>
    </row>
    <row r="359" spans="1:6" s="91" customFormat="1">
      <c r="A359" s="195">
        <v>358</v>
      </c>
      <c r="B359" s="196" t="str">
        <f>_xlfn.IFNA(INDEX(DataPembayaran_BLU!$C$2:$C$700,MATCH(DataNPI_BLU!$A359,DataPembayaran_BLU!$A$2:$A$700,0)),"")</f>
        <v/>
      </c>
      <c r="C359" s="197" t="str">
        <f>IF(INDEX(DataPembayaran_BLU!$B$2:$B$700,MATCH(DataNPI_BLU!$B359,DataPembayaran_BLU!$C$2:$C$700,0))=0,"",INDEX(DataPembayaran_BLU!$B$2:$B$700,MATCH(DataNPI_BLU!$B359,DataPembayaran_BLU!$C$2:$C$700,0)))</f>
        <v/>
      </c>
      <c r="D359" s="198" t="s">
        <v>943</v>
      </c>
      <c r="E359" s="197" t="str">
        <f>IF(INDEX(DataPembayaran_BLU!$B$2:$B$700,MATCH(DataNPI_BLU!$B359,DataPembayaran_BLU!$C$2:$C$700,0))=0,"",INDEX(DataPembayaran_BLU!$B$2:$B$700,MATCH(DataNPI_BLU!$B359,DataPembayaran_BLU!$C$2:$C$700,0)))</f>
        <v/>
      </c>
      <c r="F359" s="200">
        <f>_xlfn.IFNA(INDEX(data_pembayaran_total_pembayaran,MATCH(DataNPI_BLU!$B359,DataPembayaran_BLU!$C$2:$C$700,0)),"")</f>
        <v>0</v>
      </c>
    </row>
    <row r="360" spans="1:6" s="91" customFormat="1">
      <c r="A360" s="195">
        <v>359</v>
      </c>
      <c r="B360" s="196" t="str">
        <f>_xlfn.IFNA(INDEX(DataPembayaran_BLU!$C$2:$C$700,MATCH(DataNPI_BLU!$A360,DataPembayaran_BLU!$A$2:$A$700,0)),"")</f>
        <v/>
      </c>
      <c r="C360" s="197" t="str">
        <f>IF(INDEX(DataPembayaran_BLU!$B$2:$B$700,MATCH(DataNPI_BLU!$B360,DataPembayaran_BLU!$C$2:$C$700,0))=0,"",INDEX(DataPembayaran_BLU!$B$2:$B$700,MATCH(DataNPI_BLU!$B360,DataPembayaran_BLU!$C$2:$C$700,0)))</f>
        <v/>
      </c>
      <c r="D360" s="198" t="s">
        <v>944</v>
      </c>
      <c r="E360" s="197" t="str">
        <f>IF(INDEX(DataPembayaran_BLU!$B$2:$B$700,MATCH(DataNPI_BLU!$B360,DataPembayaran_BLU!$C$2:$C$700,0))=0,"",INDEX(DataPembayaran_BLU!$B$2:$B$700,MATCH(DataNPI_BLU!$B360,DataPembayaran_BLU!$C$2:$C$700,0)))</f>
        <v/>
      </c>
      <c r="F360" s="200">
        <f>_xlfn.IFNA(INDEX(data_pembayaran_total_pembayaran,MATCH(DataNPI_BLU!$B360,DataPembayaran_BLU!$C$2:$C$700,0)),"")</f>
        <v>0</v>
      </c>
    </row>
    <row r="361" spans="1:6" s="91" customFormat="1">
      <c r="A361" s="195">
        <v>360</v>
      </c>
      <c r="B361" s="196" t="str">
        <f>_xlfn.IFNA(INDEX(DataPembayaran_BLU!$C$2:$C$700,MATCH(DataNPI_BLU!$A361,DataPembayaran_BLU!$A$2:$A$700,0)),"")</f>
        <v/>
      </c>
      <c r="C361" s="197" t="str">
        <f>IF(INDEX(DataPembayaran_BLU!$B$2:$B$700,MATCH(DataNPI_BLU!$B361,DataPembayaran_BLU!$C$2:$C$700,0))=0,"",INDEX(DataPembayaran_BLU!$B$2:$B$700,MATCH(DataNPI_BLU!$B361,DataPembayaran_BLU!$C$2:$C$700,0)))</f>
        <v/>
      </c>
      <c r="D361" s="198" t="s">
        <v>945</v>
      </c>
      <c r="E361" s="197" t="str">
        <f>IF(INDEX(DataPembayaran_BLU!$B$2:$B$700,MATCH(DataNPI_BLU!$B361,DataPembayaran_BLU!$C$2:$C$700,0))=0,"",INDEX(DataPembayaran_BLU!$B$2:$B$700,MATCH(DataNPI_BLU!$B361,DataPembayaran_BLU!$C$2:$C$700,0)))</f>
        <v/>
      </c>
      <c r="F361" s="200">
        <f>_xlfn.IFNA(INDEX(data_pembayaran_total_pembayaran,MATCH(DataNPI_BLU!$B361,DataPembayaran_BLU!$C$2:$C$700,0)),"")</f>
        <v>0</v>
      </c>
    </row>
    <row r="362" spans="1:6" s="91" customFormat="1">
      <c r="A362" s="195">
        <v>361</v>
      </c>
      <c r="B362" s="196" t="str">
        <f>_xlfn.IFNA(INDEX(DataPembayaran_BLU!$C$2:$C$700,MATCH(DataNPI_BLU!$A362,DataPembayaran_BLU!$A$2:$A$700,0)),"")</f>
        <v/>
      </c>
      <c r="C362" s="197" t="str">
        <f>IF(INDEX(DataPembayaran_BLU!$B$2:$B$700,MATCH(DataNPI_BLU!$B362,DataPembayaran_BLU!$C$2:$C$700,0))=0,"",INDEX(DataPembayaran_BLU!$B$2:$B$700,MATCH(DataNPI_BLU!$B362,DataPembayaran_BLU!$C$2:$C$700,0)))</f>
        <v/>
      </c>
      <c r="D362" s="198" t="s">
        <v>946</v>
      </c>
      <c r="E362" s="197" t="str">
        <f>IF(INDEX(DataPembayaran_BLU!$B$2:$B$700,MATCH(DataNPI_BLU!$B362,DataPembayaran_BLU!$C$2:$C$700,0))=0,"",INDEX(DataPembayaran_BLU!$B$2:$B$700,MATCH(DataNPI_BLU!$B362,DataPembayaran_BLU!$C$2:$C$700,0)))</f>
        <v/>
      </c>
      <c r="F362" s="200">
        <f>_xlfn.IFNA(INDEX(data_pembayaran_total_pembayaran,MATCH(DataNPI_BLU!$B362,DataPembayaran_BLU!$C$2:$C$700,0)),"")</f>
        <v>0</v>
      </c>
    </row>
    <row r="363" spans="1:6" s="91" customFormat="1">
      <c r="A363" s="195">
        <v>362</v>
      </c>
      <c r="B363" s="196" t="str">
        <f>_xlfn.IFNA(INDEX(DataPembayaran_BLU!$C$2:$C$700,MATCH(DataNPI_BLU!$A363,DataPembayaran_BLU!$A$2:$A$700,0)),"")</f>
        <v/>
      </c>
      <c r="C363" s="197" t="str">
        <f>IF(INDEX(DataPembayaran_BLU!$B$2:$B$700,MATCH(DataNPI_BLU!$B363,DataPembayaran_BLU!$C$2:$C$700,0))=0,"",INDEX(DataPembayaran_BLU!$B$2:$B$700,MATCH(DataNPI_BLU!$B363,DataPembayaran_BLU!$C$2:$C$700,0)))</f>
        <v/>
      </c>
      <c r="D363" s="198" t="s">
        <v>947</v>
      </c>
      <c r="E363" s="197" t="str">
        <f>IF(INDEX(DataPembayaran_BLU!$B$2:$B$700,MATCH(DataNPI_BLU!$B363,DataPembayaran_BLU!$C$2:$C$700,0))=0,"",INDEX(DataPembayaran_BLU!$B$2:$B$700,MATCH(DataNPI_BLU!$B363,DataPembayaran_BLU!$C$2:$C$700,0)))</f>
        <v/>
      </c>
      <c r="F363" s="200">
        <f>_xlfn.IFNA(INDEX(data_pembayaran_total_pembayaran,MATCH(DataNPI_BLU!$B363,DataPembayaran_BLU!$C$2:$C$700,0)),"")</f>
        <v>0</v>
      </c>
    </row>
    <row r="364" spans="1:6" s="91" customFormat="1">
      <c r="A364" s="195">
        <v>363</v>
      </c>
      <c r="B364" s="196" t="str">
        <f>_xlfn.IFNA(INDEX(DataPembayaran_BLU!$C$2:$C$700,MATCH(DataNPI_BLU!$A364,DataPembayaran_BLU!$A$2:$A$700,0)),"")</f>
        <v/>
      </c>
      <c r="C364" s="197" t="str">
        <f>IF(INDEX(DataPembayaran_BLU!$B$2:$B$700,MATCH(DataNPI_BLU!$B364,DataPembayaran_BLU!$C$2:$C$700,0))=0,"",INDEX(DataPembayaran_BLU!$B$2:$B$700,MATCH(DataNPI_BLU!$B364,DataPembayaran_BLU!$C$2:$C$700,0)))</f>
        <v/>
      </c>
      <c r="D364" s="198" t="s">
        <v>948</v>
      </c>
      <c r="E364" s="197" t="str">
        <f>IF(INDEX(DataPembayaran_BLU!$B$2:$B$700,MATCH(DataNPI_BLU!$B364,DataPembayaran_BLU!$C$2:$C$700,0))=0,"",INDEX(DataPembayaran_BLU!$B$2:$B$700,MATCH(DataNPI_BLU!$B364,DataPembayaran_BLU!$C$2:$C$700,0)))</f>
        <v/>
      </c>
      <c r="F364" s="200">
        <f>_xlfn.IFNA(INDEX(data_pembayaran_total_pembayaran,MATCH(DataNPI_BLU!$B364,DataPembayaran_BLU!$C$2:$C$700,0)),"")</f>
        <v>0</v>
      </c>
    </row>
    <row r="365" spans="1:6" s="91" customFormat="1">
      <c r="A365" s="195">
        <v>364</v>
      </c>
      <c r="B365" s="196" t="str">
        <f>_xlfn.IFNA(INDEX(DataPembayaran_BLU!$C$2:$C$700,MATCH(DataNPI_BLU!$A365,DataPembayaran_BLU!$A$2:$A$700,0)),"")</f>
        <v/>
      </c>
      <c r="C365" s="197" t="str">
        <f>IF(INDEX(DataPembayaran_BLU!$B$2:$B$700,MATCH(DataNPI_BLU!$B365,DataPembayaran_BLU!$C$2:$C$700,0))=0,"",INDEX(DataPembayaran_BLU!$B$2:$B$700,MATCH(DataNPI_BLU!$B365,DataPembayaran_BLU!$C$2:$C$700,0)))</f>
        <v/>
      </c>
      <c r="D365" s="198" t="s">
        <v>949</v>
      </c>
      <c r="E365" s="197" t="str">
        <f>IF(INDEX(DataPembayaran_BLU!$B$2:$B$700,MATCH(DataNPI_BLU!$B365,DataPembayaran_BLU!$C$2:$C$700,0))=0,"",INDEX(DataPembayaran_BLU!$B$2:$B$700,MATCH(DataNPI_BLU!$B365,DataPembayaran_BLU!$C$2:$C$700,0)))</f>
        <v/>
      </c>
      <c r="F365" s="200">
        <f>_xlfn.IFNA(INDEX(data_pembayaran_total_pembayaran,MATCH(DataNPI_BLU!$B365,DataPembayaran_BLU!$C$2:$C$700,0)),"")</f>
        <v>0</v>
      </c>
    </row>
    <row r="366" spans="1:6" s="91" customFormat="1">
      <c r="A366" s="195">
        <v>365</v>
      </c>
      <c r="B366" s="196" t="str">
        <f>_xlfn.IFNA(INDEX(DataPembayaran_BLU!$C$2:$C$700,MATCH(DataNPI_BLU!$A366,DataPembayaran_BLU!$A$2:$A$700,0)),"")</f>
        <v/>
      </c>
      <c r="C366" s="197" t="str">
        <f>IF(INDEX(DataPembayaran_BLU!$B$2:$B$700,MATCH(DataNPI_BLU!$B366,DataPembayaran_BLU!$C$2:$C$700,0))=0,"",INDEX(DataPembayaran_BLU!$B$2:$B$700,MATCH(DataNPI_BLU!$B366,DataPembayaran_BLU!$C$2:$C$700,0)))</f>
        <v/>
      </c>
      <c r="D366" s="198" t="s">
        <v>950</v>
      </c>
      <c r="E366" s="197" t="str">
        <f>IF(INDEX(DataPembayaran_BLU!$B$2:$B$700,MATCH(DataNPI_BLU!$B366,DataPembayaran_BLU!$C$2:$C$700,0))=0,"",INDEX(DataPembayaran_BLU!$B$2:$B$700,MATCH(DataNPI_BLU!$B366,DataPembayaran_BLU!$C$2:$C$700,0)))</f>
        <v/>
      </c>
      <c r="F366" s="200">
        <f>_xlfn.IFNA(INDEX(data_pembayaran_total_pembayaran,MATCH(DataNPI_BLU!$B366,DataPembayaran_BLU!$C$2:$C$700,0)),"")</f>
        <v>0</v>
      </c>
    </row>
    <row r="367" spans="1:6" s="91" customFormat="1">
      <c r="A367" s="195">
        <v>366</v>
      </c>
      <c r="B367" s="196" t="str">
        <f>_xlfn.IFNA(INDEX(DataPembayaran_BLU!$C$2:$C$700,MATCH(DataNPI_BLU!$A367,DataPembayaran_BLU!$A$2:$A$700,0)),"")</f>
        <v/>
      </c>
      <c r="C367" s="197" t="str">
        <f>IF(INDEX(DataPembayaran_BLU!$B$2:$B$700,MATCH(DataNPI_BLU!$B367,DataPembayaran_BLU!$C$2:$C$700,0))=0,"",INDEX(DataPembayaran_BLU!$B$2:$B$700,MATCH(DataNPI_BLU!$B367,DataPembayaran_BLU!$C$2:$C$700,0)))</f>
        <v/>
      </c>
      <c r="D367" s="198" t="s">
        <v>951</v>
      </c>
      <c r="E367" s="197" t="str">
        <f>IF(INDEX(DataPembayaran_BLU!$B$2:$B$700,MATCH(DataNPI_BLU!$B367,DataPembayaran_BLU!$C$2:$C$700,0))=0,"",INDEX(DataPembayaran_BLU!$B$2:$B$700,MATCH(DataNPI_BLU!$B367,DataPembayaran_BLU!$C$2:$C$700,0)))</f>
        <v/>
      </c>
      <c r="F367" s="200">
        <f>_xlfn.IFNA(INDEX(data_pembayaran_total_pembayaran,MATCH(DataNPI_BLU!$B367,DataPembayaran_BLU!$C$2:$C$700,0)),"")</f>
        <v>0</v>
      </c>
    </row>
    <row r="368" spans="1:6">
      <c r="A368" s="195">
        <v>367</v>
      </c>
      <c r="B368" s="196" t="str">
        <f>_xlfn.IFNA(INDEX(DataPembayaran_BLU!$C$2:$C$700,MATCH(DataNPI_BLU!$A368,DataPembayaran_BLU!$A$2:$A$700,0)),"")</f>
        <v/>
      </c>
      <c r="C368" s="197" t="str">
        <f>IF(INDEX(DataPembayaran_BLU!$B$2:$B$700,MATCH(DataNPI_BLU!$B368,DataPembayaran_BLU!$C$2:$C$700,0))=0,"",INDEX(DataPembayaran_BLU!$B$2:$B$700,MATCH(DataNPI_BLU!$B368,DataPembayaran_BLU!$C$2:$C$700,0)))</f>
        <v/>
      </c>
      <c r="D368" s="198" t="s">
        <v>952</v>
      </c>
      <c r="E368" s="197" t="str">
        <f>IF(INDEX(DataPembayaran_BLU!$B$2:$B$700,MATCH(DataNPI_BLU!$B368,DataPembayaran_BLU!$C$2:$C$700,0))=0,"",INDEX(DataPembayaran_BLU!$B$2:$B$700,MATCH(DataNPI_BLU!$B368,DataPembayaran_BLU!$C$2:$C$700,0)))</f>
        <v/>
      </c>
      <c r="F368" s="200">
        <f>_xlfn.IFNA(INDEX(data_pembayaran_total_pembayaran,MATCH(DataNPI_BLU!$B368,DataPembayaran_BLU!$C$2:$C$700,0)),"")</f>
        <v>0</v>
      </c>
    </row>
    <row r="369" spans="1:6">
      <c r="A369" s="195">
        <v>368</v>
      </c>
      <c r="B369" s="196" t="str">
        <f>_xlfn.IFNA(INDEX(DataPembayaran_BLU!$C$2:$C$700,MATCH(DataNPI_BLU!$A369,DataPembayaran_BLU!$A$2:$A$700,0)),"")</f>
        <v/>
      </c>
      <c r="C369" s="197" t="str">
        <f>IF(INDEX(DataPembayaran_BLU!$B$2:$B$700,MATCH(DataNPI_BLU!$B369,DataPembayaran_BLU!$C$2:$C$700,0))=0,"",INDEX(DataPembayaran_BLU!$B$2:$B$700,MATCH(DataNPI_BLU!$B369,DataPembayaran_BLU!$C$2:$C$700,0)))</f>
        <v/>
      </c>
      <c r="D369" s="198" t="s">
        <v>953</v>
      </c>
      <c r="E369" s="197" t="str">
        <f>IF(INDEX(DataPembayaran_BLU!$B$2:$B$700,MATCH(DataNPI_BLU!$B369,DataPembayaran_BLU!$C$2:$C$700,0))=0,"",INDEX(DataPembayaran_BLU!$B$2:$B$700,MATCH(DataNPI_BLU!$B369,DataPembayaran_BLU!$C$2:$C$700,0)))</f>
        <v/>
      </c>
      <c r="F369" s="200">
        <f>_xlfn.IFNA(INDEX(data_pembayaran_total_pembayaran,MATCH(DataNPI_BLU!$B369,DataPembayaran_BLU!$C$2:$C$700,0)),"")</f>
        <v>0</v>
      </c>
    </row>
    <row r="370" spans="1:6">
      <c r="A370" s="195">
        <v>369</v>
      </c>
      <c r="B370" s="196" t="str">
        <f>_xlfn.IFNA(INDEX(DataPembayaran_BLU!$C$2:$C$700,MATCH(DataNPI_BLU!$A370,DataPembayaran_BLU!$A$2:$A$700,0)),"")</f>
        <v/>
      </c>
      <c r="C370" s="197" t="str">
        <f>IF(INDEX(DataPembayaran_BLU!$B$2:$B$700,MATCH(DataNPI_BLU!$B370,DataPembayaran_BLU!$C$2:$C$700,0))=0,"",INDEX(DataPembayaran_BLU!$B$2:$B$700,MATCH(DataNPI_BLU!$B370,DataPembayaran_BLU!$C$2:$C$700,0)))</f>
        <v/>
      </c>
      <c r="D370" s="198" t="s">
        <v>954</v>
      </c>
      <c r="E370" s="197" t="str">
        <f>IF(INDEX(DataPembayaran_BLU!$B$2:$B$700,MATCH(DataNPI_BLU!$B370,DataPembayaran_BLU!$C$2:$C$700,0))=0,"",INDEX(DataPembayaran_BLU!$B$2:$B$700,MATCH(DataNPI_BLU!$B370,DataPembayaran_BLU!$C$2:$C$700,0)))</f>
        <v/>
      </c>
      <c r="F370" s="200">
        <f>_xlfn.IFNA(INDEX(data_pembayaran_total_pembayaran,MATCH(DataNPI_BLU!$B370,DataPembayaran_BLU!$C$2:$C$700,0)),"")</f>
        <v>0</v>
      </c>
    </row>
    <row r="371" spans="1:6">
      <c r="A371" s="195">
        <v>370</v>
      </c>
      <c r="B371" s="196" t="str">
        <f>_xlfn.IFNA(INDEX(DataPembayaran_BLU!$C$2:$C$700,MATCH(DataNPI_BLU!$A371,DataPembayaran_BLU!$A$2:$A$700,0)),"")</f>
        <v/>
      </c>
      <c r="C371" s="197" t="str">
        <f>IF(INDEX(DataPembayaran_BLU!$B$2:$B$700,MATCH(DataNPI_BLU!$B371,DataPembayaran_BLU!$C$2:$C$700,0))=0,"",INDEX(DataPembayaran_BLU!$B$2:$B$700,MATCH(DataNPI_BLU!$B371,DataPembayaran_BLU!$C$2:$C$700,0)))</f>
        <v/>
      </c>
      <c r="D371" s="198" t="s">
        <v>955</v>
      </c>
      <c r="E371" s="197" t="str">
        <f>IF(INDEX(DataPembayaran_BLU!$B$2:$B$700,MATCH(DataNPI_BLU!$B371,DataPembayaran_BLU!$C$2:$C$700,0))=0,"",INDEX(DataPembayaran_BLU!$B$2:$B$700,MATCH(DataNPI_BLU!$B371,DataPembayaran_BLU!$C$2:$C$700,0)))</f>
        <v/>
      </c>
      <c r="F371" s="200">
        <f>_xlfn.IFNA(INDEX(data_pembayaran_total_pembayaran,MATCH(DataNPI_BLU!$B371,DataPembayaran_BLU!$C$2:$C$700,0)),"")</f>
        <v>0</v>
      </c>
    </row>
    <row r="372" spans="1:6">
      <c r="A372" s="195">
        <v>371</v>
      </c>
      <c r="B372" s="196" t="str">
        <f>_xlfn.IFNA(INDEX(DataPembayaran_BLU!$C$2:$C$700,MATCH(DataNPI_BLU!$A372,DataPembayaran_BLU!$A$2:$A$700,0)),"")</f>
        <v/>
      </c>
      <c r="C372" s="197" t="str">
        <f>IF(INDEX(DataPembayaran_BLU!$B$2:$B$700,MATCH(DataNPI_BLU!$B372,DataPembayaran_BLU!$C$2:$C$700,0))=0,"",INDEX(DataPembayaran_BLU!$B$2:$B$700,MATCH(DataNPI_BLU!$B372,DataPembayaran_BLU!$C$2:$C$700,0)))</f>
        <v/>
      </c>
      <c r="D372" s="198" t="s">
        <v>956</v>
      </c>
      <c r="E372" s="197" t="str">
        <f>IF(INDEX(DataPembayaran_BLU!$B$2:$B$700,MATCH(DataNPI_BLU!$B372,DataPembayaran_BLU!$C$2:$C$700,0))=0,"",INDEX(DataPembayaran_BLU!$B$2:$B$700,MATCH(DataNPI_BLU!$B372,DataPembayaran_BLU!$C$2:$C$700,0)))</f>
        <v/>
      </c>
      <c r="F372" s="200">
        <f>_xlfn.IFNA(INDEX(data_pembayaran_total_pembayaran,MATCH(DataNPI_BLU!$B372,DataPembayaran_BLU!$C$2:$C$700,0)),"")</f>
        <v>0</v>
      </c>
    </row>
    <row r="373" spans="1:6">
      <c r="A373" s="195">
        <v>372</v>
      </c>
      <c r="B373" s="196" t="str">
        <f>_xlfn.IFNA(INDEX(DataPembayaran_BLU!$C$2:$C$700,MATCH(DataNPI_BLU!$A373,DataPembayaran_BLU!$A$2:$A$700,0)),"")</f>
        <v/>
      </c>
      <c r="C373" s="197" t="str">
        <f>IF(INDEX(DataPembayaran_BLU!$B$2:$B$700,MATCH(DataNPI_BLU!$B373,DataPembayaran_BLU!$C$2:$C$700,0))=0,"",INDEX(DataPembayaran_BLU!$B$2:$B$700,MATCH(DataNPI_BLU!$B373,DataPembayaran_BLU!$C$2:$C$700,0)))</f>
        <v/>
      </c>
      <c r="D373" s="198" t="s">
        <v>957</v>
      </c>
      <c r="E373" s="197" t="str">
        <f>IF(INDEX(DataPembayaran_BLU!$B$2:$B$700,MATCH(DataNPI_BLU!$B373,DataPembayaran_BLU!$C$2:$C$700,0))=0,"",INDEX(DataPembayaran_BLU!$B$2:$B$700,MATCH(DataNPI_BLU!$B373,DataPembayaran_BLU!$C$2:$C$700,0)))</f>
        <v/>
      </c>
      <c r="F373" s="200">
        <f>_xlfn.IFNA(INDEX(data_pembayaran_total_pembayaran,MATCH(DataNPI_BLU!$B373,DataPembayaran_BLU!$C$2:$C$700,0)),"")</f>
        <v>0</v>
      </c>
    </row>
    <row r="374" spans="1:6">
      <c r="A374" s="195">
        <v>373</v>
      </c>
      <c r="B374" s="196" t="str">
        <f>_xlfn.IFNA(INDEX(DataPembayaran_BLU!$C$2:$C$700,MATCH(DataNPI_BLU!$A374,DataPembayaran_BLU!$A$2:$A$700,0)),"")</f>
        <v/>
      </c>
      <c r="C374" s="197" t="str">
        <f>IF(INDEX(DataPembayaran_BLU!$B$2:$B$700,MATCH(DataNPI_BLU!$B374,DataPembayaran_BLU!$C$2:$C$700,0))=0,"",INDEX(DataPembayaran_BLU!$B$2:$B$700,MATCH(DataNPI_BLU!$B374,DataPembayaran_BLU!$C$2:$C$700,0)))</f>
        <v/>
      </c>
      <c r="D374" s="198" t="s">
        <v>958</v>
      </c>
      <c r="E374" s="197" t="str">
        <f>IF(INDEX(DataPembayaran_BLU!$B$2:$B$700,MATCH(DataNPI_BLU!$B374,DataPembayaran_BLU!$C$2:$C$700,0))=0,"",INDEX(DataPembayaran_BLU!$B$2:$B$700,MATCH(DataNPI_BLU!$B374,DataPembayaran_BLU!$C$2:$C$700,0)))</f>
        <v/>
      </c>
      <c r="F374" s="200">
        <f>_xlfn.IFNA(INDEX(data_pembayaran_total_pembayaran,MATCH(DataNPI_BLU!$B374,DataPembayaran_BLU!$C$2:$C$700,0)),"")</f>
        <v>0</v>
      </c>
    </row>
    <row r="375" spans="1:6">
      <c r="A375" s="195">
        <v>374</v>
      </c>
      <c r="B375" s="196" t="str">
        <f>_xlfn.IFNA(INDEX(DataPembayaran_BLU!$C$2:$C$700,MATCH(DataNPI_BLU!$A375,DataPembayaran_BLU!$A$2:$A$700,0)),"")</f>
        <v/>
      </c>
      <c r="C375" s="197" t="str">
        <f>IF(INDEX(DataPembayaran_BLU!$B$2:$B$700,MATCH(DataNPI_BLU!$B375,DataPembayaran_BLU!$C$2:$C$700,0))=0,"",INDEX(DataPembayaran_BLU!$B$2:$B$700,MATCH(DataNPI_BLU!$B375,DataPembayaran_BLU!$C$2:$C$700,0)))</f>
        <v/>
      </c>
      <c r="D375" s="198" t="s">
        <v>959</v>
      </c>
      <c r="E375" s="197" t="str">
        <f>IF(INDEX(DataPembayaran_BLU!$B$2:$B$700,MATCH(DataNPI_BLU!$B375,DataPembayaran_BLU!$C$2:$C$700,0))=0,"",INDEX(DataPembayaran_BLU!$B$2:$B$700,MATCH(DataNPI_BLU!$B375,DataPembayaran_BLU!$C$2:$C$700,0)))</f>
        <v/>
      </c>
      <c r="F375" s="200">
        <f>_xlfn.IFNA(INDEX(data_pembayaran_total_pembayaran,MATCH(DataNPI_BLU!$B375,DataPembayaran_BLU!$C$2:$C$700,0)),"")</f>
        <v>0</v>
      </c>
    </row>
    <row r="376" spans="1:6">
      <c r="A376" s="195">
        <v>375</v>
      </c>
      <c r="B376" s="196" t="str">
        <f>_xlfn.IFNA(INDEX(DataPembayaran_BLU!$C$2:$C$700,MATCH(DataNPI_BLU!$A376,DataPembayaran_BLU!$A$2:$A$700,0)),"")</f>
        <v/>
      </c>
      <c r="C376" s="197" t="str">
        <f>IF(INDEX(DataPembayaran_BLU!$B$2:$B$700,MATCH(DataNPI_BLU!$B376,DataPembayaran_BLU!$C$2:$C$700,0))=0,"",INDEX(DataPembayaran_BLU!$B$2:$B$700,MATCH(DataNPI_BLU!$B376,DataPembayaran_BLU!$C$2:$C$700,0)))</f>
        <v/>
      </c>
      <c r="D376" s="198" t="s">
        <v>960</v>
      </c>
      <c r="E376" s="197" t="str">
        <f>IF(INDEX(DataPembayaran_BLU!$B$2:$B$700,MATCH(DataNPI_BLU!$B376,DataPembayaran_BLU!$C$2:$C$700,0))=0,"",INDEX(DataPembayaran_BLU!$B$2:$B$700,MATCH(DataNPI_BLU!$B376,DataPembayaran_BLU!$C$2:$C$700,0)))</f>
        <v/>
      </c>
      <c r="F376" s="200">
        <f>_xlfn.IFNA(INDEX(data_pembayaran_total_pembayaran,MATCH(DataNPI_BLU!$B376,DataPembayaran_BLU!$C$2:$C$700,0)),"")</f>
        <v>0</v>
      </c>
    </row>
    <row r="377" spans="1:6">
      <c r="A377" s="195">
        <v>376</v>
      </c>
      <c r="B377" s="196" t="str">
        <f>_xlfn.IFNA(INDEX(DataPembayaran_BLU!$C$2:$C$700,MATCH(DataNPI_BLU!$A377,DataPembayaran_BLU!$A$2:$A$700,0)),"")</f>
        <v/>
      </c>
      <c r="C377" s="197" t="str">
        <f>IF(INDEX(DataPembayaran_BLU!$B$2:$B$700,MATCH(DataNPI_BLU!$B377,DataPembayaran_BLU!$C$2:$C$700,0))=0,"",INDEX(DataPembayaran_BLU!$B$2:$B$700,MATCH(DataNPI_BLU!$B377,DataPembayaran_BLU!$C$2:$C$700,0)))</f>
        <v/>
      </c>
      <c r="D377" s="198" t="s">
        <v>961</v>
      </c>
      <c r="E377" s="197" t="str">
        <f>IF(INDEX(DataPembayaran_BLU!$B$2:$B$700,MATCH(DataNPI_BLU!$B377,DataPembayaran_BLU!$C$2:$C$700,0))=0,"",INDEX(DataPembayaran_BLU!$B$2:$B$700,MATCH(DataNPI_BLU!$B377,DataPembayaran_BLU!$C$2:$C$700,0)))</f>
        <v/>
      </c>
      <c r="F377" s="200">
        <f>_xlfn.IFNA(INDEX(data_pembayaran_total_pembayaran,MATCH(DataNPI_BLU!$B377,DataPembayaran_BLU!$C$2:$C$700,0)),"")</f>
        <v>0</v>
      </c>
    </row>
    <row r="378" spans="1:6">
      <c r="A378" s="195">
        <v>377</v>
      </c>
      <c r="B378" s="196" t="str">
        <f>_xlfn.IFNA(INDEX(DataPembayaran_BLU!$C$2:$C$700,MATCH(DataNPI_BLU!$A378,DataPembayaran_BLU!$A$2:$A$700,0)),"")</f>
        <v/>
      </c>
      <c r="C378" s="197" t="str">
        <f>IF(INDEX(DataPembayaran_BLU!$B$2:$B$700,MATCH(DataNPI_BLU!$B378,DataPembayaran_BLU!$C$2:$C$700,0))=0,"",INDEX(DataPembayaran_BLU!$B$2:$B$700,MATCH(DataNPI_BLU!$B378,DataPembayaran_BLU!$C$2:$C$700,0)))</f>
        <v/>
      </c>
      <c r="D378" s="198" t="s">
        <v>962</v>
      </c>
      <c r="E378" s="197" t="str">
        <f>IF(INDEX(DataPembayaran_BLU!$B$2:$B$700,MATCH(DataNPI_BLU!$B378,DataPembayaran_BLU!$C$2:$C$700,0))=0,"",INDEX(DataPembayaran_BLU!$B$2:$B$700,MATCH(DataNPI_BLU!$B378,DataPembayaran_BLU!$C$2:$C$700,0)))</f>
        <v/>
      </c>
      <c r="F378" s="200">
        <f>_xlfn.IFNA(INDEX(data_pembayaran_total_pembayaran,MATCH(DataNPI_BLU!$B378,DataPembayaran_BLU!$C$2:$C$700,0)),"")</f>
        <v>0</v>
      </c>
    </row>
    <row r="379" spans="1:6">
      <c r="A379" s="195">
        <v>378</v>
      </c>
      <c r="B379" s="196" t="str">
        <f>_xlfn.IFNA(INDEX(DataPembayaran_BLU!$C$2:$C$700,MATCH(DataNPI_BLU!$A379,DataPembayaran_BLU!$A$2:$A$700,0)),"")</f>
        <v/>
      </c>
      <c r="C379" s="197" t="str">
        <f>IF(INDEX(DataPembayaran_BLU!$B$2:$B$700,MATCH(DataNPI_BLU!$B379,DataPembayaran_BLU!$C$2:$C$700,0))=0,"",INDEX(DataPembayaran_BLU!$B$2:$B$700,MATCH(DataNPI_BLU!$B379,DataPembayaran_BLU!$C$2:$C$700,0)))</f>
        <v/>
      </c>
      <c r="D379" s="198" t="s">
        <v>963</v>
      </c>
      <c r="E379" s="197" t="str">
        <f>IF(INDEX(DataPembayaran_BLU!$B$2:$B$700,MATCH(DataNPI_BLU!$B379,DataPembayaran_BLU!$C$2:$C$700,0))=0,"",INDEX(DataPembayaran_BLU!$B$2:$B$700,MATCH(DataNPI_BLU!$B379,DataPembayaran_BLU!$C$2:$C$700,0)))</f>
        <v/>
      </c>
      <c r="F379" s="200">
        <f>_xlfn.IFNA(INDEX(data_pembayaran_total_pembayaran,MATCH(DataNPI_BLU!$B379,DataPembayaran_BLU!$C$2:$C$700,0)),"")</f>
        <v>0</v>
      </c>
    </row>
    <row r="380" spans="1:6">
      <c r="A380" s="195">
        <v>379</v>
      </c>
      <c r="B380" s="196" t="str">
        <f>_xlfn.IFNA(INDEX(DataPembayaran_BLU!$C$2:$C$700,MATCH(DataNPI_BLU!$A380,DataPembayaran_BLU!$A$2:$A$700,0)),"")</f>
        <v/>
      </c>
      <c r="C380" s="197" t="str">
        <f>IF(INDEX(DataPembayaran_BLU!$B$2:$B$700,MATCH(DataNPI_BLU!$B380,DataPembayaran_BLU!$C$2:$C$700,0))=0,"",INDEX(DataPembayaran_BLU!$B$2:$B$700,MATCH(DataNPI_BLU!$B380,DataPembayaran_BLU!$C$2:$C$700,0)))</f>
        <v/>
      </c>
      <c r="D380" s="198" t="s">
        <v>964</v>
      </c>
      <c r="E380" s="197" t="str">
        <f>IF(INDEX(DataPembayaran_BLU!$B$2:$B$700,MATCH(DataNPI_BLU!$B380,DataPembayaran_BLU!$C$2:$C$700,0))=0,"",INDEX(DataPembayaran_BLU!$B$2:$B$700,MATCH(DataNPI_BLU!$B380,DataPembayaran_BLU!$C$2:$C$700,0)))</f>
        <v/>
      </c>
      <c r="F380" s="200">
        <f>_xlfn.IFNA(INDEX(data_pembayaran_total_pembayaran,MATCH(DataNPI_BLU!$B380,DataPembayaran_BLU!$C$2:$C$700,0)),"")</f>
        <v>0</v>
      </c>
    </row>
    <row r="381" spans="1:6">
      <c r="A381" s="195">
        <v>380</v>
      </c>
      <c r="B381" s="196" t="str">
        <f>_xlfn.IFNA(INDEX(DataPembayaran_BLU!$C$2:$C$700,MATCH(DataNPI_BLU!$A381,DataPembayaran_BLU!$A$2:$A$700,0)),"")</f>
        <v/>
      </c>
      <c r="C381" s="197" t="str">
        <f>IF(INDEX(DataPembayaran_BLU!$B$2:$B$700,MATCH(DataNPI_BLU!$B381,DataPembayaran_BLU!$C$2:$C$700,0))=0,"",INDEX(DataPembayaran_BLU!$B$2:$B$700,MATCH(DataNPI_BLU!$B381,DataPembayaran_BLU!$C$2:$C$700,0)))</f>
        <v/>
      </c>
      <c r="D381" s="198" t="s">
        <v>965</v>
      </c>
      <c r="E381" s="197" t="str">
        <f>IF(INDEX(DataPembayaran_BLU!$B$2:$B$700,MATCH(DataNPI_BLU!$B381,DataPembayaran_BLU!$C$2:$C$700,0))=0,"",INDEX(DataPembayaran_BLU!$B$2:$B$700,MATCH(DataNPI_BLU!$B381,DataPembayaran_BLU!$C$2:$C$700,0)))</f>
        <v/>
      </c>
      <c r="F381" s="200">
        <f>_xlfn.IFNA(INDEX(data_pembayaran_total_pembayaran,MATCH(DataNPI_BLU!$B381,DataPembayaran_BLU!$C$2:$C$700,0)),"")</f>
        <v>0</v>
      </c>
    </row>
    <row r="382" spans="1:6">
      <c r="A382" s="195">
        <v>381</v>
      </c>
      <c r="B382" s="196" t="str">
        <f>_xlfn.IFNA(INDEX(DataPembayaran_BLU!$C$2:$C$700,MATCH(DataNPI_BLU!$A382,DataPembayaran_BLU!$A$2:$A$700,0)),"")</f>
        <v/>
      </c>
      <c r="C382" s="197" t="str">
        <f>IF(INDEX(DataPembayaran_BLU!$B$2:$B$700,MATCH(DataNPI_BLU!$B382,DataPembayaran_BLU!$C$2:$C$700,0))=0,"",INDEX(DataPembayaran_BLU!$B$2:$B$700,MATCH(DataNPI_BLU!$B382,DataPembayaran_BLU!$C$2:$C$700,0)))</f>
        <v/>
      </c>
      <c r="D382" s="198" t="s">
        <v>966</v>
      </c>
      <c r="E382" s="197" t="str">
        <f>IF(INDEX(DataPembayaran_BLU!$B$2:$B$700,MATCH(DataNPI_BLU!$B382,DataPembayaran_BLU!$C$2:$C$700,0))=0,"",INDEX(DataPembayaran_BLU!$B$2:$B$700,MATCH(DataNPI_BLU!$B382,DataPembayaran_BLU!$C$2:$C$700,0)))</f>
        <v/>
      </c>
      <c r="F382" s="200">
        <f>_xlfn.IFNA(INDEX(data_pembayaran_total_pembayaran,MATCH(DataNPI_BLU!$B382,DataPembayaran_BLU!$C$2:$C$700,0)),"")</f>
        <v>0</v>
      </c>
    </row>
    <row r="383" spans="1:6">
      <c r="A383" s="195">
        <v>382</v>
      </c>
      <c r="B383" s="196" t="str">
        <f>_xlfn.IFNA(INDEX(DataPembayaran_BLU!$C$2:$C$700,MATCH(DataNPI_BLU!$A383,DataPembayaran_BLU!$A$2:$A$700,0)),"")</f>
        <v/>
      </c>
      <c r="C383" s="197" t="str">
        <f>IF(INDEX(DataPembayaran_BLU!$B$2:$B$700,MATCH(DataNPI_BLU!$B383,DataPembayaran_BLU!$C$2:$C$700,0))=0,"",INDEX(DataPembayaran_BLU!$B$2:$B$700,MATCH(DataNPI_BLU!$B383,DataPembayaran_BLU!$C$2:$C$700,0)))</f>
        <v/>
      </c>
      <c r="D383" s="198" t="s">
        <v>967</v>
      </c>
      <c r="E383" s="197" t="str">
        <f>IF(INDEX(DataPembayaran_BLU!$B$2:$B$700,MATCH(DataNPI_BLU!$B383,DataPembayaran_BLU!$C$2:$C$700,0))=0,"",INDEX(DataPembayaran_BLU!$B$2:$B$700,MATCH(DataNPI_BLU!$B383,DataPembayaran_BLU!$C$2:$C$700,0)))</f>
        <v/>
      </c>
      <c r="F383" s="200">
        <f>_xlfn.IFNA(INDEX(data_pembayaran_total_pembayaran,MATCH(DataNPI_BLU!$B383,DataPembayaran_BLU!$C$2:$C$700,0)),"")</f>
        <v>0</v>
      </c>
    </row>
    <row r="384" spans="1:6">
      <c r="A384" s="195">
        <v>383</v>
      </c>
      <c r="B384" s="196" t="str">
        <f>_xlfn.IFNA(INDEX(DataPembayaran_BLU!$C$2:$C$700,MATCH(DataNPI_BLU!$A384,DataPembayaran_BLU!$A$2:$A$700,0)),"")</f>
        <v/>
      </c>
      <c r="C384" s="197" t="str">
        <f>IF(INDEX(DataPembayaran_BLU!$B$2:$B$700,MATCH(DataNPI_BLU!$B384,DataPembayaran_BLU!$C$2:$C$700,0))=0,"",INDEX(DataPembayaran_BLU!$B$2:$B$700,MATCH(DataNPI_BLU!$B384,DataPembayaran_BLU!$C$2:$C$700,0)))</f>
        <v/>
      </c>
      <c r="D384" s="198" t="s">
        <v>968</v>
      </c>
      <c r="E384" s="197" t="str">
        <f>IF(INDEX(DataPembayaran_BLU!$B$2:$B$700,MATCH(DataNPI_BLU!$B384,DataPembayaran_BLU!$C$2:$C$700,0))=0,"",INDEX(DataPembayaran_BLU!$B$2:$B$700,MATCH(DataNPI_BLU!$B384,DataPembayaran_BLU!$C$2:$C$700,0)))</f>
        <v/>
      </c>
      <c r="F384" s="200">
        <f>_xlfn.IFNA(INDEX(data_pembayaran_total_pembayaran,MATCH(DataNPI_BLU!$B384,DataPembayaran_BLU!$C$2:$C$700,0)),"")</f>
        <v>0</v>
      </c>
    </row>
    <row r="385" spans="1:6">
      <c r="A385" s="195">
        <v>384</v>
      </c>
      <c r="B385" s="196" t="str">
        <f>_xlfn.IFNA(INDEX(DataPembayaran_BLU!$C$2:$C$700,MATCH(DataNPI_BLU!$A385,DataPembayaran_BLU!$A$2:$A$700,0)),"")</f>
        <v/>
      </c>
      <c r="C385" s="197" t="str">
        <f>IF(INDEX(DataPembayaran_BLU!$B$2:$B$700,MATCH(DataNPI_BLU!$B385,DataPembayaran_BLU!$C$2:$C$700,0))=0,"",INDEX(DataPembayaran_BLU!$B$2:$B$700,MATCH(DataNPI_BLU!$B385,DataPembayaran_BLU!$C$2:$C$700,0)))</f>
        <v/>
      </c>
      <c r="D385" s="198" t="s">
        <v>969</v>
      </c>
      <c r="E385" s="197" t="str">
        <f>IF(INDEX(DataPembayaran_BLU!$B$2:$B$700,MATCH(DataNPI_BLU!$B385,DataPembayaran_BLU!$C$2:$C$700,0))=0,"",INDEX(DataPembayaran_BLU!$B$2:$B$700,MATCH(DataNPI_BLU!$B385,DataPembayaran_BLU!$C$2:$C$700,0)))</f>
        <v/>
      </c>
      <c r="F385" s="200">
        <f>_xlfn.IFNA(INDEX(data_pembayaran_total_pembayaran,MATCH(DataNPI_BLU!$B385,DataPembayaran_BLU!$C$2:$C$700,0)),"")</f>
        <v>0</v>
      </c>
    </row>
    <row r="386" spans="1:6">
      <c r="A386" s="195">
        <v>385</v>
      </c>
      <c r="B386" s="196" t="str">
        <f>_xlfn.IFNA(INDEX(DataPembayaran_BLU!$C$2:$C$700,MATCH(DataNPI_BLU!$A386,DataPembayaran_BLU!$A$2:$A$700,0)),"")</f>
        <v/>
      </c>
      <c r="C386" s="197" t="str">
        <f>IF(INDEX(DataPembayaran_BLU!$B$2:$B$700,MATCH(DataNPI_BLU!$B386,DataPembayaran_BLU!$C$2:$C$700,0))=0,"",INDEX(DataPembayaran_BLU!$B$2:$B$700,MATCH(DataNPI_BLU!$B386,DataPembayaran_BLU!$C$2:$C$700,0)))</f>
        <v/>
      </c>
      <c r="D386" s="198" t="s">
        <v>970</v>
      </c>
      <c r="E386" s="197" t="str">
        <f>IF(INDEX(DataPembayaran_BLU!$B$2:$B$700,MATCH(DataNPI_BLU!$B386,DataPembayaran_BLU!$C$2:$C$700,0))=0,"",INDEX(DataPembayaran_BLU!$B$2:$B$700,MATCH(DataNPI_BLU!$B386,DataPembayaran_BLU!$C$2:$C$700,0)))</f>
        <v/>
      </c>
      <c r="F386" s="200">
        <f>_xlfn.IFNA(INDEX(data_pembayaran_total_pembayaran,MATCH(DataNPI_BLU!$B386,DataPembayaran_BLU!$C$2:$C$700,0)),"")</f>
        <v>0</v>
      </c>
    </row>
    <row r="387" spans="1:6">
      <c r="A387" s="195">
        <v>386</v>
      </c>
      <c r="B387" s="196" t="str">
        <f>_xlfn.IFNA(INDEX(DataPembayaran_BLU!$C$2:$C$700,MATCH(DataNPI_BLU!$A387,DataPembayaran_BLU!$A$2:$A$700,0)),"")</f>
        <v/>
      </c>
      <c r="C387" s="197" t="str">
        <f>IF(INDEX(DataPembayaran_BLU!$B$2:$B$700,MATCH(DataNPI_BLU!$B387,DataPembayaran_BLU!$C$2:$C$700,0))=0,"",INDEX(DataPembayaran_BLU!$B$2:$B$700,MATCH(DataNPI_BLU!$B387,DataPembayaran_BLU!$C$2:$C$700,0)))</f>
        <v/>
      </c>
      <c r="D387" s="198" t="s">
        <v>971</v>
      </c>
      <c r="E387" s="197" t="str">
        <f>IF(INDEX(DataPembayaran_BLU!$B$2:$B$700,MATCH(DataNPI_BLU!$B387,DataPembayaran_BLU!$C$2:$C$700,0))=0,"",INDEX(DataPembayaran_BLU!$B$2:$B$700,MATCH(DataNPI_BLU!$B387,DataPembayaran_BLU!$C$2:$C$700,0)))</f>
        <v/>
      </c>
      <c r="F387" s="200">
        <f>_xlfn.IFNA(INDEX(data_pembayaran_total_pembayaran,MATCH(DataNPI_BLU!$B387,DataPembayaran_BLU!$C$2:$C$700,0)),"")</f>
        <v>0</v>
      </c>
    </row>
    <row r="388" spans="1:6">
      <c r="A388" s="195">
        <v>387</v>
      </c>
      <c r="B388" s="196" t="str">
        <f>_xlfn.IFNA(INDEX(DataPembayaran_BLU!$C$2:$C$700,MATCH(DataNPI_BLU!$A388,DataPembayaran_BLU!$A$2:$A$700,0)),"")</f>
        <v/>
      </c>
      <c r="C388" s="197" t="str">
        <f>IF(INDEX(DataPembayaran_BLU!$B$2:$B$700,MATCH(DataNPI_BLU!$B388,DataPembayaran_BLU!$C$2:$C$700,0))=0,"",INDEX(DataPembayaran_BLU!$B$2:$B$700,MATCH(DataNPI_BLU!$B388,DataPembayaran_BLU!$C$2:$C$700,0)))</f>
        <v/>
      </c>
      <c r="D388" s="198" t="s">
        <v>972</v>
      </c>
      <c r="E388" s="197" t="str">
        <f>IF(INDEX(DataPembayaran_BLU!$B$2:$B$700,MATCH(DataNPI_BLU!$B388,DataPembayaran_BLU!$C$2:$C$700,0))=0,"",INDEX(DataPembayaran_BLU!$B$2:$B$700,MATCH(DataNPI_BLU!$B388,DataPembayaran_BLU!$C$2:$C$700,0)))</f>
        <v/>
      </c>
      <c r="F388" s="200">
        <f>_xlfn.IFNA(INDEX(data_pembayaran_total_pembayaran,MATCH(DataNPI_BLU!$B388,DataPembayaran_BLU!$C$2:$C$700,0)),"")</f>
        <v>0</v>
      </c>
    </row>
    <row r="389" spans="1:6">
      <c r="A389" s="195">
        <v>388</v>
      </c>
      <c r="B389" s="196" t="str">
        <f>_xlfn.IFNA(INDEX(DataPembayaran_BLU!$C$2:$C$700,MATCH(DataNPI_BLU!$A389,DataPembayaran_BLU!$A$2:$A$700,0)),"")</f>
        <v/>
      </c>
      <c r="C389" s="197" t="str">
        <f>IF(INDEX(DataPembayaran_BLU!$B$2:$B$700,MATCH(DataNPI_BLU!$B389,DataPembayaran_BLU!$C$2:$C$700,0))=0,"",INDEX(DataPembayaran_BLU!$B$2:$B$700,MATCH(DataNPI_BLU!$B389,DataPembayaran_BLU!$C$2:$C$700,0)))</f>
        <v/>
      </c>
      <c r="D389" s="198" t="s">
        <v>973</v>
      </c>
      <c r="E389" s="197" t="str">
        <f>IF(INDEX(DataPembayaran_BLU!$B$2:$B$700,MATCH(DataNPI_BLU!$B389,DataPembayaran_BLU!$C$2:$C$700,0))=0,"",INDEX(DataPembayaran_BLU!$B$2:$B$700,MATCH(DataNPI_BLU!$B389,DataPembayaran_BLU!$C$2:$C$700,0)))</f>
        <v/>
      </c>
      <c r="F389" s="200">
        <f>_xlfn.IFNA(INDEX(data_pembayaran_total_pembayaran,MATCH(DataNPI_BLU!$B389,DataPembayaran_BLU!$C$2:$C$700,0)),"")</f>
        <v>0</v>
      </c>
    </row>
    <row r="390" spans="1:6">
      <c r="A390" s="195">
        <v>389</v>
      </c>
      <c r="B390" s="196" t="str">
        <f>_xlfn.IFNA(INDEX(DataPembayaran_BLU!$C$2:$C$700,MATCH(DataNPI_BLU!$A390,DataPembayaran_BLU!$A$2:$A$700,0)),"")</f>
        <v/>
      </c>
      <c r="C390" s="197" t="str">
        <f>IF(INDEX(DataPembayaran_BLU!$B$2:$B$700,MATCH(DataNPI_BLU!$B390,DataPembayaran_BLU!$C$2:$C$700,0))=0,"",INDEX(DataPembayaran_BLU!$B$2:$B$700,MATCH(DataNPI_BLU!$B390,DataPembayaran_BLU!$C$2:$C$700,0)))</f>
        <v/>
      </c>
      <c r="D390" s="198" t="s">
        <v>974</v>
      </c>
      <c r="E390" s="197" t="str">
        <f>IF(INDEX(DataPembayaran_BLU!$B$2:$B$700,MATCH(DataNPI_BLU!$B390,DataPembayaran_BLU!$C$2:$C$700,0))=0,"",INDEX(DataPembayaran_BLU!$B$2:$B$700,MATCH(DataNPI_BLU!$B390,DataPembayaran_BLU!$C$2:$C$700,0)))</f>
        <v/>
      </c>
      <c r="F390" s="200">
        <f>_xlfn.IFNA(INDEX(data_pembayaran_total_pembayaran,MATCH(DataNPI_BLU!$B390,DataPembayaran_BLU!$C$2:$C$700,0)),"")</f>
        <v>0</v>
      </c>
    </row>
    <row r="391" spans="1:6">
      <c r="A391" s="195">
        <v>390</v>
      </c>
      <c r="B391" s="196" t="str">
        <f>_xlfn.IFNA(INDEX(DataPembayaran_BLU!$C$2:$C$700,MATCH(DataNPI_BLU!$A391,DataPembayaran_BLU!$A$2:$A$700,0)),"")</f>
        <v/>
      </c>
      <c r="C391" s="197" t="str">
        <f>IF(INDEX(DataPembayaran_BLU!$B$2:$B$700,MATCH(DataNPI_BLU!$B391,DataPembayaran_BLU!$C$2:$C$700,0))=0,"",INDEX(DataPembayaran_BLU!$B$2:$B$700,MATCH(DataNPI_BLU!$B391,DataPembayaran_BLU!$C$2:$C$700,0)))</f>
        <v/>
      </c>
      <c r="D391" s="198" t="s">
        <v>975</v>
      </c>
      <c r="E391" s="197" t="str">
        <f>IF(INDEX(DataPembayaran_BLU!$B$2:$B$700,MATCH(DataNPI_BLU!$B391,DataPembayaran_BLU!$C$2:$C$700,0))=0,"",INDEX(DataPembayaran_BLU!$B$2:$B$700,MATCH(DataNPI_BLU!$B391,DataPembayaran_BLU!$C$2:$C$700,0)))</f>
        <v/>
      </c>
      <c r="F391" s="200">
        <f>_xlfn.IFNA(INDEX(data_pembayaran_total_pembayaran,MATCH(DataNPI_BLU!$B391,DataPembayaran_BLU!$C$2:$C$700,0)),"")</f>
        <v>0</v>
      </c>
    </row>
    <row r="392" spans="1:6">
      <c r="A392" s="195">
        <v>391</v>
      </c>
      <c r="B392" s="196" t="str">
        <f>_xlfn.IFNA(INDEX(DataPembayaran_BLU!$C$2:$C$700,MATCH(DataNPI_BLU!$A392,DataPembayaran_BLU!$A$2:$A$700,0)),"")</f>
        <v/>
      </c>
      <c r="C392" s="197" t="str">
        <f>IF(INDEX(DataPembayaran_BLU!$B$2:$B$700,MATCH(DataNPI_BLU!$B392,DataPembayaran_BLU!$C$2:$C$700,0))=0,"",INDEX(DataPembayaran_BLU!$B$2:$B$700,MATCH(DataNPI_BLU!$B392,DataPembayaran_BLU!$C$2:$C$700,0)))</f>
        <v/>
      </c>
      <c r="D392" s="198" t="s">
        <v>976</v>
      </c>
      <c r="E392" s="197" t="str">
        <f>IF(INDEX(DataPembayaran_BLU!$B$2:$B$700,MATCH(DataNPI_BLU!$B392,DataPembayaran_BLU!$C$2:$C$700,0))=0,"",INDEX(DataPembayaran_BLU!$B$2:$B$700,MATCH(DataNPI_BLU!$B392,DataPembayaran_BLU!$C$2:$C$700,0)))</f>
        <v/>
      </c>
      <c r="F392" s="200">
        <f>_xlfn.IFNA(INDEX(data_pembayaran_total_pembayaran,MATCH(DataNPI_BLU!$B392,DataPembayaran_BLU!$C$2:$C$700,0)),"")</f>
        <v>0</v>
      </c>
    </row>
    <row r="393" spans="1:6">
      <c r="A393" s="195">
        <v>392</v>
      </c>
      <c r="B393" s="196" t="str">
        <f>_xlfn.IFNA(INDEX(DataPembayaran_BLU!$C$2:$C$700,MATCH(DataNPI_BLU!$A393,DataPembayaran_BLU!$A$2:$A$700,0)),"")</f>
        <v/>
      </c>
      <c r="C393" s="197" t="str">
        <f>IF(INDEX(DataPembayaran_BLU!$B$2:$B$700,MATCH(DataNPI_BLU!$B393,DataPembayaran_BLU!$C$2:$C$700,0))=0,"",INDEX(DataPembayaran_BLU!$B$2:$B$700,MATCH(DataNPI_BLU!$B393,DataPembayaran_BLU!$C$2:$C$700,0)))</f>
        <v/>
      </c>
      <c r="D393" s="198" t="s">
        <v>977</v>
      </c>
      <c r="E393" s="197" t="str">
        <f>IF(INDEX(DataPembayaran_BLU!$B$2:$B$700,MATCH(DataNPI_BLU!$B393,DataPembayaran_BLU!$C$2:$C$700,0))=0,"",INDEX(DataPembayaran_BLU!$B$2:$B$700,MATCH(DataNPI_BLU!$B393,DataPembayaran_BLU!$C$2:$C$700,0)))</f>
        <v/>
      </c>
      <c r="F393" s="200">
        <f>_xlfn.IFNA(INDEX(data_pembayaran_total_pembayaran,MATCH(DataNPI_BLU!$B393,DataPembayaran_BLU!$C$2:$C$700,0)),"")</f>
        <v>0</v>
      </c>
    </row>
    <row r="394" spans="1:6">
      <c r="A394" s="195">
        <v>393</v>
      </c>
      <c r="B394" s="196" t="str">
        <f>_xlfn.IFNA(INDEX(DataPembayaran_BLU!$C$2:$C$700,MATCH(DataNPI_BLU!$A394,DataPembayaran_BLU!$A$2:$A$700,0)),"")</f>
        <v/>
      </c>
      <c r="C394" s="197" t="str">
        <f>IF(INDEX(DataPembayaran_BLU!$B$2:$B$700,MATCH(DataNPI_BLU!$B394,DataPembayaran_BLU!$C$2:$C$700,0))=0,"",INDEX(DataPembayaran_BLU!$B$2:$B$700,MATCH(DataNPI_BLU!$B394,DataPembayaran_BLU!$C$2:$C$700,0)))</f>
        <v/>
      </c>
      <c r="D394" s="198" t="s">
        <v>978</v>
      </c>
      <c r="E394" s="197" t="str">
        <f>IF(INDEX(DataPembayaran_BLU!$B$2:$B$700,MATCH(DataNPI_BLU!$B394,DataPembayaran_BLU!$C$2:$C$700,0))=0,"",INDEX(DataPembayaran_BLU!$B$2:$B$700,MATCH(DataNPI_BLU!$B394,DataPembayaran_BLU!$C$2:$C$700,0)))</f>
        <v/>
      </c>
      <c r="F394" s="200">
        <f>_xlfn.IFNA(INDEX(data_pembayaran_total_pembayaran,MATCH(DataNPI_BLU!$B394,DataPembayaran_BLU!$C$2:$C$700,0)),"")</f>
        <v>0</v>
      </c>
    </row>
    <row r="395" spans="1:6">
      <c r="A395" s="195">
        <v>394</v>
      </c>
      <c r="B395" s="196" t="str">
        <f>_xlfn.IFNA(INDEX(DataPembayaran_BLU!$C$2:$C$700,MATCH(DataNPI_BLU!$A395,DataPembayaran_BLU!$A$2:$A$700,0)),"")</f>
        <v/>
      </c>
      <c r="C395" s="197" t="str">
        <f>IF(INDEX(DataPembayaran_BLU!$B$2:$B$700,MATCH(DataNPI_BLU!$B395,DataPembayaran_BLU!$C$2:$C$700,0))=0,"",INDEX(DataPembayaran_BLU!$B$2:$B$700,MATCH(DataNPI_BLU!$B395,DataPembayaran_BLU!$C$2:$C$700,0)))</f>
        <v/>
      </c>
      <c r="D395" s="198" t="s">
        <v>979</v>
      </c>
      <c r="E395" s="197" t="str">
        <f>IF(INDEX(DataPembayaran_BLU!$B$2:$B$700,MATCH(DataNPI_BLU!$B395,DataPembayaran_BLU!$C$2:$C$700,0))=0,"",INDEX(DataPembayaran_BLU!$B$2:$B$700,MATCH(DataNPI_BLU!$B395,DataPembayaran_BLU!$C$2:$C$700,0)))</f>
        <v/>
      </c>
      <c r="F395" s="200">
        <f>_xlfn.IFNA(INDEX(data_pembayaran_total_pembayaran,MATCH(DataNPI_BLU!$B395,DataPembayaran_BLU!$C$2:$C$700,0)),"")</f>
        <v>0</v>
      </c>
    </row>
    <row r="396" spans="1:6">
      <c r="A396" s="195">
        <v>395</v>
      </c>
      <c r="B396" s="196" t="str">
        <f>_xlfn.IFNA(INDEX(DataPembayaran_BLU!$C$2:$C$700,MATCH(DataNPI_BLU!$A396,DataPembayaran_BLU!$A$2:$A$700,0)),"")</f>
        <v/>
      </c>
      <c r="C396" s="197" t="str">
        <f>IF(INDEX(DataPembayaran_BLU!$B$2:$B$700,MATCH(DataNPI_BLU!$B396,DataPembayaran_BLU!$C$2:$C$700,0))=0,"",INDEX(DataPembayaran_BLU!$B$2:$B$700,MATCH(DataNPI_BLU!$B396,DataPembayaran_BLU!$C$2:$C$700,0)))</f>
        <v/>
      </c>
      <c r="D396" s="198" t="s">
        <v>980</v>
      </c>
      <c r="E396" s="197" t="str">
        <f>IF(INDEX(DataPembayaran_BLU!$B$2:$B$700,MATCH(DataNPI_BLU!$B396,DataPembayaran_BLU!$C$2:$C$700,0))=0,"",INDEX(DataPembayaran_BLU!$B$2:$B$700,MATCH(DataNPI_BLU!$B396,DataPembayaran_BLU!$C$2:$C$700,0)))</f>
        <v/>
      </c>
      <c r="F396" s="200">
        <f>_xlfn.IFNA(INDEX(data_pembayaran_total_pembayaran,MATCH(DataNPI_BLU!$B396,DataPembayaran_BLU!$C$2:$C$700,0)),"")</f>
        <v>0</v>
      </c>
    </row>
    <row r="397" spans="1:6">
      <c r="A397" s="195">
        <v>396</v>
      </c>
      <c r="B397" s="196" t="str">
        <f>_xlfn.IFNA(INDEX(DataPembayaran_BLU!$C$2:$C$700,MATCH(DataNPI_BLU!$A397,DataPembayaran_BLU!$A$2:$A$700,0)),"")</f>
        <v/>
      </c>
      <c r="C397" s="197" t="str">
        <f>IF(INDEX(DataPembayaran_BLU!$B$2:$B$700,MATCH(DataNPI_BLU!$B397,DataPembayaran_BLU!$C$2:$C$700,0))=0,"",INDEX(DataPembayaran_BLU!$B$2:$B$700,MATCH(DataNPI_BLU!$B397,DataPembayaran_BLU!$C$2:$C$700,0)))</f>
        <v/>
      </c>
      <c r="D397" s="198" t="s">
        <v>981</v>
      </c>
      <c r="E397" s="197" t="str">
        <f>IF(INDEX(DataPembayaran_BLU!$B$2:$B$700,MATCH(DataNPI_BLU!$B397,DataPembayaran_BLU!$C$2:$C$700,0))=0,"",INDEX(DataPembayaran_BLU!$B$2:$B$700,MATCH(DataNPI_BLU!$B397,DataPembayaran_BLU!$C$2:$C$700,0)))</f>
        <v/>
      </c>
      <c r="F397" s="200">
        <f>_xlfn.IFNA(INDEX(data_pembayaran_total_pembayaran,MATCH(DataNPI_BLU!$B397,DataPembayaran_BLU!$C$2:$C$700,0)),"")</f>
        <v>0</v>
      </c>
    </row>
    <row r="398" spans="1:6">
      <c r="A398" s="195">
        <v>397</v>
      </c>
      <c r="B398" s="196" t="str">
        <f>_xlfn.IFNA(INDEX(DataPembayaran_BLU!$C$2:$C$700,MATCH(DataNPI_BLU!$A398,DataPembayaran_BLU!$A$2:$A$700,0)),"")</f>
        <v/>
      </c>
      <c r="C398" s="197" t="str">
        <f>IF(INDEX(DataPembayaran_BLU!$B$2:$B$700,MATCH(DataNPI_BLU!$B398,DataPembayaran_BLU!$C$2:$C$700,0))=0,"",INDEX(DataPembayaran_BLU!$B$2:$B$700,MATCH(DataNPI_BLU!$B398,DataPembayaran_BLU!$C$2:$C$700,0)))</f>
        <v/>
      </c>
      <c r="D398" s="198" t="s">
        <v>982</v>
      </c>
      <c r="E398" s="197" t="str">
        <f>IF(INDEX(DataPembayaran_BLU!$B$2:$B$700,MATCH(DataNPI_BLU!$B398,DataPembayaran_BLU!$C$2:$C$700,0))=0,"",INDEX(DataPembayaran_BLU!$B$2:$B$700,MATCH(DataNPI_BLU!$B398,DataPembayaran_BLU!$C$2:$C$700,0)))</f>
        <v/>
      </c>
      <c r="F398" s="200">
        <f>_xlfn.IFNA(INDEX(data_pembayaran_total_pembayaran,MATCH(DataNPI_BLU!$B398,DataPembayaran_BLU!$C$2:$C$700,0)),"")</f>
        <v>0</v>
      </c>
    </row>
    <row r="399" spans="1:6">
      <c r="A399" s="195">
        <v>398</v>
      </c>
      <c r="B399" s="196" t="str">
        <f>_xlfn.IFNA(INDEX(DataPembayaran_BLU!$C$2:$C$700,MATCH(DataNPI_BLU!$A399,DataPembayaran_BLU!$A$2:$A$700,0)),"")</f>
        <v/>
      </c>
      <c r="C399" s="197" t="str">
        <f>IF(INDEX(DataPembayaran_BLU!$B$2:$B$700,MATCH(DataNPI_BLU!$B399,DataPembayaran_BLU!$C$2:$C$700,0))=0,"",INDEX(DataPembayaran_BLU!$B$2:$B$700,MATCH(DataNPI_BLU!$B399,DataPembayaran_BLU!$C$2:$C$700,0)))</f>
        <v/>
      </c>
      <c r="D399" s="198" t="s">
        <v>983</v>
      </c>
      <c r="E399" s="197" t="str">
        <f>IF(INDEX(DataPembayaran_BLU!$B$2:$B$700,MATCH(DataNPI_BLU!$B399,DataPembayaran_BLU!$C$2:$C$700,0))=0,"",INDEX(DataPembayaran_BLU!$B$2:$B$700,MATCH(DataNPI_BLU!$B399,DataPembayaran_BLU!$C$2:$C$700,0)))</f>
        <v/>
      </c>
      <c r="F399" s="200">
        <f>_xlfn.IFNA(INDEX(data_pembayaran_total_pembayaran,MATCH(DataNPI_BLU!$B399,DataPembayaran_BLU!$C$2:$C$700,0)),"")</f>
        <v>0</v>
      </c>
    </row>
    <row r="400" spans="1:6">
      <c r="A400" s="195">
        <v>399</v>
      </c>
      <c r="B400" s="196" t="str">
        <f>_xlfn.IFNA(INDEX(DataPembayaran_BLU!$C$2:$C$700,MATCH(DataNPI_BLU!$A400,DataPembayaran_BLU!$A$2:$A$700,0)),"")</f>
        <v/>
      </c>
      <c r="C400" s="197" t="str">
        <f>IF(INDEX(DataPembayaran_BLU!$B$2:$B$700,MATCH(DataNPI_BLU!$B400,DataPembayaran_BLU!$C$2:$C$700,0))=0,"",INDEX(DataPembayaran_BLU!$B$2:$B$700,MATCH(DataNPI_BLU!$B400,DataPembayaran_BLU!$C$2:$C$700,0)))</f>
        <v/>
      </c>
      <c r="D400" s="198" t="s">
        <v>984</v>
      </c>
      <c r="E400" s="197" t="str">
        <f>IF(INDEX(DataPembayaran_BLU!$B$2:$B$700,MATCH(DataNPI_BLU!$B400,DataPembayaran_BLU!$C$2:$C$700,0))=0,"",INDEX(DataPembayaran_BLU!$B$2:$B$700,MATCH(DataNPI_BLU!$B400,DataPembayaran_BLU!$C$2:$C$700,0)))</f>
        <v/>
      </c>
      <c r="F400" s="200">
        <f>_xlfn.IFNA(INDEX(data_pembayaran_total_pembayaran,MATCH(DataNPI_BLU!$B400,DataPembayaran_BLU!$C$2:$C$700,0)),"")</f>
        <v>0</v>
      </c>
    </row>
    <row r="401" spans="1:6">
      <c r="A401" s="195">
        <v>400</v>
      </c>
      <c r="B401" s="196" t="str">
        <f>_xlfn.IFNA(INDEX(DataPembayaran_BLU!$C$2:$C$700,MATCH(DataNPI_BLU!$A401,DataPembayaran_BLU!$A$2:$A$700,0)),"")</f>
        <v/>
      </c>
      <c r="C401" s="197" t="str">
        <f>IF(INDEX(DataPembayaran_BLU!$B$2:$B$700,MATCH(DataNPI_BLU!$B401,DataPembayaran_BLU!$C$2:$C$700,0))=0,"",INDEX(DataPembayaran_BLU!$B$2:$B$700,MATCH(DataNPI_BLU!$B401,DataPembayaran_BLU!$C$2:$C$700,0)))</f>
        <v/>
      </c>
      <c r="D401" s="198" t="s">
        <v>985</v>
      </c>
      <c r="E401" s="197" t="str">
        <f>IF(INDEX(DataPembayaran_BLU!$B$2:$B$700,MATCH(DataNPI_BLU!$B401,DataPembayaran_BLU!$C$2:$C$700,0))=0,"",INDEX(DataPembayaran_BLU!$B$2:$B$700,MATCH(DataNPI_BLU!$B401,DataPembayaran_BLU!$C$2:$C$700,0)))</f>
        <v/>
      </c>
      <c r="F401" s="200">
        <f>_xlfn.IFNA(INDEX(data_pembayaran_total_pembayaran,MATCH(DataNPI_BLU!$B401,DataPembayaran_BLU!$C$2:$C$700,0)),"")</f>
        <v>0</v>
      </c>
    </row>
    <row r="402" spans="1:6">
      <c r="A402" s="195">
        <v>401</v>
      </c>
      <c r="B402" s="196" t="str">
        <f>_xlfn.IFNA(INDEX(DataPembayaran_BLU!$C$2:$C$700,MATCH(DataNPI_BLU!$A402,DataPembayaran_BLU!$A$2:$A$700,0)),"")</f>
        <v/>
      </c>
      <c r="C402" s="197" t="str">
        <f>IF(INDEX(DataPembayaran_BLU!$B$2:$B$700,MATCH(DataNPI_BLU!$B402,DataPembayaran_BLU!$C$2:$C$700,0))=0,"",INDEX(DataPembayaran_BLU!$B$2:$B$700,MATCH(DataNPI_BLU!$B402,DataPembayaran_BLU!$C$2:$C$700,0)))</f>
        <v/>
      </c>
      <c r="D402" s="198" t="s">
        <v>986</v>
      </c>
      <c r="E402" s="197" t="str">
        <f>IF(INDEX(DataPembayaran_BLU!$B$2:$B$700,MATCH(DataNPI_BLU!$B402,DataPembayaran_BLU!$C$2:$C$700,0))=0,"",INDEX(DataPembayaran_BLU!$B$2:$B$700,MATCH(DataNPI_BLU!$B402,DataPembayaran_BLU!$C$2:$C$700,0)))</f>
        <v/>
      </c>
      <c r="F402" s="200">
        <f>_xlfn.IFNA(INDEX(data_pembayaran_total_pembayaran,MATCH(DataNPI_BLU!$B402,DataPembayaran_BLU!$C$2:$C$700,0)),"")</f>
        <v>0</v>
      </c>
    </row>
    <row r="403" spans="1:6">
      <c r="A403" s="195">
        <v>402</v>
      </c>
      <c r="B403" s="196" t="str">
        <f>_xlfn.IFNA(INDEX(DataPembayaran_BLU!$C$2:$C$700,MATCH(DataNPI_BLU!$A403,DataPembayaran_BLU!$A$2:$A$700,0)),"")</f>
        <v/>
      </c>
      <c r="C403" s="197" t="str">
        <f>IF(INDEX(DataPembayaran_BLU!$B$2:$B$700,MATCH(DataNPI_BLU!$B403,DataPembayaran_BLU!$C$2:$C$700,0))=0,"",INDEX(DataPembayaran_BLU!$B$2:$B$700,MATCH(DataNPI_BLU!$B403,DataPembayaran_BLU!$C$2:$C$700,0)))</f>
        <v/>
      </c>
      <c r="D403" s="198" t="s">
        <v>987</v>
      </c>
      <c r="E403" s="197" t="str">
        <f>IF(INDEX(DataPembayaran_BLU!$B$2:$B$700,MATCH(DataNPI_BLU!$B403,DataPembayaran_BLU!$C$2:$C$700,0))=0,"",INDEX(DataPembayaran_BLU!$B$2:$B$700,MATCH(DataNPI_BLU!$B403,DataPembayaran_BLU!$C$2:$C$700,0)))</f>
        <v/>
      </c>
      <c r="F403" s="200">
        <f>_xlfn.IFNA(INDEX(data_pembayaran_total_pembayaran,MATCH(DataNPI_BLU!$B403,DataPembayaran_BLU!$C$2:$C$700,0)),"")</f>
        <v>0</v>
      </c>
    </row>
    <row r="404" spans="1:6">
      <c r="A404" s="195">
        <v>403</v>
      </c>
      <c r="B404" s="196" t="str">
        <f>_xlfn.IFNA(INDEX(DataPembayaran_BLU!$C$2:$C$700,MATCH(DataNPI_BLU!$A404,DataPembayaran_BLU!$A$2:$A$700,0)),"")</f>
        <v/>
      </c>
      <c r="C404" s="197" t="str">
        <f>IF(INDEX(DataPembayaran_BLU!$B$2:$B$700,MATCH(DataNPI_BLU!$B404,DataPembayaran_BLU!$C$2:$C$700,0))=0,"",INDEX(DataPembayaran_BLU!$B$2:$B$700,MATCH(DataNPI_BLU!$B404,DataPembayaran_BLU!$C$2:$C$700,0)))</f>
        <v/>
      </c>
      <c r="D404" s="198" t="s">
        <v>988</v>
      </c>
      <c r="E404" s="197" t="str">
        <f>IF(INDEX(DataPembayaran_BLU!$B$2:$B$700,MATCH(DataNPI_BLU!$B404,DataPembayaran_BLU!$C$2:$C$700,0))=0,"",INDEX(DataPembayaran_BLU!$B$2:$B$700,MATCH(DataNPI_BLU!$B404,DataPembayaran_BLU!$C$2:$C$700,0)))</f>
        <v/>
      </c>
      <c r="F404" s="200">
        <f>_xlfn.IFNA(INDEX(data_pembayaran_total_pembayaran,MATCH(DataNPI_BLU!$B404,DataPembayaran_BLU!$C$2:$C$700,0)),"")</f>
        <v>0</v>
      </c>
    </row>
    <row r="405" spans="1:6">
      <c r="A405" s="195">
        <v>404</v>
      </c>
      <c r="B405" s="196" t="str">
        <f>_xlfn.IFNA(INDEX(DataPembayaran_BLU!$C$2:$C$700,MATCH(DataNPI_BLU!$A405,DataPembayaran_BLU!$A$2:$A$700,0)),"")</f>
        <v/>
      </c>
      <c r="C405" s="197" t="str">
        <f>IF(INDEX(DataPembayaran_BLU!$B$2:$B$700,MATCH(DataNPI_BLU!$B405,DataPembayaran_BLU!$C$2:$C$700,0))=0,"",INDEX(DataPembayaran_BLU!$B$2:$B$700,MATCH(DataNPI_BLU!$B405,DataPembayaran_BLU!$C$2:$C$700,0)))</f>
        <v/>
      </c>
      <c r="D405" s="198" t="s">
        <v>989</v>
      </c>
      <c r="E405" s="197" t="str">
        <f>IF(INDEX(DataPembayaran_BLU!$B$2:$B$700,MATCH(DataNPI_BLU!$B405,DataPembayaran_BLU!$C$2:$C$700,0))=0,"",INDEX(DataPembayaran_BLU!$B$2:$B$700,MATCH(DataNPI_BLU!$B405,DataPembayaran_BLU!$C$2:$C$700,0)))</f>
        <v/>
      </c>
      <c r="F405" s="200">
        <f>_xlfn.IFNA(INDEX(data_pembayaran_total_pembayaran,MATCH(DataNPI_BLU!$B405,DataPembayaran_BLU!$C$2:$C$700,0)),"")</f>
        <v>0</v>
      </c>
    </row>
    <row r="406" spans="1:6">
      <c r="A406" s="195">
        <v>405</v>
      </c>
      <c r="B406" s="196" t="str">
        <f>_xlfn.IFNA(INDEX(DataPembayaran_BLU!$C$2:$C$700,MATCH(DataNPI_BLU!$A406,DataPembayaran_BLU!$A$2:$A$700,0)),"")</f>
        <v/>
      </c>
      <c r="C406" s="197" t="str">
        <f>IF(INDEX(DataPembayaran_BLU!$B$2:$B$700,MATCH(DataNPI_BLU!$B406,DataPembayaran_BLU!$C$2:$C$700,0))=0,"",INDEX(DataPembayaran_BLU!$B$2:$B$700,MATCH(DataNPI_BLU!$B406,DataPembayaran_BLU!$C$2:$C$700,0)))</f>
        <v/>
      </c>
      <c r="D406" s="198" t="s">
        <v>990</v>
      </c>
      <c r="E406" s="197" t="str">
        <f>IF(INDEX(DataPembayaran_BLU!$B$2:$B$700,MATCH(DataNPI_BLU!$B406,DataPembayaran_BLU!$C$2:$C$700,0))=0,"",INDEX(DataPembayaran_BLU!$B$2:$B$700,MATCH(DataNPI_BLU!$B406,DataPembayaran_BLU!$C$2:$C$700,0)))</f>
        <v/>
      </c>
      <c r="F406" s="200">
        <f>_xlfn.IFNA(INDEX(data_pembayaran_total_pembayaran,MATCH(DataNPI_BLU!$B406,DataPembayaran_BLU!$C$2:$C$700,0)),"")</f>
        <v>0</v>
      </c>
    </row>
    <row r="407" spans="1:6">
      <c r="A407" s="195">
        <v>406</v>
      </c>
      <c r="B407" s="196" t="str">
        <f>_xlfn.IFNA(INDEX(DataPembayaran_BLU!$C$2:$C$700,MATCH(DataNPI_BLU!$A407,DataPembayaran_BLU!$A$2:$A$700,0)),"")</f>
        <v/>
      </c>
      <c r="C407" s="197" t="str">
        <f>IF(INDEX(DataPembayaran_BLU!$B$2:$B$700,MATCH(DataNPI_BLU!$B407,DataPembayaran_BLU!$C$2:$C$700,0))=0,"",INDEX(DataPembayaran_BLU!$B$2:$B$700,MATCH(DataNPI_BLU!$B407,DataPembayaran_BLU!$C$2:$C$700,0)))</f>
        <v/>
      </c>
      <c r="D407" s="198" t="s">
        <v>991</v>
      </c>
      <c r="E407" s="197" t="str">
        <f>IF(INDEX(DataPembayaran_BLU!$B$2:$B$700,MATCH(DataNPI_BLU!$B407,DataPembayaran_BLU!$C$2:$C$700,0))=0,"",INDEX(DataPembayaran_BLU!$B$2:$B$700,MATCH(DataNPI_BLU!$B407,DataPembayaran_BLU!$C$2:$C$700,0)))</f>
        <v/>
      </c>
      <c r="F407" s="200">
        <f>_xlfn.IFNA(INDEX(data_pembayaran_total_pembayaran,MATCH(DataNPI_BLU!$B407,DataPembayaran_BLU!$C$2:$C$700,0)),"")</f>
        <v>0</v>
      </c>
    </row>
    <row r="408" spans="1:6">
      <c r="A408" s="195">
        <v>407</v>
      </c>
      <c r="B408" s="196" t="str">
        <f>_xlfn.IFNA(INDEX(DataPembayaran_BLU!$C$2:$C$700,MATCH(DataNPI_BLU!$A408,DataPembayaran_BLU!$A$2:$A$700,0)),"")</f>
        <v/>
      </c>
      <c r="C408" s="197" t="str">
        <f>IF(INDEX(DataPembayaran_BLU!$B$2:$B$700,MATCH(DataNPI_BLU!$B408,DataPembayaran_BLU!$C$2:$C$700,0))=0,"",INDEX(DataPembayaran_BLU!$B$2:$B$700,MATCH(DataNPI_BLU!$B408,DataPembayaran_BLU!$C$2:$C$700,0)))</f>
        <v/>
      </c>
      <c r="D408" s="198" t="s">
        <v>992</v>
      </c>
      <c r="E408" s="197" t="str">
        <f>IF(INDEX(DataPembayaran_BLU!$B$2:$B$700,MATCH(DataNPI_BLU!$B408,DataPembayaran_BLU!$C$2:$C$700,0))=0,"",INDEX(DataPembayaran_BLU!$B$2:$B$700,MATCH(DataNPI_BLU!$B408,DataPembayaran_BLU!$C$2:$C$700,0)))</f>
        <v/>
      </c>
      <c r="F408" s="200">
        <f>_xlfn.IFNA(INDEX(data_pembayaran_total_pembayaran,MATCH(DataNPI_BLU!$B408,DataPembayaran_BLU!$C$2:$C$700,0)),"")</f>
        <v>0</v>
      </c>
    </row>
    <row r="409" spans="1:6">
      <c r="A409" s="195">
        <v>408</v>
      </c>
      <c r="B409" s="196" t="str">
        <f>_xlfn.IFNA(INDEX(DataPembayaran_BLU!$C$2:$C$700,MATCH(DataNPI_BLU!$A409,DataPembayaran_BLU!$A$2:$A$700,0)),"")</f>
        <v/>
      </c>
      <c r="C409" s="197" t="str">
        <f>IF(INDEX(DataPembayaran_BLU!$B$2:$B$700,MATCH(DataNPI_BLU!$B409,DataPembayaran_BLU!$C$2:$C$700,0))=0,"",INDEX(DataPembayaran_BLU!$B$2:$B$700,MATCH(DataNPI_BLU!$B409,DataPembayaran_BLU!$C$2:$C$700,0)))</f>
        <v/>
      </c>
      <c r="D409" s="198" t="s">
        <v>993</v>
      </c>
      <c r="E409" s="197" t="str">
        <f>IF(INDEX(DataPembayaran_BLU!$B$2:$B$700,MATCH(DataNPI_BLU!$B409,DataPembayaran_BLU!$C$2:$C$700,0))=0,"",INDEX(DataPembayaran_BLU!$B$2:$B$700,MATCH(DataNPI_BLU!$B409,DataPembayaran_BLU!$C$2:$C$700,0)))</f>
        <v/>
      </c>
      <c r="F409" s="200">
        <f>_xlfn.IFNA(INDEX(data_pembayaran_total_pembayaran,MATCH(DataNPI_BLU!$B409,DataPembayaran_BLU!$C$2:$C$700,0)),"")</f>
        <v>0</v>
      </c>
    </row>
    <row r="410" spans="1:6">
      <c r="A410" s="195">
        <v>409</v>
      </c>
      <c r="B410" s="196" t="str">
        <f>_xlfn.IFNA(INDEX(DataPembayaran_BLU!$C$2:$C$700,MATCH(DataNPI_BLU!$A410,DataPembayaran_BLU!$A$2:$A$700,0)),"")</f>
        <v/>
      </c>
      <c r="C410" s="197" t="str">
        <f>IF(INDEX(DataPembayaran_BLU!$B$2:$B$700,MATCH(DataNPI_BLU!$B410,DataPembayaran_BLU!$C$2:$C$700,0))=0,"",INDEX(DataPembayaran_BLU!$B$2:$B$700,MATCH(DataNPI_BLU!$B410,DataPembayaran_BLU!$C$2:$C$700,0)))</f>
        <v/>
      </c>
      <c r="D410" s="198" t="s">
        <v>994</v>
      </c>
      <c r="E410" s="197" t="str">
        <f>IF(INDEX(DataPembayaran_BLU!$B$2:$B$700,MATCH(DataNPI_BLU!$B410,DataPembayaran_BLU!$C$2:$C$700,0))=0,"",INDEX(DataPembayaran_BLU!$B$2:$B$700,MATCH(DataNPI_BLU!$B410,DataPembayaran_BLU!$C$2:$C$700,0)))</f>
        <v/>
      </c>
      <c r="F410" s="200">
        <f>_xlfn.IFNA(INDEX(data_pembayaran_total_pembayaran,MATCH(DataNPI_BLU!$B410,DataPembayaran_BLU!$C$2:$C$700,0)),"")</f>
        <v>0</v>
      </c>
    </row>
    <row r="411" spans="1:6">
      <c r="A411" s="195">
        <v>410</v>
      </c>
      <c r="B411" s="196" t="str">
        <f>_xlfn.IFNA(INDEX(DataPembayaran_BLU!$C$2:$C$700,MATCH(DataNPI_BLU!$A411,DataPembayaran_BLU!$A$2:$A$700,0)),"")</f>
        <v/>
      </c>
      <c r="C411" s="197" t="str">
        <f>IF(INDEX(DataPembayaran_BLU!$B$2:$B$700,MATCH(DataNPI_BLU!$B411,DataPembayaran_BLU!$C$2:$C$700,0))=0,"",INDEX(DataPembayaran_BLU!$B$2:$B$700,MATCH(DataNPI_BLU!$B411,DataPembayaran_BLU!$C$2:$C$700,0)))</f>
        <v/>
      </c>
      <c r="D411" s="198" t="s">
        <v>995</v>
      </c>
      <c r="E411" s="197" t="str">
        <f>IF(INDEX(DataPembayaran_BLU!$B$2:$B$700,MATCH(DataNPI_BLU!$B411,DataPembayaran_BLU!$C$2:$C$700,0))=0,"",INDEX(DataPembayaran_BLU!$B$2:$B$700,MATCH(DataNPI_BLU!$B411,DataPembayaran_BLU!$C$2:$C$700,0)))</f>
        <v/>
      </c>
      <c r="F411" s="200">
        <f>_xlfn.IFNA(INDEX(data_pembayaran_total_pembayaran,MATCH(DataNPI_BLU!$B411,DataPembayaran_BLU!$C$2:$C$700,0)),"")</f>
        <v>0</v>
      </c>
    </row>
    <row r="412" spans="1:6">
      <c r="A412" s="195">
        <v>411</v>
      </c>
      <c r="B412" s="196" t="str">
        <f>_xlfn.IFNA(INDEX(DataPembayaran_BLU!$C$2:$C$700,MATCH(DataNPI_BLU!$A412,DataPembayaran_BLU!$A$2:$A$700,0)),"")</f>
        <v/>
      </c>
      <c r="C412" s="197" t="str">
        <f>IF(INDEX(DataPembayaran_BLU!$B$2:$B$700,MATCH(DataNPI_BLU!$B412,DataPembayaran_BLU!$C$2:$C$700,0))=0,"",INDEX(DataPembayaran_BLU!$B$2:$B$700,MATCH(DataNPI_BLU!$B412,DataPembayaran_BLU!$C$2:$C$700,0)))</f>
        <v/>
      </c>
      <c r="D412" s="198" t="s">
        <v>996</v>
      </c>
      <c r="E412" s="197" t="str">
        <f>IF(INDEX(DataPembayaran_BLU!$B$2:$B$700,MATCH(DataNPI_BLU!$B412,DataPembayaran_BLU!$C$2:$C$700,0))=0,"",INDEX(DataPembayaran_BLU!$B$2:$B$700,MATCH(DataNPI_BLU!$B412,DataPembayaran_BLU!$C$2:$C$700,0)))</f>
        <v/>
      </c>
      <c r="F412" s="200">
        <f>_xlfn.IFNA(INDEX(data_pembayaran_total_pembayaran,MATCH(DataNPI_BLU!$B412,DataPembayaran_BLU!$C$2:$C$700,0)),"")</f>
        <v>0</v>
      </c>
    </row>
    <row r="413" spans="1:6">
      <c r="A413" s="195">
        <v>412</v>
      </c>
      <c r="B413" s="196" t="str">
        <f>_xlfn.IFNA(INDEX(DataPembayaran_BLU!$C$2:$C$700,MATCH(DataNPI_BLU!$A413,DataPembayaran_BLU!$A$2:$A$700,0)),"")</f>
        <v/>
      </c>
      <c r="C413" s="197" t="str">
        <f>IF(INDEX(DataPembayaran_BLU!$B$2:$B$700,MATCH(DataNPI_BLU!$B413,DataPembayaran_BLU!$C$2:$C$700,0))=0,"",INDEX(DataPembayaran_BLU!$B$2:$B$700,MATCH(DataNPI_BLU!$B413,DataPembayaran_BLU!$C$2:$C$700,0)))</f>
        <v/>
      </c>
      <c r="D413" s="198" t="s">
        <v>997</v>
      </c>
      <c r="E413" s="197" t="str">
        <f>IF(INDEX(DataPembayaran_BLU!$B$2:$B$700,MATCH(DataNPI_BLU!$B413,DataPembayaran_BLU!$C$2:$C$700,0))=0,"",INDEX(DataPembayaran_BLU!$B$2:$B$700,MATCH(DataNPI_BLU!$B413,DataPembayaran_BLU!$C$2:$C$700,0)))</f>
        <v/>
      </c>
      <c r="F413" s="200">
        <f>_xlfn.IFNA(INDEX(data_pembayaran_total_pembayaran,MATCH(DataNPI_BLU!$B413,DataPembayaran_BLU!$C$2:$C$700,0)),"")</f>
        <v>0</v>
      </c>
    </row>
    <row r="414" spans="1:6">
      <c r="A414" s="195">
        <v>413</v>
      </c>
      <c r="B414" s="196" t="str">
        <f>_xlfn.IFNA(INDEX(DataPembayaran_BLU!$C$2:$C$700,MATCH(DataNPI_BLU!$A414,DataPembayaran_BLU!$A$2:$A$700,0)),"")</f>
        <v/>
      </c>
      <c r="C414" s="197" t="str">
        <f>IF(INDEX(DataPembayaran_BLU!$B$2:$B$700,MATCH(DataNPI_BLU!$B414,DataPembayaran_BLU!$C$2:$C$700,0))=0,"",INDEX(DataPembayaran_BLU!$B$2:$B$700,MATCH(DataNPI_BLU!$B414,DataPembayaran_BLU!$C$2:$C$700,0)))</f>
        <v/>
      </c>
      <c r="D414" s="198" t="s">
        <v>998</v>
      </c>
      <c r="E414" s="197" t="str">
        <f>IF(INDEX(DataPembayaran_BLU!$B$2:$B$700,MATCH(DataNPI_BLU!$B414,DataPembayaran_BLU!$C$2:$C$700,0))=0,"",INDEX(DataPembayaran_BLU!$B$2:$B$700,MATCH(DataNPI_BLU!$B414,DataPembayaran_BLU!$C$2:$C$700,0)))</f>
        <v/>
      </c>
      <c r="F414" s="200">
        <f>_xlfn.IFNA(INDEX(data_pembayaran_total_pembayaran,MATCH(DataNPI_BLU!$B414,DataPembayaran_BLU!$C$2:$C$700,0)),"")</f>
        <v>0</v>
      </c>
    </row>
    <row r="415" spans="1:6">
      <c r="A415" s="195">
        <v>414</v>
      </c>
      <c r="B415" s="196" t="str">
        <f>_xlfn.IFNA(INDEX(DataPembayaran_BLU!$C$2:$C$700,MATCH(DataNPI_BLU!$A415,DataPembayaran_BLU!$A$2:$A$700,0)),"")</f>
        <v/>
      </c>
      <c r="C415" s="197" t="str">
        <f>IF(INDEX(DataPembayaran_BLU!$B$2:$B$700,MATCH(DataNPI_BLU!$B415,DataPembayaran_BLU!$C$2:$C$700,0))=0,"",INDEX(DataPembayaran_BLU!$B$2:$B$700,MATCH(DataNPI_BLU!$B415,DataPembayaran_BLU!$C$2:$C$700,0)))</f>
        <v/>
      </c>
      <c r="D415" s="198" t="s">
        <v>999</v>
      </c>
      <c r="E415" s="197" t="str">
        <f>IF(INDEX(DataPembayaran_BLU!$B$2:$B$700,MATCH(DataNPI_BLU!$B415,DataPembayaran_BLU!$C$2:$C$700,0))=0,"",INDEX(DataPembayaran_BLU!$B$2:$B$700,MATCH(DataNPI_BLU!$B415,DataPembayaran_BLU!$C$2:$C$700,0)))</f>
        <v/>
      </c>
      <c r="F415" s="200">
        <f>_xlfn.IFNA(INDEX(data_pembayaran_total_pembayaran,MATCH(DataNPI_BLU!$B415,DataPembayaran_BLU!$C$2:$C$700,0)),"")</f>
        <v>0</v>
      </c>
    </row>
    <row r="416" spans="1:6">
      <c r="A416" s="195">
        <v>415</v>
      </c>
      <c r="B416" s="196" t="str">
        <f>_xlfn.IFNA(INDEX(DataPembayaran_BLU!$C$2:$C$700,MATCH(DataNPI_BLU!$A416,DataPembayaran_BLU!$A$2:$A$700,0)),"")</f>
        <v/>
      </c>
      <c r="C416" s="197" t="str">
        <f>IF(INDEX(DataPembayaran_BLU!$B$2:$B$700,MATCH(DataNPI_BLU!$B416,DataPembayaran_BLU!$C$2:$C$700,0))=0,"",INDEX(DataPembayaran_BLU!$B$2:$B$700,MATCH(DataNPI_BLU!$B416,DataPembayaran_BLU!$C$2:$C$700,0)))</f>
        <v/>
      </c>
      <c r="D416" s="198" t="s">
        <v>1000</v>
      </c>
      <c r="E416" s="197" t="str">
        <f>IF(INDEX(DataPembayaran_BLU!$B$2:$B$700,MATCH(DataNPI_BLU!$B416,DataPembayaran_BLU!$C$2:$C$700,0))=0,"",INDEX(DataPembayaran_BLU!$B$2:$B$700,MATCH(DataNPI_BLU!$B416,DataPembayaran_BLU!$C$2:$C$700,0)))</f>
        <v/>
      </c>
      <c r="F416" s="200">
        <f>_xlfn.IFNA(INDEX(data_pembayaran_total_pembayaran,MATCH(DataNPI_BLU!$B416,DataPembayaran_BLU!$C$2:$C$700,0)),"")</f>
        <v>0</v>
      </c>
    </row>
    <row r="417" spans="1:6">
      <c r="A417" s="195">
        <v>416</v>
      </c>
      <c r="B417" s="196" t="str">
        <f>_xlfn.IFNA(INDEX(DataPembayaran_BLU!$C$2:$C$700,MATCH(DataNPI_BLU!$A417,DataPembayaran_BLU!$A$2:$A$700,0)),"")</f>
        <v/>
      </c>
      <c r="C417" s="197" t="str">
        <f>IF(INDEX(DataPembayaran_BLU!$B$2:$B$700,MATCH(DataNPI_BLU!$B417,DataPembayaran_BLU!$C$2:$C$700,0))=0,"",INDEX(DataPembayaran_BLU!$B$2:$B$700,MATCH(DataNPI_BLU!$B417,DataPembayaran_BLU!$C$2:$C$700,0)))</f>
        <v/>
      </c>
      <c r="D417" s="198" t="s">
        <v>1001</v>
      </c>
      <c r="E417" s="197" t="str">
        <f>IF(INDEX(DataPembayaran_BLU!$B$2:$B$700,MATCH(DataNPI_BLU!$B417,DataPembayaran_BLU!$C$2:$C$700,0))=0,"",INDEX(DataPembayaran_BLU!$B$2:$B$700,MATCH(DataNPI_BLU!$B417,DataPembayaran_BLU!$C$2:$C$700,0)))</f>
        <v/>
      </c>
      <c r="F417" s="200">
        <f>_xlfn.IFNA(INDEX(data_pembayaran_total_pembayaran,MATCH(DataNPI_BLU!$B417,DataPembayaran_BLU!$C$2:$C$700,0)),"")</f>
        <v>0</v>
      </c>
    </row>
    <row r="418" spans="1:6">
      <c r="A418" s="195">
        <v>417</v>
      </c>
      <c r="B418" s="196" t="str">
        <f>_xlfn.IFNA(INDEX(DataPembayaran_BLU!$C$2:$C$700,MATCH(DataNPI_BLU!$A418,DataPembayaran_BLU!$A$2:$A$700,0)),"")</f>
        <v/>
      </c>
      <c r="C418" s="197" t="str">
        <f>IF(INDEX(DataPembayaran_BLU!$B$2:$B$700,MATCH(DataNPI_BLU!$B418,DataPembayaran_BLU!$C$2:$C$700,0))=0,"",INDEX(DataPembayaran_BLU!$B$2:$B$700,MATCH(DataNPI_BLU!$B418,DataPembayaran_BLU!$C$2:$C$700,0)))</f>
        <v/>
      </c>
      <c r="D418" s="198" t="s">
        <v>1002</v>
      </c>
      <c r="E418" s="197" t="str">
        <f>IF(INDEX(DataPembayaran_BLU!$B$2:$B$700,MATCH(DataNPI_BLU!$B418,DataPembayaran_BLU!$C$2:$C$700,0))=0,"",INDEX(DataPembayaran_BLU!$B$2:$B$700,MATCH(DataNPI_BLU!$B418,DataPembayaran_BLU!$C$2:$C$700,0)))</f>
        <v/>
      </c>
      <c r="F418" s="200">
        <f>_xlfn.IFNA(INDEX(data_pembayaran_total_pembayaran,MATCH(DataNPI_BLU!$B418,DataPembayaran_BLU!$C$2:$C$700,0)),"")</f>
        <v>0</v>
      </c>
    </row>
    <row r="419" spans="1:6">
      <c r="A419" s="195">
        <v>418</v>
      </c>
      <c r="B419" s="196" t="str">
        <f>_xlfn.IFNA(INDEX(DataPembayaran_BLU!$C$2:$C$700,MATCH(DataNPI_BLU!$A419,DataPembayaran_BLU!$A$2:$A$700,0)),"")</f>
        <v/>
      </c>
      <c r="C419" s="197" t="str">
        <f>IF(INDEX(DataPembayaran_BLU!$B$2:$B$700,MATCH(DataNPI_BLU!$B419,DataPembayaran_BLU!$C$2:$C$700,0))=0,"",INDEX(DataPembayaran_BLU!$B$2:$B$700,MATCH(DataNPI_BLU!$B419,DataPembayaran_BLU!$C$2:$C$700,0)))</f>
        <v/>
      </c>
      <c r="D419" s="198" t="s">
        <v>1003</v>
      </c>
      <c r="E419" s="197" t="str">
        <f>IF(INDEX(DataPembayaran_BLU!$B$2:$B$700,MATCH(DataNPI_BLU!$B419,DataPembayaran_BLU!$C$2:$C$700,0))=0,"",INDEX(DataPembayaran_BLU!$B$2:$B$700,MATCH(DataNPI_BLU!$B419,DataPembayaran_BLU!$C$2:$C$700,0)))</f>
        <v/>
      </c>
      <c r="F419" s="200">
        <f>_xlfn.IFNA(INDEX(data_pembayaran_total_pembayaran,MATCH(DataNPI_BLU!$B419,DataPembayaran_BLU!$C$2:$C$700,0)),"")</f>
        <v>0</v>
      </c>
    </row>
    <row r="420" spans="1:6">
      <c r="A420" s="195">
        <v>419</v>
      </c>
      <c r="B420" s="196" t="str">
        <f>_xlfn.IFNA(INDEX(DataPembayaran_BLU!$C$2:$C$700,MATCH(DataNPI_BLU!$A420,DataPembayaran_BLU!$A$2:$A$700,0)),"")</f>
        <v/>
      </c>
      <c r="C420" s="197" t="str">
        <f>IF(INDEX(DataPembayaran_BLU!$B$2:$B$700,MATCH(DataNPI_BLU!$B420,DataPembayaran_BLU!$C$2:$C$700,0))=0,"",INDEX(DataPembayaran_BLU!$B$2:$B$700,MATCH(DataNPI_BLU!$B420,DataPembayaran_BLU!$C$2:$C$700,0)))</f>
        <v/>
      </c>
      <c r="D420" s="198" t="s">
        <v>1004</v>
      </c>
      <c r="E420" s="197" t="str">
        <f>IF(INDEX(DataPembayaran_BLU!$B$2:$B$700,MATCH(DataNPI_BLU!$B420,DataPembayaran_BLU!$C$2:$C$700,0))=0,"",INDEX(DataPembayaran_BLU!$B$2:$B$700,MATCH(DataNPI_BLU!$B420,DataPembayaran_BLU!$C$2:$C$700,0)))</f>
        <v/>
      </c>
      <c r="F420" s="200">
        <f>_xlfn.IFNA(INDEX(data_pembayaran_total_pembayaran,MATCH(DataNPI_BLU!$B420,DataPembayaran_BLU!$C$2:$C$700,0)),"")</f>
        <v>0</v>
      </c>
    </row>
    <row r="421" spans="1:6">
      <c r="A421" s="195">
        <v>420</v>
      </c>
      <c r="B421" s="196" t="str">
        <f>_xlfn.IFNA(INDEX(DataPembayaran_BLU!$C$2:$C$700,MATCH(DataNPI_BLU!$A421,DataPembayaran_BLU!$A$2:$A$700,0)),"")</f>
        <v/>
      </c>
      <c r="C421" s="197" t="str">
        <f>IF(INDEX(DataPembayaran_BLU!$B$2:$B$700,MATCH(DataNPI_BLU!$B421,DataPembayaran_BLU!$C$2:$C$700,0))=0,"",INDEX(DataPembayaran_BLU!$B$2:$B$700,MATCH(DataNPI_BLU!$B421,DataPembayaran_BLU!$C$2:$C$700,0)))</f>
        <v/>
      </c>
      <c r="D421" s="198" t="s">
        <v>1005</v>
      </c>
      <c r="E421" s="197" t="str">
        <f>IF(INDEX(DataPembayaran_BLU!$B$2:$B$700,MATCH(DataNPI_BLU!$B421,DataPembayaran_BLU!$C$2:$C$700,0))=0,"",INDEX(DataPembayaran_BLU!$B$2:$B$700,MATCH(DataNPI_BLU!$B421,DataPembayaran_BLU!$C$2:$C$700,0)))</f>
        <v/>
      </c>
      <c r="F421" s="200">
        <f>_xlfn.IFNA(INDEX(data_pembayaran_total_pembayaran,MATCH(DataNPI_BLU!$B421,DataPembayaran_BLU!$C$2:$C$700,0)),"")</f>
        <v>0</v>
      </c>
    </row>
    <row r="422" spans="1:6">
      <c r="A422" s="195">
        <v>421</v>
      </c>
      <c r="B422" s="196" t="str">
        <f>_xlfn.IFNA(INDEX(DataPembayaran_BLU!$C$2:$C$700,MATCH(DataNPI_BLU!$A422,DataPembayaran_BLU!$A$2:$A$700,0)),"")</f>
        <v/>
      </c>
      <c r="C422" s="197" t="str">
        <f>IF(INDEX(DataPembayaran_BLU!$B$2:$B$700,MATCH(DataNPI_BLU!$B422,DataPembayaran_BLU!$C$2:$C$700,0))=0,"",INDEX(DataPembayaran_BLU!$B$2:$B$700,MATCH(DataNPI_BLU!$B422,DataPembayaran_BLU!$C$2:$C$700,0)))</f>
        <v/>
      </c>
      <c r="D422" s="198" t="s">
        <v>1006</v>
      </c>
      <c r="E422" s="197" t="str">
        <f>IF(INDEX(DataPembayaran_BLU!$B$2:$B$700,MATCH(DataNPI_BLU!$B422,DataPembayaran_BLU!$C$2:$C$700,0))=0,"",INDEX(DataPembayaran_BLU!$B$2:$B$700,MATCH(DataNPI_BLU!$B422,DataPembayaran_BLU!$C$2:$C$700,0)))</f>
        <v/>
      </c>
      <c r="F422" s="200">
        <f>_xlfn.IFNA(INDEX(data_pembayaran_total_pembayaran,MATCH(DataNPI_BLU!$B422,DataPembayaran_BLU!$C$2:$C$700,0)),"")</f>
        <v>0</v>
      </c>
    </row>
    <row r="423" spans="1:6">
      <c r="A423" s="195">
        <v>422</v>
      </c>
      <c r="B423" s="196" t="str">
        <f>_xlfn.IFNA(INDEX(DataPembayaran_BLU!$C$2:$C$700,MATCH(DataNPI_BLU!$A423,DataPembayaran_BLU!$A$2:$A$700,0)),"")</f>
        <v/>
      </c>
      <c r="C423" s="197" t="str">
        <f>IF(INDEX(DataPembayaran_BLU!$B$2:$B$700,MATCH(DataNPI_BLU!$B423,DataPembayaran_BLU!$C$2:$C$700,0))=0,"",INDEX(DataPembayaran_BLU!$B$2:$B$700,MATCH(DataNPI_BLU!$B423,DataPembayaran_BLU!$C$2:$C$700,0)))</f>
        <v/>
      </c>
      <c r="D423" s="198" t="s">
        <v>1007</v>
      </c>
      <c r="E423" s="197" t="str">
        <f>IF(INDEX(DataPembayaran_BLU!$B$2:$B$700,MATCH(DataNPI_BLU!$B423,DataPembayaran_BLU!$C$2:$C$700,0))=0,"",INDEX(DataPembayaran_BLU!$B$2:$B$700,MATCH(DataNPI_BLU!$B423,DataPembayaran_BLU!$C$2:$C$700,0)))</f>
        <v/>
      </c>
      <c r="F423" s="200">
        <f>_xlfn.IFNA(INDEX(data_pembayaran_total_pembayaran,MATCH(DataNPI_BLU!$B423,DataPembayaran_BLU!$C$2:$C$700,0)),"")</f>
        <v>0</v>
      </c>
    </row>
    <row r="424" spans="1:6">
      <c r="A424" s="195">
        <v>423</v>
      </c>
      <c r="B424" s="196" t="str">
        <f>_xlfn.IFNA(INDEX(DataPembayaran_BLU!$C$2:$C$700,MATCH(DataNPI_BLU!$A424,DataPembayaran_BLU!$A$2:$A$700,0)),"")</f>
        <v/>
      </c>
      <c r="C424" s="197" t="str">
        <f>IF(INDEX(DataPembayaran_BLU!$B$2:$B$700,MATCH(DataNPI_BLU!$B424,DataPembayaran_BLU!$C$2:$C$700,0))=0,"",INDEX(DataPembayaran_BLU!$B$2:$B$700,MATCH(DataNPI_BLU!$B424,DataPembayaran_BLU!$C$2:$C$700,0)))</f>
        <v/>
      </c>
      <c r="D424" s="198" t="s">
        <v>1008</v>
      </c>
      <c r="E424" s="197" t="str">
        <f>IF(INDEX(DataPembayaran_BLU!$B$2:$B$700,MATCH(DataNPI_BLU!$B424,DataPembayaran_BLU!$C$2:$C$700,0))=0,"",INDEX(DataPembayaran_BLU!$B$2:$B$700,MATCH(DataNPI_BLU!$B424,DataPembayaran_BLU!$C$2:$C$700,0)))</f>
        <v/>
      </c>
      <c r="F424" s="200">
        <f>_xlfn.IFNA(INDEX(data_pembayaran_total_pembayaran,MATCH(DataNPI_BLU!$B424,DataPembayaran_BLU!$C$2:$C$700,0)),"")</f>
        <v>0</v>
      </c>
    </row>
    <row r="425" spans="1:6">
      <c r="A425" s="195">
        <v>424</v>
      </c>
      <c r="B425" s="196" t="str">
        <f>_xlfn.IFNA(INDEX(DataPembayaran_BLU!$C$2:$C$700,MATCH(DataNPI_BLU!$A425,DataPembayaran_BLU!$A$2:$A$700,0)),"")</f>
        <v/>
      </c>
      <c r="C425" s="197" t="str">
        <f>IF(INDEX(DataPembayaran_BLU!$B$2:$B$700,MATCH(DataNPI_BLU!$B425,DataPembayaran_BLU!$C$2:$C$700,0))=0,"",INDEX(DataPembayaran_BLU!$B$2:$B$700,MATCH(DataNPI_BLU!$B425,DataPembayaran_BLU!$C$2:$C$700,0)))</f>
        <v/>
      </c>
      <c r="D425" s="198" t="s">
        <v>1009</v>
      </c>
      <c r="E425" s="197" t="str">
        <f>IF(INDEX(DataPembayaran_BLU!$B$2:$B$700,MATCH(DataNPI_BLU!$B425,DataPembayaran_BLU!$C$2:$C$700,0))=0,"",INDEX(DataPembayaran_BLU!$B$2:$B$700,MATCH(DataNPI_BLU!$B425,DataPembayaran_BLU!$C$2:$C$700,0)))</f>
        <v/>
      </c>
      <c r="F425" s="200">
        <f>_xlfn.IFNA(INDEX(data_pembayaran_total_pembayaran,MATCH(DataNPI_BLU!$B425,DataPembayaran_BLU!$C$2:$C$700,0)),"")</f>
        <v>0</v>
      </c>
    </row>
    <row r="426" spans="1:6">
      <c r="A426" s="195">
        <v>425</v>
      </c>
      <c r="B426" s="196" t="str">
        <f>_xlfn.IFNA(INDEX(DataPembayaran_BLU!$C$2:$C$700,MATCH(DataNPI_BLU!$A426,DataPembayaran_BLU!$A$2:$A$700,0)),"")</f>
        <v/>
      </c>
      <c r="C426" s="197" t="str">
        <f>IF(INDEX(DataPembayaran_BLU!$B$2:$B$700,MATCH(DataNPI_BLU!$B426,DataPembayaran_BLU!$C$2:$C$700,0))=0,"",INDEX(DataPembayaran_BLU!$B$2:$B$700,MATCH(DataNPI_BLU!$B426,DataPembayaran_BLU!$C$2:$C$700,0)))</f>
        <v/>
      </c>
      <c r="D426" s="198" t="s">
        <v>1010</v>
      </c>
      <c r="E426" s="197" t="str">
        <f>IF(INDEX(DataPembayaran_BLU!$B$2:$B$700,MATCH(DataNPI_BLU!$B426,DataPembayaran_BLU!$C$2:$C$700,0))=0,"",INDEX(DataPembayaran_BLU!$B$2:$B$700,MATCH(DataNPI_BLU!$B426,DataPembayaran_BLU!$C$2:$C$700,0)))</f>
        <v/>
      </c>
      <c r="F426" s="200">
        <f>_xlfn.IFNA(INDEX(data_pembayaran_total_pembayaran,MATCH(DataNPI_BLU!$B426,DataPembayaran_BLU!$C$2:$C$700,0)),"")</f>
        <v>0</v>
      </c>
    </row>
    <row r="427" spans="1:6">
      <c r="A427" s="195">
        <v>426</v>
      </c>
      <c r="B427" s="196" t="str">
        <f>_xlfn.IFNA(INDEX(DataPembayaran_BLU!$C$2:$C$700,MATCH(DataNPI_BLU!$A427,DataPembayaran_BLU!$A$2:$A$700,0)),"")</f>
        <v/>
      </c>
      <c r="C427" s="197" t="str">
        <f>IF(INDEX(DataPembayaran_BLU!$B$2:$B$700,MATCH(DataNPI_BLU!$B427,DataPembayaran_BLU!$C$2:$C$700,0))=0,"",INDEX(DataPembayaran_BLU!$B$2:$B$700,MATCH(DataNPI_BLU!$B427,DataPembayaran_BLU!$C$2:$C$700,0)))</f>
        <v/>
      </c>
      <c r="D427" s="198" t="s">
        <v>1011</v>
      </c>
      <c r="E427" s="197" t="str">
        <f>IF(INDEX(DataPembayaran_BLU!$B$2:$B$700,MATCH(DataNPI_BLU!$B427,DataPembayaran_BLU!$C$2:$C$700,0))=0,"",INDEX(DataPembayaran_BLU!$B$2:$B$700,MATCH(DataNPI_BLU!$B427,DataPembayaran_BLU!$C$2:$C$700,0)))</f>
        <v/>
      </c>
      <c r="F427" s="200">
        <f>_xlfn.IFNA(INDEX(data_pembayaran_total_pembayaran,MATCH(DataNPI_BLU!$B427,DataPembayaran_BLU!$C$2:$C$700,0)),"")</f>
        <v>0</v>
      </c>
    </row>
    <row r="428" spans="1:6">
      <c r="A428" s="195">
        <v>427</v>
      </c>
      <c r="B428" s="196" t="str">
        <f>_xlfn.IFNA(INDEX(DataPembayaran_BLU!$C$2:$C$700,MATCH(DataNPI_BLU!$A428,DataPembayaran_BLU!$A$2:$A$700,0)),"")</f>
        <v/>
      </c>
      <c r="C428" s="197" t="str">
        <f>IF(INDEX(DataPembayaran_BLU!$B$2:$B$700,MATCH(DataNPI_BLU!$B428,DataPembayaran_BLU!$C$2:$C$700,0))=0,"",INDEX(DataPembayaran_BLU!$B$2:$B$700,MATCH(DataNPI_BLU!$B428,DataPembayaran_BLU!$C$2:$C$700,0)))</f>
        <v/>
      </c>
      <c r="D428" s="198" t="s">
        <v>1012</v>
      </c>
      <c r="E428" s="197" t="str">
        <f>IF(INDEX(DataPembayaran_BLU!$B$2:$B$700,MATCH(DataNPI_BLU!$B428,DataPembayaran_BLU!$C$2:$C$700,0))=0,"",INDEX(DataPembayaran_BLU!$B$2:$B$700,MATCH(DataNPI_BLU!$B428,DataPembayaran_BLU!$C$2:$C$700,0)))</f>
        <v/>
      </c>
      <c r="F428" s="200">
        <f>_xlfn.IFNA(INDEX(data_pembayaran_total_pembayaran,MATCH(DataNPI_BLU!$B428,DataPembayaran_BLU!$C$2:$C$700,0)),"")</f>
        <v>0</v>
      </c>
    </row>
    <row r="429" spans="1:6">
      <c r="A429" s="195">
        <v>428</v>
      </c>
      <c r="B429" s="196" t="str">
        <f>_xlfn.IFNA(INDEX(DataPembayaran_BLU!$C$2:$C$700,MATCH(DataNPI_BLU!$A429,DataPembayaran_BLU!$A$2:$A$700,0)),"")</f>
        <v/>
      </c>
      <c r="C429" s="197" t="str">
        <f>IF(INDEX(DataPembayaran_BLU!$B$2:$B$700,MATCH(DataNPI_BLU!$B429,DataPembayaran_BLU!$C$2:$C$700,0))=0,"",INDEX(DataPembayaran_BLU!$B$2:$B$700,MATCH(DataNPI_BLU!$B429,DataPembayaran_BLU!$C$2:$C$700,0)))</f>
        <v/>
      </c>
      <c r="D429" s="198" t="s">
        <v>1013</v>
      </c>
      <c r="E429" s="197" t="str">
        <f>IF(INDEX(DataPembayaran_BLU!$B$2:$B$700,MATCH(DataNPI_BLU!$B429,DataPembayaran_BLU!$C$2:$C$700,0))=0,"",INDEX(DataPembayaran_BLU!$B$2:$B$700,MATCH(DataNPI_BLU!$B429,DataPembayaran_BLU!$C$2:$C$700,0)))</f>
        <v/>
      </c>
      <c r="F429" s="200">
        <f>_xlfn.IFNA(INDEX(data_pembayaran_total_pembayaran,MATCH(DataNPI_BLU!$B429,DataPembayaran_BLU!$C$2:$C$700,0)),"")</f>
        <v>0</v>
      </c>
    </row>
    <row r="430" spans="1:6">
      <c r="A430" s="195">
        <v>429</v>
      </c>
      <c r="B430" s="196" t="str">
        <f>_xlfn.IFNA(INDEX(DataPembayaran_BLU!$C$2:$C$700,MATCH(DataNPI_BLU!$A430,DataPembayaran_BLU!$A$2:$A$700,0)),"")</f>
        <v/>
      </c>
      <c r="C430" s="197" t="str">
        <f>IF(INDEX(DataPembayaran_BLU!$B$2:$B$700,MATCH(DataNPI_BLU!$B430,DataPembayaran_BLU!$C$2:$C$700,0))=0,"",INDEX(DataPembayaran_BLU!$B$2:$B$700,MATCH(DataNPI_BLU!$B430,DataPembayaran_BLU!$C$2:$C$700,0)))</f>
        <v/>
      </c>
      <c r="D430" s="198" t="s">
        <v>1014</v>
      </c>
      <c r="E430" s="197" t="str">
        <f>IF(INDEX(DataPembayaran_BLU!$B$2:$B$700,MATCH(DataNPI_BLU!$B430,DataPembayaran_BLU!$C$2:$C$700,0))=0,"",INDEX(DataPembayaran_BLU!$B$2:$B$700,MATCH(DataNPI_BLU!$B430,DataPembayaran_BLU!$C$2:$C$700,0)))</f>
        <v/>
      </c>
      <c r="F430" s="200">
        <f>_xlfn.IFNA(INDEX(data_pembayaran_total_pembayaran,MATCH(DataNPI_BLU!$B430,DataPembayaran_BLU!$C$2:$C$700,0)),"")</f>
        <v>0</v>
      </c>
    </row>
    <row r="431" spans="1:6">
      <c r="A431" s="195">
        <v>430</v>
      </c>
      <c r="B431" s="196" t="str">
        <f>_xlfn.IFNA(INDEX(DataPembayaran_BLU!$C$2:$C$700,MATCH(DataNPI_BLU!$A431,DataPembayaran_BLU!$A$2:$A$700,0)),"")</f>
        <v/>
      </c>
      <c r="C431" s="197" t="str">
        <f>IF(INDEX(DataPembayaran_BLU!$B$2:$B$700,MATCH(DataNPI_BLU!$B431,DataPembayaran_BLU!$C$2:$C$700,0))=0,"",INDEX(DataPembayaran_BLU!$B$2:$B$700,MATCH(DataNPI_BLU!$B431,DataPembayaran_BLU!$C$2:$C$700,0)))</f>
        <v/>
      </c>
      <c r="D431" s="198" t="s">
        <v>1015</v>
      </c>
      <c r="E431" s="197" t="str">
        <f>IF(INDEX(DataPembayaran_BLU!$B$2:$B$700,MATCH(DataNPI_BLU!$B431,DataPembayaran_BLU!$C$2:$C$700,0))=0,"",INDEX(DataPembayaran_BLU!$B$2:$B$700,MATCH(DataNPI_BLU!$B431,DataPembayaran_BLU!$C$2:$C$700,0)))</f>
        <v/>
      </c>
      <c r="F431" s="200">
        <f>_xlfn.IFNA(INDEX(data_pembayaran_total_pembayaran,MATCH(DataNPI_BLU!$B431,DataPembayaran_BLU!$C$2:$C$700,0)),"")</f>
        <v>0</v>
      </c>
    </row>
    <row r="432" spans="1:6">
      <c r="A432" s="195">
        <v>431</v>
      </c>
      <c r="B432" s="196" t="str">
        <f>_xlfn.IFNA(INDEX(DataPembayaran_BLU!$C$2:$C$700,MATCH(DataNPI_BLU!$A432,DataPembayaran_BLU!$A$2:$A$700,0)),"")</f>
        <v/>
      </c>
      <c r="C432" s="197" t="str">
        <f>IF(INDEX(DataPembayaran_BLU!$B$2:$B$700,MATCH(DataNPI_BLU!$B432,DataPembayaran_BLU!$C$2:$C$700,0))=0,"",INDEX(DataPembayaran_BLU!$B$2:$B$700,MATCH(DataNPI_BLU!$B432,DataPembayaran_BLU!$C$2:$C$700,0)))</f>
        <v/>
      </c>
      <c r="D432" s="198" t="s">
        <v>1016</v>
      </c>
      <c r="E432" s="197" t="str">
        <f>IF(INDEX(DataPembayaran_BLU!$B$2:$B$700,MATCH(DataNPI_BLU!$B432,DataPembayaran_BLU!$C$2:$C$700,0))=0,"",INDEX(DataPembayaran_BLU!$B$2:$B$700,MATCH(DataNPI_BLU!$B432,DataPembayaran_BLU!$C$2:$C$700,0)))</f>
        <v/>
      </c>
      <c r="F432" s="200">
        <f>_xlfn.IFNA(INDEX(data_pembayaran_total_pembayaran,MATCH(DataNPI_BLU!$B432,DataPembayaran_BLU!$C$2:$C$700,0)),"")</f>
        <v>0</v>
      </c>
    </row>
    <row r="433" spans="1:6">
      <c r="A433" s="195">
        <v>432</v>
      </c>
      <c r="B433" s="196" t="str">
        <f>_xlfn.IFNA(INDEX(DataPembayaran_BLU!$C$2:$C$700,MATCH(DataNPI_BLU!$A433,DataPembayaran_BLU!$A$2:$A$700,0)),"")</f>
        <v/>
      </c>
      <c r="C433" s="197" t="str">
        <f>IF(INDEX(DataPembayaran_BLU!$B$2:$B$700,MATCH(DataNPI_BLU!$B433,DataPembayaran_BLU!$C$2:$C$700,0))=0,"",INDEX(DataPembayaran_BLU!$B$2:$B$700,MATCH(DataNPI_BLU!$B433,DataPembayaran_BLU!$C$2:$C$700,0)))</f>
        <v/>
      </c>
      <c r="D433" s="198" t="s">
        <v>1017</v>
      </c>
      <c r="E433" s="197" t="str">
        <f>IF(INDEX(DataPembayaran_BLU!$B$2:$B$700,MATCH(DataNPI_BLU!$B433,DataPembayaran_BLU!$C$2:$C$700,0))=0,"",INDEX(DataPembayaran_BLU!$B$2:$B$700,MATCH(DataNPI_BLU!$B433,DataPembayaran_BLU!$C$2:$C$700,0)))</f>
        <v/>
      </c>
      <c r="F433" s="200">
        <f>_xlfn.IFNA(INDEX(data_pembayaran_total_pembayaran,MATCH(DataNPI_BLU!$B433,DataPembayaran_BLU!$C$2:$C$700,0)),"")</f>
        <v>0</v>
      </c>
    </row>
    <row r="434" spans="1:6">
      <c r="A434" s="195">
        <v>433</v>
      </c>
      <c r="B434" s="196" t="str">
        <f>_xlfn.IFNA(INDEX(DataPembayaran_BLU!$C$2:$C$700,MATCH(DataNPI_BLU!$A434,DataPembayaran_BLU!$A$2:$A$700,0)),"")</f>
        <v/>
      </c>
      <c r="C434" s="197" t="str">
        <f>IF(INDEX(DataPembayaran_BLU!$B$2:$B$700,MATCH(DataNPI_BLU!$B434,DataPembayaran_BLU!$C$2:$C$700,0))=0,"",INDEX(DataPembayaran_BLU!$B$2:$B$700,MATCH(DataNPI_BLU!$B434,DataPembayaran_BLU!$C$2:$C$700,0)))</f>
        <v/>
      </c>
      <c r="D434" s="198" t="s">
        <v>1018</v>
      </c>
      <c r="E434" s="197" t="str">
        <f>IF(INDEX(DataPembayaran_BLU!$B$2:$B$700,MATCH(DataNPI_BLU!$B434,DataPembayaran_BLU!$C$2:$C$700,0))=0,"",INDEX(DataPembayaran_BLU!$B$2:$B$700,MATCH(DataNPI_BLU!$B434,DataPembayaran_BLU!$C$2:$C$700,0)))</f>
        <v/>
      </c>
      <c r="F434" s="200">
        <f>_xlfn.IFNA(INDEX(data_pembayaran_total_pembayaran,MATCH(DataNPI_BLU!$B434,DataPembayaran_BLU!$C$2:$C$700,0)),"")</f>
        <v>0</v>
      </c>
    </row>
    <row r="435" spans="1:6">
      <c r="A435" s="195">
        <v>434</v>
      </c>
      <c r="B435" s="196" t="str">
        <f>_xlfn.IFNA(INDEX(DataPembayaran_BLU!$C$2:$C$700,MATCH(DataNPI_BLU!$A435,DataPembayaran_BLU!$A$2:$A$700,0)),"")</f>
        <v/>
      </c>
      <c r="C435" s="197" t="str">
        <f>IF(INDEX(DataPembayaran_BLU!$B$2:$B$700,MATCH(DataNPI_BLU!$B435,DataPembayaran_BLU!$C$2:$C$700,0))=0,"",INDEX(DataPembayaran_BLU!$B$2:$B$700,MATCH(DataNPI_BLU!$B435,DataPembayaran_BLU!$C$2:$C$700,0)))</f>
        <v/>
      </c>
      <c r="D435" s="198" t="s">
        <v>1019</v>
      </c>
      <c r="E435" s="197" t="str">
        <f>IF(INDEX(DataPembayaran_BLU!$B$2:$B$700,MATCH(DataNPI_BLU!$B435,DataPembayaran_BLU!$C$2:$C$700,0))=0,"",INDEX(DataPembayaran_BLU!$B$2:$B$700,MATCH(DataNPI_BLU!$B435,DataPembayaran_BLU!$C$2:$C$700,0)))</f>
        <v/>
      </c>
      <c r="F435" s="200">
        <f>_xlfn.IFNA(INDEX(data_pembayaran_total_pembayaran,MATCH(DataNPI_BLU!$B435,DataPembayaran_BLU!$C$2:$C$700,0)),"")</f>
        <v>0</v>
      </c>
    </row>
    <row r="436" spans="1:6">
      <c r="A436" s="195">
        <v>435</v>
      </c>
      <c r="B436" s="196" t="str">
        <f>_xlfn.IFNA(INDEX(DataPembayaran_BLU!$C$2:$C$700,MATCH(DataNPI_BLU!$A436,DataPembayaran_BLU!$A$2:$A$700,0)),"")</f>
        <v/>
      </c>
      <c r="C436" s="197" t="str">
        <f>IF(INDEX(DataPembayaran_BLU!$B$2:$B$700,MATCH(DataNPI_BLU!$B436,DataPembayaran_BLU!$C$2:$C$700,0))=0,"",INDEX(DataPembayaran_BLU!$B$2:$B$700,MATCH(DataNPI_BLU!$B436,DataPembayaran_BLU!$C$2:$C$700,0)))</f>
        <v/>
      </c>
      <c r="D436" s="198" t="s">
        <v>1020</v>
      </c>
      <c r="E436" s="197" t="str">
        <f>IF(INDEX(DataPembayaran_BLU!$B$2:$B$700,MATCH(DataNPI_BLU!$B436,DataPembayaran_BLU!$C$2:$C$700,0))=0,"",INDEX(DataPembayaran_BLU!$B$2:$B$700,MATCH(DataNPI_BLU!$B436,DataPembayaran_BLU!$C$2:$C$700,0)))</f>
        <v/>
      </c>
      <c r="F436" s="200">
        <f>_xlfn.IFNA(INDEX(data_pembayaran_total_pembayaran,MATCH(DataNPI_BLU!$B436,DataPembayaran_BLU!$C$2:$C$700,0)),"")</f>
        <v>0</v>
      </c>
    </row>
    <row r="437" spans="1:6">
      <c r="A437" s="195">
        <v>436</v>
      </c>
      <c r="B437" s="196" t="str">
        <f>_xlfn.IFNA(INDEX(DataPembayaran_BLU!$C$2:$C$700,MATCH(DataNPI_BLU!$A437,DataPembayaran_BLU!$A$2:$A$700,0)),"")</f>
        <v/>
      </c>
      <c r="C437" s="197" t="str">
        <f>IF(INDEX(DataPembayaran_BLU!$B$2:$B$700,MATCH(DataNPI_BLU!$B437,DataPembayaran_BLU!$C$2:$C$700,0))=0,"",INDEX(DataPembayaran_BLU!$B$2:$B$700,MATCH(DataNPI_BLU!$B437,DataPembayaran_BLU!$C$2:$C$700,0)))</f>
        <v/>
      </c>
      <c r="D437" s="198" t="s">
        <v>1021</v>
      </c>
      <c r="E437" s="197" t="str">
        <f>IF(INDEX(DataPembayaran_BLU!$B$2:$B$700,MATCH(DataNPI_BLU!$B437,DataPembayaran_BLU!$C$2:$C$700,0))=0,"",INDEX(DataPembayaran_BLU!$B$2:$B$700,MATCH(DataNPI_BLU!$B437,DataPembayaran_BLU!$C$2:$C$700,0)))</f>
        <v/>
      </c>
      <c r="F437" s="200">
        <f>_xlfn.IFNA(INDEX(data_pembayaran_total_pembayaran,MATCH(DataNPI_BLU!$B437,DataPembayaran_BLU!$C$2:$C$700,0)),"")</f>
        <v>0</v>
      </c>
    </row>
    <row r="438" spans="1:6">
      <c r="A438" s="195">
        <v>437</v>
      </c>
      <c r="B438" s="196" t="str">
        <f>_xlfn.IFNA(INDEX(DataPembayaran_BLU!$C$2:$C$700,MATCH(DataNPI_BLU!$A438,DataPembayaran_BLU!$A$2:$A$700,0)),"")</f>
        <v/>
      </c>
      <c r="C438" s="197" t="str">
        <f>IF(INDEX(DataPembayaran_BLU!$B$2:$B$700,MATCH(DataNPI_BLU!$B438,DataPembayaran_BLU!$C$2:$C$700,0))=0,"",INDEX(DataPembayaran_BLU!$B$2:$B$700,MATCH(DataNPI_BLU!$B438,DataPembayaran_BLU!$C$2:$C$700,0)))</f>
        <v/>
      </c>
      <c r="D438" s="198" t="s">
        <v>1022</v>
      </c>
      <c r="E438" s="197" t="str">
        <f>IF(INDEX(DataPembayaran_BLU!$B$2:$B$700,MATCH(DataNPI_BLU!$B438,DataPembayaran_BLU!$C$2:$C$700,0))=0,"",INDEX(DataPembayaran_BLU!$B$2:$B$700,MATCH(DataNPI_BLU!$B438,DataPembayaran_BLU!$C$2:$C$700,0)))</f>
        <v/>
      </c>
      <c r="F438" s="200">
        <f>_xlfn.IFNA(INDEX(data_pembayaran_total_pembayaran,MATCH(DataNPI_BLU!$B438,DataPembayaran_BLU!$C$2:$C$700,0)),"")</f>
        <v>0</v>
      </c>
    </row>
    <row r="439" spans="1:6">
      <c r="A439" s="195">
        <v>438</v>
      </c>
      <c r="B439" s="196" t="str">
        <f>_xlfn.IFNA(INDEX(DataPembayaran_BLU!$C$2:$C$700,MATCH(DataNPI_BLU!$A439,DataPembayaran_BLU!$A$2:$A$700,0)),"")</f>
        <v/>
      </c>
      <c r="C439" s="197" t="str">
        <f>IF(INDEX(DataPembayaran_BLU!$B$2:$B$700,MATCH(DataNPI_BLU!$B439,DataPembayaran_BLU!$C$2:$C$700,0))=0,"",INDEX(DataPembayaran_BLU!$B$2:$B$700,MATCH(DataNPI_BLU!$B439,DataPembayaran_BLU!$C$2:$C$700,0)))</f>
        <v/>
      </c>
      <c r="D439" s="198" t="s">
        <v>1023</v>
      </c>
      <c r="E439" s="197" t="str">
        <f>IF(INDEX(DataPembayaran_BLU!$B$2:$B$700,MATCH(DataNPI_BLU!$B439,DataPembayaran_BLU!$C$2:$C$700,0))=0,"",INDEX(DataPembayaran_BLU!$B$2:$B$700,MATCH(DataNPI_BLU!$B439,DataPembayaran_BLU!$C$2:$C$700,0)))</f>
        <v/>
      </c>
      <c r="F439" s="200">
        <f>_xlfn.IFNA(INDEX(data_pembayaran_total_pembayaran,MATCH(DataNPI_BLU!$B439,DataPembayaran_BLU!$C$2:$C$700,0)),"")</f>
        <v>0</v>
      </c>
    </row>
    <row r="440" spans="1:6">
      <c r="A440" s="195">
        <v>439</v>
      </c>
      <c r="B440" s="196" t="str">
        <f>_xlfn.IFNA(INDEX(DataPembayaran_BLU!$C$2:$C$700,MATCH(DataNPI_BLU!$A440,DataPembayaran_BLU!$A$2:$A$700,0)),"")</f>
        <v/>
      </c>
      <c r="C440" s="197" t="str">
        <f>IF(INDEX(DataPembayaran_BLU!$B$2:$B$700,MATCH(DataNPI_BLU!$B440,DataPembayaran_BLU!$C$2:$C$700,0))=0,"",INDEX(DataPembayaran_BLU!$B$2:$B$700,MATCH(DataNPI_BLU!$B440,DataPembayaran_BLU!$C$2:$C$700,0)))</f>
        <v/>
      </c>
      <c r="D440" s="198" t="s">
        <v>1024</v>
      </c>
      <c r="E440" s="197" t="str">
        <f>IF(INDEX(DataPembayaran_BLU!$B$2:$B$700,MATCH(DataNPI_BLU!$B440,DataPembayaran_BLU!$C$2:$C$700,0))=0,"",INDEX(DataPembayaran_BLU!$B$2:$B$700,MATCH(DataNPI_BLU!$B440,DataPembayaran_BLU!$C$2:$C$700,0)))</f>
        <v/>
      </c>
      <c r="F440" s="200">
        <f>_xlfn.IFNA(INDEX(data_pembayaran_total_pembayaran,MATCH(DataNPI_BLU!$B440,DataPembayaran_BLU!$C$2:$C$700,0)),"")</f>
        <v>0</v>
      </c>
    </row>
    <row r="441" spans="1:6">
      <c r="A441" s="195">
        <v>440</v>
      </c>
      <c r="B441" s="196" t="str">
        <f>_xlfn.IFNA(INDEX(DataPembayaran_BLU!$C$2:$C$700,MATCH(DataNPI_BLU!$A441,DataPembayaran_BLU!$A$2:$A$700,0)),"")</f>
        <v/>
      </c>
      <c r="C441" s="197" t="str">
        <f>IF(INDEX(DataPembayaran_BLU!$B$2:$B$700,MATCH(DataNPI_BLU!$B441,DataPembayaran_BLU!$C$2:$C$700,0))=0,"",INDEX(DataPembayaran_BLU!$B$2:$B$700,MATCH(DataNPI_BLU!$B441,DataPembayaran_BLU!$C$2:$C$700,0)))</f>
        <v/>
      </c>
      <c r="D441" s="198" t="s">
        <v>1025</v>
      </c>
      <c r="E441" s="197" t="str">
        <f>IF(INDEX(DataPembayaran_BLU!$B$2:$B$700,MATCH(DataNPI_BLU!$B441,DataPembayaran_BLU!$C$2:$C$700,0))=0,"",INDEX(DataPembayaran_BLU!$B$2:$B$700,MATCH(DataNPI_BLU!$B441,DataPembayaran_BLU!$C$2:$C$700,0)))</f>
        <v/>
      </c>
      <c r="F441" s="200">
        <f>_xlfn.IFNA(INDEX(data_pembayaran_total_pembayaran,MATCH(DataNPI_BLU!$B441,DataPembayaran_BLU!$C$2:$C$700,0)),"")</f>
        <v>0</v>
      </c>
    </row>
    <row r="442" spans="1:6">
      <c r="A442" s="195">
        <v>441</v>
      </c>
      <c r="B442" s="196" t="str">
        <f>_xlfn.IFNA(INDEX(DataPembayaran_BLU!$C$2:$C$700,MATCH(DataNPI_BLU!$A442,DataPembayaran_BLU!$A$2:$A$700,0)),"")</f>
        <v/>
      </c>
      <c r="C442" s="197" t="str">
        <f>IF(INDEX(DataPembayaran_BLU!$B$2:$B$700,MATCH(DataNPI_BLU!$B442,DataPembayaran_BLU!$C$2:$C$700,0))=0,"",INDEX(DataPembayaran_BLU!$B$2:$B$700,MATCH(DataNPI_BLU!$B442,DataPembayaran_BLU!$C$2:$C$700,0)))</f>
        <v/>
      </c>
      <c r="D442" s="198" t="s">
        <v>1026</v>
      </c>
      <c r="E442" s="197" t="str">
        <f>IF(INDEX(DataPembayaran_BLU!$B$2:$B$700,MATCH(DataNPI_BLU!$B442,DataPembayaran_BLU!$C$2:$C$700,0))=0,"",INDEX(DataPembayaran_BLU!$B$2:$B$700,MATCH(DataNPI_BLU!$B442,DataPembayaran_BLU!$C$2:$C$700,0)))</f>
        <v/>
      </c>
      <c r="F442" s="200">
        <f>_xlfn.IFNA(INDEX(data_pembayaran_total_pembayaran,MATCH(DataNPI_BLU!$B442,DataPembayaran_BLU!$C$2:$C$700,0)),"")</f>
        <v>0</v>
      </c>
    </row>
    <row r="443" spans="1:6">
      <c r="A443" s="195">
        <v>442</v>
      </c>
      <c r="B443" s="196" t="str">
        <f>_xlfn.IFNA(INDEX(DataPembayaran_BLU!$C$2:$C$700,MATCH(DataNPI_BLU!$A443,DataPembayaran_BLU!$A$2:$A$700,0)),"")</f>
        <v/>
      </c>
      <c r="C443" s="197" t="str">
        <f>IF(INDEX(DataPembayaran_BLU!$B$2:$B$700,MATCH(DataNPI_BLU!$B443,DataPembayaran_BLU!$C$2:$C$700,0))=0,"",INDEX(DataPembayaran_BLU!$B$2:$B$700,MATCH(DataNPI_BLU!$B443,DataPembayaran_BLU!$C$2:$C$700,0)))</f>
        <v/>
      </c>
      <c r="D443" s="198" t="s">
        <v>1027</v>
      </c>
      <c r="E443" s="197" t="str">
        <f>IF(INDEX(DataPembayaran_BLU!$B$2:$B$700,MATCH(DataNPI_BLU!$B443,DataPembayaran_BLU!$C$2:$C$700,0))=0,"",INDEX(DataPembayaran_BLU!$B$2:$B$700,MATCH(DataNPI_BLU!$B443,DataPembayaran_BLU!$C$2:$C$700,0)))</f>
        <v/>
      </c>
      <c r="F443" s="200">
        <f>_xlfn.IFNA(INDEX(data_pembayaran_total_pembayaran,MATCH(DataNPI_BLU!$B443,DataPembayaran_BLU!$C$2:$C$700,0)),"")</f>
        <v>0</v>
      </c>
    </row>
    <row r="444" spans="1:6">
      <c r="A444" s="195">
        <v>443</v>
      </c>
      <c r="B444" s="196" t="str">
        <f>_xlfn.IFNA(INDEX(DataPembayaran_BLU!$C$2:$C$700,MATCH(DataNPI_BLU!$A444,DataPembayaran_BLU!$A$2:$A$700,0)),"")</f>
        <v/>
      </c>
      <c r="C444" s="197" t="str">
        <f>IF(INDEX(DataPembayaran_BLU!$B$2:$B$700,MATCH(DataNPI_BLU!$B444,DataPembayaran_BLU!$C$2:$C$700,0))=0,"",INDEX(DataPembayaran_BLU!$B$2:$B$700,MATCH(DataNPI_BLU!$B444,DataPembayaran_BLU!$C$2:$C$700,0)))</f>
        <v/>
      </c>
      <c r="D444" s="198" t="s">
        <v>1028</v>
      </c>
      <c r="E444" s="197" t="str">
        <f>IF(INDEX(DataPembayaran_BLU!$B$2:$B$700,MATCH(DataNPI_BLU!$B444,DataPembayaran_BLU!$C$2:$C$700,0))=0,"",INDEX(DataPembayaran_BLU!$B$2:$B$700,MATCH(DataNPI_BLU!$B444,DataPembayaran_BLU!$C$2:$C$700,0)))</f>
        <v/>
      </c>
      <c r="F444" s="200">
        <f>_xlfn.IFNA(INDEX(data_pembayaran_total_pembayaran,MATCH(DataNPI_BLU!$B444,DataPembayaran_BLU!$C$2:$C$700,0)),"")</f>
        <v>0</v>
      </c>
    </row>
    <row r="445" spans="1:6">
      <c r="A445" s="195">
        <v>444</v>
      </c>
      <c r="B445" s="196" t="str">
        <f>_xlfn.IFNA(INDEX(DataPembayaran_BLU!$C$2:$C$700,MATCH(DataNPI_BLU!$A445,DataPembayaran_BLU!$A$2:$A$700,0)),"")</f>
        <v/>
      </c>
      <c r="C445" s="197" t="str">
        <f>IF(INDEX(DataPembayaran_BLU!$B$2:$B$700,MATCH(DataNPI_BLU!$B445,DataPembayaran_BLU!$C$2:$C$700,0))=0,"",INDEX(DataPembayaran_BLU!$B$2:$B$700,MATCH(DataNPI_BLU!$B445,DataPembayaran_BLU!$C$2:$C$700,0)))</f>
        <v/>
      </c>
      <c r="D445" s="198" t="s">
        <v>1029</v>
      </c>
      <c r="E445" s="197" t="str">
        <f>IF(INDEX(DataPembayaran_BLU!$B$2:$B$700,MATCH(DataNPI_BLU!$B445,DataPembayaran_BLU!$C$2:$C$700,0))=0,"",INDEX(DataPembayaran_BLU!$B$2:$B$700,MATCH(DataNPI_BLU!$B445,DataPembayaran_BLU!$C$2:$C$700,0)))</f>
        <v/>
      </c>
      <c r="F445" s="200">
        <f>_xlfn.IFNA(INDEX(data_pembayaran_total_pembayaran,MATCH(DataNPI_BLU!$B445,DataPembayaran_BLU!$C$2:$C$700,0)),"")</f>
        <v>0</v>
      </c>
    </row>
    <row r="446" spans="1:6">
      <c r="A446" s="195">
        <v>445</v>
      </c>
      <c r="B446" s="196" t="str">
        <f>_xlfn.IFNA(INDEX(DataPembayaran_BLU!$C$2:$C$700,MATCH(DataNPI_BLU!$A446,DataPembayaran_BLU!$A$2:$A$700,0)),"")</f>
        <v/>
      </c>
      <c r="C446" s="197" t="str">
        <f>IF(INDEX(DataPembayaran_BLU!$B$2:$B$700,MATCH(DataNPI_BLU!$B446,DataPembayaran_BLU!$C$2:$C$700,0))=0,"",INDEX(DataPembayaran_BLU!$B$2:$B$700,MATCH(DataNPI_BLU!$B446,DataPembayaran_BLU!$C$2:$C$700,0)))</f>
        <v/>
      </c>
      <c r="D446" s="198" t="s">
        <v>1030</v>
      </c>
      <c r="E446" s="197" t="str">
        <f>IF(INDEX(DataPembayaran_BLU!$B$2:$B$700,MATCH(DataNPI_BLU!$B446,DataPembayaran_BLU!$C$2:$C$700,0))=0,"",INDEX(DataPembayaran_BLU!$B$2:$B$700,MATCH(DataNPI_BLU!$B446,DataPembayaran_BLU!$C$2:$C$700,0)))</f>
        <v/>
      </c>
      <c r="F446" s="200">
        <f>_xlfn.IFNA(INDEX(data_pembayaran_total_pembayaran,MATCH(DataNPI_BLU!$B446,DataPembayaran_BLU!$C$2:$C$700,0)),"")</f>
        <v>0</v>
      </c>
    </row>
    <row r="447" spans="1:6">
      <c r="A447" s="195">
        <v>446</v>
      </c>
      <c r="B447" s="196" t="str">
        <f>_xlfn.IFNA(INDEX(DataPembayaran_BLU!$C$2:$C$700,MATCH(DataNPI_BLU!$A447,DataPembayaran_BLU!$A$2:$A$700,0)),"")</f>
        <v/>
      </c>
      <c r="C447" s="197" t="str">
        <f>IF(INDEX(DataPembayaran_BLU!$B$2:$B$700,MATCH(DataNPI_BLU!$B447,DataPembayaran_BLU!$C$2:$C$700,0))=0,"",INDEX(DataPembayaran_BLU!$B$2:$B$700,MATCH(DataNPI_BLU!$B447,DataPembayaran_BLU!$C$2:$C$700,0)))</f>
        <v/>
      </c>
      <c r="D447" s="198" t="s">
        <v>1031</v>
      </c>
      <c r="E447" s="197" t="str">
        <f>IF(INDEX(DataPembayaran_BLU!$B$2:$B$700,MATCH(DataNPI_BLU!$B447,DataPembayaran_BLU!$C$2:$C$700,0))=0,"",INDEX(DataPembayaran_BLU!$B$2:$B$700,MATCH(DataNPI_BLU!$B447,DataPembayaran_BLU!$C$2:$C$700,0)))</f>
        <v/>
      </c>
      <c r="F447" s="200">
        <f>_xlfn.IFNA(INDEX(data_pembayaran_total_pembayaran,MATCH(DataNPI_BLU!$B447,DataPembayaran_BLU!$C$2:$C$700,0)),"")</f>
        <v>0</v>
      </c>
    </row>
    <row r="448" spans="1:6">
      <c r="A448" s="195">
        <v>447</v>
      </c>
      <c r="B448" s="196" t="str">
        <f>_xlfn.IFNA(INDEX(DataPembayaran_BLU!$C$2:$C$700,MATCH(DataNPI_BLU!$A448,DataPembayaran_BLU!$A$2:$A$700,0)),"")</f>
        <v/>
      </c>
      <c r="C448" s="197" t="str">
        <f>IF(INDEX(DataPembayaran_BLU!$B$2:$B$700,MATCH(DataNPI_BLU!$B448,DataPembayaran_BLU!$C$2:$C$700,0))=0,"",INDEX(DataPembayaran_BLU!$B$2:$B$700,MATCH(DataNPI_BLU!$B448,DataPembayaran_BLU!$C$2:$C$700,0)))</f>
        <v/>
      </c>
      <c r="D448" s="198" t="s">
        <v>1032</v>
      </c>
      <c r="E448" s="197" t="str">
        <f>IF(INDEX(DataPembayaran_BLU!$B$2:$B$700,MATCH(DataNPI_BLU!$B448,DataPembayaran_BLU!$C$2:$C$700,0))=0,"",INDEX(DataPembayaran_BLU!$B$2:$B$700,MATCH(DataNPI_BLU!$B448,DataPembayaran_BLU!$C$2:$C$700,0)))</f>
        <v/>
      </c>
      <c r="F448" s="200">
        <f>_xlfn.IFNA(INDEX(data_pembayaran_total_pembayaran,MATCH(DataNPI_BLU!$B448,DataPembayaran_BLU!$C$2:$C$700,0)),"")</f>
        <v>0</v>
      </c>
    </row>
    <row r="449" spans="1:6">
      <c r="A449" s="195">
        <v>448</v>
      </c>
      <c r="B449" s="196" t="str">
        <f>_xlfn.IFNA(INDEX(DataPembayaran_BLU!$C$2:$C$700,MATCH(DataNPI_BLU!$A449,DataPembayaran_BLU!$A$2:$A$700,0)),"")</f>
        <v/>
      </c>
      <c r="C449" s="197" t="str">
        <f>IF(INDEX(DataPembayaran_BLU!$B$2:$B$700,MATCH(DataNPI_BLU!$B449,DataPembayaran_BLU!$C$2:$C$700,0))=0,"",INDEX(DataPembayaran_BLU!$B$2:$B$700,MATCH(DataNPI_BLU!$B449,DataPembayaran_BLU!$C$2:$C$700,0)))</f>
        <v/>
      </c>
      <c r="D449" s="198" t="s">
        <v>1033</v>
      </c>
      <c r="E449" s="197" t="str">
        <f>IF(INDEX(DataPembayaran_BLU!$B$2:$B$700,MATCH(DataNPI_BLU!$B449,DataPembayaran_BLU!$C$2:$C$700,0))=0,"",INDEX(DataPembayaran_BLU!$B$2:$B$700,MATCH(DataNPI_BLU!$B449,DataPembayaran_BLU!$C$2:$C$700,0)))</f>
        <v/>
      </c>
      <c r="F449" s="200">
        <f>_xlfn.IFNA(INDEX(data_pembayaran_total_pembayaran,MATCH(DataNPI_BLU!$B449,DataPembayaran_BLU!$C$2:$C$700,0)),"")</f>
        <v>0</v>
      </c>
    </row>
    <row r="450" spans="1:6">
      <c r="A450" s="195">
        <v>449</v>
      </c>
      <c r="B450" s="196" t="str">
        <f>_xlfn.IFNA(INDEX(DataPembayaran_BLU!$C$2:$C$700,MATCH(DataNPI_BLU!$A450,DataPembayaran_BLU!$A$2:$A$700,0)),"")</f>
        <v/>
      </c>
      <c r="C450" s="197" t="str">
        <f>IF(INDEX(DataPembayaran_BLU!$B$2:$B$700,MATCH(DataNPI_BLU!$B450,DataPembayaran_BLU!$C$2:$C$700,0))=0,"",INDEX(DataPembayaran_BLU!$B$2:$B$700,MATCH(DataNPI_BLU!$B450,DataPembayaran_BLU!$C$2:$C$700,0)))</f>
        <v/>
      </c>
      <c r="D450" s="198" t="s">
        <v>1034</v>
      </c>
      <c r="E450" s="197" t="str">
        <f>IF(INDEX(DataPembayaran_BLU!$B$2:$B$700,MATCH(DataNPI_BLU!$B450,DataPembayaran_BLU!$C$2:$C$700,0))=0,"",INDEX(DataPembayaran_BLU!$B$2:$B$700,MATCH(DataNPI_BLU!$B450,DataPembayaran_BLU!$C$2:$C$700,0)))</f>
        <v/>
      </c>
      <c r="F450" s="200">
        <f>_xlfn.IFNA(INDEX(data_pembayaran_total_pembayaran,MATCH(DataNPI_BLU!$B450,DataPembayaran_BLU!$C$2:$C$700,0)),"")</f>
        <v>0</v>
      </c>
    </row>
    <row r="451" spans="1:6">
      <c r="A451" s="195">
        <v>450</v>
      </c>
      <c r="B451" s="196" t="str">
        <f>_xlfn.IFNA(INDEX(DataPembayaran_BLU!$C$2:$C$700,MATCH(DataNPI_BLU!$A451,DataPembayaran_BLU!$A$2:$A$700,0)),"")</f>
        <v/>
      </c>
      <c r="C451" s="197" t="str">
        <f>IF(INDEX(DataPembayaran_BLU!$B$2:$B$700,MATCH(DataNPI_BLU!$B451,DataPembayaran_BLU!$C$2:$C$700,0))=0,"",INDEX(DataPembayaran_BLU!$B$2:$B$700,MATCH(DataNPI_BLU!$B451,DataPembayaran_BLU!$C$2:$C$700,0)))</f>
        <v/>
      </c>
      <c r="D451" s="198" t="s">
        <v>1035</v>
      </c>
      <c r="E451" s="203"/>
      <c r="F451" s="200">
        <f>_xlfn.IFNA(INDEX(data_pembayaran_total_pembayaran,MATCH(DataNPI_BLU!$B451,DataPembayaran_BLU!$C$2:$C$700,0)),"")</f>
        <v>0</v>
      </c>
    </row>
    <row r="452" spans="1:6">
      <c r="A452" s="195">
        <v>451</v>
      </c>
      <c r="B452" s="196" t="str">
        <f>_xlfn.IFNA(INDEX(DataPembayaran_BLU!$C$2:$C$700,MATCH(DataNPI_BLU!$A452,DataPembayaran_BLU!$A$2:$A$700,0)),"")</f>
        <v/>
      </c>
      <c r="C452" s="197" t="str">
        <f>IF(INDEX(DataPembayaran_BLU!$B$2:$B$700,MATCH(DataNPI_BLU!$B452,DataPembayaran_BLU!$C$2:$C$700,0))=0,"",INDEX(DataPembayaran_BLU!$B$2:$B$700,MATCH(DataNPI_BLU!$B452,DataPembayaran_BLU!$C$2:$C$700,0)))</f>
        <v/>
      </c>
      <c r="D452" s="198" t="s">
        <v>1036</v>
      </c>
      <c r="E452" s="203"/>
      <c r="F452" s="200">
        <f>_xlfn.IFNA(INDEX(data_pembayaran_total_pembayaran,MATCH(DataNPI_BLU!$B452,DataPembayaran_BLU!$C$2:$C$700,0)),"")</f>
        <v>0</v>
      </c>
    </row>
    <row r="453" spans="1:6">
      <c r="A453" s="195">
        <v>452</v>
      </c>
      <c r="B453" s="196" t="str">
        <f>_xlfn.IFNA(INDEX(DataPembayaran_BLU!$C$2:$C$700,MATCH(DataNPI_BLU!$A453,DataPembayaran_BLU!$A$2:$A$700,0)),"")</f>
        <v/>
      </c>
      <c r="C453" s="197" t="str">
        <f>IF(INDEX(DataPembayaran_BLU!$B$2:$B$700,MATCH(DataNPI_BLU!$B453,DataPembayaran_BLU!$C$2:$C$700,0))=0,"",INDEX(DataPembayaran_BLU!$B$2:$B$700,MATCH(DataNPI_BLU!$B453,DataPembayaran_BLU!$C$2:$C$700,0)))</f>
        <v/>
      </c>
      <c r="D453" s="198" t="s">
        <v>1037</v>
      </c>
      <c r="E453" s="203"/>
      <c r="F453" s="200">
        <f>_xlfn.IFNA(INDEX(data_pembayaran_total_pembayaran,MATCH(DataNPI_BLU!$B453,DataPembayaran_BLU!$C$2:$C$700,0)),"")</f>
        <v>0</v>
      </c>
    </row>
    <row r="454" spans="1:6">
      <c r="A454" s="195">
        <v>453</v>
      </c>
      <c r="B454" s="196" t="str">
        <f>_xlfn.IFNA(INDEX(DataPembayaran_BLU!$C$2:$C$700,MATCH(DataNPI_BLU!$A454,DataPembayaran_BLU!$A$2:$A$700,0)),"")</f>
        <v/>
      </c>
      <c r="C454" s="197" t="str">
        <f>IF(INDEX(DataPembayaran_BLU!$B$2:$B$700,MATCH(DataNPI_BLU!$B454,DataPembayaran_BLU!$C$2:$C$700,0))=0,"",INDEX(DataPembayaran_BLU!$B$2:$B$700,MATCH(DataNPI_BLU!$B454,DataPembayaran_BLU!$C$2:$C$700,0)))</f>
        <v/>
      </c>
      <c r="D454" s="198" t="s">
        <v>1038</v>
      </c>
      <c r="E454" s="203"/>
      <c r="F454" s="200">
        <f>_xlfn.IFNA(INDEX(data_pembayaran_total_pembayaran,MATCH(DataNPI_BLU!$B454,DataPembayaran_BLU!$C$2:$C$700,0)),"")</f>
        <v>0</v>
      </c>
    </row>
    <row r="455" spans="1:6">
      <c r="A455" s="195">
        <v>454</v>
      </c>
      <c r="B455" s="196" t="str">
        <f>_xlfn.IFNA(INDEX(DataPembayaran_BLU!$C$2:$C$700,MATCH(DataNPI_BLU!$A455,DataPembayaran_BLU!$A$2:$A$700,0)),"")</f>
        <v/>
      </c>
      <c r="C455" s="197" t="str">
        <f>IF(INDEX(DataPembayaran_BLU!$B$2:$B$700,MATCH(DataNPI_BLU!$B455,DataPembayaran_BLU!$C$2:$C$700,0))=0,"",INDEX(DataPembayaran_BLU!$B$2:$B$700,MATCH(DataNPI_BLU!$B455,DataPembayaran_BLU!$C$2:$C$700,0)))</f>
        <v/>
      </c>
      <c r="D455" s="198" t="s">
        <v>1039</v>
      </c>
      <c r="E455" s="203"/>
      <c r="F455" s="200">
        <f>_xlfn.IFNA(INDEX(data_pembayaran_total_pembayaran,MATCH(DataNPI_BLU!$B455,DataPembayaran_BLU!$C$2:$C$700,0)),"")</f>
        <v>0</v>
      </c>
    </row>
    <row r="456" spans="1:6">
      <c r="A456" s="195">
        <v>455</v>
      </c>
      <c r="B456" s="196" t="str">
        <f>_xlfn.IFNA(INDEX(DataPembayaran_BLU!$C$2:$C$700,MATCH(DataNPI_BLU!$A456,DataPembayaran_BLU!$A$2:$A$700,0)),"")</f>
        <v/>
      </c>
      <c r="C456" s="197" t="str">
        <f>IF(INDEX(DataPembayaran_BLU!$B$2:$B$700,MATCH(DataNPI_BLU!$B456,DataPembayaran_BLU!$C$2:$C$700,0))=0,"",INDEX(DataPembayaran_BLU!$B$2:$B$700,MATCH(DataNPI_BLU!$B456,DataPembayaran_BLU!$C$2:$C$700,0)))</f>
        <v/>
      </c>
      <c r="D456" s="198" t="s">
        <v>1040</v>
      </c>
      <c r="E456" s="203"/>
      <c r="F456" s="200">
        <f>_xlfn.IFNA(INDEX(data_pembayaran_total_pembayaran,MATCH(DataNPI_BLU!$B456,DataPembayaran_BLU!$C$2:$C$700,0)),"")</f>
        <v>0</v>
      </c>
    </row>
    <row r="457" spans="1:6">
      <c r="A457" s="195">
        <v>456</v>
      </c>
      <c r="B457" s="196" t="str">
        <f>_xlfn.IFNA(INDEX(DataPembayaran_BLU!$C$2:$C$700,MATCH(DataNPI_BLU!$A457,DataPembayaran_BLU!$A$2:$A$700,0)),"")</f>
        <v/>
      </c>
      <c r="C457" s="197" t="str">
        <f>IF(INDEX(DataPembayaran_BLU!$B$2:$B$700,MATCH(DataNPI_BLU!$B457,DataPembayaran_BLU!$C$2:$C$700,0))=0,"",INDEX(DataPembayaran_BLU!$B$2:$B$700,MATCH(DataNPI_BLU!$B457,DataPembayaran_BLU!$C$2:$C$700,0)))</f>
        <v/>
      </c>
      <c r="D457" s="198" t="s">
        <v>1041</v>
      </c>
      <c r="E457" s="203"/>
      <c r="F457" s="200">
        <f>_xlfn.IFNA(INDEX(data_pembayaran_total_pembayaran,MATCH(DataNPI_BLU!$B457,DataPembayaran_BLU!$C$2:$C$700,0)),"")</f>
        <v>0</v>
      </c>
    </row>
    <row r="458" spans="1:6">
      <c r="A458" s="195">
        <v>457</v>
      </c>
      <c r="B458" s="196" t="str">
        <f>_xlfn.IFNA(INDEX(DataPembayaran_BLU!$C$2:$C$700,MATCH(DataNPI_BLU!$A458,DataPembayaran_BLU!$A$2:$A$700,0)),"")</f>
        <v/>
      </c>
      <c r="C458" s="197" t="str">
        <f>IF(INDEX(DataPembayaran_BLU!$B$2:$B$700,MATCH(DataNPI_BLU!$B458,DataPembayaran_BLU!$C$2:$C$700,0))=0,"",INDEX(DataPembayaran_BLU!$B$2:$B$700,MATCH(DataNPI_BLU!$B458,DataPembayaran_BLU!$C$2:$C$700,0)))</f>
        <v/>
      </c>
      <c r="D458" s="198" t="s">
        <v>1042</v>
      </c>
      <c r="E458" s="203"/>
      <c r="F458" s="200">
        <f>_xlfn.IFNA(INDEX(data_pembayaran_total_pembayaran,MATCH(DataNPI_BLU!$B458,DataPembayaran_BLU!$C$2:$C$700,0)),"")</f>
        <v>0</v>
      </c>
    </row>
    <row r="459" spans="1:6">
      <c r="A459" s="195">
        <v>458</v>
      </c>
      <c r="B459" s="196" t="str">
        <f>_xlfn.IFNA(INDEX(DataPembayaran_BLU!$C$2:$C$700,MATCH(DataNPI_BLU!$A459,DataPembayaran_BLU!$A$2:$A$700,0)),"")</f>
        <v/>
      </c>
      <c r="C459" s="197" t="str">
        <f>IF(INDEX(DataPembayaran_BLU!$B$2:$B$700,MATCH(DataNPI_BLU!$B459,DataPembayaran_BLU!$C$2:$C$700,0))=0,"",INDEX(DataPembayaran_BLU!$B$2:$B$700,MATCH(DataNPI_BLU!$B459,DataPembayaran_BLU!$C$2:$C$700,0)))</f>
        <v/>
      </c>
      <c r="D459" s="198" t="s">
        <v>1043</v>
      </c>
      <c r="E459" s="203"/>
      <c r="F459" s="200">
        <f>_xlfn.IFNA(INDEX(data_pembayaran_total_pembayaran,MATCH(DataNPI_BLU!$B459,DataPembayaran_BLU!$C$2:$C$700,0)),"")</f>
        <v>0</v>
      </c>
    </row>
    <row r="460" spans="1:6">
      <c r="A460" s="195">
        <v>459</v>
      </c>
      <c r="B460" s="196" t="str">
        <f>_xlfn.IFNA(INDEX(DataPembayaran_BLU!$C$2:$C$700,MATCH(DataNPI_BLU!$A460,DataPembayaran_BLU!$A$2:$A$700,0)),"")</f>
        <v/>
      </c>
      <c r="C460" s="197" t="str">
        <f>IF(INDEX(DataPembayaran_BLU!$B$2:$B$700,MATCH(DataNPI_BLU!$B460,DataPembayaran_BLU!$C$2:$C$700,0))=0,"",INDEX(DataPembayaran_BLU!$B$2:$B$700,MATCH(DataNPI_BLU!$B460,DataPembayaran_BLU!$C$2:$C$700,0)))</f>
        <v/>
      </c>
      <c r="D460" s="198" t="s">
        <v>1044</v>
      </c>
      <c r="E460" s="203"/>
      <c r="F460" s="200">
        <f>_xlfn.IFNA(INDEX(data_pembayaran_total_pembayaran,MATCH(DataNPI_BLU!$B460,DataPembayaran_BLU!$C$2:$C$700,0)),"")</f>
        <v>0</v>
      </c>
    </row>
    <row r="461" spans="1:6">
      <c r="A461" s="195">
        <v>460</v>
      </c>
      <c r="B461" s="196" t="str">
        <f>_xlfn.IFNA(INDEX(DataPembayaran_BLU!$C$2:$C$700,MATCH(DataNPI_BLU!$A461,DataPembayaran_BLU!$A$2:$A$700,0)),"")</f>
        <v/>
      </c>
      <c r="C461" s="197" t="str">
        <f>IF(INDEX(DataPembayaran_BLU!$B$2:$B$700,MATCH(DataNPI_BLU!$B461,DataPembayaran_BLU!$C$2:$C$700,0))=0,"",INDEX(DataPembayaran_BLU!$B$2:$B$700,MATCH(DataNPI_BLU!$B461,DataPembayaran_BLU!$C$2:$C$700,0)))</f>
        <v/>
      </c>
      <c r="D461" s="198" t="s">
        <v>1045</v>
      </c>
      <c r="E461" s="197"/>
      <c r="F461" s="200">
        <f>_xlfn.IFNA(INDEX(data_pembayaran_total_pembayaran,MATCH(DataNPI_BLU!$B461,DataPembayaran_BLU!$C$2:$C$700,0)),"")</f>
        <v>0</v>
      </c>
    </row>
    <row r="462" spans="1:6">
      <c r="A462" s="195">
        <v>461</v>
      </c>
      <c r="B462" s="196" t="str">
        <f>_xlfn.IFNA(INDEX(DataPembayaran_BLU!$C$2:$C$700,MATCH(DataNPI_BLU!$A462,DataPembayaran_BLU!$A$2:$A$700,0)),"")</f>
        <v/>
      </c>
      <c r="C462" s="197" t="str">
        <f>IF(INDEX(DataPembayaran_BLU!$B$2:$B$700,MATCH(DataNPI_BLU!$B462,DataPembayaran_BLU!$C$2:$C$700,0))=0,"",INDEX(DataPembayaran_BLU!$B$2:$B$700,MATCH(DataNPI_BLU!$B462,DataPembayaran_BLU!$C$2:$C$700,0)))</f>
        <v/>
      </c>
      <c r="D462" s="198" t="s">
        <v>1046</v>
      </c>
      <c r="E462" s="197"/>
      <c r="F462" s="200">
        <f>_xlfn.IFNA(INDEX(data_pembayaran_total_pembayaran,MATCH(DataNPI_BLU!$B462,DataPembayaran_BLU!$C$2:$C$700,0)),"")</f>
        <v>0</v>
      </c>
    </row>
    <row r="463" spans="1:6">
      <c r="A463" s="195">
        <v>462</v>
      </c>
      <c r="B463" s="196" t="str">
        <f>_xlfn.IFNA(INDEX(DataPembayaran_BLU!$C$2:$C$700,MATCH(DataNPI_BLU!$A463,DataPembayaran_BLU!$A$2:$A$700,0)),"")</f>
        <v/>
      </c>
      <c r="C463" s="197" t="str">
        <f>IF(INDEX(DataPembayaran_BLU!$B$2:$B$700,MATCH(DataNPI_BLU!$B463,DataPembayaran_BLU!$C$2:$C$700,0))=0,"",INDEX(DataPembayaran_BLU!$B$2:$B$700,MATCH(DataNPI_BLU!$B463,DataPembayaran_BLU!$C$2:$C$700,0)))</f>
        <v/>
      </c>
      <c r="D463" s="198" t="s">
        <v>1047</v>
      </c>
      <c r="E463" s="203"/>
      <c r="F463" s="200">
        <f>_xlfn.IFNA(INDEX(data_pembayaran_total_pembayaran,MATCH(DataNPI_BLU!$B463,DataPembayaran_BLU!$C$2:$C$700,0)),"")</f>
        <v>0</v>
      </c>
    </row>
    <row r="464" spans="1:6">
      <c r="A464" s="195">
        <v>463</v>
      </c>
      <c r="B464" s="196" t="str">
        <f>_xlfn.IFNA(INDEX(DataPembayaran_BLU!$C$2:$C$700,MATCH(DataNPI_BLU!$A464,DataPembayaran_BLU!$A$2:$A$700,0)),"")</f>
        <v/>
      </c>
      <c r="C464" s="197" t="str">
        <f>IF(INDEX(DataPembayaran_BLU!$B$2:$B$700,MATCH(DataNPI_BLU!$B464,DataPembayaran_BLU!$C$2:$C$700,0))=0,"",INDEX(DataPembayaran_BLU!$B$2:$B$700,MATCH(DataNPI_BLU!$B464,DataPembayaran_BLU!$C$2:$C$700,0)))</f>
        <v/>
      </c>
      <c r="D464" s="198" t="s">
        <v>1048</v>
      </c>
      <c r="E464" s="203"/>
      <c r="F464" s="200">
        <f>_xlfn.IFNA(INDEX(data_pembayaran_total_pembayaran,MATCH(DataNPI_BLU!$B464,DataPembayaran_BLU!$C$2:$C$700,0)),"")</f>
        <v>0</v>
      </c>
    </row>
    <row r="465" spans="1:6">
      <c r="A465" s="195">
        <v>464</v>
      </c>
      <c r="B465" s="196" t="str">
        <f>_xlfn.IFNA(INDEX(DataPembayaran_BLU!$C$2:$C$700,MATCH(DataNPI_BLU!$A465,DataPembayaran_BLU!$A$2:$A$700,0)),"")</f>
        <v/>
      </c>
      <c r="C465" s="197" t="str">
        <f>IF(INDEX(DataPembayaran_BLU!$B$2:$B$700,MATCH(DataNPI_BLU!$B465,DataPembayaran_BLU!$C$2:$C$700,0))=0,"",INDEX(DataPembayaran_BLU!$B$2:$B$700,MATCH(DataNPI_BLU!$B465,DataPembayaran_BLU!$C$2:$C$700,0)))</f>
        <v/>
      </c>
      <c r="D465" s="198" t="s">
        <v>1049</v>
      </c>
      <c r="E465" s="203"/>
      <c r="F465" s="200">
        <f>_xlfn.IFNA(INDEX(data_pembayaran_total_pembayaran,MATCH(DataNPI_BLU!$B465,DataPembayaran_BLU!$C$2:$C$700,0)),"")</f>
        <v>0</v>
      </c>
    </row>
    <row r="466" spans="1:6">
      <c r="A466" s="195">
        <v>465</v>
      </c>
      <c r="B466" s="196" t="str">
        <f>_xlfn.IFNA(INDEX(DataPembayaran_BLU!$C$2:$C$700,MATCH(DataNPI_BLU!$A466,DataPembayaran_BLU!$A$2:$A$700,0)),"")</f>
        <v/>
      </c>
      <c r="C466" s="197" t="str">
        <f>IF(INDEX(DataPembayaran_BLU!$B$2:$B$700,MATCH(DataNPI_BLU!$B466,DataPembayaran_BLU!$C$2:$C$700,0))=0,"",INDEX(DataPembayaran_BLU!$B$2:$B$700,MATCH(DataNPI_BLU!$B466,DataPembayaran_BLU!$C$2:$C$700,0)))</f>
        <v/>
      </c>
      <c r="D466" s="198" t="s">
        <v>1050</v>
      </c>
      <c r="E466" s="203"/>
      <c r="F466" s="200">
        <f>_xlfn.IFNA(INDEX(data_pembayaran_total_pembayaran,MATCH(DataNPI_BLU!$B466,DataPembayaran_BLU!$C$2:$C$700,0)),"")</f>
        <v>0</v>
      </c>
    </row>
    <row r="467" spans="1:6">
      <c r="A467" s="195">
        <v>466</v>
      </c>
      <c r="B467" s="196" t="str">
        <f>_xlfn.IFNA(INDEX(DataPembayaran_BLU!$C$2:$C$700,MATCH(DataNPI_BLU!$A467,DataPembayaran_BLU!$A$2:$A$700,0)),"")</f>
        <v/>
      </c>
      <c r="C467" s="197" t="str">
        <f>IF(INDEX(DataPembayaran_BLU!$B$2:$B$700,MATCH(DataNPI_BLU!$B467,DataPembayaran_BLU!$C$2:$C$700,0))=0,"",INDEX(DataPembayaran_BLU!$B$2:$B$700,MATCH(DataNPI_BLU!$B467,DataPembayaran_BLU!$C$2:$C$700,0)))</f>
        <v/>
      </c>
      <c r="D467" s="198" t="s">
        <v>1051</v>
      </c>
      <c r="E467" s="203"/>
      <c r="F467" s="200">
        <f>_xlfn.IFNA(INDEX(data_pembayaran_total_pembayaran,MATCH(DataNPI_BLU!$B467,DataPembayaran_BLU!$C$2:$C$700,0)),"")</f>
        <v>0</v>
      </c>
    </row>
    <row r="468" spans="1:6">
      <c r="A468" s="195">
        <v>467</v>
      </c>
      <c r="B468" s="196" t="str">
        <f>_xlfn.IFNA(INDEX(DataPembayaran_BLU!$C$2:$C$700,MATCH(DataNPI_BLU!$A468,DataPembayaran_BLU!$A$2:$A$700,0)),"")</f>
        <v/>
      </c>
      <c r="C468" s="197" t="str">
        <f>IF(INDEX(DataPembayaran_BLU!$B$2:$B$700,MATCH(DataNPI_BLU!$B468,DataPembayaran_BLU!$C$2:$C$700,0))=0,"",INDEX(DataPembayaran_BLU!$B$2:$B$700,MATCH(DataNPI_BLU!$B468,DataPembayaran_BLU!$C$2:$C$700,0)))</f>
        <v/>
      </c>
      <c r="D468" s="198" t="s">
        <v>1052</v>
      </c>
      <c r="E468" s="203"/>
      <c r="F468" s="200">
        <f>_xlfn.IFNA(INDEX(data_pembayaran_total_pembayaran,MATCH(DataNPI_BLU!$B468,DataPembayaran_BLU!$C$2:$C$700,0)),"")</f>
        <v>0</v>
      </c>
    </row>
    <row r="469" spans="1:6">
      <c r="A469" s="195">
        <v>468</v>
      </c>
      <c r="B469" s="196" t="str">
        <f>_xlfn.IFNA(INDEX(DataPembayaran_BLU!$C$2:$C$700,MATCH(DataNPI_BLU!$A469,DataPembayaran_BLU!$A$2:$A$700,0)),"")</f>
        <v/>
      </c>
      <c r="C469" s="197" t="str">
        <f>IF(INDEX(DataPembayaran_BLU!$B$2:$B$700,MATCH(DataNPI_BLU!$B469,DataPembayaran_BLU!$C$2:$C$700,0))=0,"",INDEX(DataPembayaran_BLU!$B$2:$B$700,MATCH(DataNPI_BLU!$B469,DataPembayaran_BLU!$C$2:$C$700,0)))</f>
        <v/>
      </c>
      <c r="D469" s="198" t="s">
        <v>1053</v>
      </c>
      <c r="E469" s="203"/>
      <c r="F469" s="200">
        <f>_xlfn.IFNA(INDEX(data_pembayaran_total_pembayaran,MATCH(DataNPI_BLU!$B469,DataPembayaran_BLU!$C$2:$C$700,0)),"")</f>
        <v>0</v>
      </c>
    </row>
    <row r="470" spans="1:6">
      <c r="A470" s="195">
        <v>469</v>
      </c>
      <c r="B470" s="196" t="str">
        <f>_xlfn.IFNA(INDEX(DataPembayaran_BLU!$C$2:$C$700,MATCH(DataNPI_BLU!$A470,DataPembayaran_BLU!$A$2:$A$700,0)),"")</f>
        <v/>
      </c>
      <c r="C470" s="197" t="str">
        <f>IF(INDEX(DataPembayaran_BLU!$B$2:$B$700,MATCH(DataNPI_BLU!$B470,DataPembayaran_BLU!$C$2:$C$700,0))=0,"",INDEX(DataPembayaran_BLU!$B$2:$B$700,MATCH(DataNPI_BLU!$B470,DataPembayaran_BLU!$C$2:$C$700,0)))</f>
        <v/>
      </c>
      <c r="D470" s="198" t="s">
        <v>1054</v>
      </c>
      <c r="E470" s="203"/>
      <c r="F470" s="200">
        <f>_xlfn.IFNA(INDEX(data_pembayaran_total_pembayaran,MATCH(DataNPI_BLU!$B470,DataPembayaran_BLU!$C$2:$C$700,0)),"")</f>
        <v>0</v>
      </c>
    </row>
    <row r="471" spans="1:6">
      <c r="A471" s="195">
        <v>470</v>
      </c>
      <c r="B471" s="196" t="str">
        <f>_xlfn.IFNA(INDEX(DataPembayaran_BLU!$C$2:$C$700,MATCH(DataNPI_BLU!$A471,DataPembayaran_BLU!$A$2:$A$700,0)),"")</f>
        <v/>
      </c>
      <c r="C471" s="197" t="str">
        <f>IF(INDEX(DataPembayaran_BLU!$B$2:$B$700,MATCH(DataNPI_BLU!$B471,DataPembayaran_BLU!$C$2:$C$700,0))=0,"",INDEX(DataPembayaran_BLU!$B$2:$B$700,MATCH(DataNPI_BLU!$B471,DataPembayaran_BLU!$C$2:$C$700,0)))</f>
        <v/>
      </c>
      <c r="D471" s="198" t="s">
        <v>1055</v>
      </c>
      <c r="E471" s="203"/>
      <c r="F471" s="200">
        <f>_xlfn.IFNA(INDEX(data_pembayaran_total_pembayaran,MATCH(DataNPI_BLU!$B471,DataPembayaran_BLU!$C$2:$C$700,0)),"")</f>
        <v>0</v>
      </c>
    </row>
    <row r="472" spans="1:6">
      <c r="A472" s="195">
        <v>471</v>
      </c>
      <c r="B472" s="196" t="str">
        <f>_xlfn.IFNA(INDEX(DataPembayaran_BLU!$C$2:$C$700,MATCH(DataNPI_BLU!$A472,DataPembayaran_BLU!$A$2:$A$700,0)),"")</f>
        <v/>
      </c>
      <c r="C472" s="197" t="str">
        <f>IF(INDEX(DataPembayaran_BLU!$B$2:$B$700,MATCH(DataNPI_BLU!$B472,DataPembayaran_BLU!$C$2:$C$700,0))=0,"",INDEX(DataPembayaran_BLU!$B$2:$B$700,MATCH(DataNPI_BLU!$B472,DataPembayaran_BLU!$C$2:$C$700,0)))</f>
        <v/>
      </c>
      <c r="D472" s="198" t="s">
        <v>1056</v>
      </c>
      <c r="E472" s="203"/>
      <c r="F472" s="200">
        <f>_xlfn.IFNA(INDEX(data_pembayaran_total_pembayaran,MATCH(DataNPI_BLU!$B472,DataPembayaran_BLU!$C$2:$C$700,0)),"")</f>
        <v>0</v>
      </c>
    </row>
    <row r="473" spans="1:6">
      <c r="A473" s="195">
        <v>472</v>
      </c>
      <c r="B473" s="196" t="str">
        <f>_xlfn.IFNA(INDEX(DataPembayaran_BLU!$C$2:$C$700,MATCH(DataNPI_BLU!$A473,DataPembayaran_BLU!$A$2:$A$700,0)),"")</f>
        <v/>
      </c>
      <c r="C473" s="197" t="str">
        <f>IF(INDEX(DataPembayaran_BLU!$B$2:$B$700,MATCH(DataNPI_BLU!$B473,DataPembayaran_BLU!$C$2:$C$700,0))=0,"",INDEX(DataPembayaran_BLU!$B$2:$B$700,MATCH(DataNPI_BLU!$B473,DataPembayaran_BLU!$C$2:$C$700,0)))</f>
        <v/>
      </c>
      <c r="D473" s="198" t="s">
        <v>1057</v>
      </c>
      <c r="E473" s="203"/>
      <c r="F473" s="200">
        <f>_xlfn.IFNA(INDEX(data_pembayaran_total_pembayaran,MATCH(DataNPI_BLU!$B473,DataPembayaran_BLU!$C$2:$C$700,0)),"")</f>
        <v>0</v>
      </c>
    </row>
    <row r="474" spans="1:6">
      <c r="A474" s="195">
        <v>473</v>
      </c>
      <c r="B474" s="196" t="str">
        <f>_xlfn.IFNA(INDEX(DataPembayaran_BLU!$C$2:$C$700,MATCH(DataNPI_BLU!$A474,DataPembayaran_BLU!$A$2:$A$700,0)),"")</f>
        <v/>
      </c>
      <c r="C474" s="197" t="str">
        <f>IF(INDEX(DataPembayaran_BLU!$B$2:$B$700,MATCH(DataNPI_BLU!$B474,DataPembayaran_BLU!$C$2:$C$700,0))=0,"",INDEX(DataPembayaran_BLU!$B$2:$B$700,MATCH(DataNPI_BLU!$B474,DataPembayaran_BLU!$C$2:$C$700,0)))</f>
        <v/>
      </c>
      <c r="D474" s="198" t="s">
        <v>1058</v>
      </c>
      <c r="E474" s="203"/>
      <c r="F474" s="200">
        <f>_xlfn.IFNA(INDEX(data_pembayaran_total_pembayaran,MATCH(DataNPI_BLU!$B474,DataPembayaran_BLU!$C$2:$C$700,0)),"")</f>
        <v>0</v>
      </c>
    </row>
    <row r="475" spans="1:6">
      <c r="A475" s="195">
        <v>474</v>
      </c>
      <c r="B475" s="196" t="str">
        <f>_xlfn.IFNA(INDEX(DataPembayaran_BLU!$C$2:$C$700,MATCH(DataNPI_BLU!$A475,DataPembayaran_BLU!$A$2:$A$700,0)),"")</f>
        <v/>
      </c>
      <c r="C475" s="197" t="str">
        <f>IF(INDEX(DataPembayaran_BLU!$B$2:$B$700,MATCH(DataNPI_BLU!$B475,DataPembayaran_BLU!$C$2:$C$700,0))=0,"",INDEX(DataPembayaran_BLU!$B$2:$B$700,MATCH(DataNPI_BLU!$B475,DataPembayaran_BLU!$C$2:$C$700,0)))</f>
        <v/>
      </c>
      <c r="D475" s="198" t="s">
        <v>1059</v>
      </c>
      <c r="E475" s="203"/>
      <c r="F475" s="200">
        <f>_xlfn.IFNA(INDEX(data_pembayaran_total_pembayaran,MATCH(DataNPI_BLU!$B475,DataPembayaran_BLU!$C$2:$C$700,0)),"")</f>
        <v>0</v>
      </c>
    </row>
    <row r="476" spans="1:6">
      <c r="A476" s="195">
        <v>475</v>
      </c>
      <c r="B476" s="196" t="str">
        <f>_xlfn.IFNA(INDEX(DataPembayaran_BLU!$C$2:$C$700,MATCH(DataNPI_BLU!$A476,DataPembayaran_BLU!$A$2:$A$700,0)),"")</f>
        <v/>
      </c>
      <c r="C476" s="197" t="str">
        <f>IF(INDEX(DataPembayaran_BLU!$B$2:$B$700,MATCH(DataNPI_BLU!$B476,DataPembayaran_BLU!$C$2:$C$700,0))=0,"",INDEX(DataPembayaran_BLU!$B$2:$B$700,MATCH(DataNPI_BLU!$B476,DataPembayaran_BLU!$C$2:$C$700,0)))</f>
        <v/>
      </c>
      <c r="D476" s="198" t="s">
        <v>1060</v>
      </c>
      <c r="E476" s="203"/>
      <c r="F476" s="200">
        <f>_xlfn.IFNA(INDEX(data_pembayaran_total_pembayaran,MATCH(DataNPI_BLU!$B476,DataPembayaran_BLU!$C$2:$C$700,0)),"")</f>
        <v>0</v>
      </c>
    </row>
    <row r="477" spans="1:6">
      <c r="A477" s="195">
        <v>476</v>
      </c>
      <c r="B477" s="196" t="str">
        <f>_xlfn.IFNA(INDEX(DataPembayaran_BLU!$C$2:$C$700,MATCH(DataNPI_BLU!$A477,DataPembayaran_BLU!$A$2:$A$700,0)),"")</f>
        <v/>
      </c>
      <c r="C477" s="197" t="str">
        <f>IF(INDEX(DataPembayaran_BLU!$B$2:$B$700,MATCH(DataNPI_BLU!$B477,DataPembayaran_BLU!$C$2:$C$700,0))=0,"",INDEX(DataPembayaran_BLU!$B$2:$B$700,MATCH(DataNPI_BLU!$B477,DataPembayaran_BLU!$C$2:$C$700,0)))</f>
        <v/>
      </c>
      <c r="D477" s="198" t="s">
        <v>1061</v>
      </c>
      <c r="E477" s="203"/>
      <c r="F477" s="200">
        <f>_xlfn.IFNA(INDEX(data_pembayaran_total_pembayaran,MATCH(DataNPI_BLU!$B477,DataPembayaran_BLU!$C$2:$C$700,0)),"")</f>
        <v>0</v>
      </c>
    </row>
    <row r="478" spans="1:6">
      <c r="A478" s="195">
        <v>477</v>
      </c>
      <c r="B478" s="196" t="str">
        <f>_xlfn.IFNA(INDEX(DataPembayaran_BLU!$C$2:$C$700,MATCH(DataNPI_BLU!$A478,DataPembayaran_BLU!$A$2:$A$700,0)),"")</f>
        <v/>
      </c>
      <c r="C478" s="197" t="str">
        <f>IF(INDEX(DataPembayaran_BLU!$B$2:$B$700,MATCH(DataNPI_BLU!$B478,DataPembayaran_BLU!$C$2:$C$700,0))=0,"",INDEX(DataPembayaran_BLU!$B$2:$B$700,MATCH(DataNPI_BLU!$B478,DataPembayaran_BLU!$C$2:$C$700,0)))</f>
        <v/>
      </c>
      <c r="D478" s="198" t="s">
        <v>1062</v>
      </c>
      <c r="E478" s="203"/>
      <c r="F478" s="200">
        <f>_xlfn.IFNA(INDEX(data_pembayaran_total_pembayaran,MATCH(DataNPI_BLU!$B478,DataPembayaran_BLU!$C$2:$C$700,0)),"")</f>
        <v>0</v>
      </c>
    </row>
    <row r="479" spans="1:6">
      <c r="A479" s="195">
        <v>478</v>
      </c>
      <c r="B479" s="196" t="str">
        <f>_xlfn.IFNA(INDEX(DataPembayaran_BLU!$C$2:$C$700,MATCH(DataNPI_BLU!$A479,DataPembayaran_BLU!$A$2:$A$700,0)),"")</f>
        <v/>
      </c>
      <c r="C479" s="197" t="str">
        <f>IF(INDEX(DataPembayaran_BLU!$B$2:$B$700,MATCH(DataNPI_BLU!$B479,DataPembayaran_BLU!$C$2:$C$700,0))=0,"",INDEX(DataPembayaran_BLU!$B$2:$B$700,MATCH(DataNPI_BLU!$B479,DataPembayaran_BLU!$C$2:$C$700,0)))</f>
        <v/>
      </c>
      <c r="D479" s="198" t="s">
        <v>1063</v>
      </c>
      <c r="E479" s="203"/>
      <c r="F479" s="200">
        <f>_xlfn.IFNA(INDEX(data_pembayaran_total_pembayaran,MATCH(DataNPI_BLU!$B479,DataPembayaran_BLU!$C$2:$C$700,0)),"")</f>
        <v>0</v>
      </c>
    </row>
    <row r="480" spans="1:6">
      <c r="A480" s="195">
        <v>479</v>
      </c>
      <c r="B480" s="196" t="str">
        <f>_xlfn.IFNA(INDEX(DataPembayaran_BLU!$C$2:$C$700,MATCH(DataNPI_BLU!$A480,DataPembayaran_BLU!$A$2:$A$700,0)),"")</f>
        <v/>
      </c>
      <c r="C480" s="197" t="str">
        <f>IF(INDEX(DataPembayaran_BLU!$B$2:$B$700,MATCH(DataNPI_BLU!$B480,DataPembayaran_BLU!$C$2:$C$700,0))=0,"",INDEX(DataPembayaran_BLU!$B$2:$B$700,MATCH(DataNPI_BLU!$B480,DataPembayaran_BLU!$C$2:$C$700,0)))</f>
        <v/>
      </c>
      <c r="D480" s="198" t="s">
        <v>1064</v>
      </c>
      <c r="E480" s="203"/>
      <c r="F480" s="200">
        <f>_xlfn.IFNA(INDEX(data_pembayaran_total_pembayaran,MATCH(DataNPI_BLU!$B480,DataPembayaran_BLU!$C$2:$C$700,0)),"")</f>
        <v>0</v>
      </c>
    </row>
    <row r="481" spans="1:6">
      <c r="A481" s="195">
        <v>480</v>
      </c>
      <c r="B481" s="196" t="str">
        <f>_xlfn.IFNA(INDEX(DataPembayaran_BLU!$C$2:$C$700,MATCH(DataNPI_BLU!$A481,DataPembayaran_BLU!$A$2:$A$700,0)),"")</f>
        <v/>
      </c>
      <c r="C481" s="197" t="str">
        <f>IF(INDEX(DataPembayaran_BLU!$B$2:$B$700,MATCH(DataNPI_BLU!$B481,DataPembayaran_BLU!$C$2:$C$700,0))=0,"",INDEX(DataPembayaran_BLU!$B$2:$B$700,MATCH(DataNPI_BLU!$B481,DataPembayaran_BLU!$C$2:$C$700,0)))</f>
        <v/>
      </c>
      <c r="D481" s="198" t="s">
        <v>1065</v>
      </c>
      <c r="E481" s="203"/>
      <c r="F481" s="200">
        <f>_xlfn.IFNA(INDEX(data_pembayaran_total_pembayaran,MATCH(DataNPI_BLU!$B481,DataPembayaran_BLU!$C$2:$C$700,0)),"")</f>
        <v>0</v>
      </c>
    </row>
    <row r="482" spans="1:6">
      <c r="A482" s="195">
        <v>481</v>
      </c>
      <c r="B482" s="196" t="str">
        <f>_xlfn.IFNA(INDEX(DataPembayaran_BLU!$C$2:$C$700,MATCH(DataNPI_BLU!$A482,DataPembayaran_BLU!$A$2:$A$700,0)),"")</f>
        <v/>
      </c>
      <c r="C482" s="197" t="str">
        <f>IF(INDEX(DataPembayaran_BLU!$B$2:$B$700,MATCH(DataNPI_BLU!$B482,DataPembayaran_BLU!$C$2:$C$700,0))=0,"",INDEX(DataPembayaran_BLU!$B$2:$B$700,MATCH(DataNPI_BLU!$B482,DataPembayaran_BLU!$C$2:$C$700,0)))</f>
        <v/>
      </c>
      <c r="D482" s="198" t="s">
        <v>1066</v>
      </c>
      <c r="E482" s="203"/>
      <c r="F482" s="200">
        <f>_xlfn.IFNA(INDEX(data_pembayaran_total_pembayaran,MATCH(DataNPI_BLU!$B482,DataPembayaran_BLU!$C$2:$C$700,0)),"")</f>
        <v>0</v>
      </c>
    </row>
    <row r="483" spans="1:6">
      <c r="A483" s="195">
        <v>482</v>
      </c>
      <c r="B483" s="196" t="str">
        <f>_xlfn.IFNA(INDEX(DataPembayaran_BLU!$C$2:$C$700,MATCH(DataNPI_BLU!$A483,DataPembayaran_BLU!$A$2:$A$700,0)),"")</f>
        <v/>
      </c>
      <c r="C483" s="197" t="str">
        <f>IF(INDEX(DataPembayaran_BLU!$B$2:$B$700,MATCH(DataNPI_BLU!$B483,DataPembayaran_BLU!$C$2:$C$700,0))=0,"",INDEX(DataPembayaran_BLU!$B$2:$B$700,MATCH(DataNPI_BLU!$B483,DataPembayaran_BLU!$C$2:$C$700,0)))</f>
        <v/>
      </c>
      <c r="D483" s="198" t="s">
        <v>1067</v>
      </c>
      <c r="E483" s="203"/>
      <c r="F483" s="200">
        <f>_xlfn.IFNA(INDEX(data_pembayaran_total_pembayaran,MATCH(DataNPI_BLU!$B483,DataPembayaran_BLU!$C$2:$C$700,0)),"")</f>
        <v>0</v>
      </c>
    </row>
    <row r="484" spans="1:6">
      <c r="A484" s="195">
        <v>483</v>
      </c>
      <c r="B484" s="196" t="str">
        <f>_xlfn.IFNA(INDEX(DataPembayaran_BLU!$C$2:$C$700,MATCH(DataNPI_BLU!$A484,DataPembayaran_BLU!$A$2:$A$700,0)),"")</f>
        <v/>
      </c>
      <c r="C484" s="197" t="str">
        <f>IF(INDEX(DataPembayaran_BLU!$B$2:$B$700,MATCH(DataNPI_BLU!$B484,DataPembayaran_BLU!$C$2:$C$700,0))=0,"",INDEX(DataPembayaran_BLU!$B$2:$B$700,MATCH(DataNPI_BLU!$B484,DataPembayaran_BLU!$C$2:$C$700,0)))</f>
        <v/>
      </c>
      <c r="D484" s="198" t="s">
        <v>1068</v>
      </c>
      <c r="E484" s="203"/>
      <c r="F484" s="200">
        <f>_xlfn.IFNA(INDEX(data_pembayaran_total_pembayaran,MATCH(DataNPI_BLU!$B484,DataPembayaran_BLU!$C$2:$C$700,0)),"")</f>
        <v>0</v>
      </c>
    </row>
    <row r="485" spans="1:6">
      <c r="A485" s="195">
        <v>484</v>
      </c>
      <c r="B485" s="196" t="str">
        <f>_xlfn.IFNA(INDEX(DataPembayaran_BLU!$C$2:$C$700,MATCH(DataNPI_BLU!$A485,DataPembayaran_BLU!$A$2:$A$700,0)),"")</f>
        <v/>
      </c>
      <c r="C485" s="197" t="str">
        <f>IF(INDEX(DataPembayaran_BLU!$B$2:$B$700,MATCH(DataNPI_BLU!$B485,DataPembayaran_BLU!$C$2:$C$700,0))=0,"",INDEX(DataPembayaran_BLU!$B$2:$B$700,MATCH(DataNPI_BLU!$B485,DataPembayaran_BLU!$C$2:$C$700,0)))</f>
        <v/>
      </c>
      <c r="D485" s="198" t="s">
        <v>1069</v>
      </c>
      <c r="E485" s="203"/>
      <c r="F485" s="200">
        <f>_xlfn.IFNA(INDEX(data_pembayaran_total_pembayaran,MATCH(DataNPI_BLU!$B485,DataPembayaran_BLU!$C$2:$C$700,0)),"")</f>
        <v>0</v>
      </c>
    </row>
    <row r="486" spans="1:6">
      <c r="A486" s="195">
        <v>485</v>
      </c>
      <c r="B486" s="196" t="str">
        <f>_xlfn.IFNA(INDEX(DataPembayaran_BLU!$C$2:$C$700,MATCH(DataNPI_BLU!$A486,DataPembayaran_BLU!$A$2:$A$700,0)),"")</f>
        <v/>
      </c>
      <c r="C486" s="197" t="str">
        <f>IF(INDEX(DataPembayaran_BLU!$B$2:$B$700,MATCH(DataNPI_BLU!$B486,DataPembayaran_BLU!$C$2:$C$700,0))=0,"",INDEX(DataPembayaran_BLU!$B$2:$B$700,MATCH(DataNPI_BLU!$B486,DataPembayaran_BLU!$C$2:$C$700,0)))</f>
        <v/>
      </c>
      <c r="D486" s="198" t="s">
        <v>1070</v>
      </c>
      <c r="E486" s="203"/>
      <c r="F486" s="200">
        <f>_xlfn.IFNA(INDEX(data_pembayaran_total_pembayaran,MATCH(DataNPI_BLU!$B486,DataPembayaran_BLU!$C$2:$C$700,0)),"")</f>
        <v>0</v>
      </c>
    </row>
    <row r="487" spans="1:6">
      <c r="A487" s="195">
        <v>486</v>
      </c>
      <c r="B487" s="196" t="str">
        <f>_xlfn.IFNA(INDEX(DataPembayaran_BLU!$C$2:$C$700,MATCH(DataNPI_BLU!$A487,DataPembayaran_BLU!$A$2:$A$700,0)),"")</f>
        <v/>
      </c>
      <c r="C487" s="197" t="str">
        <f>IF(INDEX(DataPembayaran_BLU!$B$2:$B$700,MATCH(DataNPI_BLU!$B487,DataPembayaran_BLU!$C$2:$C$700,0))=0,"",INDEX(DataPembayaran_BLU!$B$2:$B$700,MATCH(DataNPI_BLU!$B487,DataPembayaran_BLU!$C$2:$C$700,0)))</f>
        <v/>
      </c>
      <c r="D487" s="198" t="s">
        <v>1071</v>
      </c>
      <c r="E487" s="203"/>
      <c r="F487" s="200">
        <f>_xlfn.IFNA(INDEX(data_pembayaran_total_pembayaran,MATCH(DataNPI_BLU!$B487,DataPembayaran_BLU!$C$2:$C$700,0)),"")</f>
        <v>0</v>
      </c>
    </row>
    <row r="488" spans="1:6">
      <c r="A488" s="195">
        <v>487</v>
      </c>
      <c r="B488" s="196" t="str">
        <f>_xlfn.IFNA(INDEX(DataPembayaran_BLU!$C$2:$C$700,MATCH(DataNPI_BLU!$A488,DataPembayaran_BLU!$A$2:$A$700,0)),"")</f>
        <v/>
      </c>
      <c r="C488" s="197" t="str">
        <f>IF(INDEX(DataPembayaran_BLU!$B$2:$B$700,MATCH(DataNPI_BLU!$B488,DataPembayaran_BLU!$C$2:$C$700,0))=0,"",INDEX(DataPembayaran_BLU!$B$2:$B$700,MATCH(DataNPI_BLU!$B488,DataPembayaran_BLU!$C$2:$C$700,0)))</f>
        <v/>
      </c>
      <c r="D488" s="198" t="s">
        <v>1072</v>
      </c>
      <c r="E488" s="203"/>
      <c r="F488" s="200">
        <f>_xlfn.IFNA(INDEX(data_pembayaran_total_pembayaran,MATCH(DataNPI_BLU!$B488,DataPembayaran_BLU!$C$2:$C$700,0)),"")</f>
        <v>0</v>
      </c>
    </row>
    <row r="489" spans="1:6">
      <c r="A489" s="195">
        <v>488</v>
      </c>
      <c r="B489" s="196" t="str">
        <f>_xlfn.IFNA(INDEX(DataPembayaran_BLU!$C$2:$C$700,MATCH(DataNPI_BLU!$A489,DataPembayaran_BLU!$A$2:$A$700,0)),"")</f>
        <v/>
      </c>
      <c r="C489" s="197" t="str">
        <f>IF(INDEX(DataPembayaran_BLU!$B$2:$B$700,MATCH(DataNPI_BLU!$B489,DataPembayaran_BLU!$C$2:$C$700,0))=0,"",INDEX(DataPembayaran_BLU!$B$2:$B$700,MATCH(DataNPI_BLU!$B489,DataPembayaran_BLU!$C$2:$C$700,0)))</f>
        <v/>
      </c>
      <c r="D489" s="198" t="s">
        <v>1073</v>
      </c>
      <c r="E489" s="203"/>
      <c r="F489" s="200">
        <f>_xlfn.IFNA(INDEX(data_pembayaran_total_pembayaran,MATCH(DataNPI_BLU!$B489,DataPembayaran_BLU!$C$2:$C$700,0)),"")</f>
        <v>0</v>
      </c>
    </row>
    <row r="490" spans="1:6">
      <c r="A490" s="195">
        <v>489</v>
      </c>
      <c r="B490" s="196" t="str">
        <f>_xlfn.IFNA(INDEX(DataPembayaran_BLU!$C$2:$C$700,MATCH(DataNPI_BLU!$A490,DataPembayaran_BLU!$A$2:$A$700,0)),"")</f>
        <v/>
      </c>
      <c r="C490" s="197" t="str">
        <f>IF(INDEX(DataPembayaran_BLU!$B$2:$B$700,MATCH(DataNPI_BLU!$B490,DataPembayaran_BLU!$C$2:$C$700,0))=0,"",INDEX(DataPembayaran_BLU!$B$2:$B$700,MATCH(DataNPI_BLU!$B490,DataPembayaran_BLU!$C$2:$C$700,0)))</f>
        <v/>
      </c>
      <c r="D490" s="198" t="s">
        <v>1074</v>
      </c>
      <c r="E490" s="203"/>
      <c r="F490" s="200">
        <f>_xlfn.IFNA(INDEX(data_pembayaran_total_pembayaran,MATCH(DataNPI_BLU!$B490,DataPembayaran_BLU!$C$2:$C$700,0)),"")</f>
        <v>0</v>
      </c>
    </row>
    <row r="491" spans="1:6">
      <c r="A491" s="195">
        <v>490</v>
      </c>
      <c r="B491" s="196" t="str">
        <f>_xlfn.IFNA(INDEX(DataPembayaran_BLU!$C$2:$C$700,MATCH(DataNPI_BLU!$A491,DataPembayaran_BLU!$A$2:$A$700,0)),"")</f>
        <v/>
      </c>
      <c r="C491" s="197" t="str">
        <f>IF(INDEX(DataPembayaran_BLU!$B$2:$B$700,MATCH(DataNPI_BLU!$B491,DataPembayaran_BLU!$C$2:$C$700,0))=0,"",INDEX(DataPembayaran_BLU!$B$2:$B$700,MATCH(DataNPI_BLU!$B491,DataPembayaran_BLU!$C$2:$C$700,0)))</f>
        <v/>
      </c>
      <c r="D491" s="198" t="s">
        <v>1075</v>
      </c>
      <c r="E491" s="203"/>
      <c r="F491" s="200">
        <f>_xlfn.IFNA(INDEX(data_pembayaran_total_pembayaran,MATCH(DataNPI_BLU!$B491,DataPembayaran_BLU!$C$2:$C$700,0)),"")</f>
        <v>0</v>
      </c>
    </row>
    <row r="492" spans="1:6">
      <c r="A492" s="195">
        <v>491</v>
      </c>
      <c r="B492" s="196" t="str">
        <f>_xlfn.IFNA(INDEX(DataPembayaran_BLU!$C$2:$C$700,MATCH(DataNPI_BLU!$A492,DataPembayaran_BLU!$A$2:$A$700,0)),"")</f>
        <v/>
      </c>
      <c r="C492" s="197" t="str">
        <f>IF(INDEX(DataPembayaran_BLU!$B$2:$B$700,MATCH(DataNPI_BLU!$B492,DataPembayaran_BLU!$C$2:$C$700,0))=0,"",INDEX(DataPembayaran_BLU!$B$2:$B$700,MATCH(DataNPI_BLU!$B492,DataPembayaran_BLU!$C$2:$C$700,0)))</f>
        <v/>
      </c>
      <c r="D492" s="198" t="s">
        <v>1076</v>
      </c>
      <c r="E492" s="203"/>
      <c r="F492" s="200">
        <f>_xlfn.IFNA(INDEX(data_pembayaran_total_pembayaran,MATCH(DataNPI_BLU!$B492,DataPembayaran_BLU!$C$2:$C$700,0)),"")</f>
        <v>0</v>
      </c>
    </row>
    <row r="493" spans="1:6">
      <c r="A493" s="195">
        <v>492</v>
      </c>
      <c r="B493" s="196" t="str">
        <f>_xlfn.IFNA(INDEX(DataPembayaran_BLU!$C$2:$C$700,MATCH(DataNPI_BLU!$A493,DataPembayaran_BLU!$A$2:$A$700,0)),"")</f>
        <v/>
      </c>
      <c r="C493" s="197" t="str">
        <f>IF(INDEX(DataPembayaran_BLU!$B$2:$B$700,MATCH(DataNPI_BLU!$B493,DataPembayaran_BLU!$C$2:$C$700,0))=0,"",INDEX(DataPembayaran_BLU!$B$2:$B$700,MATCH(DataNPI_BLU!$B493,DataPembayaran_BLU!$C$2:$C$700,0)))</f>
        <v/>
      </c>
      <c r="D493" s="198" t="s">
        <v>1077</v>
      </c>
      <c r="E493" s="203"/>
      <c r="F493" s="200">
        <f>_xlfn.IFNA(INDEX(data_pembayaran_total_pembayaran,MATCH(DataNPI_BLU!$B493,DataPembayaran_BLU!$C$2:$C$700,0)),"")</f>
        <v>0</v>
      </c>
    </row>
    <row r="494" spans="1:6">
      <c r="A494" s="195">
        <v>493</v>
      </c>
      <c r="B494" s="196" t="str">
        <f>_xlfn.IFNA(INDEX(DataPembayaran_BLU!$C$2:$C$700,MATCH(DataNPI_BLU!$A494,DataPembayaran_BLU!$A$2:$A$700,0)),"")</f>
        <v/>
      </c>
      <c r="C494" s="197" t="str">
        <f>IF(INDEX(DataPembayaran_BLU!$B$2:$B$700,MATCH(DataNPI_BLU!$B494,DataPembayaran_BLU!$C$2:$C$700,0))=0,"",INDEX(DataPembayaran_BLU!$B$2:$B$700,MATCH(DataNPI_BLU!$B494,DataPembayaran_BLU!$C$2:$C$700,0)))</f>
        <v/>
      </c>
      <c r="D494" s="198" t="s">
        <v>1078</v>
      </c>
      <c r="E494" s="203"/>
      <c r="F494" s="200">
        <f>_xlfn.IFNA(INDEX(data_pembayaran_total_pembayaran,MATCH(DataNPI_BLU!$B494,DataPembayaran_BLU!$C$2:$C$700,0)),"")</f>
        <v>0</v>
      </c>
    </row>
    <row r="495" spans="1:6">
      <c r="A495" s="195">
        <v>494</v>
      </c>
      <c r="B495" s="196" t="str">
        <f>_xlfn.IFNA(INDEX(DataPembayaran_BLU!$C$2:$C$700,MATCH(DataNPI_BLU!$A495,DataPembayaran_BLU!$A$2:$A$700,0)),"")</f>
        <v/>
      </c>
      <c r="C495" s="197" t="str">
        <f>IF(INDEX(DataPembayaran_BLU!$B$2:$B$700,MATCH(DataNPI_BLU!$B495,DataPembayaran_BLU!$C$2:$C$700,0))=0,"",INDEX(DataPembayaran_BLU!$B$2:$B$700,MATCH(DataNPI_BLU!$B495,DataPembayaran_BLU!$C$2:$C$700,0)))</f>
        <v/>
      </c>
      <c r="D495" s="198" t="s">
        <v>1079</v>
      </c>
      <c r="E495" s="203"/>
      <c r="F495" s="200">
        <f>_xlfn.IFNA(INDEX(data_pembayaran_total_pembayaran,MATCH(DataNPI_BLU!$B495,DataPembayaran_BLU!$C$2:$C$700,0)),"")</f>
        <v>0</v>
      </c>
    </row>
    <row r="496" spans="1:6">
      <c r="A496" s="195">
        <v>495</v>
      </c>
      <c r="B496" s="196" t="str">
        <f>_xlfn.IFNA(INDEX(DataPembayaran_BLU!$C$2:$C$700,MATCH(DataNPI_BLU!$A496,DataPembayaran_BLU!$A$2:$A$700,0)),"")</f>
        <v/>
      </c>
      <c r="C496" s="197" t="str">
        <f>IF(INDEX(DataPembayaran_BLU!$B$2:$B$700,MATCH(DataNPI_BLU!$B496,DataPembayaran_BLU!$C$2:$C$700,0))=0,"",INDEX(DataPembayaran_BLU!$B$2:$B$700,MATCH(DataNPI_BLU!$B496,DataPembayaran_BLU!$C$2:$C$700,0)))</f>
        <v/>
      </c>
      <c r="D496" s="198" t="s">
        <v>1080</v>
      </c>
      <c r="E496" s="203"/>
      <c r="F496" s="200">
        <f>_xlfn.IFNA(INDEX(data_pembayaran_total_pembayaran,MATCH(DataNPI_BLU!$B496,DataPembayaran_BLU!$C$2:$C$700,0)),"")</f>
        <v>0</v>
      </c>
    </row>
    <row r="497" spans="1:6">
      <c r="A497" s="195">
        <v>496</v>
      </c>
      <c r="B497" s="196" t="str">
        <f>_xlfn.IFNA(INDEX(DataPembayaran_BLU!$C$2:$C$700,MATCH(DataNPI_BLU!$A497,DataPembayaran_BLU!$A$2:$A$700,0)),"")</f>
        <v/>
      </c>
      <c r="C497" s="197" t="str">
        <f>IF(INDEX(DataPembayaran_BLU!$B$2:$B$700,MATCH(DataNPI_BLU!$B497,DataPembayaran_BLU!$C$2:$C$700,0))=0,"",INDEX(DataPembayaran_BLU!$B$2:$B$700,MATCH(DataNPI_BLU!$B497,DataPembayaran_BLU!$C$2:$C$700,0)))</f>
        <v/>
      </c>
      <c r="D497" s="198" t="s">
        <v>1081</v>
      </c>
      <c r="E497" s="203"/>
      <c r="F497" s="200">
        <f>_xlfn.IFNA(INDEX(data_pembayaran_total_pembayaran,MATCH(DataNPI_BLU!$B497,DataPembayaran_BLU!$C$2:$C$700,0)),"")</f>
        <v>0</v>
      </c>
    </row>
    <row r="498" spans="1:6">
      <c r="A498" s="195">
        <v>497</v>
      </c>
      <c r="B498" s="196" t="str">
        <f>_xlfn.IFNA(INDEX(DataPembayaran_BLU!$C$2:$C$700,MATCH(DataNPI_BLU!$A498,DataPembayaran_BLU!$A$2:$A$700,0)),"")</f>
        <v/>
      </c>
      <c r="C498" s="197" t="str">
        <f>IF(INDEX(DataPembayaran_BLU!$B$2:$B$700,MATCH(DataNPI_BLU!$B498,DataPembayaran_BLU!$C$2:$C$700,0))=0,"",INDEX(DataPembayaran_BLU!$B$2:$B$700,MATCH(DataNPI_BLU!$B498,DataPembayaran_BLU!$C$2:$C$700,0)))</f>
        <v/>
      </c>
      <c r="D498" s="198" t="s">
        <v>1082</v>
      </c>
      <c r="E498" s="203"/>
      <c r="F498" s="200">
        <f>_xlfn.IFNA(INDEX(data_pembayaran_total_pembayaran,MATCH(DataNPI_BLU!$B498,DataPembayaran_BLU!$C$2:$C$700,0)),"")</f>
        <v>0</v>
      </c>
    </row>
    <row r="499" spans="1:6">
      <c r="A499" s="195">
        <v>498</v>
      </c>
      <c r="B499" s="196" t="str">
        <f>_xlfn.IFNA(INDEX(DataPembayaran_BLU!$C$2:$C$700,MATCH(DataNPI_BLU!$A499,DataPembayaran_BLU!$A$2:$A$700,0)),"")</f>
        <v/>
      </c>
      <c r="C499" s="197" t="str">
        <f>IF(INDEX(DataPembayaran_BLU!$B$2:$B$700,MATCH(DataNPI_BLU!$B499,DataPembayaran_BLU!$C$2:$C$700,0))=0,"",INDEX(DataPembayaran_BLU!$B$2:$B$700,MATCH(DataNPI_BLU!$B499,DataPembayaran_BLU!$C$2:$C$700,0)))</f>
        <v/>
      </c>
      <c r="D499" s="198" t="s">
        <v>1083</v>
      </c>
      <c r="E499" s="203"/>
      <c r="F499" s="200">
        <f>_xlfn.IFNA(INDEX(data_pembayaran_total_pembayaran,MATCH(DataNPI_BLU!$B499,DataPembayaran_BLU!$C$2:$C$700,0)),"")</f>
        <v>0</v>
      </c>
    </row>
    <row r="500" spans="1:6">
      <c r="A500" s="195">
        <v>499</v>
      </c>
      <c r="B500" s="196" t="str">
        <f>_xlfn.IFNA(INDEX(DataPembayaran_BLU!$C$2:$C$700,MATCH(DataNPI_BLU!$A500,DataPembayaran_BLU!$A$2:$A$700,0)),"")</f>
        <v/>
      </c>
      <c r="C500" s="197" t="str">
        <f>IF(INDEX(DataPembayaran_BLU!$B$2:$B$700,MATCH(DataNPI_BLU!$B500,DataPembayaran_BLU!$C$2:$C$700,0))=0,"",INDEX(DataPembayaran_BLU!$B$2:$B$700,MATCH(DataNPI_BLU!$B500,DataPembayaran_BLU!$C$2:$C$700,0)))</f>
        <v/>
      </c>
      <c r="D500" s="198" t="s">
        <v>1084</v>
      </c>
      <c r="E500" s="203"/>
      <c r="F500" s="200">
        <f>_xlfn.IFNA(INDEX(data_pembayaran_total_pembayaran,MATCH(DataNPI_BLU!$B500,DataPembayaran_BLU!$C$2:$C$700,0)),"")</f>
        <v>0</v>
      </c>
    </row>
    <row r="501" spans="1:6">
      <c r="A501" s="195">
        <v>500</v>
      </c>
      <c r="B501" s="196" t="str">
        <f>_xlfn.IFNA(INDEX(DataPembayaran_BLU!$C$2:$C$700,MATCH(DataNPI_BLU!$A501,DataPembayaran_BLU!$A$2:$A$700,0)),"")</f>
        <v/>
      </c>
      <c r="C501" s="197" t="str">
        <f>IF(INDEX(DataPembayaran_BLU!$B$2:$B$700,MATCH(DataNPI_BLU!$B501,DataPembayaran_BLU!$C$2:$C$700,0))=0,"",INDEX(DataPembayaran_BLU!$B$2:$B$700,MATCH(DataNPI_BLU!$B501,DataPembayaran_BLU!$C$2:$C$700,0)))</f>
        <v/>
      </c>
      <c r="D501" s="198" t="s">
        <v>1085</v>
      </c>
      <c r="E501" s="203"/>
      <c r="F501" s="200">
        <f>_xlfn.IFNA(INDEX(data_pembayaran_total_pembayaran,MATCH(DataNPI_BLU!$B501,DataPembayaran_BLU!$C$2:$C$700,0)),"")</f>
        <v>0</v>
      </c>
    </row>
    <row r="502" spans="1:6">
      <c r="A502" s="195">
        <v>501</v>
      </c>
      <c r="B502" s="196" t="str">
        <f>_xlfn.IFNA(INDEX(DataPembayaran_BLU!$C$2:$C$700,MATCH(DataNPI_BLU!$A502,DataPembayaran_BLU!$A$2:$A$700,0)),"")</f>
        <v/>
      </c>
      <c r="C502" s="197" t="str">
        <f>IF(INDEX(DataPembayaran_BLU!$B$2:$B$700,MATCH(DataNPI_BLU!$B502,DataPembayaran_BLU!$C$2:$C$700,0))=0,"",INDEX(DataPembayaran_BLU!$B$2:$B$700,MATCH(DataNPI_BLU!$B502,DataPembayaran_BLU!$C$2:$C$700,0)))</f>
        <v/>
      </c>
      <c r="D502" s="198" t="s">
        <v>1086</v>
      </c>
      <c r="E502" s="203"/>
      <c r="F502" s="200">
        <f>_xlfn.IFNA(INDEX(data_pembayaran_total_pembayaran,MATCH(DataNPI_BLU!$B502,DataPembayaran_BLU!$C$2:$C$700,0)),"")</f>
        <v>0</v>
      </c>
    </row>
    <row r="503" spans="1:6">
      <c r="A503" s="195">
        <v>502</v>
      </c>
      <c r="B503" s="196" t="str">
        <f>_xlfn.IFNA(INDEX(DataPembayaran_BLU!$C$2:$C$700,MATCH(DataNPI_BLU!$A503,DataPembayaran_BLU!$A$2:$A$700,0)),"")</f>
        <v/>
      </c>
      <c r="C503" s="197" t="str">
        <f>IF(INDEX(DataPembayaran_BLU!$B$2:$B$700,MATCH(DataNPI_BLU!$B503,DataPembayaran_BLU!$C$2:$C$700,0))=0,"",INDEX(DataPembayaran_BLU!$B$2:$B$700,MATCH(DataNPI_BLU!$B503,DataPembayaran_BLU!$C$2:$C$700,0)))</f>
        <v/>
      </c>
      <c r="D503" s="198" t="s">
        <v>1087</v>
      </c>
      <c r="E503" s="203"/>
      <c r="F503" s="200">
        <f>_xlfn.IFNA(INDEX(data_pembayaran_total_pembayaran,MATCH(DataNPI_BLU!$B503,DataPembayaran_BLU!$C$2:$C$700,0)),"")</f>
        <v>0</v>
      </c>
    </row>
    <row r="504" spans="1:6">
      <c r="A504" s="195">
        <v>503</v>
      </c>
      <c r="B504" s="196" t="str">
        <f>_xlfn.IFNA(INDEX(DataPembayaran_BLU!$C$2:$C$700,MATCH(DataNPI_BLU!$A504,DataPembayaran_BLU!$A$2:$A$700,0)),"")</f>
        <v/>
      </c>
      <c r="C504" s="197" t="str">
        <f>IF(INDEX(DataPembayaran_BLU!$B$2:$B$700,MATCH(DataNPI_BLU!$B504,DataPembayaran_BLU!$C$2:$C$700,0))=0,"",INDEX(DataPembayaran_BLU!$B$2:$B$700,MATCH(DataNPI_BLU!$B504,DataPembayaran_BLU!$C$2:$C$700,0)))</f>
        <v/>
      </c>
      <c r="D504" s="198" t="s">
        <v>1088</v>
      </c>
      <c r="E504" s="203"/>
      <c r="F504" s="200">
        <f>_xlfn.IFNA(INDEX(data_pembayaran_total_pembayaran,MATCH(DataNPI_BLU!$B504,DataPembayaran_BLU!$C$2:$C$700,0)),"")</f>
        <v>0</v>
      </c>
    </row>
    <row r="505" spans="1:6">
      <c r="A505" s="195">
        <v>504</v>
      </c>
      <c r="B505" s="196" t="str">
        <f>_xlfn.IFNA(INDEX(DataPembayaran_BLU!$C$2:$C$700,MATCH(DataNPI_BLU!$A505,DataPembayaran_BLU!$A$2:$A$700,0)),"")</f>
        <v/>
      </c>
      <c r="C505" s="197" t="str">
        <f>IF(INDEX(DataPembayaran_BLU!$B$2:$B$700,MATCH(DataNPI_BLU!$B505,DataPembayaran_BLU!$C$2:$C$700,0))=0,"",INDEX(DataPembayaran_BLU!$B$2:$B$700,MATCH(DataNPI_BLU!$B505,DataPembayaran_BLU!$C$2:$C$700,0)))</f>
        <v/>
      </c>
      <c r="D505" s="198" t="s">
        <v>1089</v>
      </c>
      <c r="E505" s="203"/>
      <c r="F505" s="200">
        <f>_xlfn.IFNA(INDEX(data_pembayaran_total_pembayaran,MATCH(DataNPI_BLU!$B505,DataPembayaran_BLU!$C$2:$C$700,0)),"")</f>
        <v>0</v>
      </c>
    </row>
    <row r="506" spans="1:6">
      <c r="A506" s="195">
        <v>505</v>
      </c>
      <c r="B506" s="196" t="str">
        <f>_xlfn.IFNA(INDEX(DataPembayaran_BLU!$C$2:$C$700,MATCH(DataNPI_BLU!$A506,DataPembayaran_BLU!$A$2:$A$700,0)),"")</f>
        <v/>
      </c>
      <c r="C506" s="197" t="str">
        <f>IF(INDEX(DataPembayaran_BLU!$B$2:$B$700,MATCH(DataNPI_BLU!$B506,DataPembayaran_BLU!$C$2:$C$700,0))=0,"",INDEX(DataPembayaran_BLU!$B$2:$B$700,MATCH(DataNPI_BLU!$B506,DataPembayaran_BLU!$C$2:$C$700,0)))</f>
        <v/>
      </c>
      <c r="D506" s="198" t="s">
        <v>1090</v>
      </c>
      <c r="E506" s="203"/>
      <c r="F506" s="200">
        <f>_xlfn.IFNA(INDEX(data_pembayaran_total_pembayaran,MATCH(DataNPI_BLU!$B506,DataPembayaran_BLU!$C$2:$C$700,0)),"")</f>
        <v>0</v>
      </c>
    </row>
    <row r="507" spans="1:6">
      <c r="A507" s="195">
        <v>506</v>
      </c>
      <c r="B507" s="196" t="str">
        <f>_xlfn.IFNA(INDEX(DataPembayaran_BLU!$C$2:$C$700,MATCH(DataNPI_BLU!$A507,DataPembayaran_BLU!$A$2:$A$700,0)),"")</f>
        <v/>
      </c>
      <c r="C507" s="197" t="str">
        <f>IF(INDEX(DataPembayaran_BLU!$B$2:$B$700,MATCH(DataNPI_BLU!$B507,DataPembayaran_BLU!$C$2:$C$700,0))=0,"",INDEX(DataPembayaran_BLU!$B$2:$B$700,MATCH(DataNPI_BLU!$B507,DataPembayaran_BLU!$C$2:$C$700,0)))</f>
        <v/>
      </c>
      <c r="D507" s="198" t="s">
        <v>1091</v>
      </c>
      <c r="E507" s="203"/>
      <c r="F507" s="200">
        <f>_xlfn.IFNA(INDEX(data_pembayaran_total_pembayaran,MATCH(DataNPI_BLU!$B507,DataPembayaran_BLU!$C$2:$C$700,0)),"")</f>
        <v>0</v>
      </c>
    </row>
    <row r="508" spans="1:6">
      <c r="A508" s="195">
        <v>507</v>
      </c>
      <c r="B508" s="196" t="str">
        <f>_xlfn.IFNA(INDEX(DataPembayaran_BLU!$C$2:$C$700,MATCH(DataNPI_BLU!$A508,DataPembayaran_BLU!$A$2:$A$700,0)),"")</f>
        <v/>
      </c>
      <c r="C508" s="197" t="str">
        <f>IF(INDEX(DataPembayaran_BLU!$B$2:$B$700,MATCH(DataNPI_BLU!$B508,DataPembayaran_BLU!$C$2:$C$700,0))=0,"",INDEX(DataPembayaran_BLU!$B$2:$B$700,MATCH(DataNPI_BLU!$B508,DataPembayaran_BLU!$C$2:$C$700,0)))</f>
        <v/>
      </c>
      <c r="D508" s="198" t="s">
        <v>1092</v>
      </c>
      <c r="E508" s="203"/>
      <c r="F508" s="200">
        <f>_xlfn.IFNA(INDEX(data_pembayaran_total_pembayaran,MATCH(DataNPI_BLU!$B508,DataPembayaran_BLU!$C$2:$C$700,0)),"")</f>
        <v>0</v>
      </c>
    </row>
    <row r="509" spans="1:6">
      <c r="A509" s="195">
        <v>508</v>
      </c>
      <c r="B509" s="196" t="str">
        <f>_xlfn.IFNA(INDEX(DataPembayaran_BLU!$C$2:$C$700,MATCH(DataNPI_BLU!$A509,DataPembayaran_BLU!$A$2:$A$700,0)),"")</f>
        <v/>
      </c>
      <c r="C509" s="197" t="str">
        <f>IF(INDEX(DataPembayaran_BLU!$B$2:$B$700,MATCH(DataNPI_BLU!$B509,DataPembayaran_BLU!$C$2:$C$700,0))=0,"",INDEX(DataPembayaran_BLU!$B$2:$B$700,MATCH(DataNPI_BLU!$B509,DataPembayaran_BLU!$C$2:$C$700,0)))</f>
        <v/>
      </c>
      <c r="D509" s="198" t="s">
        <v>1093</v>
      </c>
      <c r="E509" s="203"/>
      <c r="F509" s="200">
        <f>_xlfn.IFNA(INDEX(data_pembayaran_total_pembayaran,MATCH(DataNPI_BLU!$B509,DataPembayaran_BLU!$C$2:$C$700,0)),"")</f>
        <v>0</v>
      </c>
    </row>
    <row r="510" spans="1:6">
      <c r="A510" s="195">
        <v>509</v>
      </c>
      <c r="B510" s="196" t="str">
        <f>_xlfn.IFNA(INDEX(DataPembayaran_BLU!$C$2:$C$700,MATCH(DataNPI_BLU!$A510,DataPembayaran_BLU!$A$2:$A$700,0)),"")</f>
        <v/>
      </c>
      <c r="C510" s="197" t="str">
        <f>IF(INDEX(DataPembayaran_BLU!$B$2:$B$700,MATCH(DataNPI_BLU!$B510,DataPembayaran_BLU!$C$2:$C$700,0))=0,"",INDEX(DataPembayaran_BLU!$B$2:$B$700,MATCH(DataNPI_BLU!$B510,DataPembayaran_BLU!$C$2:$C$700,0)))</f>
        <v/>
      </c>
      <c r="D510" s="198" t="s">
        <v>1094</v>
      </c>
      <c r="E510" s="203"/>
      <c r="F510" s="200">
        <f>_xlfn.IFNA(INDEX(data_pembayaran_total_pembayaran,MATCH(DataNPI_BLU!$B510,DataPembayaran_BLU!$C$2:$C$700,0)),"")</f>
        <v>0</v>
      </c>
    </row>
    <row r="511" spans="1:6">
      <c r="A511" s="195">
        <v>510</v>
      </c>
      <c r="B511" s="196" t="str">
        <f>_xlfn.IFNA(INDEX(DataPembayaran_BLU!$C$2:$C$700,MATCH(DataNPI_BLU!$A511,DataPembayaran_BLU!$A$2:$A$700,0)),"")</f>
        <v/>
      </c>
      <c r="C511" s="197" t="str">
        <f>IF(INDEX(DataPembayaran_BLU!$B$2:$B$700,MATCH(DataNPI_BLU!$B511,DataPembayaran_BLU!$C$2:$C$700,0))=0,"",INDEX(DataPembayaran_BLU!$B$2:$B$700,MATCH(DataNPI_BLU!$B511,DataPembayaran_BLU!$C$2:$C$700,0)))</f>
        <v/>
      </c>
      <c r="D511" s="198" t="s">
        <v>1095</v>
      </c>
      <c r="E511" s="203"/>
      <c r="F511" s="200">
        <f>_xlfn.IFNA(INDEX(data_pembayaran_total_pembayaran,MATCH(DataNPI_BLU!$B511,DataPembayaran_BLU!$C$2:$C$700,0)),"")</f>
        <v>0</v>
      </c>
    </row>
    <row r="512" spans="1:6">
      <c r="A512" s="195">
        <v>511</v>
      </c>
      <c r="B512" s="196" t="str">
        <f>_xlfn.IFNA(INDEX(DataPembayaran_BLU!$C$2:$C$700,MATCH(DataNPI_BLU!$A512,DataPembayaran_BLU!$A$2:$A$700,0)),"")</f>
        <v/>
      </c>
      <c r="C512" s="197" t="str">
        <f>IF(INDEX(DataPembayaran_BLU!$B$2:$B$700,MATCH(DataNPI_BLU!$B512,DataPembayaran_BLU!$C$2:$C$700,0))=0,"",INDEX(DataPembayaran_BLU!$B$2:$B$700,MATCH(DataNPI_BLU!$B512,DataPembayaran_BLU!$C$2:$C$700,0)))</f>
        <v/>
      </c>
      <c r="D512" s="198" t="s">
        <v>1096</v>
      </c>
      <c r="E512" s="203"/>
      <c r="F512" s="200">
        <f>_xlfn.IFNA(INDEX(data_pembayaran_total_pembayaran,MATCH(DataNPI_BLU!$B512,DataPembayaran_BLU!$C$2:$C$700,0)),"")</f>
        <v>0</v>
      </c>
    </row>
    <row r="513" spans="1:6">
      <c r="A513" s="195">
        <v>512</v>
      </c>
      <c r="B513" s="196" t="str">
        <f>_xlfn.IFNA(INDEX(DataPembayaran_BLU!$C$2:$C$700,MATCH(DataNPI_BLU!$A513,DataPembayaran_BLU!$A$2:$A$700,0)),"")</f>
        <v/>
      </c>
      <c r="C513" s="197" t="str">
        <f>IF(INDEX(DataPembayaran_BLU!$B$2:$B$700,MATCH(DataNPI_BLU!$B513,DataPembayaran_BLU!$C$2:$C$700,0))=0,"",INDEX(DataPembayaran_BLU!$B$2:$B$700,MATCH(DataNPI_BLU!$B513,DataPembayaran_BLU!$C$2:$C$700,0)))</f>
        <v/>
      </c>
      <c r="D513" s="198" t="s">
        <v>1097</v>
      </c>
      <c r="E513" s="203"/>
      <c r="F513" s="200">
        <f>_xlfn.IFNA(INDEX(data_pembayaran_total_pembayaran,MATCH(DataNPI_BLU!$B513,DataPembayaran_BLU!$C$2:$C$700,0)),"")</f>
        <v>0</v>
      </c>
    </row>
    <row r="514" spans="1:6">
      <c r="A514" s="195">
        <v>513</v>
      </c>
      <c r="B514" s="196" t="str">
        <f>_xlfn.IFNA(INDEX(DataPembayaran_BLU!$C$2:$C$700,MATCH(DataNPI_BLU!$A514,DataPembayaran_BLU!$A$2:$A$700,0)),"")</f>
        <v/>
      </c>
      <c r="C514" s="197" t="str">
        <f>IF(INDEX(DataPembayaran_BLU!$B$2:$B$700,MATCH(DataNPI_BLU!$B514,DataPembayaran_BLU!$C$2:$C$700,0))=0,"",INDEX(DataPembayaran_BLU!$B$2:$B$700,MATCH(DataNPI_BLU!$B514,DataPembayaran_BLU!$C$2:$C$700,0)))</f>
        <v/>
      </c>
      <c r="D514" s="198" t="s">
        <v>1098</v>
      </c>
      <c r="E514" s="203"/>
      <c r="F514" s="200">
        <f>_xlfn.IFNA(INDEX(data_pembayaran_total_pembayaran,MATCH(DataNPI_BLU!$B514,DataPembayaran_BLU!$C$2:$C$700,0)),"")</f>
        <v>0</v>
      </c>
    </row>
    <row r="515" spans="1:6">
      <c r="A515" s="195">
        <v>514</v>
      </c>
      <c r="B515" s="196" t="str">
        <f>_xlfn.IFNA(INDEX(DataPembayaran_BLU!$C$2:$C$700,MATCH(DataNPI_BLU!$A515,DataPembayaran_BLU!$A$2:$A$700,0)),"")</f>
        <v/>
      </c>
      <c r="C515" s="197" t="str">
        <f>IF(INDEX(DataPembayaran_BLU!$B$2:$B$700,MATCH(DataNPI_BLU!$B515,DataPembayaran_BLU!$C$2:$C$700,0))=0,"",INDEX(DataPembayaran_BLU!$B$2:$B$700,MATCH(DataNPI_BLU!$B515,DataPembayaran_BLU!$C$2:$C$700,0)))</f>
        <v/>
      </c>
      <c r="D515" s="198" t="s">
        <v>1099</v>
      </c>
      <c r="E515" s="203"/>
      <c r="F515" s="200">
        <f>_xlfn.IFNA(INDEX(data_pembayaran_total_pembayaran,MATCH(DataNPI_BLU!$B515,DataPembayaran_BLU!$C$2:$C$700,0)),"")</f>
        <v>0</v>
      </c>
    </row>
    <row r="516" spans="1:6">
      <c r="A516" s="195">
        <v>515</v>
      </c>
      <c r="B516" s="196" t="str">
        <f>_xlfn.IFNA(INDEX(DataPembayaran_BLU!$C$2:$C$700,MATCH(DataNPI_BLU!$A516,DataPembayaran_BLU!$A$2:$A$700,0)),"")</f>
        <v/>
      </c>
      <c r="C516" s="197" t="str">
        <f>IF(INDEX(DataPembayaran_BLU!$B$2:$B$700,MATCH(DataNPI_BLU!$B516,DataPembayaran_BLU!$C$2:$C$700,0))=0,"",INDEX(DataPembayaran_BLU!$B$2:$B$700,MATCH(DataNPI_BLU!$B516,DataPembayaran_BLU!$C$2:$C$700,0)))</f>
        <v/>
      </c>
      <c r="D516" s="198" t="s">
        <v>1100</v>
      </c>
      <c r="E516" s="203"/>
      <c r="F516" s="200">
        <f>_xlfn.IFNA(INDEX(data_pembayaran_total_pembayaran,MATCH(DataNPI_BLU!$B516,DataPembayaran_BLU!$C$2:$C$700,0)),"")</f>
        <v>0</v>
      </c>
    </row>
    <row r="517" spans="1:6">
      <c r="A517" s="195">
        <v>516</v>
      </c>
      <c r="B517" s="196" t="str">
        <f>_xlfn.IFNA(INDEX(DataPembayaran_BLU!$C$2:$C$700,MATCH(DataNPI_BLU!$A517,DataPembayaran_BLU!$A$2:$A$700,0)),"")</f>
        <v/>
      </c>
      <c r="C517" s="197" t="str">
        <f>IF(INDEX(DataPembayaran_BLU!$B$2:$B$700,MATCH(DataNPI_BLU!$B517,DataPembayaran_BLU!$C$2:$C$700,0))=0,"",INDEX(DataPembayaran_BLU!$B$2:$B$700,MATCH(DataNPI_BLU!$B517,DataPembayaran_BLU!$C$2:$C$700,0)))</f>
        <v/>
      </c>
      <c r="D517" s="198" t="s">
        <v>1101</v>
      </c>
      <c r="E517" s="203"/>
      <c r="F517" s="200">
        <f>_xlfn.IFNA(INDEX(data_pembayaran_total_pembayaran,MATCH(DataNPI_BLU!$B517,DataPembayaran_BLU!$C$2:$C$700,0)),"")</f>
        <v>0</v>
      </c>
    </row>
    <row r="518" spans="1:6">
      <c r="A518" s="195">
        <v>517</v>
      </c>
      <c r="B518" s="196" t="str">
        <f>_xlfn.IFNA(INDEX(DataPembayaran_BLU!$C$2:$C$700,MATCH(DataNPI_BLU!$A518,DataPembayaran_BLU!$A$2:$A$700,0)),"")</f>
        <v/>
      </c>
      <c r="C518" s="197" t="str">
        <f>IF(INDEX(DataPembayaran_BLU!$B$2:$B$700,MATCH(DataNPI_BLU!$B518,DataPembayaran_BLU!$C$2:$C$700,0))=0,"",INDEX(DataPembayaran_BLU!$B$2:$B$700,MATCH(DataNPI_BLU!$B518,DataPembayaran_BLU!$C$2:$C$700,0)))</f>
        <v/>
      </c>
      <c r="D518" s="198" t="s">
        <v>1102</v>
      </c>
      <c r="E518" s="203"/>
      <c r="F518" s="200">
        <f>_xlfn.IFNA(INDEX(data_pembayaran_total_pembayaran,MATCH(DataNPI_BLU!$B518,DataPembayaran_BLU!$C$2:$C$700,0)),"")</f>
        <v>0</v>
      </c>
    </row>
    <row r="519" spans="1:6">
      <c r="A519" s="195">
        <v>518</v>
      </c>
      <c r="B519" s="196" t="str">
        <f>_xlfn.IFNA(INDEX(DataPembayaran_BLU!$C$2:$C$700,MATCH(DataNPI_BLU!$A519,DataPembayaran_BLU!$A$2:$A$700,0)),"")</f>
        <v/>
      </c>
      <c r="C519" s="197" t="str">
        <f>IF(INDEX(DataPembayaran_BLU!$B$2:$B$700,MATCH(DataNPI_BLU!$B519,DataPembayaran_BLU!$C$2:$C$700,0))=0,"",INDEX(DataPembayaran_BLU!$B$2:$B$700,MATCH(DataNPI_BLU!$B519,DataPembayaran_BLU!$C$2:$C$700,0)))</f>
        <v/>
      </c>
      <c r="D519" s="198" t="s">
        <v>1103</v>
      </c>
      <c r="E519" s="203"/>
      <c r="F519" s="200">
        <f>_xlfn.IFNA(INDEX(data_pembayaran_total_pembayaran,MATCH(DataNPI_BLU!$B519,DataPembayaran_BLU!$C$2:$C$700,0)),"")</f>
        <v>0</v>
      </c>
    </row>
    <row r="520" spans="1:6">
      <c r="A520" s="195">
        <v>519</v>
      </c>
      <c r="B520" s="196" t="str">
        <f>_xlfn.IFNA(INDEX(DataPembayaran_BLU!$C$2:$C$700,MATCH(DataNPI_BLU!$A520,DataPembayaran_BLU!$A$2:$A$700,0)),"")</f>
        <v/>
      </c>
      <c r="C520" s="197" t="str">
        <f>IF(INDEX(DataPembayaran_BLU!$B$2:$B$700,MATCH(DataNPI_BLU!$B520,DataPembayaran_BLU!$C$2:$C$700,0))=0,"",INDEX(DataPembayaran_BLU!$B$2:$B$700,MATCH(DataNPI_BLU!$B520,DataPembayaran_BLU!$C$2:$C$700,0)))</f>
        <v/>
      </c>
      <c r="D520" s="198" t="s">
        <v>1104</v>
      </c>
      <c r="E520" s="203"/>
      <c r="F520" s="200">
        <f>_xlfn.IFNA(INDEX(data_pembayaran_total_pembayaran,MATCH(DataNPI_BLU!$B520,DataPembayaran_BLU!$C$2:$C$700,0)),"")</f>
        <v>0</v>
      </c>
    </row>
    <row r="521" spans="1:6">
      <c r="A521" s="195">
        <v>520</v>
      </c>
      <c r="B521" s="196" t="str">
        <f>_xlfn.IFNA(INDEX(DataPembayaran_BLU!$C$2:$C$700,MATCH(DataNPI_BLU!$A521,DataPembayaran_BLU!$A$2:$A$700,0)),"")</f>
        <v/>
      </c>
      <c r="C521" s="197" t="str">
        <f>IF(INDEX(DataPembayaran_BLU!$B$2:$B$700,MATCH(DataNPI_BLU!$B521,DataPembayaran_BLU!$C$2:$C$700,0))=0,"",INDEX(DataPembayaran_BLU!$B$2:$B$700,MATCH(DataNPI_BLU!$B521,DataPembayaran_BLU!$C$2:$C$700,0)))</f>
        <v/>
      </c>
      <c r="D521" s="198" t="s">
        <v>1105</v>
      </c>
      <c r="E521" s="203"/>
      <c r="F521" s="200">
        <f>_xlfn.IFNA(INDEX(data_pembayaran_total_pembayaran,MATCH(DataNPI_BLU!$B521,DataPembayaran_BLU!$C$2:$C$700,0)),"")</f>
        <v>0</v>
      </c>
    </row>
    <row r="522" spans="1:6">
      <c r="A522" s="195">
        <v>521</v>
      </c>
      <c r="B522" s="196" t="str">
        <f>_xlfn.IFNA(INDEX(DataPembayaran_BLU!$C$2:$C$700,MATCH(DataNPI_BLU!$A522,DataPembayaran_BLU!$A$2:$A$700,0)),"")</f>
        <v/>
      </c>
      <c r="C522" s="197" t="str">
        <f>IF(INDEX(DataPembayaran_BLU!$B$2:$B$700,MATCH(DataNPI_BLU!$B522,DataPembayaran_BLU!$C$2:$C$700,0))=0,"",INDEX(DataPembayaran_BLU!$B$2:$B$700,MATCH(DataNPI_BLU!$B522,DataPembayaran_BLU!$C$2:$C$700,0)))</f>
        <v/>
      </c>
      <c r="D522" s="198" t="s">
        <v>1106</v>
      </c>
      <c r="E522" s="203"/>
      <c r="F522" s="200">
        <f>_xlfn.IFNA(INDEX(data_pembayaran_total_pembayaran,MATCH(DataNPI_BLU!$B522,DataPembayaran_BLU!$C$2:$C$700,0)),"")</f>
        <v>0</v>
      </c>
    </row>
    <row r="523" spans="1:6">
      <c r="A523" s="195">
        <v>522</v>
      </c>
      <c r="B523" s="196" t="str">
        <f>_xlfn.IFNA(INDEX(DataPembayaran_BLU!$C$2:$C$700,MATCH(DataNPI_BLU!$A523,DataPembayaran_BLU!$A$2:$A$700,0)),"")</f>
        <v/>
      </c>
      <c r="C523" s="197" t="str">
        <f>IF(INDEX(DataPembayaran_BLU!$B$2:$B$700,MATCH(DataNPI_BLU!$B523,DataPembayaran_BLU!$C$2:$C$700,0))=0,"",INDEX(DataPembayaran_BLU!$B$2:$B$700,MATCH(DataNPI_BLU!$B523,DataPembayaran_BLU!$C$2:$C$700,0)))</f>
        <v/>
      </c>
      <c r="D523" s="198" t="s">
        <v>1107</v>
      </c>
      <c r="E523" s="203"/>
      <c r="F523" s="200">
        <f>_xlfn.IFNA(INDEX(data_pembayaran_total_pembayaran,MATCH(DataNPI_BLU!$B523,DataPembayaran_BLU!$C$2:$C$700,0)),"")</f>
        <v>0</v>
      </c>
    </row>
    <row r="524" spans="1:6">
      <c r="A524" s="195">
        <v>523</v>
      </c>
      <c r="B524" s="196" t="str">
        <f>_xlfn.IFNA(INDEX(DataPembayaran_BLU!$C$2:$C$700,MATCH(DataNPI_BLU!$A524,DataPembayaran_BLU!$A$2:$A$700,0)),"")</f>
        <v/>
      </c>
      <c r="C524" s="197" t="str">
        <f>IF(INDEX(DataPembayaran_BLU!$B$2:$B$700,MATCH(DataNPI_BLU!$B524,DataPembayaran_BLU!$C$2:$C$700,0))=0,"",INDEX(DataPembayaran_BLU!$B$2:$B$700,MATCH(DataNPI_BLU!$B524,DataPembayaran_BLU!$C$2:$C$700,0)))</f>
        <v/>
      </c>
      <c r="D524" s="198" t="s">
        <v>1108</v>
      </c>
      <c r="E524" s="203"/>
      <c r="F524" s="200">
        <f>_xlfn.IFNA(INDEX(data_pembayaran_total_pembayaran,MATCH(DataNPI_BLU!$B524,DataPembayaran_BLU!$C$2:$C$700,0)),"")</f>
        <v>0</v>
      </c>
    </row>
    <row r="525" spans="1:6">
      <c r="A525" s="195">
        <v>524</v>
      </c>
      <c r="B525" s="196" t="str">
        <f>_xlfn.IFNA(INDEX(DataPembayaran_BLU!$C$2:$C$700,MATCH(DataNPI_BLU!$A525,DataPembayaran_BLU!$A$2:$A$700,0)),"")</f>
        <v/>
      </c>
      <c r="C525" s="197" t="str">
        <f>IF(INDEX(DataPembayaran_BLU!$B$2:$B$700,MATCH(DataNPI_BLU!$B525,DataPembayaran_BLU!$C$2:$C$700,0))=0,"",INDEX(DataPembayaran_BLU!$B$2:$B$700,MATCH(DataNPI_BLU!$B525,DataPembayaran_BLU!$C$2:$C$700,0)))</f>
        <v/>
      </c>
      <c r="D525" s="198" t="s">
        <v>1109</v>
      </c>
      <c r="E525" s="203"/>
      <c r="F525" s="200">
        <f>_xlfn.IFNA(INDEX(data_pembayaran_total_pembayaran,MATCH(DataNPI_BLU!$B525,DataPembayaran_BLU!$C$2:$C$700,0)),"")</f>
        <v>0</v>
      </c>
    </row>
    <row r="526" spans="1:6">
      <c r="A526" s="195">
        <v>525</v>
      </c>
      <c r="B526" s="196" t="str">
        <f>_xlfn.IFNA(INDEX(DataPembayaran_BLU!$C$2:$C$700,MATCH(DataNPI_BLU!$A526,DataPembayaran_BLU!$A$2:$A$700,0)),"")</f>
        <v/>
      </c>
      <c r="C526" s="197" t="str">
        <f>IF(INDEX(DataPembayaran_BLU!$B$2:$B$700,MATCH(DataNPI_BLU!$B526,DataPembayaran_BLU!$C$2:$C$700,0))=0,"",INDEX(DataPembayaran_BLU!$B$2:$B$700,MATCH(DataNPI_BLU!$B526,DataPembayaran_BLU!$C$2:$C$700,0)))</f>
        <v/>
      </c>
      <c r="D526" s="198" t="s">
        <v>1110</v>
      </c>
      <c r="E526" s="203"/>
      <c r="F526" s="200">
        <f>_xlfn.IFNA(INDEX(data_pembayaran_total_pembayaran,MATCH(DataNPI_BLU!$B526,DataPembayaran_BLU!$C$2:$C$700,0)),"")</f>
        <v>0</v>
      </c>
    </row>
    <row r="527" spans="1:6">
      <c r="A527" s="195">
        <v>526</v>
      </c>
      <c r="B527" s="196" t="str">
        <f>_xlfn.IFNA(INDEX(DataPembayaran_BLU!$C$2:$C$700,MATCH(DataNPI_BLU!$A527,DataPembayaran_BLU!$A$2:$A$700,0)),"")</f>
        <v/>
      </c>
      <c r="C527" s="197" t="str">
        <f>IF(INDEX(DataPembayaran_BLU!$B$2:$B$700,MATCH(DataNPI_BLU!$B527,DataPembayaran_BLU!$C$2:$C$700,0))=0,"",INDEX(DataPembayaran_BLU!$B$2:$B$700,MATCH(DataNPI_BLU!$B527,DataPembayaran_BLU!$C$2:$C$700,0)))</f>
        <v/>
      </c>
      <c r="D527" s="198" t="s">
        <v>1111</v>
      </c>
      <c r="E527" s="203"/>
      <c r="F527" s="200">
        <f>_xlfn.IFNA(INDEX(data_pembayaran_total_pembayaran,MATCH(DataNPI_BLU!$B527,DataPembayaran_BLU!$C$2:$C$700,0)),"")</f>
        <v>0</v>
      </c>
    </row>
    <row r="528" spans="1:6">
      <c r="A528" s="195">
        <v>527</v>
      </c>
      <c r="B528" s="196" t="str">
        <f>_xlfn.IFNA(INDEX(DataPembayaran_BLU!$C$2:$C$700,MATCH(DataNPI_BLU!$A528,DataPembayaran_BLU!$A$2:$A$700,0)),"")</f>
        <v/>
      </c>
      <c r="C528" s="197" t="str">
        <f>IF(INDEX(DataPembayaran_BLU!$B$2:$B$700,MATCH(DataNPI_BLU!$B528,DataPembayaran_BLU!$C$2:$C$700,0))=0,"",INDEX(DataPembayaran_BLU!$B$2:$B$700,MATCH(DataNPI_BLU!$B528,DataPembayaran_BLU!$C$2:$C$700,0)))</f>
        <v/>
      </c>
      <c r="D528" s="198" t="s">
        <v>1112</v>
      </c>
      <c r="E528" s="203"/>
      <c r="F528" s="200">
        <f>_xlfn.IFNA(INDEX(data_pembayaran_total_pembayaran,MATCH(DataNPI_BLU!$B528,DataPembayaran_BLU!$C$2:$C$700,0)),"")</f>
        <v>0</v>
      </c>
    </row>
    <row r="529" spans="1:6">
      <c r="A529" s="195">
        <v>528</v>
      </c>
      <c r="B529" s="196" t="str">
        <f>_xlfn.IFNA(INDEX(DataPembayaran_BLU!$C$2:$C$700,MATCH(DataNPI_BLU!$A529,DataPembayaran_BLU!$A$2:$A$700,0)),"")</f>
        <v/>
      </c>
      <c r="C529" s="197" t="str">
        <f>IF(INDEX(DataPembayaran_BLU!$B$2:$B$700,MATCH(DataNPI_BLU!$B529,DataPembayaran_BLU!$C$2:$C$700,0))=0,"",INDEX(DataPembayaran_BLU!$B$2:$B$700,MATCH(DataNPI_BLU!$B529,DataPembayaran_BLU!$C$2:$C$700,0)))</f>
        <v/>
      </c>
      <c r="D529" s="198" t="s">
        <v>1113</v>
      </c>
      <c r="E529" s="203"/>
      <c r="F529" s="200">
        <f>_xlfn.IFNA(INDEX(data_pembayaran_total_pembayaran,MATCH(DataNPI_BLU!$B529,DataPembayaran_BLU!$C$2:$C$700,0)),"")</f>
        <v>0</v>
      </c>
    </row>
    <row r="530" spans="1:6">
      <c r="A530" s="195">
        <v>529</v>
      </c>
      <c r="B530" s="196" t="str">
        <f>_xlfn.IFNA(INDEX(DataPembayaran_BLU!$C$2:$C$700,MATCH(DataNPI_BLU!$A530,DataPembayaran_BLU!$A$2:$A$700,0)),"")</f>
        <v/>
      </c>
      <c r="C530" s="197" t="str">
        <f>IF(INDEX(DataPembayaran_BLU!$B$2:$B$700,MATCH(DataNPI_BLU!$B530,DataPembayaran_BLU!$C$2:$C$700,0))=0,"",INDEX(DataPembayaran_BLU!$B$2:$B$700,MATCH(DataNPI_BLU!$B530,DataPembayaran_BLU!$C$2:$C$700,0)))</f>
        <v/>
      </c>
      <c r="D530" s="198" t="s">
        <v>1114</v>
      </c>
      <c r="E530" s="203"/>
      <c r="F530" s="200">
        <f>_xlfn.IFNA(INDEX(data_pembayaran_total_pembayaran,MATCH(DataNPI_BLU!$B530,DataPembayaran_BLU!$C$2:$C$700,0)),"")</f>
        <v>0</v>
      </c>
    </row>
    <row r="531" spans="1:6">
      <c r="A531" s="195">
        <v>530</v>
      </c>
      <c r="B531" s="196" t="str">
        <f>_xlfn.IFNA(INDEX(DataPembayaran_BLU!$C$2:$C$700,MATCH(DataNPI_BLU!$A531,DataPembayaran_BLU!$A$2:$A$700,0)),"")</f>
        <v/>
      </c>
      <c r="C531" s="197" t="str">
        <f>IF(INDEX(DataPembayaran_BLU!$B$2:$B$700,MATCH(DataNPI_BLU!$B531,DataPembayaran_BLU!$C$2:$C$700,0))=0,"",INDEX(DataPembayaran_BLU!$B$2:$B$700,MATCH(DataNPI_BLU!$B531,DataPembayaran_BLU!$C$2:$C$700,0)))</f>
        <v/>
      </c>
      <c r="D531" s="198" t="s">
        <v>1115</v>
      </c>
      <c r="E531" s="203"/>
      <c r="F531" s="200">
        <f>_xlfn.IFNA(INDEX(data_pembayaran_total_pembayaran,MATCH(DataNPI_BLU!$B531,DataPembayaran_BLU!$C$2:$C$700,0)),"")</f>
        <v>0</v>
      </c>
    </row>
    <row r="532" spans="1:6">
      <c r="A532" s="195">
        <v>531</v>
      </c>
      <c r="B532" s="196" t="str">
        <f>_xlfn.IFNA(INDEX(DataPembayaran_BLU!$C$2:$C$700,MATCH(DataNPI_BLU!$A532,DataPembayaran_BLU!$A$2:$A$700,0)),"")</f>
        <v/>
      </c>
      <c r="C532" s="197" t="str">
        <f>IF(INDEX(DataPembayaran_BLU!$B$2:$B$700,MATCH(DataNPI_BLU!$B532,DataPembayaran_BLU!$C$2:$C$700,0))=0,"",INDEX(DataPembayaran_BLU!$B$2:$B$700,MATCH(DataNPI_BLU!$B532,DataPembayaran_BLU!$C$2:$C$700,0)))</f>
        <v/>
      </c>
      <c r="D532" s="198" t="s">
        <v>1116</v>
      </c>
      <c r="E532" s="203"/>
      <c r="F532" s="200">
        <f>_xlfn.IFNA(INDEX(data_pembayaran_total_pembayaran,MATCH(DataNPI_BLU!$B532,DataPembayaran_BLU!$C$2:$C$700,0)),"")</f>
        <v>0</v>
      </c>
    </row>
    <row r="533" spans="1:6">
      <c r="A533" s="195">
        <v>532</v>
      </c>
      <c r="B533" s="196" t="str">
        <f>_xlfn.IFNA(INDEX(DataPembayaran_BLU!$C$2:$C$700,MATCH(DataNPI_BLU!$A533,DataPembayaran_BLU!$A$2:$A$700,0)),"")</f>
        <v/>
      </c>
      <c r="C533" s="197" t="str">
        <f>IF(INDEX(DataPembayaran_BLU!$B$2:$B$700,MATCH(DataNPI_BLU!$B533,DataPembayaran_BLU!$C$2:$C$700,0))=0,"",INDEX(DataPembayaran_BLU!$B$2:$B$700,MATCH(DataNPI_BLU!$B533,DataPembayaran_BLU!$C$2:$C$700,0)))</f>
        <v/>
      </c>
      <c r="D533" s="198" t="s">
        <v>1117</v>
      </c>
      <c r="E533" s="203"/>
      <c r="F533" s="200">
        <f>_xlfn.IFNA(INDEX(data_pembayaran_total_pembayaran,MATCH(DataNPI_BLU!$B533,DataPembayaran_BLU!$C$2:$C$700,0)),"")</f>
        <v>0</v>
      </c>
    </row>
    <row r="534" spans="1:6">
      <c r="A534" s="195">
        <v>533</v>
      </c>
      <c r="B534" s="196" t="str">
        <f>_xlfn.IFNA(INDEX(DataPembayaran_BLU!$C$2:$C$700,MATCH(DataNPI_BLU!$A534,DataPembayaran_BLU!$A$2:$A$700,0)),"")</f>
        <v/>
      </c>
      <c r="C534" s="197" t="str">
        <f>IF(INDEX(DataPembayaran_BLU!$B$2:$B$700,MATCH(DataNPI_BLU!$B534,DataPembayaran_BLU!$C$2:$C$700,0))=0,"",INDEX(DataPembayaran_BLU!$B$2:$B$700,MATCH(DataNPI_BLU!$B534,DataPembayaran_BLU!$C$2:$C$700,0)))</f>
        <v/>
      </c>
      <c r="D534" s="198" t="s">
        <v>1118</v>
      </c>
      <c r="E534" s="203"/>
      <c r="F534" s="200">
        <f>_xlfn.IFNA(INDEX(data_pembayaran_total_pembayaran,MATCH(DataNPI_BLU!$B534,DataPembayaran_BLU!$C$2:$C$700,0)),"")</f>
        <v>0</v>
      </c>
    </row>
    <row r="535" spans="1:6">
      <c r="A535" s="195">
        <v>534</v>
      </c>
      <c r="B535" s="196" t="str">
        <f>_xlfn.IFNA(INDEX(DataPembayaran_BLU!$C$2:$C$700,MATCH(DataNPI_BLU!$A535,DataPembayaran_BLU!$A$2:$A$700,0)),"")</f>
        <v/>
      </c>
      <c r="C535" s="197" t="str">
        <f>IF(INDEX(DataPembayaran_BLU!$B$2:$B$700,MATCH(DataNPI_BLU!$B535,DataPembayaran_BLU!$C$2:$C$700,0))=0,"",INDEX(DataPembayaran_BLU!$B$2:$B$700,MATCH(DataNPI_BLU!$B535,DataPembayaran_BLU!$C$2:$C$700,0)))</f>
        <v/>
      </c>
      <c r="D535" s="198" t="s">
        <v>1119</v>
      </c>
      <c r="E535" s="203"/>
      <c r="F535" s="200">
        <f>_xlfn.IFNA(INDEX(data_pembayaran_total_pembayaran,MATCH(DataNPI_BLU!$B535,DataPembayaran_BLU!$C$2:$C$700,0)),"")</f>
        <v>0</v>
      </c>
    </row>
    <row r="536" spans="1:6">
      <c r="A536" s="195">
        <v>535</v>
      </c>
      <c r="B536" s="196" t="str">
        <f>_xlfn.IFNA(INDEX(DataPembayaran_BLU!$C$2:$C$700,MATCH(DataNPI_BLU!$A536,DataPembayaran_BLU!$A$2:$A$700,0)),"")</f>
        <v/>
      </c>
      <c r="C536" s="197" t="str">
        <f>IF(INDEX(DataPembayaran_BLU!$B$2:$B$700,MATCH(DataNPI_BLU!$B536,DataPembayaran_BLU!$C$2:$C$700,0))=0,"",INDEX(DataPembayaran_BLU!$B$2:$B$700,MATCH(DataNPI_BLU!$B536,DataPembayaran_BLU!$C$2:$C$700,0)))</f>
        <v/>
      </c>
      <c r="D536" s="198" t="s">
        <v>1120</v>
      </c>
      <c r="E536" s="203"/>
      <c r="F536" s="200">
        <f>_xlfn.IFNA(INDEX(data_pembayaran_total_pembayaran,MATCH(DataNPI_BLU!$B536,DataPembayaran_BLU!$C$2:$C$700,0)),"")</f>
        <v>0</v>
      </c>
    </row>
    <row r="537" spans="1:6">
      <c r="A537" s="195">
        <v>536</v>
      </c>
      <c r="B537" s="196" t="str">
        <f>_xlfn.IFNA(INDEX(DataPembayaran_BLU!$C$2:$C$700,MATCH(DataNPI_BLU!$A537,DataPembayaran_BLU!$A$2:$A$700,0)),"")</f>
        <v/>
      </c>
      <c r="C537" s="197" t="str">
        <f>IF(INDEX(DataPembayaran_BLU!$B$2:$B$700,MATCH(DataNPI_BLU!$B537,DataPembayaran_BLU!$C$2:$C$700,0))=0,"",INDEX(DataPembayaran_BLU!$B$2:$B$700,MATCH(DataNPI_BLU!$B537,DataPembayaran_BLU!$C$2:$C$700,0)))</f>
        <v/>
      </c>
      <c r="D537" s="198" t="s">
        <v>1121</v>
      </c>
      <c r="E537" s="203"/>
      <c r="F537" s="200">
        <f>_xlfn.IFNA(INDEX(data_pembayaran_total_pembayaran,MATCH(DataNPI_BLU!$B537,DataPembayaran_BLU!$C$2:$C$700,0)),"")</f>
        <v>0</v>
      </c>
    </row>
    <row r="538" spans="1:6">
      <c r="A538" s="195">
        <v>537</v>
      </c>
      <c r="B538" s="196" t="str">
        <f>_xlfn.IFNA(INDEX(DataPembayaran_BLU!$C$2:$C$700,MATCH(DataNPI_BLU!$A538,DataPembayaran_BLU!$A$2:$A$700,0)),"")</f>
        <v/>
      </c>
      <c r="C538" s="197" t="str">
        <f>IF(INDEX(DataPembayaran_BLU!$B$2:$B$700,MATCH(DataNPI_BLU!$B538,DataPembayaran_BLU!$C$2:$C$700,0))=0,"",INDEX(DataPembayaran_BLU!$B$2:$B$700,MATCH(DataNPI_BLU!$B538,DataPembayaran_BLU!$C$2:$C$700,0)))</f>
        <v/>
      </c>
      <c r="D538" s="198" t="s">
        <v>1122</v>
      </c>
      <c r="E538" s="203"/>
      <c r="F538" s="200">
        <f>_xlfn.IFNA(INDEX(data_pembayaran_total_pembayaran,MATCH(DataNPI_BLU!$B538,DataPembayaran_BLU!$C$2:$C$700,0)),"")</f>
        <v>0</v>
      </c>
    </row>
    <row r="539" spans="1:6">
      <c r="A539" s="195">
        <v>538</v>
      </c>
      <c r="B539" s="196" t="str">
        <f>_xlfn.IFNA(INDEX(DataPembayaran_BLU!$C$2:$C$700,MATCH(DataNPI_BLU!$A539,DataPembayaran_BLU!$A$2:$A$700,0)),"")</f>
        <v/>
      </c>
      <c r="C539" s="197" t="str">
        <f>IF(INDEX(DataPembayaran_BLU!$B$2:$B$700,MATCH(DataNPI_BLU!$B539,DataPembayaran_BLU!$C$2:$C$700,0))=0,"",INDEX(DataPembayaran_BLU!$B$2:$B$700,MATCH(DataNPI_BLU!$B539,DataPembayaran_BLU!$C$2:$C$700,0)))</f>
        <v/>
      </c>
      <c r="D539" s="198" t="s">
        <v>1123</v>
      </c>
      <c r="E539" s="203"/>
      <c r="F539" s="200">
        <f>_xlfn.IFNA(INDEX(data_pembayaran_total_pembayaran,MATCH(DataNPI_BLU!$B539,DataPembayaran_BLU!$C$2:$C$700,0)),"")</f>
        <v>0</v>
      </c>
    </row>
    <row r="540" spans="1:6">
      <c r="A540" s="195">
        <v>539</v>
      </c>
      <c r="B540" s="196" t="str">
        <f>_xlfn.IFNA(INDEX(DataPembayaran_BLU!$C$2:$C$700,MATCH(DataNPI_BLU!$A540,DataPembayaran_BLU!$A$2:$A$700,0)),"")</f>
        <v/>
      </c>
      <c r="C540" s="197" t="str">
        <f>IF(INDEX(DataPembayaran_BLU!$B$2:$B$700,MATCH(DataNPI_BLU!$B540,DataPembayaran_BLU!$C$2:$C$700,0))=0,"",INDEX(DataPembayaran_BLU!$B$2:$B$700,MATCH(DataNPI_BLU!$B540,DataPembayaran_BLU!$C$2:$C$700,0)))</f>
        <v/>
      </c>
      <c r="D540" s="198" t="s">
        <v>1124</v>
      </c>
      <c r="E540" s="203"/>
      <c r="F540" s="200">
        <f>_xlfn.IFNA(INDEX(data_pembayaran_total_pembayaran,MATCH(DataNPI_BLU!$B540,DataPembayaran_BLU!$C$2:$C$700,0)),"")</f>
        <v>0</v>
      </c>
    </row>
    <row r="541" spans="1:6">
      <c r="A541" s="195">
        <v>540</v>
      </c>
      <c r="B541" s="196" t="str">
        <f>_xlfn.IFNA(INDEX(DataPembayaran_BLU!$C$2:$C$700,MATCH(DataNPI_BLU!$A541,DataPembayaran_BLU!$A$2:$A$700,0)),"")</f>
        <v/>
      </c>
      <c r="C541" s="197" t="str">
        <f>IF(INDEX(DataPembayaran_BLU!$B$2:$B$700,MATCH(DataNPI_BLU!$B541,DataPembayaran_BLU!$C$2:$C$700,0))=0,"",INDEX(DataPembayaran_BLU!$B$2:$B$700,MATCH(DataNPI_BLU!$B541,DataPembayaran_BLU!$C$2:$C$700,0)))</f>
        <v/>
      </c>
      <c r="D541" s="198" t="s">
        <v>1125</v>
      </c>
      <c r="E541" s="203"/>
      <c r="F541" s="200">
        <f>_xlfn.IFNA(INDEX(data_pembayaran_total_pembayaran,MATCH(DataNPI_BLU!$B541,DataPembayaran_BLU!$C$2:$C$700,0)),"")</f>
        <v>0</v>
      </c>
    </row>
    <row r="542" spans="1:6">
      <c r="A542" s="195">
        <v>541</v>
      </c>
      <c r="B542" s="196" t="str">
        <f>_xlfn.IFNA(INDEX(DataPembayaran_BLU!$C$2:$C$700,MATCH(DataNPI_BLU!$A542,DataPembayaran_BLU!$A$2:$A$700,0)),"")</f>
        <v/>
      </c>
      <c r="C542" s="197" t="str">
        <f>IF(INDEX(DataPembayaran_BLU!$B$2:$B$700,MATCH(DataNPI_BLU!$B542,DataPembayaran_BLU!$C$2:$C$700,0))=0,"",INDEX(DataPembayaran_BLU!$B$2:$B$700,MATCH(DataNPI_BLU!$B542,DataPembayaran_BLU!$C$2:$C$700,0)))</f>
        <v/>
      </c>
      <c r="D542" s="198"/>
      <c r="E542" s="203"/>
      <c r="F542" s="200">
        <f>_xlfn.IFNA(INDEX(data_pembayaran_total_pembayaran,MATCH(DataNPI_BLU!$B542,DataPembayaran_BLU!$C$2:$C$700,0)),"")</f>
        <v>0</v>
      </c>
    </row>
    <row r="543" spans="1:6">
      <c r="A543" s="195">
        <v>542</v>
      </c>
      <c r="B543" s="196" t="str">
        <f>_xlfn.IFNA(INDEX(DataPembayaran_BLU!$C$2:$C$700,MATCH(DataNPI_BLU!$A543,DataPembayaran_BLU!$A$2:$A$700,0)),"")</f>
        <v/>
      </c>
      <c r="C543" s="197" t="str">
        <f>IF(INDEX(DataPembayaran_BLU!$B$2:$B$700,MATCH(DataNPI_BLU!$B543,DataPembayaran_BLU!$C$2:$C$700,0))=0,"",INDEX(DataPembayaran_BLU!$B$2:$B$700,MATCH(DataNPI_BLU!$B543,DataPembayaran_BLU!$C$2:$C$700,0)))</f>
        <v/>
      </c>
      <c r="D543" s="198"/>
      <c r="E543" s="203"/>
      <c r="F543" s="200">
        <f>_xlfn.IFNA(INDEX(data_pembayaran_total_pembayaran,MATCH(DataNPI_BLU!$B543,DataPembayaran_BLU!$C$2:$C$700,0)),"")</f>
        <v>0</v>
      </c>
    </row>
    <row r="544" spans="1:6">
      <c r="A544" s="195">
        <v>543</v>
      </c>
      <c r="B544" s="196" t="str">
        <f>_xlfn.IFNA(INDEX(DataPembayaran_BLU!$C$2:$C$700,MATCH(DataNPI_BLU!$A544,DataPembayaran_BLU!$A$2:$A$700,0)),"")</f>
        <v/>
      </c>
      <c r="C544" s="197" t="str">
        <f>IF(INDEX(DataPembayaran_BLU!$B$2:$B$700,MATCH(DataNPI_BLU!$B544,DataPembayaran_BLU!$C$2:$C$700,0))=0,"",INDEX(DataPembayaran_BLU!$B$2:$B$700,MATCH(DataNPI_BLU!$B544,DataPembayaran_BLU!$C$2:$C$700,0)))</f>
        <v/>
      </c>
      <c r="D544" s="198"/>
      <c r="E544" s="203"/>
      <c r="F544" s="200">
        <f>_xlfn.IFNA(INDEX(data_pembayaran_total_pembayaran,MATCH(DataNPI_BLU!$B544,DataPembayaran_BLU!$C$2:$C$700,0)),"")</f>
        <v>0</v>
      </c>
    </row>
    <row r="545" spans="1:6">
      <c r="A545" s="195">
        <v>544</v>
      </c>
      <c r="B545" s="196" t="str">
        <f>_xlfn.IFNA(INDEX(DataPembayaran_BLU!$C$2:$C$700,MATCH(DataNPI_BLU!$A545,DataPembayaran_BLU!$A$2:$A$700,0)),"")</f>
        <v/>
      </c>
      <c r="C545" s="197" t="str">
        <f>IF(INDEX(DataPembayaran_BLU!$B$2:$B$700,MATCH(DataNPI_BLU!$B545,DataPembayaran_BLU!$C$2:$C$700,0))=0,"",INDEX(DataPembayaran_BLU!$B$2:$B$700,MATCH(DataNPI_BLU!$B545,DataPembayaran_BLU!$C$2:$C$700,0)))</f>
        <v/>
      </c>
      <c r="D545" s="198"/>
      <c r="E545" s="203"/>
      <c r="F545" s="200">
        <f>_xlfn.IFNA(INDEX(data_pembayaran_total_pembayaran,MATCH(DataNPI_BLU!$B545,DataPembayaran_BLU!$C$2:$C$700,0)),"")</f>
        <v>0</v>
      </c>
    </row>
    <row r="546" spans="1:6">
      <c r="A546" s="195">
        <v>545</v>
      </c>
      <c r="B546" s="196" t="str">
        <f>_xlfn.IFNA(INDEX(DataPembayaran_BLU!$C$2:$C$700,MATCH(DataNPI_BLU!$A546,DataPembayaran_BLU!$A$2:$A$700,0)),"")</f>
        <v/>
      </c>
      <c r="C546" s="197" t="str">
        <f>IF(INDEX(DataPembayaran_BLU!$B$2:$B$700,MATCH(DataNPI_BLU!$B546,DataPembayaran_BLU!$C$2:$C$700,0))=0,"",INDEX(DataPembayaran_BLU!$B$2:$B$700,MATCH(DataNPI_BLU!$B546,DataPembayaran_BLU!$C$2:$C$700,0)))</f>
        <v/>
      </c>
      <c r="D546" s="198"/>
      <c r="E546" s="203"/>
      <c r="F546" s="200">
        <f>_xlfn.IFNA(INDEX(data_pembayaran_total_pembayaran,MATCH(DataNPI_BLU!$B546,DataPembayaran_BLU!$C$2:$C$700,0)),"")</f>
        <v>0</v>
      </c>
    </row>
    <row r="547" spans="1:6">
      <c r="A547" s="195">
        <v>546</v>
      </c>
      <c r="B547" s="196" t="str">
        <f>_xlfn.IFNA(INDEX(DataPembayaran_BLU!$C$2:$C$700,MATCH(DataNPI_BLU!$A547,DataPembayaran_BLU!$A$2:$A$700,0)),"")</f>
        <v/>
      </c>
      <c r="C547" s="197" t="str">
        <f>IF(INDEX(DataPembayaran_BLU!$B$2:$B$700,MATCH(DataNPI_BLU!$B547,DataPembayaran_BLU!$C$2:$C$700,0))=0,"",INDEX(DataPembayaran_BLU!$B$2:$B$700,MATCH(DataNPI_BLU!$B547,DataPembayaran_BLU!$C$2:$C$700,0)))</f>
        <v/>
      </c>
      <c r="D547" s="198"/>
      <c r="E547" s="203"/>
      <c r="F547" s="200">
        <f>_xlfn.IFNA(INDEX(data_pembayaran_total_pembayaran,MATCH(DataNPI_BLU!$B547,DataPembayaran_BLU!$C$2:$C$700,0)),"")</f>
        <v>0</v>
      </c>
    </row>
    <row r="548" spans="1:6">
      <c r="A548" s="195">
        <v>547</v>
      </c>
      <c r="B548" s="196" t="str">
        <f>_xlfn.IFNA(INDEX(DataPembayaran_BLU!$C$2:$C$700,MATCH(DataNPI_BLU!$A548,DataPembayaran_BLU!$A$2:$A$700,0)),"")</f>
        <v/>
      </c>
      <c r="C548" s="197" t="str">
        <f>IF(INDEX(DataPembayaran_BLU!$B$2:$B$700,MATCH(DataNPI_BLU!$B548,DataPembayaran_BLU!$C$2:$C$700,0))=0,"",INDEX(DataPembayaran_BLU!$B$2:$B$700,MATCH(DataNPI_BLU!$B548,DataPembayaran_BLU!$C$2:$C$700,0)))</f>
        <v/>
      </c>
      <c r="D548" s="198"/>
      <c r="E548" s="203"/>
      <c r="F548" s="200">
        <f>_xlfn.IFNA(INDEX(data_pembayaran_total_pembayaran,MATCH(DataNPI_BLU!$B548,DataPembayaran_BLU!$C$2:$C$700,0)),"")</f>
        <v>0</v>
      </c>
    </row>
    <row r="549" spans="1:6">
      <c r="A549" s="195">
        <v>548</v>
      </c>
      <c r="B549" s="196" t="str">
        <f>_xlfn.IFNA(INDEX(DataPembayaran_BLU!$C$2:$C$700,MATCH(DataNPI_BLU!$A549,DataPembayaran_BLU!$A$2:$A$700,0)),"")</f>
        <v/>
      </c>
      <c r="C549" s="197" t="str">
        <f>IF(INDEX(DataPembayaran_BLU!$B$2:$B$700,MATCH(DataNPI_BLU!$B549,DataPembayaran_BLU!$C$2:$C$700,0))=0,"",INDEX(DataPembayaran_BLU!$B$2:$B$700,MATCH(DataNPI_BLU!$B549,DataPembayaran_BLU!$C$2:$C$700,0)))</f>
        <v/>
      </c>
      <c r="D549" s="198"/>
      <c r="E549" s="203"/>
      <c r="F549" s="200">
        <f>_xlfn.IFNA(INDEX(data_pembayaran_total_pembayaran,MATCH(DataNPI_BLU!$B549,DataPembayaran_BLU!$C$2:$C$700,0)),"")</f>
        <v>0</v>
      </c>
    </row>
    <row r="550" spans="1:6">
      <c r="A550" s="195">
        <v>549</v>
      </c>
      <c r="B550" s="196" t="str">
        <f>_xlfn.IFNA(INDEX(DataPembayaran_BLU!$C$2:$C$700,MATCH(DataNPI_BLU!$A550,DataPembayaran_BLU!$A$2:$A$700,0)),"")</f>
        <v/>
      </c>
      <c r="C550" s="197" t="str">
        <f>IF(INDEX(DataPembayaran_BLU!$B$2:$B$700,MATCH(DataNPI_BLU!$B550,DataPembayaran_BLU!$C$2:$C$700,0))=0,"",INDEX(DataPembayaran_BLU!$B$2:$B$700,MATCH(DataNPI_BLU!$B550,DataPembayaran_BLU!$C$2:$C$700,0)))</f>
        <v/>
      </c>
      <c r="D550" s="198"/>
      <c r="E550" s="203"/>
      <c r="F550" s="200">
        <f>_xlfn.IFNA(INDEX(data_pembayaran_total_pembayaran,MATCH(DataNPI_BLU!$B550,DataPembayaran_BLU!$C$2:$C$700,0)),"")</f>
        <v>0</v>
      </c>
    </row>
    <row r="551" spans="1:6">
      <c r="A551" s="195">
        <v>550</v>
      </c>
      <c r="B551" s="196" t="str">
        <f>_xlfn.IFNA(INDEX(DataPembayaran_BLU!$C$2:$C$700,MATCH(DataNPI_BLU!$A551,DataPembayaran_BLU!$A$2:$A$700,0)),"")</f>
        <v/>
      </c>
      <c r="C551" s="197" t="str">
        <f>IF(INDEX(DataPembayaran_BLU!$B$2:$B$700,MATCH(DataNPI_BLU!$B551,DataPembayaran_BLU!$C$2:$C$700,0))=0,"",INDEX(DataPembayaran_BLU!$B$2:$B$700,MATCH(DataNPI_BLU!$B551,DataPembayaran_BLU!$C$2:$C$700,0)))</f>
        <v/>
      </c>
      <c r="D551" s="198"/>
      <c r="E551" s="203"/>
      <c r="F551" s="200">
        <f>_xlfn.IFNA(INDEX(data_pembayaran_total_pembayaran,MATCH(DataNPI_BLU!$B551,DataPembayaran_BLU!$C$2:$C$700,0)),"")</f>
        <v>0</v>
      </c>
    </row>
    <row r="552" spans="1:6">
      <c r="A552" s="195">
        <v>551</v>
      </c>
      <c r="B552" s="196" t="str">
        <f>_xlfn.IFNA(INDEX(DataPembayaran_BLU!$C$2:$C$700,MATCH(DataNPI_BLU!$A552,DataPembayaran_BLU!$A$2:$A$700,0)),"")</f>
        <v/>
      </c>
      <c r="C552" s="197" t="str">
        <f>IF(INDEX(DataPembayaran_BLU!$B$2:$B$700,MATCH(DataNPI_BLU!$B552,DataPembayaran_BLU!$C$2:$C$700,0))=0,"",INDEX(DataPembayaran_BLU!$B$2:$B$700,MATCH(DataNPI_BLU!$B552,DataPembayaran_BLU!$C$2:$C$700,0)))</f>
        <v/>
      </c>
      <c r="D552" s="198"/>
      <c r="E552" s="203"/>
      <c r="F552" s="200">
        <f>_xlfn.IFNA(INDEX(data_pembayaran_total_pembayaran,MATCH(DataNPI_BLU!$B552,DataPembayaran_BLU!$C$2:$C$700,0)),"")</f>
        <v>0</v>
      </c>
    </row>
    <row r="553" spans="1:6">
      <c r="A553" s="195">
        <v>552</v>
      </c>
      <c r="B553" s="196" t="str">
        <f>_xlfn.IFNA(INDEX(DataPembayaran_BLU!$C$2:$C$700,MATCH(DataNPI_BLU!$A553,DataPembayaran_BLU!$A$2:$A$700,0)),"")</f>
        <v/>
      </c>
      <c r="C553" s="197" t="str">
        <f>IF(INDEX(DataPembayaran_BLU!$B$2:$B$700,MATCH(DataNPI_BLU!$B553,DataPembayaran_BLU!$C$2:$C$700,0))=0,"",INDEX(DataPembayaran_BLU!$B$2:$B$700,MATCH(DataNPI_BLU!$B553,DataPembayaran_BLU!$C$2:$C$700,0)))</f>
        <v/>
      </c>
      <c r="D553" s="198"/>
      <c r="E553" s="203"/>
      <c r="F553" s="200">
        <f>_xlfn.IFNA(INDEX(data_pembayaran_total_pembayaran,MATCH(DataNPI_BLU!$B553,DataPembayaran_BLU!$C$2:$C$700,0)),"")</f>
        <v>0</v>
      </c>
    </row>
    <row r="554" spans="1:6">
      <c r="A554" s="195">
        <v>553</v>
      </c>
      <c r="B554" s="196" t="str">
        <f>_xlfn.IFNA(INDEX(DataPembayaran_BLU!$C$2:$C$700,MATCH(DataNPI_BLU!$A554,DataPembayaran_BLU!$A$2:$A$700,0)),"")</f>
        <v/>
      </c>
      <c r="C554" s="197" t="str">
        <f>IF(INDEX(DataPembayaran_BLU!$B$2:$B$700,MATCH(DataNPI_BLU!$B554,DataPembayaran_BLU!$C$2:$C$700,0))=0,"",INDEX(DataPembayaran_BLU!$B$2:$B$700,MATCH(DataNPI_BLU!$B554,DataPembayaran_BLU!$C$2:$C$700,0)))</f>
        <v/>
      </c>
      <c r="D554" s="198"/>
      <c r="E554" s="203"/>
      <c r="F554" s="200">
        <f>_xlfn.IFNA(INDEX(data_pembayaran_total_pembayaran,MATCH(DataNPI_BLU!$B554,DataPembayaran_BLU!$C$2:$C$700,0)),"")</f>
        <v>0</v>
      </c>
    </row>
    <row r="555" spans="1:6">
      <c r="A555" s="195">
        <v>554</v>
      </c>
      <c r="B555" s="196" t="str">
        <f>_xlfn.IFNA(INDEX(DataPembayaran_BLU!$C$2:$C$700,MATCH(DataNPI_BLU!$A555,DataPembayaran_BLU!$A$2:$A$700,0)),"")</f>
        <v/>
      </c>
      <c r="C555" s="197" t="str">
        <f>IF(INDEX(DataPembayaran_BLU!$B$2:$B$700,MATCH(DataNPI_BLU!$B555,DataPembayaran_BLU!$C$2:$C$700,0))=0,"",INDEX(DataPembayaran_BLU!$B$2:$B$700,MATCH(DataNPI_BLU!$B555,DataPembayaran_BLU!$C$2:$C$700,0)))</f>
        <v/>
      </c>
      <c r="D555" s="198"/>
      <c r="E555" s="203"/>
      <c r="F555" s="200">
        <f>_xlfn.IFNA(INDEX(data_pembayaran_total_pembayaran,MATCH(DataNPI_BLU!$B555,DataPembayaran_BLU!$C$2:$C$700,0)),"")</f>
        <v>0</v>
      </c>
    </row>
    <row r="556" spans="1:6">
      <c r="A556" s="195">
        <v>555</v>
      </c>
      <c r="B556" s="196" t="str">
        <f>_xlfn.IFNA(INDEX(DataPembayaran_BLU!$C$2:$C$700,MATCH(DataNPI_BLU!$A556,DataPembayaran_BLU!$A$2:$A$700,0)),"")</f>
        <v/>
      </c>
      <c r="C556" s="197" t="str">
        <f>IF(INDEX(DataPembayaran_BLU!$B$2:$B$700,MATCH(DataNPI_BLU!$B556,DataPembayaran_BLU!$C$2:$C$700,0))=0,"",INDEX(DataPembayaran_BLU!$B$2:$B$700,MATCH(DataNPI_BLU!$B556,DataPembayaran_BLU!$C$2:$C$700,0)))</f>
        <v/>
      </c>
      <c r="D556" s="198"/>
      <c r="E556" s="203"/>
      <c r="F556" s="200">
        <f>_xlfn.IFNA(INDEX(data_pembayaran_total_pembayaran,MATCH(DataNPI_BLU!$B556,DataPembayaran_BLU!$C$2:$C$700,0)),"")</f>
        <v>0</v>
      </c>
    </row>
    <row r="557" spans="1:6">
      <c r="A557" s="195">
        <v>556</v>
      </c>
      <c r="B557" s="196" t="str">
        <f>_xlfn.IFNA(INDEX(DataPembayaran_BLU!$C$2:$C$700,MATCH(DataNPI_BLU!$A557,DataPembayaran_BLU!$A$2:$A$700,0)),"")</f>
        <v/>
      </c>
      <c r="C557" s="197" t="str">
        <f>IF(INDEX(DataPembayaran_BLU!$B$2:$B$700,MATCH(DataNPI_BLU!$B557,DataPembayaran_BLU!$C$2:$C$700,0))=0,"",INDEX(DataPembayaran_BLU!$B$2:$B$700,MATCH(DataNPI_BLU!$B557,DataPembayaran_BLU!$C$2:$C$700,0)))</f>
        <v/>
      </c>
      <c r="D557" s="198"/>
      <c r="E557" s="203"/>
      <c r="F557" s="200">
        <f>_xlfn.IFNA(INDEX(data_pembayaran_total_pembayaran,MATCH(DataNPI_BLU!$B557,DataPembayaran_BLU!$C$2:$C$700,0)),"")</f>
        <v>0</v>
      </c>
    </row>
    <row r="558" spans="1:6">
      <c r="A558" s="195">
        <v>557</v>
      </c>
      <c r="B558" s="196" t="str">
        <f>_xlfn.IFNA(INDEX(DataPembayaran_BLU!$C$2:$C$700,MATCH(DataNPI_BLU!$A558,DataPembayaran_BLU!$A$2:$A$700,0)),"")</f>
        <v/>
      </c>
      <c r="C558" s="197" t="str">
        <f>IF(INDEX(DataPembayaran_BLU!$B$2:$B$700,MATCH(DataNPI_BLU!$B558,DataPembayaran_BLU!$C$2:$C$700,0))=0,"",INDEX(DataPembayaran_BLU!$B$2:$B$700,MATCH(DataNPI_BLU!$B558,DataPembayaran_BLU!$C$2:$C$700,0)))</f>
        <v/>
      </c>
      <c r="D558" s="198"/>
      <c r="E558" s="203"/>
      <c r="F558" s="200">
        <f>_xlfn.IFNA(INDEX(data_pembayaran_total_pembayaran,MATCH(DataNPI_BLU!$B558,DataPembayaran_BLU!$C$2:$C$700,0)),"")</f>
        <v>0</v>
      </c>
    </row>
    <row r="559" spans="1:6">
      <c r="A559" s="195">
        <v>558</v>
      </c>
      <c r="B559" s="196" t="str">
        <f>_xlfn.IFNA(INDEX(DataPembayaran_BLU!$C$2:$C$700,MATCH(DataNPI_BLU!$A559,DataPembayaran_BLU!$A$2:$A$700,0)),"")</f>
        <v/>
      </c>
      <c r="C559" s="197" t="str">
        <f>IF(INDEX(DataPembayaran_BLU!$B$2:$B$700,MATCH(DataNPI_BLU!$B559,DataPembayaran_BLU!$C$2:$C$700,0))=0,"",INDEX(DataPembayaran_BLU!$B$2:$B$700,MATCH(DataNPI_BLU!$B559,DataPembayaran_BLU!$C$2:$C$700,0)))</f>
        <v/>
      </c>
      <c r="D559" s="198"/>
      <c r="E559" s="203"/>
      <c r="F559" s="200">
        <f>_xlfn.IFNA(INDEX(data_pembayaran_total_pembayaran,MATCH(DataNPI_BLU!$B559,DataPembayaran_BLU!$C$2:$C$700,0)),"")</f>
        <v>0</v>
      </c>
    </row>
    <row r="560" spans="1:6">
      <c r="A560" s="195">
        <v>559</v>
      </c>
      <c r="B560" s="196" t="str">
        <f>_xlfn.IFNA(INDEX(DataPembayaran_BLU!$C$2:$C$700,MATCH(DataNPI_BLU!$A560,DataPembayaran_BLU!$A$2:$A$700,0)),"")</f>
        <v/>
      </c>
      <c r="C560" s="197" t="str">
        <f>IF(INDEX(DataPembayaran_BLU!$B$2:$B$700,MATCH(DataNPI_BLU!$B560,DataPembayaran_BLU!$C$2:$C$700,0))=0,"",INDEX(DataPembayaran_BLU!$B$2:$B$700,MATCH(DataNPI_BLU!$B560,DataPembayaran_BLU!$C$2:$C$700,0)))</f>
        <v/>
      </c>
      <c r="D560" s="198"/>
      <c r="E560" s="203"/>
      <c r="F560" s="200">
        <f>_xlfn.IFNA(INDEX(data_pembayaran_total_pembayaran,MATCH(DataNPI_BLU!$B560,DataPembayaran_BLU!$C$2:$C$700,0)),"")</f>
        <v>0</v>
      </c>
    </row>
    <row r="561" spans="1:6">
      <c r="A561" s="195">
        <v>560</v>
      </c>
      <c r="B561" s="196" t="str">
        <f>_xlfn.IFNA(INDEX(DataPembayaran_BLU!$C$2:$C$700,MATCH(DataNPI_BLU!$A561,DataPembayaran_BLU!$A$2:$A$700,0)),"")</f>
        <v/>
      </c>
      <c r="C561" s="197" t="str">
        <f>IF(INDEX(DataPembayaran_BLU!$B$2:$B$700,MATCH(DataNPI_BLU!$B561,DataPembayaran_BLU!$C$2:$C$700,0))=0,"",INDEX(DataPembayaran_BLU!$B$2:$B$700,MATCH(DataNPI_BLU!$B561,DataPembayaran_BLU!$C$2:$C$700,0)))</f>
        <v/>
      </c>
      <c r="D561" s="198"/>
      <c r="E561" s="203"/>
      <c r="F561" s="200">
        <f>_xlfn.IFNA(INDEX(data_pembayaran_total_pembayaran,MATCH(DataNPI_BLU!$B561,DataPembayaran_BLU!$C$2:$C$700,0)),"")</f>
        <v>0</v>
      </c>
    </row>
    <row r="562" spans="1:6">
      <c r="A562" s="195">
        <v>561</v>
      </c>
      <c r="B562" s="196" t="str">
        <f>_xlfn.IFNA(INDEX(DataPembayaran_BLU!$C$2:$C$700,MATCH(DataNPI_BLU!$A562,DataPembayaran_BLU!$A$2:$A$700,0)),"")</f>
        <v/>
      </c>
      <c r="C562" s="197" t="str">
        <f>IF(INDEX(DataPembayaran_BLU!$B$2:$B$700,MATCH(DataNPI_BLU!$B562,DataPembayaran_BLU!$C$2:$C$700,0))=0,"",INDEX(DataPembayaran_BLU!$B$2:$B$700,MATCH(DataNPI_BLU!$B562,DataPembayaran_BLU!$C$2:$C$700,0)))</f>
        <v/>
      </c>
      <c r="D562" s="198"/>
      <c r="E562" s="203"/>
      <c r="F562" s="200">
        <f>_xlfn.IFNA(INDEX(data_pembayaran_total_pembayaran,MATCH(DataNPI_BLU!$B562,DataPembayaran_BLU!$C$2:$C$700,0)),"")</f>
        <v>0</v>
      </c>
    </row>
    <row r="563" spans="1:6">
      <c r="A563" s="195">
        <v>562</v>
      </c>
      <c r="B563" s="196" t="str">
        <f>_xlfn.IFNA(INDEX(DataPembayaran_BLU!$C$2:$C$700,MATCH(DataNPI_BLU!$A563,DataPembayaran_BLU!$A$2:$A$700,0)),"")</f>
        <v/>
      </c>
      <c r="C563" s="197" t="str">
        <f>IF(INDEX(DataPembayaran_BLU!$B$2:$B$700,MATCH(DataNPI_BLU!$B563,DataPembayaran_BLU!$C$2:$C$700,0))=0,"",INDEX(DataPembayaran_BLU!$B$2:$B$700,MATCH(DataNPI_BLU!$B563,DataPembayaran_BLU!$C$2:$C$700,0)))</f>
        <v/>
      </c>
      <c r="D563" s="198"/>
      <c r="E563" s="203"/>
      <c r="F563" s="200">
        <f>_xlfn.IFNA(INDEX(data_pembayaran_total_pembayaran,MATCH(DataNPI_BLU!$B563,DataPembayaran_BLU!$C$2:$C$700,0)),"")</f>
        <v>0</v>
      </c>
    </row>
    <row r="564" spans="1:6">
      <c r="A564" s="195">
        <v>563</v>
      </c>
      <c r="B564" s="196" t="str">
        <f>_xlfn.IFNA(INDEX(DataPembayaran_BLU!$C$2:$C$700,MATCH(DataNPI_BLU!$A564,DataPembayaran_BLU!$A$2:$A$700,0)),"")</f>
        <v/>
      </c>
      <c r="C564" s="197" t="str">
        <f>IF(INDEX(DataPembayaran_BLU!$B$2:$B$700,MATCH(DataNPI_BLU!$B564,DataPembayaran_BLU!$C$2:$C$700,0))=0,"",INDEX(DataPembayaran_BLU!$B$2:$B$700,MATCH(DataNPI_BLU!$B564,DataPembayaran_BLU!$C$2:$C$700,0)))</f>
        <v/>
      </c>
      <c r="D564" s="198"/>
      <c r="E564" s="203"/>
      <c r="F564" s="200">
        <f>_xlfn.IFNA(INDEX(data_pembayaran_total_pembayaran,MATCH(DataNPI_BLU!$B564,DataPembayaran_BLU!$C$2:$C$700,0)),"")</f>
        <v>0</v>
      </c>
    </row>
    <row r="565" spans="1:6">
      <c r="A565" s="195">
        <v>564</v>
      </c>
      <c r="B565" s="196" t="str">
        <f>_xlfn.IFNA(INDEX(DataPembayaran_BLU!$C$2:$C$700,MATCH(DataNPI_BLU!$A565,DataPembayaran_BLU!$A$2:$A$700,0)),"")</f>
        <v/>
      </c>
      <c r="C565" s="197" t="str">
        <f>IF(INDEX(DataPembayaran_BLU!$B$2:$B$700,MATCH(DataNPI_BLU!$B565,DataPembayaran_BLU!$C$2:$C$700,0))=0,"",INDEX(DataPembayaran_BLU!$B$2:$B$700,MATCH(DataNPI_BLU!$B565,DataPembayaran_BLU!$C$2:$C$700,0)))</f>
        <v/>
      </c>
      <c r="D565" s="198"/>
      <c r="E565" s="203"/>
      <c r="F565" s="200">
        <f>_xlfn.IFNA(INDEX(data_pembayaran_total_pembayaran,MATCH(DataNPI_BLU!$B565,DataPembayaran_BLU!$C$2:$C$700,0)),"")</f>
        <v>0</v>
      </c>
    </row>
    <row r="566" spans="1:6">
      <c r="A566" s="195">
        <v>565</v>
      </c>
      <c r="B566" s="196" t="str">
        <f>_xlfn.IFNA(INDEX(DataPembayaran_BLU!$C$2:$C$700,MATCH(DataNPI_BLU!$A566,DataPembayaran_BLU!$A$2:$A$700,0)),"")</f>
        <v/>
      </c>
      <c r="C566" s="197" t="str">
        <f>IF(INDEX(DataPembayaran_BLU!$B$2:$B$700,MATCH(DataNPI_BLU!$B566,DataPembayaran_BLU!$C$2:$C$700,0))=0,"",INDEX(DataPembayaran_BLU!$B$2:$B$700,MATCH(DataNPI_BLU!$B566,DataPembayaran_BLU!$C$2:$C$700,0)))</f>
        <v/>
      </c>
      <c r="D566" s="198"/>
      <c r="E566" s="203"/>
      <c r="F566" s="200">
        <f>_xlfn.IFNA(INDEX(data_pembayaran_total_pembayaran,MATCH(DataNPI_BLU!$B566,DataPembayaran_BLU!$C$2:$C$700,0)),"")</f>
        <v>0</v>
      </c>
    </row>
    <row r="567" spans="1:6">
      <c r="A567" s="195">
        <v>566</v>
      </c>
      <c r="B567" s="196" t="str">
        <f>_xlfn.IFNA(INDEX(DataPembayaran_BLU!$C$2:$C$700,MATCH(DataNPI_BLU!$A567,DataPembayaran_BLU!$A$2:$A$700,0)),"")</f>
        <v/>
      </c>
      <c r="C567" s="197" t="str">
        <f>IF(INDEX(DataPembayaran_BLU!$B$2:$B$700,MATCH(DataNPI_BLU!$B567,DataPembayaran_BLU!$C$2:$C$700,0))=0,"",INDEX(DataPembayaran_BLU!$B$2:$B$700,MATCH(DataNPI_BLU!$B567,DataPembayaran_BLU!$C$2:$C$700,0)))</f>
        <v/>
      </c>
      <c r="D567" s="198"/>
      <c r="E567" s="203"/>
      <c r="F567" s="200">
        <f>_xlfn.IFNA(INDEX(data_pembayaran_total_pembayaran,MATCH(DataNPI_BLU!$B567,DataPembayaran_BLU!$C$2:$C$700,0)),"")</f>
        <v>0</v>
      </c>
    </row>
    <row r="568" spans="1:6">
      <c r="A568" s="195">
        <v>567</v>
      </c>
      <c r="B568" s="196" t="str">
        <f>_xlfn.IFNA(INDEX(DataPembayaran_BLU!$C$2:$C$700,MATCH(DataNPI_BLU!$A568,DataPembayaran_BLU!$A$2:$A$700,0)),"")</f>
        <v/>
      </c>
      <c r="C568" s="197" t="str">
        <f>IF(INDEX(DataPembayaran_BLU!$B$2:$B$700,MATCH(DataNPI_BLU!$B568,DataPembayaran_BLU!$C$2:$C$700,0))=0,"",INDEX(DataPembayaran_BLU!$B$2:$B$700,MATCH(DataNPI_BLU!$B568,DataPembayaran_BLU!$C$2:$C$700,0)))</f>
        <v/>
      </c>
      <c r="D568" s="198"/>
      <c r="E568" s="203"/>
      <c r="F568" s="200">
        <f>_xlfn.IFNA(INDEX(data_pembayaran_total_pembayaran,MATCH(DataNPI_BLU!$B568,DataPembayaran_BLU!$C$2:$C$700,0)),"")</f>
        <v>0</v>
      </c>
    </row>
    <row r="569" spans="1:6">
      <c r="A569" s="195">
        <v>568</v>
      </c>
      <c r="B569" s="196" t="str">
        <f>_xlfn.IFNA(INDEX(DataPembayaran_BLU!$C$2:$C$700,MATCH(DataNPI_BLU!$A569,DataPembayaran_BLU!$A$2:$A$700,0)),"")</f>
        <v/>
      </c>
      <c r="C569" s="197" t="str">
        <f>IF(INDEX(DataPembayaran_BLU!$B$2:$B$700,MATCH(DataNPI_BLU!$B569,DataPembayaran_BLU!$C$2:$C$700,0))=0,"",INDEX(DataPembayaran_BLU!$B$2:$B$700,MATCH(DataNPI_BLU!$B569,DataPembayaran_BLU!$C$2:$C$700,0)))</f>
        <v/>
      </c>
      <c r="D569" s="198"/>
      <c r="E569" s="203"/>
      <c r="F569" s="200">
        <f>_xlfn.IFNA(INDEX(data_pembayaran_total_pembayaran,MATCH(DataNPI_BLU!$B569,DataPembayaran_BLU!$C$2:$C$700,0)),"")</f>
        <v>0</v>
      </c>
    </row>
    <row r="570" spans="1:6">
      <c r="A570" s="195">
        <v>569</v>
      </c>
      <c r="B570" s="196" t="str">
        <f>_xlfn.IFNA(INDEX(DataPembayaran_BLU!$C$2:$C$700,MATCH(DataNPI_BLU!$A570,DataPembayaran_BLU!$A$2:$A$700,0)),"")</f>
        <v/>
      </c>
      <c r="C570" s="197" t="str">
        <f>IF(INDEX(DataPembayaran_BLU!$B$2:$B$700,MATCH(DataNPI_BLU!$B570,DataPembayaran_BLU!$C$2:$C$700,0))=0,"",INDEX(DataPembayaran_BLU!$B$2:$B$700,MATCH(DataNPI_BLU!$B570,DataPembayaran_BLU!$C$2:$C$700,0)))</f>
        <v/>
      </c>
      <c r="D570" s="198"/>
      <c r="E570" s="203"/>
      <c r="F570" s="200">
        <f>_xlfn.IFNA(INDEX(data_pembayaran_total_pembayaran,MATCH(DataNPI_BLU!$B570,DataPembayaran_BLU!$C$2:$C$700,0)),"")</f>
        <v>0</v>
      </c>
    </row>
    <row r="571" spans="1:6">
      <c r="A571" s="195">
        <v>570</v>
      </c>
      <c r="B571" s="196" t="str">
        <f>_xlfn.IFNA(INDEX(DataPembayaran_BLU!$C$2:$C$700,MATCH(DataNPI_BLU!$A571,DataPembayaran_BLU!$A$2:$A$700,0)),"")</f>
        <v/>
      </c>
      <c r="C571" s="197" t="str">
        <f>IF(INDEX(DataPembayaran_BLU!$B$2:$B$700,MATCH(DataNPI_BLU!$B571,DataPembayaran_BLU!$C$2:$C$700,0))=0,"",INDEX(DataPembayaran_BLU!$B$2:$B$700,MATCH(DataNPI_BLU!$B571,DataPembayaran_BLU!$C$2:$C$700,0)))</f>
        <v/>
      </c>
      <c r="D571" s="198"/>
      <c r="E571" s="203"/>
      <c r="F571" s="200">
        <f>_xlfn.IFNA(INDEX(data_pembayaran_total_pembayaran,MATCH(DataNPI_BLU!$B571,DataPembayaran_BLU!$C$2:$C$700,0)),"")</f>
        <v>0</v>
      </c>
    </row>
    <row r="572" spans="1:6">
      <c r="A572" s="195">
        <v>571</v>
      </c>
      <c r="B572" s="196" t="str">
        <f>_xlfn.IFNA(INDEX(DataPembayaran_BLU!$C$2:$C$700,MATCH(DataNPI_BLU!$A572,DataPembayaran_BLU!$A$2:$A$700,0)),"")</f>
        <v/>
      </c>
      <c r="C572" s="197" t="str">
        <f>IF(INDEX(DataPembayaran_BLU!$B$2:$B$700,MATCH(DataNPI_BLU!$B572,DataPembayaran_BLU!$C$2:$C$700,0))=0,"",INDEX(DataPembayaran_BLU!$B$2:$B$700,MATCH(DataNPI_BLU!$B572,DataPembayaran_BLU!$C$2:$C$700,0)))</f>
        <v/>
      </c>
      <c r="D572" s="198"/>
      <c r="E572" s="203"/>
      <c r="F572" s="200">
        <f>_xlfn.IFNA(INDEX(data_pembayaran_total_pembayaran,MATCH(DataNPI_BLU!$B572,DataPembayaran_BLU!$C$2:$C$700,0)),"")</f>
        <v>0</v>
      </c>
    </row>
    <row r="573" spans="1:6">
      <c r="A573" s="195">
        <v>572</v>
      </c>
      <c r="B573" s="196" t="str">
        <f>_xlfn.IFNA(INDEX(DataPembayaran_BLU!$C$2:$C$700,MATCH(DataNPI_BLU!$A573,DataPembayaran_BLU!$A$2:$A$700,0)),"")</f>
        <v/>
      </c>
      <c r="C573" s="197" t="str">
        <f>IF(INDEX(DataPembayaran_BLU!$B$2:$B$700,MATCH(DataNPI_BLU!$B573,DataPembayaran_BLU!$C$2:$C$700,0))=0,"",INDEX(DataPembayaran_BLU!$B$2:$B$700,MATCH(DataNPI_BLU!$B573,DataPembayaran_BLU!$C$2:$C$700,0)))</f>
        <v/>
      </c>
      <c r="D573" s="198"/>
      <c r="E573" s="203"/>
      <c r="F573" s="200">
        <f>_xlfn.IFNA(INDEX(data_pembayaran_total_pembayaran,MATCH(DataNPI_BLU!$B573,DataPembayaran_BLU!$C$2:$C$700,0)),"")</f>
        <v>0</v>
      </c>
    </row>
    <row r="574" spans="1:6">
      <c r="A574" s="195">
        <v>573</v>
      </c>
      <c r="B574" s="196" t="str">
        <f>_xlfn.IFNA(INDEX(DataPembayaran_BLU!$C$2:$C$700,MATCH(DataNPI_BLU!$A574,DataPembayaran_BLU!$A$2:$A$700,0)),"")</f>
        <v/>
      </c>
      <c r="C574" s="197" t="str">
        <f>IF(INDEX(DataPembayaran_BLU!$B$2:$B$700,MATCH(DataNPI_BLU!$B574,DataPembayaran_BLU!$C$2:$C$700,0))=0,"",INDEX(DataPembayaran_BLU!$B$2:$B$700,MATCH(DataNPI_BLU!$B574,DataPembayaran_BLU!$C$2:$C$700,0)))</f>
        <v/>
      </c>
      <c r="D574" s="198"/>
      <c r="E574" s="203"/>
      <c r="F574" s="200">
        <f>_xlfn.IFNA(INDEX(data_pembayaran_total_pembayaran,MATCH(DataNPI_BLU!$B574,DataPembayaran_BLU!$C$2:$C$700,0)),"")</f>
        <v>0</v>
      </c>
    </row>
    <row r="575" spans="1:6">
      <c r="A575" s="195">
        <v>574</v>
      </c>
      <c r="B575" s="196" t="str">
        <f>_xlfn.IFNA(INDEX(DataPembayaran_BLU!$C$2:$C$700,MATCH(DataNPI_BLU!$A575,DataPembayaran_BLU!$A$2:$A$700,0)),"")</f>
        <v/>
      </c>
      <c r="C575" s="197" t="str">
        <f>IF(INDEX(DataPembayaran_BLU!$B$2:$B$700,MATCH(DataNPI_BLU!$B575,DataPembayaran_BLU!$C$2:$C$700,0))=0,"",INDEX(DataPembayaran_BLU!$B$2:$B$700,MATCH(DataNPI_BLU!$B575,DataPembayaran_BLU!$C$2:$C$700,0)))</f>
        <v/>
      </c>
      <c r="D575" s="198"/>
      <c r="E575" s="203"/>
      <c r="F575" s="200">
        <f>_xlfn.IFNA(INDEX(data_pembayaran_total_pembayaran,MATCH(DataNPI_BLU!$B575,DataPembayaran_BLU!$C$2:$C$700,0)),"")</f>
        <v>0</v>
      </c>
    </row>
    <row r="576" spans="1:6">
      <c r="A576" s="195">
        <v>575</v>
      </c>
      <c r="B576" s="196" t="str">
        <f>_xlfn.IFNA(INDEX(DataPembayaran_BLU!$C$2:$C$700,MATCH(DataNPI_BLU!$A576,DataPembayaran_BLU!$A$2:$A$700,0)),"")</f>
        <v/>
      </c>
      <c r="C576" s="197" t="str">
        <f>IF(INDEX(DataPembayaran_BLU!$B$2:$B$700,MATCH(DataNPI_BLU!$B576,DataPembayaran_BLU!$C$2:$C$700,0))=0,"",INDEX(DataPembayaran_BLU!$B$2:$B$700,MATCH(DataNPI_BLU!$B576,DataPembayaran_BLU!$C$2:$C$700,0)))</f>
        <v/>
      </c>
      <c r="D576" s="198"/>
      <c r="E576" s="203"/>
      <c r="F576" s="200">
        <f>_xlfn.IFNA(INDEX(data_pembayaran_total_pembayaran,MATCH(DataNPI_BLU!$B576,DataPembayaran_BLU!$C$2:$C$700,0)),"")</f>
        <v>0</v>
      </c>
    </row>
  </sheetData>
  <sheetProtection selectLockedCells="1"/>
  <pageMargins left="0.69930555555555596" right="0.69930555555555596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1D02-9DC2-477E-A556-8D3F4741C2F2}">
  <sheetPr codeName="Sheet12">
    <pageSetUpPr fitToPage="1"/>
  </sheetPr>
  <dimension ref="A1:O36"/>
  <sheetViews>
    <sheetView showGridLines="0" zoomScale="80" zoomScaleNormal="80" workbookViewId="0">
      <selection activeCell="C6" sqref="C6:D6"/>
    </sheetView>
  </sheetViews>
  <sheetFormatPr defaultColWidth="0" defaultRowHeight="15" customHeight="1" zeroHeight="1"/>
  <cols>
    <col min="1" max="1" width="9" style="91" customWidth="1"/>
    <col min="2" max="2" width="2.42578125" style="91" customWidth="1"/>
    <col min="3" max="3" width="21.42578125" style="91" customWidth="1"/>
    <col min="4" max="4" width="16.42578125" style="91" customWidth="1"/>
    <col min="5" max="5" width="9.42578125" style="91" customWidth="1"/>
    <col min="6" max="6" width="18.42578125" style="91" customWidth="1"/>
    <col min="7" max="7" width="2.42578125" style="91" customWidth="1"/>
    <col min="8" max="8" width="21.7109375" style="91" customWidth="1"/>
    <col min="9" max="9" width="7.42578125" style="91" customWidth="1"/>
    <col min="10" max="10" width="3.42578125" style="91" customWidth="1"/>
    <col min="11" max="15" width="9" style="91" customWidth="1"/>
    <col min="16" max="16384" width="9" style="91" hidden="1"/>
  </cols>
  <sheetData>
    <row r="1" spans="1:15" ht="18">
      <c r="A1" s="553" t="s">
        <v>552</v>
      </c>
      <c r="B1" s="554"/>
      <c r="C1" s="554"/>
      <c r="D1" s="554"/>
      <c r="E1" s="554"/>
      <c r="F1" s="555" t="s">
        <v>1126</v>
      </c>
      <c r="G1" s="556"/>
      <c r="H1" s="556"/>
      <c r="I1" s="556"/>
      <c r="J1" s="557"/>
      <c r="K1" s="564">
        <v>26</v>
      </c>
      <c r="L1" s="523"/>
      <c r="M1" s="14"/>
      <c r="N1" s="14"/>
      <c r="O1" s="14"/>
    </row>
    <row r="2" spans="1:15" ht="15" customHeight="1">
      <c r="A2" s="565" t="s">
        <v>1127</v>
      </c>
      <c r="B2" s="566"/>
      <c r="C2" s="566"/>
      <c r="D2" s="566"/>
      <c r="E2" s="566"/>
      <c r="F2" s="558"/>
      <c r="G2" s="559"/>
      <c r="H2" s="559"/>
      <c r="I2" s="559"/>
      <c r="J2" s="560"/>
      <c r="K2" s="564"/>
      <c r="L2" s="523"/>
      <c r="M2" s="14"/>
      <c r="N2" s="14"/>
      <c r="O2" s="14"/>
    </row>
    <row r="3" spans="1:15" ht="15" customHeight="1">
      <c r="A3" s="565" t="s">
        <v>1128</v>
      </c>
      <c r="B3" s="566"/>
      <c r="C3" s="566"/>
      <c r="D3" s="566"/>
      <c r="E3" s="567"/>
      <c r="F3" s="558"/>
      <c r="G3" s="559"/>
      <c r="H3" s="559"/>
      <c r="I3" s="559"/>
      <c r="J3" s="560"/>
      <c r="K3" s="130" t="s">
        <v>362</v>
      </c>
      <c r="L3" s="130"/>
      <c r="M3" s="14" t="s">
        <v>362</v>
      </c>
      <c r="N3" s="14"/>
      <c r="O3" s="14"/>
    </row>
    <row r="4" spans="1:15" ht="15.75" customHeight="1" thickBot="1">
      <c r="A4" s="568" t="s">
        <v>66</v>
      </c>
      <c r="B4" s="569"/>
      <c r="C4" s="569"/>
      <c r="D4" s="569"/>
      <c r="E4" s="569"/>
      <c r="F4" s="561"/>
      <c r="G4" s="562"/>
      <c r="H4" s="562"/>
      <c r="I4" s="562"/>
      <c r="J4" s="563"/>
      <c r="K4" s="14"/>
      <c r="L4" s="14"/>
      <c r="M4" s="14"/>
      <c r="N4" s="14"/>
      <c r="O4" s="14"/>
    </row>
    <row r="5" spans="1:15" ht="15.75">
      <c r="A5" s="205"/>
      <c r="B5" s="62"/>
      <c r="C5" s="62"/>
      <c r="D5" s="62"/>
      <c r="E5" s="62"/>
      <c r="F5" s="206" t="s">
        <v>1129</v>
      </c>
      <c r="G5" s="207" t="s">
        <v>377</v>
      </c>
      <c r="H5" s="208" t="s">
        <v>1130</v>
      </c>
      <c r="I5" s="209"/>
      <c r="J5" s="210"/>
      <c r="K5" s="14"/>
      <c r="L5" s="14"/>
      <c r="M5" s="14"/>
      <c r="N5" s="14"/>
      <c r="O5" s="14"/>
    </row>
    <row r="6" spans="1:15" ht="15.75">
      <c r="A6" s="211" t="s">
        <v>1131</v>
      </c>
      <c r="B6" s="153" t="s">
        <v>377</v>
      </c>
      <c r="C6" s="542" t="str">
        <f>INDEX(DataNPI_BLU!$B$2:$B$700,MATCH(ViewNPI_BLU!$K$1,DataNPI_BLU!$A$2:$A$700,0))</f>
        <v>SPM-BLU/APTP-2026/0026</v>
      </c>
      <c r="D6" s="542"/>
      <c r="E6" s="62"/>
      <c r="F6" s="212" t="s">
        <v>1132</v>
      </c>
      <c r="G6" s="188" t="s">
        <v>377</v>
      </c>
      <c r="H6" s="213">
        <f>INDEX(DataNPI_BLU!$E$2:$E$700,MATCH(ViewNPI_BLU!$K$1,DataNPI_BLU!$A$2:$A$700,0))</f>
        <v>46073</v>
      </c>
      <c r="I6" s="62"/>
      <c r="J6" s="214"/>
      <c r="K6" s="14"/>
      <c r="L6" s="14"/>
      <c r="M6" s="14"/>
      <c r="N6" s="14"/>
      <c r="O6" s="14"/>
    </row>
    <row r="7" spans="1:15" ht="15.75">
      <c r="A7" s="211" t="s">
        <v>1132</v>
      </c>
      <c r="B7" s="153" t="s">
        <v>377</v>
      </c>
      <c r="C7" s="213">
        <f>INDEX(DataNPI_BLU!$C$2:$C$700,MATCH(ViewNPI_BLU!$K$1,DataNPI_BLU!$A$2:$A$700,0))</f>
        <v>46073</v>
      </c>
      <c r="D7" s="62"/>
      <c r="E7" s="62"/>
      <c r="F7" s="212" t="s">
        <v>48</v>
      </c>
      <c r="G7" s="188" t="s">
        <v>377</v>
      </c>
      <c r="H7" s="543" t="str">
        <f>INDEX(DataNPI_BLU!$D$2:$D$700,MATCH(ViewNPI_BLU!$K$1,DataNPI_BLU!$A$2:$A$700,0))</f>
        <v>NPI-BLU/APTP-2026/0026</v>
      </c>
      <c r="I7" s="543"/>
      <c r="J7" s="544"/>
      <c r="K7" s="14"/>
      <c r="L7" s="14"/>
      <c r="M7" s="14"/>
      <c r="N7" s="14"/>
      <c r="O7" s="14"/>
    </row>
    <row r="8" spans="1:15" ht="16.5" thickBot="1">
      <c r="A8" s="215"/>
      <c r="B8" s="545"/>
      <c r="C8" s="545"/>
      <c r="D8" s="545"/>
      <c r="E8" s="545"/>
      <c r="F8" s="216" t="s">
        <v>1133</v>
      </c>
      <c r="G8" s="217" t="s">
        <v>377</v>
      </c>
      <c r="H8" s="218">
        <v>2026</v>
      </c>
      <c r="I8" s="219" t="s">
        <v>362</v>
      </c>
      <c r="J8" s="220"/>
      <c r="K8" s="14"/>
      <c r="L8" s="14"/>
      <c r="M8" s="14"/>
      <c r="N8" s="14"/>
      <c r="O8" s="14"/>
    </row>
    <row r="9" spans="1:15" ht="15.75">
      <c r="A9" s="205"/>
      <c r="B9" s="157"/>
      <c r="C9" s="157"/>
      <c r="D9" s="157"/>
      <c r="E9" s="157"/>
      <c r="F9" s="153"/>
      <c r="G9" s="153"/>
      <c r="H9" s="153"/>
      <c r="I9" s="153"/>
      <c r="J9" s="214"/>
      <c r="K9" s="14"/>
      <c r="L9" s="14"/>
      <c r="M9" s="14"/>
      <c r="N9" s="14"/>
      <c r="O9" s="14"/>
    </row>
    <row r="10" spans="1:15" ht="15.75">
      <c r="A10" s="205"/>
      <c r="B10" s="153" t="s">
        <v>1134</v>
      </c>
      <c r="C10" s="153"/>
      <c r="D10" s="189"/>
      <c r="E10" s="153"/>
      <c r="F10" s="153"/>
      <c r="G10" s="153"/>
      <c r="H10" s="153"/>
      <c r="I10" s="153"/>
      <c r="J10" s="214"/>
      <c r="K10" s="14"/>
      <c r="L10" s="14"/>
      <c r="M10" s="14"/>
      <c r="N10" s="14"/>
      <c r="O10" s="14"/>
    </row>
    <row r="11" spans="1:15" ht="15.75">
      <c r="A11" s="205"/>
      <c r="B11" s="153"/>
      <c r="C11" s="153"/>
      <c r="D11" s="189"/>
      <c r="E11" s="153"/>
      <c r="F11" s="153"/>
      <c r="G11" s="153"/>
      <c r="H11" s="153"/>
      <c r="I11" s="153"/>
      <c r="J11" s="214"/>
      <c r="K11" s="14"/>
      <c r="L11" s="14"/>
      <c r="M11" s="14"/>
      <c r="N11" s="14"/>
      <c r="O11" s="14"/>
    </row>
    <row r="12" spans="1:15" ht="15.75">
      <c r="A12" s="205"/>
      <c r="B12" s="153" t="s">
        <v>1135</v>
      </c>
      <c r="C12" s="153"/>
      <c r="D12" s="153"/>
      <c r="E12" s="153"/>
      <c r="F12" s="153"/>
      <c r="G12" s="153"/>
      <c r="H12" s="153"/>
      <c r="I12" s="153"/>
      <c r="J12" s="214"/>
      <c r="K12" s="14"/>
      <c r="L12" s="14"/>
      <c r="M12" s="14"/>
      <c r="N12" s="14"/>
      <c r="O12" s="14"/>
    </row>
    <row r="13" spans="1:15" ht="15.75">
      <c r="A13" s="205"/>
      <c r="B13" s="153" t="s">
        <v>1136</v>
      </c>
      <c r="C13" s="153"/>
      <c r="D13" s="153"/>
      <c r="E13" s="153"/>
      <c r="F13" s="153"/>
      <c r="G13" s="153"/>
      <c r="H13" s="153"/>
      <c r="I13" s="153"/>
      <c r="J13" s="214"/>
      <c r="K13" s="14"/>
      <c r="L13" s="14" t="s">
        <v>362</v>
      </c>
      <c r="M13" s="14"/>
      <c r="N13" s="14"/>
      <c r="O13" s="14"/>
    </row>
    <row r="14" spans="1:15" ht="15.75">
      <c r="A14" s="205"/>
      <c r="B14" s="153" t="s">
        <v>1137</v>
      </c>
      <c r="C14" s="153"/>
      <c r="D14" s="153"/>
      <c r="E14" s="153"/>
      <c r="F14" s="153"/>
      <c r="G14" s="153"/>
      <c r="H14" s="153"/>
      <c r="I14" s="153"/>
      <c r="J14" s="214"/>
      <c r="K14" s="14"/>
      <c r="L14" s="14"/>
      <c r="M14" s="14"/>
      <c r="N14" s="14"/>
      <c r="O14" s="14"/>
    </row>
    <row r="15" spans="1:15" ht="15.75">
      <c r="A15" s="205"/>
      <c r="B15" s="153" t="s">
        <v>1138</v>
      </c>
      <c r="C15" s="153"/>
      <c r="D15" s="153"/>
      <c r="E15" s="153"/>
      <c r="F15" s="153"/>
      <c r="G15" s="153"/>
      <c r="H15" s="153"/>
      <c r="I15" s="153"/>
      <c r="J15" s="214"/>
      <c r="K15" s="14"/>
      <c r="L15" s="14"/>
      <c r="M15" s="14"/>
      <c r="N15" s="14"/>
      <c r="O15" s="14"/>
    </row>
    <row r="16" spans="1:15" ht="15.75">
      <c r="A16" s="205"/>
      <c r="B16" s="153"/>
      <c r="C16" s="153"/>
      <c r="D16" s="153"/>
      <c r="E16" s="153"/>
      <c r="F16" s="153"/>
      <c r="G16" s="153"/>
      <c r="H16" s="153"/>
      <c r="I16" s="153"/>
      <c r="J16" s="214"/>
      <c r="K16" s="14"/>
      <c r="L16" s="14"/>
      <c r="M16" s="14"/>
      <c r="N16" s="14"/>
      <c r="O16" s="14"/>
    </row>
    <row r="17" spans="1:15" ht="15.75">
      <c r="A17" s="205"/>
      <c r="B17" s="153" t="s">
        <v>1139</v>
      </c>
      <c r="C17" s="189"/>
      <c r="D17" s="189"/>
      <c r="E17" s="221"/>
      <c r="F17" s="546">
        <f>VLOOKUP(K1,DataNPI_BLU!$A$2:$F$700,6,FALSE)</f>
        <v>10500600</v>
      </c>
      <c r="G17" s="547" t="e">
        <f>VLOOKUP(O11,DataNPI_BLU!$A$2:$F$300,3,FALSE)</f>
        <v>#N/A</v>
      </c>
      <c r="H17" s="547" t="e">
        <f>VLOOKUP(P11,DataNPI_BLU!$A$2:$F$300,3,FALSE)</f>
        <v>#N/A</v>
      </c>
      <c r="I17" s="548" t="e">
        <f>VLOOKUP(Q11,DataNPI_BLU!$A$2:$F$300,3,FALSE)</f>
        <v>#N/A</v>
      </c>
      <c r="J17" s="222"/>
      <c r="K17" s="14"/>
      <c r="L17" s="14"/>
      <c r="M17" s="14"/>
      <c r="N17" s="14"/>
      <c r="O17" s="14"/>
    </row>
    <row r="18" spans="1:15" ht="15.75">
      <c r="A18" s="205"/>
      <c r="B18" s="153"/>
      <c r="C18" s="153"/>
      <c r="D18" s="153"/>
      <c r="E18" s="161"/>
      <c r="F18" s="161"/>
      <c r="G18" s="161"/>
      <c r="H18" s="161"/>
      <c r="I18" s="161"/>
      <c r="J18" s="214"/>
      <c r="K18" s="14"/>
      <c r="L18" s="14"/>
      <c r="M18" s="14"/>
      <c r="N18" s="14"/>
      <c r="O18" s="14"/>
    </row>
    <row r="19" spans="1:15" ht="15.75">
      <c r="A19" s="205"/>
      <c r="B19" s="153"/>
      <c r="C19" s="153"/>
      <c r="D19" s="153"/>
      <c r="E19" s="153"/>
      <c r="F19" s="153"/>
      <c r="G19" s="153"/>
      <c r="H19" s="153"/>
      <c r="I19" s="153"/>
      <c r="J19" s="214"/>
      <c r="K19" s="14"/>
      <c r="L19" s="14"/>
      <c r="M19" s="14"/>
      <c r="N19" s="14"/>
      <c r="O19" s="14"/>
    </row>
    <row r="20" spans="1:15" ht="30.75" customHeight="1">
      <c r="A20" s="205"/>
      <c r="B20" s="549" t="e">
        <f ca="1">UPPER("***"&amp;terbilang(F17))&amp;" "&amp;"RUPIAH***"</f>
        <v>#NAME?</v>
      </c>
      <c r="C20" s="550"/>
      <c r="D20" s="550"/>
      <c r="E20" s="550"/>
      <c r="F20" s="550"/>
      <c r="G20" s="550"/>
      <c r="H20" s="550"/>
      <c r="I20" s="551"/>
      <c r="J20" s="214"/>
      <c r="K20" s="14"/>
      <c r="L20" s="14"/>
      <c r="M20" s="14"/>
      <c r="N20" s="14"/>
      <c r="O20" s="14"/>
    </row>
    <row r="21" spans="1:15">
      <c r="A21" s="205"/>
      <c r="B21" s="223"/>
      <c r="C21" s="223"/>
      <c r="D21" s="223"/>
      <c r="E21" s="223"/>
      <c r="F21" s="223"/>
      <c r="G21" s="223"/>
      <c r="H21" s="223"/>
      <c r="I21" s="223"/>
      <c r="J21" s="214"/>
      <c r="K21" s="14"/>
      <c r="L21" s="14"/>
      <c r="M21" s="14"/>
      <c r="N21" s="14"/>
      <c r="O21" s="14"/>
    </row>
    <row r="22" spans="1:15" ht="15.75">
      <c r="A22" s="205"/>
      <c r="B22" s="159" t="s">
        <v>1140</v>
      </c>
      <c r="C22" s="224"/>
      <c r="D22" s="223"/>
      <c r="E22" s="225"/>
      <c r="F22" s="552" t="str">
        <f>C6</f>
        <v>SPM-BLU/APTP-2026/0026</v>
      </c>
      <c r="G22" s="552"/>
      <c r="H22" s="552"/>
      <c r="I22" s="226"/>
      <c r="J22" s="214"/>
      <c r="K22" s="14"/>
      <c r="L22" s="14"/>
      <c r="M22" s="14"/>
      <c r="N22" s="14"/>
      <c r="O22" s="14"/>
    </row>
    <row r="23" spans="1:15" ht="15.75">
      <c r="A23" s="205"/>
      <c r="B23" s="159" t="str">
        <f>"SPM Tanggal "&amp;TEXT(C7,"[$-021]dd mmmm yyyy")</f>
        <v>SPM Tanggal 20 Februari 2026</v>
      </c>
      <c r="C23" s="224"/>
      <c r="D23" s="223"/>
      <c r="E23" s="227"/>
      <c r="F23" s="227"/>
      <c r="G23" s="227"/>
      <c r="H23" s="228"/>
      <c r="I23" s="228"/>
      <c r="J23" s="214"/>
      <c r="K23" s="14"/>
      <c r="L23" s="14"/>
      <c r="M23" s="14"/>
      <c r="N23" s="14"/>
      <c r="O23" s="14"/>
    </row>
    <row r="24" spans="1:15">
      <c r="A24" s="205"/>
      <c r="B24" s="159"/>
      <c r="C24" s="223"/>
      <c r="D24" s="223"/>
      <c r="E24" s="223"/>
      <c r="F24" s="223"/>
      <c r="G24" s="223"/>
      <c r="H24" s="223"/>
      <c r="I24" s="223"/>
      <c r="J24" s="214"/>
      <c r="K24" s="14"/>
      <c r="L24" s="14"/>
      <c r="M24" s="14"/>
      <c r="N24" s="14"/>
      <c r="O24" s="14"/>
    </row>
    <row r="25" spans="1:15">
      <c r="A25" s="205"/>
      <c r="B25" s="159"/>
      <c r="C25" s="223"/>
      <c r="D25" s="223"/>
      <c r="E25" s="223"/>
      <c r="F25" s="441" t="str">
        <f>"Samarinda, "&amp;TEXT(H6,"dd mmmm yyyy")</f>
        <v>Samarinda, 20 February 2026</v>
      </c>
      <c r="G25" s="441"/>
      <c r="H25" s="441"/>
      <c r="I25" s="441"/>
      <c r="J25" s="214"/>
      <c r="K25" s="14" t="s">
        <v>362</v>
      </c>
      <c r="L25" s="14"/>
      <c r="M25" s="14"/>
      <c r="N25" s="14"/>
      <c r="O25" s="14"/>
    </row>
    <row r="26" spans="1:15">
      <c r="A26" s="205"/>
      <c r="B26" s="466" t="s">
        <v>1141</v>
      </c>
      <c r="C26" s="466"/>
      <c r="D26" s="466"/>
      <c r="E26" s="223"/>
      <c r="F26" s="466" t="s">
        <v>466</v>
      </c>
      <c r="G26" s="466"/>
      <c r="H26" s="466"/>
      <c r="I26" s="466"/>
      <c r="J26" s="214"/>
      <c r="K26" s="14"/>
      <c r="L26" s="14"/>
      <c r="M26" s="14"/>
      <c r="N26" s="14"/>
      <c r="O26" s="14"/>
    </row>
    <row r="27" spans="1:15">
      <c r="A27" s="205"/>
      <c r="E27" s="223"/>
      <c r="F27" s="466"/>
      <c r="G27" s="466"/>
      <c r="H27" s="466"/>
      <c r="I27" s="466"/>
      <c r="J27" s="214"/>
      <c r="K27" s="14"/>
      <c r="L27" s="14"/>
      <c r="M27" s="14"/>
      <c r="N27" s="14"/>
      <c r="O27" s="14"/>
    </row>
    <row r="28" spans="1:15">
      <c r="A28" s="205"/>
      <c r="B28" s="159"/>
      <c r="C28" s="223"/>
      <c r="D28" s="223"/>
      <c r="E28" s="223"/>
      <c r="F28" s="223"/>
      <c r="G28" s="223"/>
      <c r="H28" s="223"/>
      <c r="I28" s="223"/>
      <c r="J28" s="214"/>
      <c r="K28" s="14"/>
      <c r="L28" s="14"/>
      <c r="M28" s="14"/>
      <c r="N28" s="14"/>
      <c r="O28" s="14"/>
    </row>
    <row r="29" spans="1:15">
      <c r="A29" s="205"/>
      <c r="B29" s="159"/>
      <c r="C29" s="223"/>
      <c r="D29" s="223"/>
      <c r="E29" s="223"/>
      <c r="F29" s="223"/>
      <c r="G29" s="223"/>
      <c r="H29" s="223"/>
      <c r="I29" s="223"/>
      <c r="J29" s="214"/>
      <c r="K29" s="14"/>
      <c r="L29" s="14"/>
      <c r="M29" s="14"/>
      <c r="N29" s="14"/>
      <c r="O29" s="14"/>
    </row>
    <row r="30" spans="1:15">
      <c r="A30" s="205"/>
      <c r="B30" s="159" t="str">
        <f>INDEX(nama_pejabat,MATCH(B$26,DataPejabat!$D$2:$D$9,0))</f>
        <v>SITI KHOLIFAH</v>
      </c>
      <c r="C30" s="223"/>
      <c r="D30" s="223"/>
      <c r="E30" s="223"/>
      <c r="F30" s="229" t="str">
        <f>DataPejabat!B3</f>
        <v>GUNAWAN</v>
      </c>
      <c r="G30" s="223"/>
      <c r="H30" s="223"/>
      <c r="I30" s="223"/>
      <c r="J30" s="214"/>
      <c r="K30" s="14"/>
      <c r="L30" s="14"/>
      <c r="M30" s="14"/>
      <c r="N30" s="14"/>
      <c r="O30" s="14"/>
    </row>
    <row r="31" spans="1:15">
      <c r="A31" s="205"/>
      <c r="B31" s="159" t="str">
        <f>"NIP "&amp;IFERROR(INDEX(nip_pejabat,MATCH($B$30,nama_pejabat,0)),"")</f>
        <v>NIP 198709042009122007</v>
      </c>
      <c r="C31" s="223"/>
      <c r="D31" s="223"/>
      <c r="E31" s="223"/>
      <c r="F31" s="541" t="str">
        <f>"NIP "&amp;IFERROR(INDEX(nip_pejabat,MATCH($F$30,nama_pejabat,0)),"")</f>
        <v>NIP 198411052007121001</v>
      </c>
      <c r="G31" s="541"/>
      <c r="H31" s="541"/>
      <c r="I31" s="541"/>
      <c r="J31" s="214"/>
      <c r="K31" s="14"/>
      <c r="L31" s="14"/>
      <c r="M31" s="14"/>
      <c r="N31" s="14"/>
      <c r="O31" s="14"/>
    </row>
    <row r="32" spans="1:15">
      <c r="A32" s="205"/>
      <c r="B32" s="466"/>
      <c r="C32" s="466"/>
      <c r="D32" s="466"/>
      <c r="E32" s="223"/>
      <c r="F32" s="541"/>
      <c r="G32" s="541"/>
      <c r="H32" s="541"/>
      <c r="I32" s="541"/>
      <c r="J32" s="214"/>
      <c r="K32" s="14"/>
      <c r="L32" s="14"/>
      <c r="M32" s="14"/>
      <c r="N32" s="14"/>
      <c r="O32" s="14"/>
    </row>
    <row r="33" spans="1:15" ht="15.75">
      <c r="A33" s="205"/>
      <c r="B33" s="466" t="s">
        <v>1130</v>
      </c>
      <c r="C33" s="466"/>
      <c r="D33" s="466"/>
      <c r="E33" s="466"/>
      <c r="F33" s="153"/>
      <c r="G33" s="153"/>
      <c r="H33" s="153"/>
      <c r="I33" s="153"/>
      <c r="J33" s="214"/>
      <c r="K33" s="14"/>
      <c r="L33" s="14"/>
      <c r="M33" s="14"/>
      <c r="N33" s="14"/>
      <c r="O33" s="14"/>
    </row>
    <row r="34" spans="1:15" ht="50.1" customHeight="1">
      <c r="A34" s="230"/>
      <c r="B34" s="231"/>
      <c r="C34" s="231"/>
      <c r="D34" s="231"/>
      <c r="E34" s="231"/>
      <c r="F34" s="231"/>
      <c r="G34" s="231"/>
      <c r="H34" s="231"/>
      <c r="I34" s="231"/>
      <c r="J34" s="232"/>
      <c r="K34" s="14"/>
      <c r="L34" s="14"/>
      <c r="M34" s="14"/>
      <c r="N34" s="14"/>
      <c r="O34" s="14"/>
    </row>
    <row r="35" spans="1:15" ht="15.75">
      <c r="A35" s="230"/>
      <c r="B35" s="233" t="str">
        <f>INDEX(nama_pejabat,MATCH(B$33,DataPejabat!$D$2:$D$9,0))</f>
        <v>YENY PUJI ASTUTI</v>
      </c>
      <c r="C35" s="231"/>
      <c r="D35" s="231"/>
      <c r="E35" s="231"/>
      <c r="F35" s="231"/>
      <c r="G35" s="231"/>
      <c r="H35" s="231"/>
      <c r="I35" s="231"/>
      <c r="J35" s="232"/>
      <c r="K35" s="14"/>
      <c r="L35" s="14"/>
      <c r="M35" s="14"/>
      <c r="N35" s="14"/>
      <c r="O35" s="14"/>
    </row>
    <row r="36" spans="1:15" ht="16.5" thickBot="1">
      <c r="A36" s="234"/>
      <c r="B36" s="235" t="str">
        <f>"NIP "&amp;IFERROR(INDEX(nip_pejabat,MATCH($B$35,nama_pejabat,0)),"")</f>
        <v>NIP 199202202010122001</v>
      </c>
      <c r="C36" s="236"/>
      <c r="D36" s="236"/>
      <c r="E36" s="236"/>
      <c r="F36" s="236"/>
      <c r="G36" s="236"/>
      <c r="H36" s="236"/>
      <c r="I36" s="236"/>
      <c r="J36" s="237"/>
      <c r="K36" s="14"/>
      <c r="L36" s="14"/>
      <c r="M36" s="14"/>
      <c r="N36" s="14"/>
      <c r="O36" s="14"/>
    </row>
  </sheetData>
  <sheetProtection selectLockedCells="1"/>
  <mergeCells count="20">
    <mergeCell ref="F22:H22"/>
    <mergeCell ref="A1:E1"/>
    <mergeCell ref="F1:J4"/>
    <mergeCell ref="K1:L2"/>
    <mergeCell ref="A2:E2"/>
    <mergeCell ref="A3:E3"/>
    <mergeCell ref="A4:E4"/>
    <mergeCell ref="C6:D6"/>
    <mergeCell ref="H7:J7"/>
    <mergeCell ref="B8:E8"/>
    <mergeCell ref="F17:I17"/>
    <mergeCell ref="B20:I20"/>
    <mergeCell ref="B33:E33"/>
    <mergeCell ref="F25:I25"/>
    <mergeCell ref="B26:D26"/>
    <mergeCell ref="F26:I26"/>
    <mergeCell ref="F27:I27"/>
    <mergeCell ref="F31:I31"/>
    <mergeCell ref="B32:D32"/>
    <mergeCell ref="F32:I32"/>
  </mergeCells>
  <printOptions horizontalCentered="1"/>
  <pageMargins left="0.23622047244094499" right="0.23622047244094499" top="0.74803149606299202" bottom="0.74803149606299202" header="0.31496062992126" footer="0.31496062992126"/>
  <pageSetup paperSize="9" scale="88" orientation="portrait" horizont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Spinner 1">
              <controlPr defaultSize="0" autoPict="0">
                <anchor>
                  <from>
                    <xdr:col>12</xdr:col>
                    <xdr:colOff>28575</xdr:colOff>
                    <xdr:row>0</xdr:row>
                    <xdr:rowOff>0</xdr:rowOff>
                  </from>
                  <to>
                    <xdr:col>12</xdr:col>
                    <xdr:colOff>485775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2AC34-4D58-4239-B111-07DE8E5B8BE0}">
  <sheetPr codeName="Sheet9"/>
  <dimension ref="A1:J251"/>
  <sheetViews>
    <sheetView showGridLines="0" showRowColHeaders="0" tabSelected="1" zoomScale="98" zoomScaleNormal="98" zoomScaleSheetLayoutView="80" workbookViewId="0">
      <pane xSplit="2" ySplit="1" topLeftCell="G2" activePane="bottomRight" state="frozen"/>
      <selection activeCell="I14" sqref="I14:J16"/>
      <selection pane="topRight" activeCell="I14" sqref="I14:J16"/>
      <selection pane="bottomLeft" activeCell="I14" sqref="I14:J16"/>
      <selection pane="bottomRight" activeCell="B4" sqref="B4"/>
    </sheetView>
  </sheetViews>
  <sheetFormatPr defaultColWidth="0" defaultRowHeight="15"/>
  <cols>
    <col min="1" max="1" width="4.42578125" style="91" customWidth="1"/>
    <col min="2" max="2" width="77.42578125" style="91" customWidth="1"/>
    <col min="3" max="3" width="22.42578125" style="91" customWidth="1"/>
    <col min="4" max="4" width="73.42578125" style="91" customWidth="1"/>
    <col min="5" max="5" width="19.42578125" style="252" customWidth="1"/>
    <col min="6" max="6" width="34.42578125" style="91" customWidth="1"/>
    <col min="7" max="7" width="19.28515625" style="252" customWidth="1"/>
    <col min="8" max="8" width="40.85546875" style="91" customWidth="1"/>
    <col min="9" max="9" width="12.85546875" style="91" customWidth="1"/>
    <col min="10" max="10" width="9" style="14" customWidth="1"/>
    <col min="11" max="16384" width="9" style="91" hidden="1"/>
  </cols>
  <sheetData>
    <row r="1" spans="1:9" ht="35.1" customHeight="1">
      <c r="A1" s="238" t="s">
        <v>58</v>
      </c>
      <c r="B1" s="239" t="s">
        <v>59</v>
      </c>
      <c r="C1" s="239" t="s">
        <v>60</v>
      </c>
      <c r="D1" s="239" t="s">
        <v>61</v>
      </c>
      <c r="E1" s="239" t="s">
        <v>4</v>
      </c>
      <c r="F1" s="239" t="s">
        <v>62</v>
      </c>
      <c r="G1" s="239" t="s">
        <v>63</v>
      </c>
      <c r="H1" s="239" t="s">
        <v>64</v>
      </c>
      <c r="I1" s="239" t="s">
        <v>65</v>
      </c>
    </row>
    <row r="2" spans="1:9">
      <c r="A2" s="91">
        <f>IF(B2="","",ROW()-1)</f>
        <v>1</v>
      </c>
      <c r="B2" s="91" t="s">
        <v>66</v>
      </c>
      <c r="C2" s="91" t="s">
        <v>67</v>
      </c>
      <c r="D2" s="102" t="s">
        <v>68</v>
      </c>
      <c r="E2" s="240" t="s">
        <v>69</v>
      </c>
      <c r="F2" s="102" t="s">
        <v>70</v>
      </c>
      <c r="G2" s="241" t="s">
        <v>71</v>
      </c>
      <c r="H2" s="102" t="s">
        <v>72</v>
      </c>
    </row>
    <row r="3" spans="1:9">
      <c r="A3" s="91">
        <f>IF(B3="","",ROW()-1)</f>
        <v>2</v>
      </c>
      <c r="B3" s="102" t="s">
        <v>73</v>
      </c>
      <c r="C3" s="91" t="s">
        <v>74</v>
      </c>
      <c r="D3" s="102" t="s">
        <v>75</v>
      </c>
      <c r="E3" s="102" t="s">
        <v>76</v>
      </c>
      <c r="F3" s="102" t="s">
        <v>76</v>
      </c>
      <c r="G3" s="102" t="s">
        <v>76</v>
      </c>
      <c r="H3" s="102" t="s">
        <v>76</v>
      </c>
    </row>
    <row r="4" spans="1:9">
      <c r="A4" s="91">
        <f>IF(B4="","",ROW()-1)</f>
        <v>3</v>
      </c>
      <c r="B4" s="102" t="s">
        <v>77</v>
      </c>
      <c r="C4" s="91" t="s">
        <v>78</v>
      </c>
      <c r="D4" s="102" t="s">
        <v>68</v>
      </c>
      <c r="E4" s="240" t="s">
        <v>69</v>
      </c>
      <c r="F4" s="102" t="s">
        <v>76</v>
      </c>
      <c r="G4" s="241" t="s">
        <v>71</v>
      </c>
      <c r="H4" s="242" t="s">
        <v>76</v>
      </c>
    </row>
    <row r="5" spans="1:9" s="243" customFormat="1">
      <c r="A5" s="243">
        <f>IF(B5="","",ROW()-1)</f>
        <v>4</v>
      </c>
      <c r="B5" s="244" t="s">
        <v>79</v>
      </c>
      <c r="C5" s="243" t="s">
        <v>80</v>
      </c>
      <c r="D5" s="244" t="s">
        <v>81</v>
      </c>
      <c r="E5" s="245" t="s">
        <v>82</v>
      </c>
      <c r="F5" s="244" t="s">
        <v>70</v>
      </c>
      <c r="G5" s="246" t="s">
        <v>83</v>
      </c>
      <c r="H5" s="244" t="s">
        <v>84</v>
      </c>
    </row>
    <row r="6" spans="1:9">
      <c r="A6" s="91">
        <v>5</v>
      </c>
      <c r="B6" s="102" t="s">
        <v>85</v>
      </c>
      <c r="C6" s="91" t="s">
        <v>80</v>
      </c>
      <c r="D6" s="102" t="s">
        <v>86</v>
      </c>
      <c r="E6" s="241" t="s">
        <v>87</v>
      </c>
      <c r="F6" s="102" t="s">
        <v>70</v>
      </c>
      <c r="G6" s="241" t="s">
        <v>88</v>
      </c>
      <c r="H6" s="247" t="s">
        <v>85</v>
      </c>
    </row>
    <row r="7" spans="1:9">
      <c r="A7" s="91">
        <v>6</v>
      </c>
      <c r="B7" s="102" t="s">
        <v>37</v>
      </c>
      <c r="C7" s="91" t="s">
        <v>80</v>
      </c>
      <c r="D7" s="102" t="s">
        <v>89</v>
      </c>
      <c r="E7" s="241" t="s">
        <v>90</v>
      </c>
      <c r="F7" s="102" t="s">
        <v>70</v>
      </c>
      <c r="G7" s="241" t="s">
        <v>91</v>
      </c>
      <c r="H7" s="102" t="s">
        <v>37</v>
      </c>
    </row>
    <row r="8" spans="1:9">
      <c r="A8" s="91">
        <v>7</v>
      </c>
      <c r="B8" s="102" t="s">
        <v>92</v>
      </c>
      <c r="C8" s="91" t="s">
        <v>80</v>
      </c>
      <c r="D8" s="102" t="s">
        <v>93</v>
      </c>
      <c r="E8" s="241" t="s">
        <v>94</v>
      </c>
      <c r="F8" s="102" t="s">
        <v>95</v>
      </c>
      <c r="G8" s="240" t="s">
        <v>96</v>
      </c>
      <c r="H8" s="102" t="s">
        <v>92</v>
      </c>
    </row>
    <row r="9" spans="1:9">
      <c r="A9" s="91">
        <v>8</v>
      </c>
      <c r="B9" s="102" t="s">
        <v>97</v>
      </c>
      <c r="C9" s="91" t="s">
        <v>80</v>
      </c>
      <c r="D9" s="102" t="s">
        <v>98</v>
      </c>
      <c r="E9" s="241" t="s">
        <v>99</v>
      </c>
      <c r="F9" s="102" t="s">
        <v>100</v>
      </c>
      <c r="G9" s="248" t="s">
        <v>101</v>
      </c>
      <c r="H9" s="249" t="s">
        <v>97</v>
      </c>
    </row>
    <row r="10" spans="1:9">
      <c r="A10" s="91">
        <v>9</v>
      </c>
      <c r="B10" s="102" t="s">
        <v>102</v>
      </c>
      <c r="C10" s="91" t="s">
        <v>80</v>
      </c>
      <c r="D10" s="102" t="s">
        <v>103</v>
      </c>
      <c r="E10" s="241" t="s">
        <v>104</v>
      </c>
      <c r="F10" s="102" t="s">
        <v>105</v>
      </c>
      <c r="G10" s="241" t="s">
        <v>106</v>
      </c>
      <c r="H10" s="102" t="s">
        <v>102</v>
      </c>
    </row>
    <row r="11" spans="1:9">
      <c r="A11" s="91">
        <v>10</v>
      </c>
      <c r="B11" s="102" t="s">
        <v>107</v>
      </c>
      <c r="C11" s="91" t="s">
        <v>80</v>
      </c>
      <c r="D11" s="102" t="s">
        <v>108</v>
      </c>
      <c r="E11" s="241" t="s">
        <v>109</v>
      </c>
      <c r="F11" s="102" t="s">
        <v>100</v>
      </c>
      <c r="G11" s="242" t="s">
        <v>110</v>
      </c>
      <c r="H11" s="102" t="s">
        <v>107</v>
      </c>
    </row>
    <row r="12" spans="1:9">
      <c r="A12" s="91">
        <v>11</v>
      </c>
      <c r="B12" s="102" t="s">
        <v>31</v>
      </c>
      <c r="C12" s="91" t="s">
        <v>80</v>
      </c>
      <c r="D12" s="102" t="s">
        <v>111</v>
      </c>
      <c r="E12" s="241" t="s">
        <v>112</v>
      </c>
      <c r="F12" s="102" t="s">
        <v>70</v>
      </c>
      <c r="G12" s="240" t="s">
        <v>113</v>
      </c>
      <c r="H12" s="102" t="s">
        <v>31</v>
      </c>
    </row>
    <row r="13" spans="1:9">
      <c r="A13" s="91">
        <v>12</v>
      </c>
      <c r="B13" s="102" t="s">
        <v>114</v>
      </c>
      <c r="C13" s="91" t="s">
        <v>80</v>
      </c>
      <c r="D13" s="102" t="s">
        <v>115</v>
      </c>
      <c r="E13" s="241" t="s">
        <v>116</v>
      </c>
      <c r="F13" s="102" t="s">
        <v>100</v>
      </c>
      <c r="G13" s="241" t="s">
        <v>117</v>
      </c>
      <c r="H13" s="102" t="s">
        <v>114</v>
      </c>
    </row>
    <row r="14" spans="1:9">
      <c r="A14" s="91">
        <v>13</v>
      </c>
      <c r="B14" s="102" t="s">
        <v>0</v>
      </c>
      <c r="C14" s="91" t="s">
        <v>80</v>
      </c>
      <c r="D14" s="102" t="s">
        <v>118</v>
      </c>
      <c r="E14" s="241" t="s">
        <v>119</v>
      </c>
      <c r="F14" s="102" t="s">
        <v>120</v>
      </c>
      <c r="G14" s="241" t="s">
        <v>121</v>
      </c>
      <c r="H14" s="102" t="s">
        <v>0</v>
      </c>
    </row>
    <row r="15" spans="1:9">
      <c r="A15" s="91">
        <v>14</v>
      </c>
      <c r="B15" s="102" t="s">
        <v>122</v>
      </c>
      <c r="C15" s="91" t="s">
        <v>80</v>
      </c>
      <c r="D15" s="102" t="s">
        <v>68</v>
      </c>
      <c r="E15" s="241" t="s">
        <v>76</v>
      </c>
      <c r="F15" s="102" t="s">
        <v>76</v>
      </c>
      <c r="G15" s="241" t="s">
        <v>76</v>
      </c>
      <c r="H15" s="102" t="s">
        <v>76</v>
      </c>
    </row>
    <row r="16" spans="1:9">
      <c r="A16" s="91">
        <v>15</v>
      </c>
      <c r="B16" s="102" t="s">
        <v>42</v>
      </c>
      <c r="C16" s="91" t="s">
        <v>80</v>
      </c>
      <c r="D16" s="102" t="s">
        <v>68</v>
      </c>
      <c r="E16" s="241" t="s">
        <v>123</v>
      </c>
      <c r="F16" s="102" t="s">
        <v>70</v>
      </c>
      <c r="G16" s="240" t="s">
        <v>124</v>
      </c>
      <c r="H16" s="102" t="s">
        <v>42</v>
      </c>
    </row>
    <row r="17" spans="1:8">
      <c r="A17" s="91">
        <v>16</v>
      </c>
      <c r="B17" s="102" t="s">
        <v>125</v>
      </c>
      <c r="C17" s="91" t="s">
        <v>80</v>
      </c>
      <c r="D17" s="102" t="s">
        <v>126</v>
      </c>
      <c r="E17" s="241" t="s">
        <v>127</v>
      </c>
      <c r="F17" s="102" t="s">
        <v>100</v>
      </c>
      <c r="G17" s="242" t="s">
        <v>128</v>
      </c>
      <c r="H17" s="102" t="s">
        <v>129</v>
      </c>
    </row>
    <row r="18" spans="1:8">
      <c r="A18" s="91">
        <v>17</v>
      </c>
      <c r="B18" s="102" t="s">
        <v>130</v>
      </c>
      <c r="C18" s="91" t="s">
        <v>80</v>
      </c>
      <c r="D18" s="102" t="s">
        <v>131</v>
      </c>
      <c r="E18" s="241" t="s">
        <v>132</v>
      </c>
      <c r="F18" s="102" t="s">
        <v>133</v>
      </c>
      <c r="G18" s="250" t="s">
        <v>134</v>
      </c>
      <c r="H18" s="102" t="s">
        <v>135</v>
      </c>
    </row>
    <row r="19" spans="1:8">
      <c r="A19" s="91">
        <v>18</v>
      </c>
      <c r="B19" s="102" t="s">
        <v>136</v>
      </c>
      <c r="C19" s="91" t="s">
        <v>80</v>
      </c>
      <c r="D19" s="242" t="s">
        <v>137</v>
      </c>
      <c r="E19" s="241" t="s">
        <v>138</v>
      </c>
      <c r="F19" s="102" t="s">
        <v>139</v>
      </c>
      <c r="G19" s="240" t="s">
        <v>140</v>
      </c>
      <c r="H19" s="102" t="s">
        <v>136</v>
      </c>
    </row>
    <row r="20" spans="1:8">
      <c r="A20" s="91">
        <v>19</v>
      </c>
      <c r="B20" s="102" t="s">
        <v>141</v>
      </c>
      <c r="C20" s="91" t="s">
        <v>80</v>
      </c>
      <c r="D20" s="242" t="s">
        <v>142</v>
      </c>
      <c r="E20" s="102" t="s">
        <v>143</v>
      </c>
      <c r="F20" s="102" t="s">
        <v>139</v>
      </c>
      <c r="G20" s="241" t="s">
        <v>144</v>
      </c>
      <c r="H20" s="102" t="s">
        <v>141</v>
      </c>
    </row>
    <row r="21" spans="1:8">
      <c r="A21" s="91">
        <v>20</v>
      </c>
      <c r="B21" s="102" t="s">
        <v>145</v>
      </c>
      <c r="C21" s="91" t="s">
        <v>80</v>
      </c>
      <c r="D21" s="102" t="s">
        <v>146</v>
      </c>
      <c r="E21" s="240" t="s">
        <v>147</v>
      </c>
      <c r="F21" s="102" t="s">
        <v>148</v>
      </c>
      <c r="G21" s="240" t="s">
        <v>149</v>
      </c>
      <c r="H21" s="102" t="s">
        <v>145</v>
      </c>
    </row>
    <row r="22" spans="1:8">
      <c r="A22" s="91">
        <v>21</v>
      </c>
      <c r="B22" s="102" t="s">
        <v>150</v>
      </c>
      <c r="C22" s="91" t="s">
        <v>80</v>
      </c>
      <c r="D22" s="102" t="s">
        <v>151</v>
      </c>
      <c r="E22" s="251" t="s">
        <v>152</v>
      </c>
      <c r="F22" s="102" t="s">
        <v>100</v>
      </c>
      <c r="G22" s="251" t="s">
        <v>153</v>
      </c>
      <c r="H22" s="102" t="s">
        <v>150</v>
      </c>
    </row>
    <row r="23" spans="1:8">
      <c r="A23" s="91">
        <v>22</v>
      </c>
      <c r="B23" s="102" t="s">
        <v>154</v>
      </c>
      <c r="C23" s="91" t="s">
        <v>80</v>
      </c>
      <c r="D23" s="102" t="s">
        <v>155</v>
      </c>
      <c r="E23" s="241" t="s">
        <v>156</v>
      </c>
      <c r="F23" s="102" t="s">
        <v>100</v>
      </c>
      <c r="G23" s="240" t="s">
        <v>157</v>
      </c>
      <c r="H23" s="102" t="s">
        <v>154</v>
      </c>
    </row>
    <row r="24" spans="1:8">
      <c r="A24" s="91">
        <v>23</v>
      </c>
      <c r="B24" s="102" t="s">
        <v>158</v>
      </c>
      <c r="C24" s="91" t="s">
        <v>80</v>
      </c>
      <c r="D24" s="102" t="s">
        <v>159</v>
      </c>
      <c r="E24" s="240" t="s">
        <v>160</v>
      </c>
      <c r="F24" s="102" t="s">
        <v>161</v>
      </c>
      <c r="G24" s="240" t="s">
        <v>162</v>
      </c>
      <c r="H24" s="102" t="s">
        <v>158</v>
      </c>
    </row>
    <row r="25" spans="1:8">
      <c r="A25" s="91">
        <v>24</v>
      </c>
      <c r="B25" s="102" t="s">
        <v>163</v>
      </c>
      <c r="C25" s="91" t="s">
        <v>80</v>
      </c>
      <c r="D25" s="102" t="s">
        <v>164</v>
      </c>
      <c r="E25" s="240" t="s">
        <v>165</v>
      </c>
      <c r="F25" s="102" t="s">
        <v>166</v>
      </c>
      <c r="G25" s="240" t="s">
        <v>167</v>
      </c>
      <c r="H25" s="102" t="s">
        <v>163</v>
      </c>
    </row>
    <row r="26" spans="1:8">
      <c r="A26" s="91">
        <v>25</v>
      </c>
      <c r="B26" s="102" t="s">
        <v>168</v>
      </c>
      <c r="C26" s="91" t="s">
        <v>80</v>
      </c>
      <c r="D26" s="102" t="s">
        <v>169</v>
      </c>
      <c r="E26" s="240" t="s">
        <v>170</v>
      </c>
      <c r="F26" s="102" t="s">
        <v>100</v>
      </c>
      <c r="G26" s="251" t="s">
        <v>171</v>
      </c>
      <c r="H26" s="102" t="s">
        <v>168</v>
      </c>
    </row>
    <row r="27" spans="1:8">
      <c r="A27" s="91">
        <v>26</v>
      </c>
      <c r="B27" s="102" t="s">
        <v>172</v>
      </c>
      <c r="C27" s="91" t="s">
        <v>80</v>
      </c>
      <c r="D27" s="102" t="s">
        <v>173</v>
      </c>
      <c r="E27" s="240" t="s">
        <v>174</v>
      </c>
      <c r="F27" s="102" t="s">
        <v>175</v>
      </c>
      <c r="G27" s="240" t="s">
        <v>176</v>
      </c>
      <c r="H27" s="102" t="s">
        <v>172</v>
      </c>
    </row>
    <row r="28" spans="1:8">
      <c r="A28" s="91">
        <v>27</v>
      </c>
      <c r="B28" s="102" t="s">
        <v>177</v>
      </c>
      <c r="C28" s="91" t="s">
        <v>80</v>
      </c>
      <c r="D28" s="102" t="s">
        <v>178</v>
      </c>
      <c r="E28" s="240" t="s">
        <v>179</v>
      </c>
      <c r="F28" s="102" t="s">
        <v>139</v>
      </c>
      <c r="G28" s="251" t="s">
        <v>180</v>
      </c>
      <c r="H28" s="102" t="s">
        <v>177</v>
      </c>
    </row>
    <row r="29" spans="1:8">
      <c r="A29" s="91">
        <v>28</v>
      </c>
      <c r="B29" s="102" t="s">
        <v>181</v>
      </c>
      <c r="C29" s="91" t="s">
        <v>80</v>
      </c>
      <c r="D29" s="102" t="s">
        <v>182</v>
      </c>
      <c r="E29" s="241" t="s">
        <v>183</v>
      </c>
      <c r="F29" s="102" t="s">
        <v>175</v>
      </c>
      <c r="G29" s="240" t="s">
        <v>184</v>
      </c>
      <c r="H29" s="102" t="s">
        <v>181</v>
      </c>
    </row>
    <row r="30" spans="1:8">
      <c r="A30" s="91">
        <v>29</v>
      </c>
      <c r="B30" s="102" t="s">
        <v>185</v>
      </c>
      <c r="C30" s="91" t="s">
        <v>80</v>
      </c>
      <c r="D30" s="102" t="s">
        <v>186</v>
      </c>
      <c r="E30" s="251" t="s">
        <v>187</v>
      </c>
      <c r="F30" s="102" t="s">
        <v>100</v>
      </c>
      <c r="G30" s="251" t="s">
        <v>188</v>
      </c>
      <c r="H30" s="102" t="s">
        <v>185</v>
      </c>
    </row>
    <row r="31" spans="1:8">
      <c r="A31" s="91">
        <v>30</v>
      </c>
      <c r="B31" s="102" t="s">
        <v>189</v>
      </c>
      <c r="C31" s="91" t="s">
        <v>80</v>
      </c>
      <c r="D31" s="102" t="s">
        <v>169</v>
      </c>
      <c r="E31" s="240" t="s">
        <v>190</v>
      </c>
      <c r="F31" s="102" t="s">
        <v>100</v>
      </c>
      <c r="G31" s="251" t="s">
        <v>191</v>
      </c>
      <c r="H31" s="102" t="s">
        <v>189</v>
      </c>
    </row>
    <row r="32" spans="1:8">
      <c r="A32" s="91">
        <v>31</v>
      </c>
      <c r="B32" s="102" t="s">
        <v>192</v>
      </c>
      <c r="C32" s="91" t="s">
        <v>80</v>
      </c>
      <c r="D32" s="91" t="s">
        <v>193</v>
      </c>
      <c r="E32" s="252" t="s">
        <v>194</v>
      </c>
      <c r="F32" s="102" t="s">
        <v>195</v>
      </c>
      <c r="G32" s="251" t="s">
        <v>196</v>
      </c>
      <c r="H32" s="253" t="s">
        <v>192</v>
      </c>
    </row>
    <row r="33" spans="1:8">
      <c r="A33" s="91">
        <v>32</v>
      </c>
      <c r="B33" s="102" t="s">
        <v>197</v>
      </c>
      <c r="C33" s="91" t="s">
        <v>80</v>
      </c>
      <c r="D33" s="102" t="s">
        <v>198</v>
      </c>
      <c r="E33" s="241" t="s">
        <v>2</v>
      </c>
      <c r="F33" s="102" t="s">
        <v>100</v>
      </c>
      <c r="G33" s="240" t="s">
        <v>199</v>
      </c>
      <c r="H33" s="102" t="s">
        <v>200</v>
      </c>
    </row>
    <row r="34" spans="1:8">
      <c r="A34" s="91" t="str">
        <f t="shared" ref="A34:A97" si="0">IF(B34="","",ROW()-1)</f>
        <v/>
      </c>
    </row>
    <row r="35" spans="1:8">
      <c r="A35" s="91" t="str">
        <f t="shared" si="0"/>
        <v/>
      </c>
    </row>
    <row r="36" spans="1:8">
      <c r="A36" s="91" t="str">
        <f t="shared" si="0"/>
        <v/>
      </c>
      <c r="F36" s="102"/>
    </row>
    <row r="37" spans="1:8">
      <c r="A37" s="91" t="str">
        <f t="shared" si="0"/>
        <v/>
      </c>
    </row>
    <row r="38" spans="1:8">
      <c r="A38" s="91" t="str">
        <f t="shared" si="0"/>
        <v/>
      </c>
      <c r="H38" s="102"/>
    </row>
    <row r="39" spans="1:8">
      <c r="A39" s="91" t="str">
        <f t="shared" si="0"/>
        <v/>
      </c>
      <c r="F39" s="102"/>
      <c r="H39" s="102"/>
    </row>
    <row r="40" spans="1:8">
      <c r="A40" s="91" t="str">
        <f t="shared" si="0"/>
        <v/>
      </c>
      <c r="F40" s="102"/>
      <c r="H40" s="102"/>
    </row>
    <row r="41" spans="1:8">
      <c r="A41" s="91" t="str">
        <f t="shared" si="0"/>
        <v/>
      </c>
    </row>
    <row r="42" spans="1:8">
      <c r="A42" s="91" t="str">
        <f t="shared" si="0"/>
        <v/>
      </c>
      <c r="H42" s="102"/>
    </row>
    <row r="43" spans="1:8">
      <c r="A43" s="91" t="str">
        <f t="shared" si="0"/>
        <v/>
      </c>
    </row>
    <row r="44" spans="1:8">
      <c r="A44" s="91" t="str">
        <f t="shared" si="0"/>
        <v/>
      </c>
      <c r="H44" s="102"/>
    </row>
    <row r="45" spans="1:8">
      <c r="A45" s="91" t="str">
        <f t="shared" si="0"/>
        <v/>
      </c>
    </row>
    <row r="46" spans="1:8">
      <c r="A46" s="91" t="str">
        <f t="shared" si="0"/>
        <v/>
      </c>
    </row>
    <row r="47" spans="1:8">
      <c r="A47" s="91" t="str">
        <f t="shared" si="0"/>
        <v/>
      </c>
      <c r="H47" s="102"/>
    </row>
    <row r="48" spans="1:8">
      <c r="A48" s="91" t="str">
        <f t="shared" si="0"/>
        <v/>
      </c>
      <c r="H48" s="102"/>
    </row>
    <row r="49" spans="1:8">
      <c r="A49" s="91" t="str">
        <f t="shared" si="0"/>
        <v/>
      </c>
      <c r="H49" s="102"/>
    </row>
    <row r="50" spans="1:8">
      <c r="A50" s="91" t="str">
        <f t="shared" si="0"/>
        <v/>
      </c>
    </row>
    <row r="51" spans="1:8">
      <c r="A51" s="91" t="str">
        <f t="shared" si="0"/>
        <v/>
      </c>
      <c r="H51" s="102"/>
    </row>
    <row r="52" spans="1:8">
      <c r="A52" s="91" t="str">
        <f t="shared" si="0"/>
        <v/>
      </c>
    </row>
    <row r="53" spans="1:8">
      <c r="A53" s="91" t="str">
        <f t="shared" si="0"/>
        <v/>
      </c>
      <c r="H53" s="102"/>
    </row>
    <row r="54" spans="1:8">
      <c r="A54" s="91" t="str">
        <f t="shared" si="0"/>
        <v/>
      </c>
      <c r="B54" s="102"/>
      <c r="E54" s="241"/>
      <c r="F54" s="102"/>
      <c r="H54" s="102"/>
    </row>
    <row r="55" spans="1:8">
      <c r="A55" s="91" t="str">
        <f t="shared" si="0"/>
        <v/>
      </c>
      <c r="H55" s="102"/>
    </row>
    <row r="56" spans="1:8">
      <c r="A56" s="91" t="str">
        <f t="shared" si="0"/>
        <v/>
      </c>
    </row>
    <row r="57" spans="1:8">
      <c r="A57" s="91" t="str">
        <f t="shared" si="0"/>
        <v/>
      </c>
      <c r="B57" s="102"/>
      <c r="H57" s="102"/>
    </row>
    <row r="58" spans="1:8">
      <c r="A58" s="91" t="str">
        <f t="shared" si="0"/>
        <v/>
      </c>
    </row>
    <row r="59" spans="1:8">
      <c r="A59" s="91" t="str">
        <f t="shared" si="0"/>
        <v/>
      </c>
      <c r="H59" s="102"/>
    </row>
    <row r="60" spans="1:8">
      <c r="A60" s="91" t="str">
        <f t="shared" si="0"/>
        <v/>
      </c>
    </row>
    <row r="61" spans="1:8">
      <c r="A61" s="91" t="str">
        <f t="shared" si="0"/>
        <v/>
      </c>
    </row>
    <row r="62" spans="1:8">
      <c r="A62" s="91" t="str">
        <f t="shared" si="0"/>
        <v/>
      </c>
    </row>
    <row r="63" spans="1:8">
      <c r="A63" s="91" t="str">
        <f t="shared" si="0"/>
        <v/>
      </c>
    </row>
    <row r="64" spans="1:8">
      <c r="A64" s="91" t="str">
        <f t="shared" si="0"/>
        <v/>
      </c>
    </row>
    <row r="65" spans="1:8">
      <c r="A65" s="91" t="str">
        <f t="shared" si="0"/>
        <v/>
      </c>
    </row>
    <row r="66" spans="1:8">
      <c r="A66" s="91" t="str">
        <f t="shared" si="0"/>
        <v/>
      </c>
      <c r="H66" s="102"/>
    </row>
    <row r="67" spans="1:8">
      <c r="A67" s="91" t="str">
        <f t="shared" si="0"/>
        <v/>
      </c>
    </row>
    <row r="68" spans="1:8">
      <c r="A68" s="91" t="str">
        <f t="shared" si="0"/>
        <v/>
      </c>
    </row>
    <row r="69" spans="1:8">
      <c r="A69" s="91" t="str">
        <f t="shared" si="0"/>
        <v/>
      </c>
      <c r="H69" s="102"/>
    </row>
    <row r="70" spans="1:8">
      <c r="A70" s="91" t="str">
        <f t="shared" si="0"/>
        <v/>
      </c>
    </row>
    <row r="71" spans="1:8">
      <c r="A71" s="91" t="str">
        <f t="shared" si="0"/>
        <v/>
      </c>
    </row>
    <row r="72" spans="1:8">
      <c r="A72" s="91" t="str">
        <f t="shared" si="0"/>
        <v/>
      </c>
      <c r="H72" s="102"/>
    </row>
    <row r="73" spans="1:8">
      <c r="A73" s="91" t="str">
        <f t="shared" si="0"/>
        <v/>
      </c>
    </row>
    <row r="74" spans="1:8">
      <c r="A74" s="91" t="str">
        <f t="shared" si="0"/>
        <v/>
      </c>
      <c r="B74" s="102"/>
      <c r="C74" s="102"/>
      <c r="D74" s="102"/>
      <c r="E74" s="241"/>
      <c r="F74" s="102"/>
      <c r="G74" s="241"/>
      <c r="H74" s="102"/>
    </row>
    <row r="75" spans="1:8">
      <c r="A75" s="91" t="str">
        <f t="shared" si="0"/>
        <v/>
      </c>
      <c r="C75" s="102"/>
      <c r="F75" s="102"/>
    </row>
    <row r="76" spans="1:8">
      <c r="A76" s="91" t="str">
        <f t="shared" si="0"/>
        <v/>
      </c>
    </row>
    <row r="77" spans="1:8">
      <c r="A77" s="91" t="str">
        <f t="shared" si="0"/>
        <v/>
      </c>
    </row>
    <row r="78" spans="1:8">
      <c r="A78" s="91" t="str">
        <f t="shared" si="0"/>
        <v/>
      </c>
    </row>
    <row r="79" spans="1:8">
      <c r="A79" s="91" t="str">
        <f t="shared" si="0"/>
        <v/>
      </c>
    </row>
    <row r="80" spans="1:8">
      <c r="A80" s="91" t="str">
        <f t="shared" si="0"/>
        <v/>
      </c>
    </row>
    <row r="81" spans="1:8">
      <c r="A81" s="91" t="str">
        <f t="shared" si="0"/>
        <v/>
      </c>
    </row>
    <row r="82" spans="1:8">
      <c r="A82" s="91" t="str">
        <f t="shared" si="0"/>
        <v/>
      </c>
    </row>
    <row r="83" spans="1:8">
      <c r="A83" s="91" t="str">
        <f t="shared" si="0"/>
        <v/>
      </c>
    </row>
    <row r="84" spans="1:8">
      <c r="A84" s="91" t="str">
        <f t="shared" si="0"/>
        <v/>
      </c>
    </row>
    <row r="85" spans="1:8">
      <c r="A85" s="91" t="str">
        <f t="shared" si="0"/>
        <v/>
      </c>
    </row>
    <row r="86" spans="1:8">
      <c r="A86" s="91" t="str">
        <f t="shared" si="0"/>
        <v/>
      </c>
      <c r="H86" s="102"/>
    </row>
    <row r="87" spans="1:8">
      <c r="A87" s="91" t="str">
        <f t="shared" si="0"/>
        <v/>
      </c>
    </row>
    <row r="88" spans="1:8">
      <c r="A88" s="91" t="str">
        <f t="shared" si="0"/>
        <v/>
      </c>
    </row>
    <row r="89" spans="1:8">
      <c r="A89" s="91" t="str">
        <f t="shared" si="0"/>
        <v/>
      </c>
    </row>
    <row r="90" spans="1:8">
      <c r="A90" s="91" t="str">
        <f t="shared" si="0"/>
        <v/>
      </c>
      <c r="H90" s="102"/>
    </row>
    <row r="91" spans="1:8">
      <c r="A91" s="91" t="str">
        <f t="shared" si="0"/>
        <v/>
      </c>
    </row>
    <row r="92" spans="1:8">
      <c r="A92" s="91" t="str">
        <f t="shared" si="0"/>
        <v/>
      </c>
    </row>
    <row r="93" spans="1:8">
      <c r="A93" s="91" t="str">
        <f t="shared" si="0"/>
        <v/>
      </c>
    </row>
    <row r="94" spans="1:8">
      <c r="A94" s="91" t="str">
        <f t="shared" si="0"/>
        <v/>
      </c>
    </row>
    <row r="95" spans="1:8">
      <c r="A95" s="91" t="str">
        <f t="shared" si="0"/>
        <v/>
      </c>
    </row>
    <row r="96" spans="1:8">
      <c r="A96" s="91" t="str">
        <f t="shared" si="0"/>
        <v/>
      </c>
    </row>
    <row r="97" spans="1:8">
      <c r="A97" s="91" t="str">
        <f t="shared" si="0"/>
        <v/>
      </c>
    </row>
    <row r="98" spans="1:8">
      <c r="A98" s="91" t="str">
        <f t="shared" ref="A98:A161" si="1">IF(B98="","",ROW()-1)</f>
        <v/>
      </c>
    </row>
    <row r="99" spans="1:8">
      <c r="A99" s="91" t="str">
        <f t="shared" si="1"/>
        <v/>
      </c>
      <c r="G99" s="241"/>
    </row>
    <row r="100" spans="1:8">
      <c r="A100" s="91" t="str">
        <f t="shared" si="1"/>
        <v/>
      </c>
    </row>
    <row r="101" spans="1:8">
      <c r="A101" s="91" t="str">
        <f t="shared" si="1"/>
        <v/>
      </c>
    </row>
    <row r="102" spans="1:8">
      <c r="A102" s="91" t="str">
        <f t="shared" si="1"/>
        <v/>
      </c>
      <c r="B102" s="102"/>
      <c r="D102" s="102"/>
      <c r="E102" s="241"/>
      <c r="G102" s="241"/>
      <c r="H102" s="102"/>
    </row>
    <row r="103" spans="1:8">
      <c r="A103" s="91" t="str">
        <f t="shared" si="1"/>
        <v/>
      </c>
    </row>
    <row r="104" spans="1:8">
      <c r="A104" s="91" t="str">
        <f t="shared" si="1"/>
        <v/>
      </c>
    </row>
    <row r="105" spans="1:8">
      <c r="A105" s="91" t="str">
        <f t="shared" si="1"/>
        <v/>
      </c>
    </row>
    <row r="106" spans="1:8">
      <c r="A106" s="91" t="str">
        <f t="shared" si="1"/>
        <v/>
      </c>
    </row>
    <row r="107" spans="1:8">
      <c r="A107" s="91" t="str">
        <f t="shared" si="1"/>
        <v/>
      </c>
    </row>
    <row r="108" spans="1:8">
      <c r="A108" s="91" t="str">
        <f t="shared" si="1"/>
        <v/>
      </c>
    </row>
    <row r="109" spans="1:8">
      <c r="A109" s="91" t="str">
        <f t="shared" si="1"/>
        <v/>
      </c>
    </row>
    <row r="110" spans="1:8">
      <c r="A110" s="91" t="str">
        <f t="shared" si="1"/>
        <v/>
      </c>
    </row>
    <row r="111" spans="1:8">
      <c r="A111" s="91" t="str">
        <f t="shared" si="1"/>
        <v/>
      </c>
    </row>
    <row r="112" spans="1:8">
      <c r="A112" s="91" t="str">
        <f t="shared" si="1"/>
        <v/>
      </c>
    </row>
    <row r="113" spans="1:1">
      <c r="A113" s="91" t="str">
        <f t="shared" si="1"/>
        <v/>
      </c>
    </row>
    <row r="114" spans="1:1">
      <c r="A114" s="91" t="str">
        <f t="shared" si="1"/>
        <v/>
      </c>
    </row>
    <row r="115" spans="1:1">
      <c r="A115" s="91" t="str">
        <f t="shared" si="1"/>
        <v/>
      </c>
    </row>
    <row r="116" spans="1:1">
      <c r="A116" s="91" t="str">
        <f t="shared" si="1"/>
        <v/>
      </c>
    </row>
    <row r="117" spans="1:1">
      <c r="A117" s="91" t="str">
        <f t="shared" si="1"/>
        <v/>
      </c>
    </row>
    <row r="118" spans="1:1">
      <c r="A118" s="91" t="str">
        <f t="shared" si="1"/>
        <v/>
      </c>
    </row>
    <row r="119" spans="1:1">
      <c r="A119" s="91" t="str">
        <f t="shared" si="1"/>
        <v/>
      </c>
    </row>
    <row r="120" spans="1:1">
      <c r="A120" s="91" t="str">
        <f t="shared" si="1"/>
        <v/>
      </c>
    </row>
    <row r="121" spans="1:1">
      <c r="A121" s="91" t="str">
        <f t="shared" si="1"/>
        <v/>
      </c>
    </row>
    <row r="122" spans="1:1">
      <c r="A122" s="91" t="str">
        <f t="shared" si="1"/>
        <v/>
      </c>
    </row>
    <row r="123" spans="1:1">
      <c r="A123" s="91" t="str">
        <f t="shared" si="1"/>
        <v/>
      </c>
    </row>
    <row r="124" spans="1:1">
      <c r="A124" s="91" t="str">
        <f t="shared" si="1"/>
        <v/>
      </c>
    </row>
    <row r="125" spans="1:1">
      <c r="A125" s="91" t="str">
        <f t="shared" si="1"/>
        <v/>
      </c>
    </row>
    <row r="126" spans="1:1">
      <c r="A126" s="91" t="str">
        <f t="shared" si="1"/>
        <v/>
      </c>
    </row>
    <row r="127" spans="1:1">
      <c r="A127" s="91" t="str">
        <f t="shared" si="1"/>
        <v/>
      </c>
    </row>
    <row r="128" spans="1:1">
      <c r="A128" s="91" t="str">
        <f t="shared" si="1"/>
        <v/>
      </c>
    </row>
    <row r="129" spans="1:1">
      <c r="A129" s="91" t="str">
        <f t="shared" si="1"/>
        <v/>
      </c>
    </row>
    <row r="130" spans="1:1">
      <c r="A130" s="91" t="str">
        <f t="shared" si="1"/>
        <v/>
      </c>
    </row>
    <row r="131" spans="1:1">
      <c r="A131" s="91" t="str">
        <f t="shared" si="1"/>
        <v/>
      </c>
    </row>
    <row r="132" spans="1:1">
      <c r="A132" s="91" t="str">
        <f t="shared" si="1"/>
        <v/>
      </c>
    </row>
    <row r="133" spans="1:1">
      <c r="A133" s="91" t="str">
        <f t="shared" si="1"/>
        <v/>
      </c>
    </row>
    <row r="134" spans="1:1">
      <c r="A134" s="91" t="str">
        <f t="shared" si="1"/>
        <v/>
      </c>
    </row>
    <row r="135" spans="1:1">
      <c r="A135" s="91" t="str">
        <f t="shared" si="1"/>
        <v/>
      </c>
    </row>
    <row r="136" spans="1:1">
      <c r="A136" s="91" t="str">
        <f t="shared" si="1"/>
        <v/>
      </c>
    </row>
    <row r="137" spans="1:1">
      <c r="A137" s="91" t="str">
        <f t="shared" si="1"/>
        <v/>
      </c>
    </row>
    <row r="138" spans="1:1">
      <c r="A138" s="91" t="str">
        <f t="shared" si="1"/>
        <v/>
      </c>
    </row>
    <row r="139" spans="1:1">
      <c r="A139" s="91" t="str">
        <f t="shared" si="1"/>
        <v/>
      </c>
    </row>
    <row r="140" spans="1:1">
      <c r="A140" s="91" t="str">
        <f t="shared" si="1"/>
        <v/>
      </c>
    </row>
    <row r="141" spans="1:1">
      <c r="A141" s="91" t="str">
        <f t="shared" si="1"/>
        <v/>
      </c>
    </row>
    <row r="142" spans="1:1">
      <c r="A142" s="91" t="str">
        <f t="shared" si="1"/>
        <v/>
      </c>
    </row>
    <row r="143" spans="1:1">
      <c r="A143" s="91" t="str">
        <f t="shared" si="1"/>
        <v/>
      </c>
    </row>
    <row r="144" spans="1:1">
      <c r="A144" s="91" t="str">
        <f t="shared" si="1"/>
        <v/>
      </c>
    </row>
    <row r="145" spans="1:1">
      <c r="A145" s="91" t="str">
        <f t="shared" si="1"/>
        <v/>
      </c>
    </row>
    <row r="146" spans="1:1">
      <c r="A146" s="91" t="str">
        <f t="shared" si="1"/>
        <v/>
      </c>
    </row>
    <row r="147" spans="1:1">
      <c r="A147" s="91" t="str">
        <f t="shared" si="1"/>
        <v/>
      </c>
    </row>
    <row r="148" spans="1:1">
      <c r="A148" s="91" t="str">
        <f t="shared" si="1"/>
        <v/>
      </c>
    </row>
    <row r="149" spans="1:1">
      <c r="A149" s="91" t="str">
        <f t="shared" si="1"/>
        <v/>
      </c>
    </row>
    <row r="150" spans="1:1">
      <c r="A150" s="91" t="str">
        <f t="shared" si="1"/>
        <v/>
      </c>
    </row>
    <row r="151" spans="1:1">
      <c r="A151" s="91" t="str">
        <f t="shared" si="1"/>
        <v/>
      </c>
    </row>
    <row r="152" spans="1:1">
      <c r="A152" s="91" t="str">
        <f t="shared" si="1"/>
        <v/>
      </c>
    </row>
    <row r="153" spans="1:1">
      <c r="A153" s="91" t="str">
        <f t="shared" si="1"/>
        <v/>
      </c>
    </row>
    <row r="154" spans="1:1">
      <c r="A154" s="91" t="str">
        <f t="shared" si="1"/>
        <v/>
      </c>
    </row>
    <row r="155" spans="1:1">
      <c r="A155" s="91" t="str">
        <f t="shared" si="1"/>
        <v/>
      </c>
    </row>
    <row r="156" spans="1:1">
      <c r="A156" s="91" t="str">
        <f t="shared" si="1"/>
        <v/>
      </c>
    </row>
    <row r="157" spans="1:1">
      <c r="A157" s="91" t="str">
        <f t="shared" si="1"/>
        <v/>
      </c>
    </row>
    <row r="158" spans="1:1">
      <c r="A158" s="91" t="str">
        <f t="shared" si="1"/>
        <v/>
      </c>
    </row>
    <row r="159" spans="1:1">
      <c r="A159" s="91" t="str">
        <f t="shared" si="1"/>
        <v/>
      </c>
    </row>
    <row r="160" spans="1:1">
      <c r="A160" s="91" t="str">
        <f t="shared" si="1"/>
        <v/>
      </c>
    </row>
    <row r="161" spans="1:1">
      <c r="A161" s="91" t="str">
        <f t="shared" si="1"/>
        <v/>
      </c>
    </row>
    <row r="162" spans="1:1">
      <c r="A162" s="91" t="str">
        <f t="shared" ref="A162:A225" si="2">IF(B162="","",ROW()-1)</f>
        <v/>
      </c>
    </row>
    <row r="163" spans="1:1">
      <c r="A163" s="91" t="str">
        <f t="shared" si="2"/>
        <v/>
      </c>
    </row>
    <row r="164" spans="1:1">
      <c r="A164" s="91" t="str">
        <f t="shared" si="2"/>
        <v/>
      </c>
    </row>
    <row r="165" spans="1:1">
      <c r="A165" s="91" t="str">
        <f t="shared" si="2"/>
        <v/>
      </c>
    </row>
    <row r="166" spans="1:1">
      <c r="A166" s="91" t="str">
        <f t="shared" si="2"/>
        <v/>
      </c>
    </row>
    <row r="167" spans="1:1">
      <c r="A167" s="91" t="str">
        <f t="shared" si="2"/>
        <v/>
      </c>
    </row>
    <row r="168" spans="1:1">
      <c r="A168" s="91" t="str">
        <f t="shared" si="2"/>
        <v/>
      </c>
    </row>
    <row r="169" spans="1:1">
      <c r="A169" s="91" t="str">
        <f t="shared" si="2"/>
        <v/>
      </c>
    </row>
    <row r="170" spans="1:1">
      <c r="A170" s="91" t="str">
        <f t="shared" si="2"/>
        <v/>
      </c>
    </row>
    <row r="171" spans="1:1">
      <c r="A171" s="91" t="str">
        <f t="shared" si="2"/>
        <v/>
      </c>
    </row>
    <row r="172" spans="1:1">
      <c r="A172" s="91" t="str">
        <f t="shared" si="2"/>
        <v/>
      </c>
    </row>
    <row r="173" spans="1:1">
      <c r="A173" s="91" t="str">
        <f t="shared" si="2"/>
        <v/>
      </c>
    </row>
    <row r="174" spans="1:1">
      <c r="A174" s="91" t="str">
        <f t="shared" si="2"/>
        <v/>
      </c>
    </row>
    <row r="175" spans="1:1">
      <c r="A175" s="91" t="str">
        <f t="shared" si="2"/>
        <v/>
      </c>
    </row>
    <row r="176" spans="1:1">
      <c r="A176" s="91" t="str">
        <f t="shared" si="2"/>
        <v/>
      </c>
    </row>
    <row r="177" spans="1:1">
      <c r="A177" s="91" t="str">
        <f t="shared" si="2"/>
        <v/>
      </c>
    </row>
    <row r="178" spans="1:1">
      <c r="A178" s="91" t="str">
        <f t="shared" si="2"/>
        <v/>
      </c>
    </row>
    <row r="179" spans="1:1">
      <c r="A179" s="91" t="str">
        <f t="shared" si="2"/>
        <v/>
      </c>
    </row>
    <row r="180" spans="1:1">
      <c r="A180" s="91" t="str">
        <f t="shared" si="2"/>
        <v/>
      </c>
    </row>
    <row r="181" spans="1:1">
      <c r="A181" s="91" t="str">
        <f t="shared" si="2"/>
        <v/>
      </c>
    </row>
    <row r="182" spans="1:1">
      <c r="A182" s="91" t="str">
        <f t="shared" si="2"/>
        <v/>
      </c>
    </row>
    <row r="183" spans="1:1">
      <c r="A183" s="91" t="str">
        <f t="shared" si="2"/>
        <v/>
      </c>
    </row>
    <row r="184" spans="1:1">
      <c r="A184" s="91" t="str">
        <f t="shared" si="2"/>
        <v/>
      </c>
    </row>
    <row r="185" spans="1:1">
      <c r="A185" s="91" t="str">
        <f t="shared" si="2"/>
        <v/>
      </c>
    </row>
    <row r="186" spans="1:1">
      <c r="A186" s="91" t="str">
        <f t="shared" si="2"/>
        <v/>
      </c>
    </row>
    <row r="187" spans="1:1">
      <c r="A187" s="91" t="str">
        <f t="shared" si="2"/>
        <v/>
      </c>
    </row>
    <row r="188" spans="1:1">
      <c r="A188" s="91" t="str">
        <f t="shared" si="2"/>
        <v/>
      </c>
    </row>
    <row r="189" spans="1:1">
      <c r="A189" s="91" t="str">
        <f t="shared" si="2"/>
        <v/>
      </c>
    </row>
    <row r="190" spans="1:1">
      <c r="A190" s="91" t="str">
        <f t="shared" si="2"/>
        <v/>
      </c>
    </row>
    <row r="191" spans="1:1">
      <c r="A191" s="91" t="str">
        <f t="shared" si="2"/>
        <v/>
      </c>
    </row>
    <row r="192" spans="1:1">
      <c r="A192" s="91" t="str">
        <f t="shared" si="2"/>
        <v/>
      </c>
    </row>
    <row r="193" spans="1:1">
      <c r="A193" s="91" t="str">
        <f t="shared" si="2"/>
        <v/>
      </c>
    </row>
    <row r="194" spans="1:1">
      <c r="A194" s="91" t="str">
        <f t="shared" si="2"/>
        <v/>
      </c>
    </row>
    <row r="195" spans="1:1">
      <c r="A195" s="91" t="str">
        <f t="shared" si="2"/>
        <v/>
      </c>
    </row>
    <row r="196" spans="1:1">
      <c r="A196" s="91" t="str">
        <f t="shared" si="2"/>
        <v/>
      </c>
    </row>
    <row r="197" spans="1:1">
      <c r="A197" s="91" t="str">
        <f t="shared" si="2"/>
        <v/>
      </c>
    </row>
    <row r="198" spans="1:1">
      <c r="A198" s="91" t="str">
        <f t="shared" si="2"/>
        <v/>
      </c>
    </row>
    <row r="199" spans="1:1">
      <c r="A199" s="91" t="str">
        <f t="shared" si="2"/>
        <v/>
      </c>
    </row>
    <row r="200" spans="1:1">
      <c r="A200" s="91" t="str">
        <f t="shared" si="2"/>
        <v/>
      </c>
    </row>
    <row r="201" spans="1:1">
      <c r="A201" s="91" t="str">
        <f t="shared" si="2"/>
        <v/>
      </c>
    </row>
    <row r="202" spans="1:1">
      <c r="A202" s="91" t="str">
        <f t="shared" si="2"/>
        <v/>
      </c>
    </row>
    <row r="203" spans="1:1">
      <c r="A203" s="91" t="str">
        <f t="shared" si="2"/>
        <v/>
      </c>
    </row>
    <row r="204" spans="1:1">
      <c r="A204" s="91" t="str">
        <f t="shared" si="2"/>
        <v/>
      </c>
    </row>
    <row r="205" spans="1:1">
      <c r="A205" s="91" t="str">
        <f t="shared" si="2"/>
        <v/>
      </c>
    </row>
    <row r="206" spans="1:1">
      <c r="A206" s="91" t="str">
        <f t="shared" si="2"/>
        <v/>
      </c>
    </row>
    <row r="207" spans="1:1">
      <c r="A207" s="91" t="str">
        <f t="shared" si="2"/>
        <v/>
      </c>
    </row>
    <row r="208" spans="1:1">
      <c r="A208" s="91" t="str">
        <f t="shared" si="2"/>
        <v/>
      </c>
    </row>
    <row r="209" spans="1:1">
      <c r="A209" s="91" t="str">
        <f t="shared" si="2"/>
        <v/>
      </c>
    </row>
    <row r="210" spans="1:1">
      <c r="A210" s="91" t="str">
        <f t="shared" si="2"/>
        <v/>
      </c>
    </row>
    <row r="211" spans="1:1">
      <c r="A211" s="91" t="str">
        <f t="shared" si="2"/>
        <v/>
      </c>
    </row>
    <row r="212" spans="1:1">
      <c r="A212" s="91" t="str">
        <f t="shared" si="2"/>
        <v/>
      </c>
    </row>
    <row r="213" spans="1:1">
      <c r="A213" s="91" t="str">
        <f t="shared" si="2"/>
        <v/>
      </c>
    </row>
    <row r="214" spans="1:1">
      <c r="A214" s="91" t="str">
        <f t="shared" si="2"/>
        <v/>
      </c>
    </row>
    <row r="215" spans="1:1">
      <c r="A215" s="91" t="str">
        <f t="shared" si="2"/>
        <v/>
      </c>
    </row>
    <row r="216" spans="1:1">
      <c r="A216" s="91" t="str">
        <f t="shared" si="2"/>
        <v/>
      </c>
    </row>
    <row r="217" spans="1:1">
      <c r="A217" s="91" t="str">
        <f t="shared" si="2"/>
        <v/>
      </c>
    </row>
    <row r="218" spans="1:1">
      <c r="A218" s="91" t="str">
        <f t="shared" si="2"/>
        <v/>
      </c>
    </row>
    <row r="219" spans="1:1">
      <c r="A219" s="91" t="str">
        <f t="shared" si="2"/>
        <v/>
      </c>
    </row>
    <row r="220" spans="1:1">
      <c r="A220" s="91" t="str">
        <f t="shared" si="2"/>
        <v/>
      </c>
    </row>
    <row r="221" spans="1:1">
      <c r="A221" s="91" t="str">
        <f t="shared" si="2"/>
        <v/>
      </c>
    </row>
    <row r="222" spans="1:1">
      <c r="A222" s="91" t="str">
        <f t="shared" si="2"/>
        <v/>
      </c>
    </row>
    <row r="223" spans="1:1">
      <c r="A223" s="91" t="str">
        <f t="shared" si="2"/>
        <v/>
      </c>
    </row>
    <row r="224" spans="1:1">
      <c r="A224" s="91" t="str">
        <f t="shared" si="2"/>
        <v/>
      </c>
    </row>
    <row r="225" spans="1:1">
      <c r="A225" s="91" t="str">
        <f t="shared" si="2"/>
        <v/>
      </c>
    </row>
    <row r="226" spans="1:1">
      <c r="A226" s="91" t="str">
        <f t="shared" ref="A226:A251" si="3">IF(B226="","",ROW()-1)</f>
        <v/>
      </c>
    </row>
    <row r="227" spans="1:1">
      <c r="A227" s="91" t="str">
        <f t="shared" si="3"/>
        <v/>
      </c>
    </row>
    <row r="228" spans="1:1">
      <c r="A228" s="91" t="str">
        <f t="shared" si="3"/>
        <v/>
      </c>
    </row>
    <row r="229" spans="1:1">
      <c r="A229" s="91" t="str">
        <f t="shared" si="3"/>
        <v/>
      </c>
    </row>
    <row r="230" spans="1:1">
      <c r="A230" s="91" t="str">
        <f t="shared" si="3"/>
        <v/>
      </c>
    </row>
    <row r="231" spans="1:1">
      <c r="A231" s="91" t="str">
        <f t="shared" si="3"/>
        <v/>
      </c>
    </row>
    <row r="232" spans="1:1">
      <c r="A232" s="91" t="str">
        <f t="shared" si="3"/>
        <v/>
      </c>
    </row>
    <row r="233" spans="1:1">
      <c r="A233" s="91" t="str">
        <f t="shared" si="3"/>
        <v/>
      </c>
    </row>
    <row r="234" spans="1:1">
      <c r="A234" s="91" t="str">
        <f t="shared" si="3"/>
        <v/>
      </c>
    </row>
    <row r="235" spans="1:1">
      <c r="A235" s="91" t="str">
        <f t="shared" si="3"/>
        <v/>
      </c>
    </row>
    <row r="236" spans="1:1">
      <c r="A236" s="91" t="str">
        <f t="shared" si="3"/>
        <v/>
      </c>
    </row>
    <row r="237" spans="1:1">
      <c r="A237" s="91" t="str">
        <f t="shared" si="3"/>
        <v/>
      </c>
    </row>
    <row r="238" spans="1:1">
      <c r="A238" s="91" t="str">
        <f t="shared" si="3"/>
        <v/>
      </c>
    </row>
    <row r="239" spans="1:1">
      <c r="A239" s="91" t="str">
        <f t="shared" si="3"/>
        <v/>
      </c>
    </row>
    <row r="240" spans="1:1">
      <c r="A240" s="91" t="str">
        <f t="shared" si="3"/>
        <v/>
      </c>
    </row>
    <row r="241" spans="1:1">
      <c r="A241" s="91" t="str">
        <f t="shared" si="3"/>
        <v/>
      </c>
    </row>
    <row r="242" spans="1:1">
      <c r="A242" s="91" t="str">
        <f t="shared" si="3"/>
        <v/>
      </c>
    </row>
    <row r="243" spans="1:1">
      <c r="A243" s="91" t="str">
        <f t="shared" si="3"/>
        <v/>
      </c>
    </row>
    <row r="244" spans="1:1">
      <c r="A244" s="91" t="str">
        <f t="shared" si="3"/>
        <v/>
      </c>
    </row>
    <row r="245" spans="1:1">
      <c r="A245" s="91" t="str">
        <f t="shared" si="3"/>
        <v/>
      </c>
    </row>
    <row r="246" spans="1:1">
      <c r="A246" s="91" t="str">
        <f t="shared" si="3"/>
        <v/>
      </c>
    </row>
    <row r="247" spans="1:1">
      <c r="A247" s="91" t="str">
        <f t="shared" si="3"/>
        <v/>
      </c>
    </row>
    <row r="248" spans="1:1">
      <c r="A248" s="91" t="str">
        <f t="shared" si="3"/>
        <v/>
      </c>
    </row>
    <row r="249" spans="1:1">
      <c r="A249" s="91" t="str">
        <f t="shared" si="3"/>
        <v/>
      </c>
    </row>
    <row r="250" spans="1:1">
      <c r="A250" s="91" t="str">
        <f t="shared" si="3"/>
        <v/>
      </c>
    </row>
    <row r="251" spans="1:1">
      <c r="A251" s="91" t="str">
        <f t="shared" si="3"/>
        <v/>
      </c>
    </row>
  </sheetData>
  <pageMargins left="0.69930555555555596" right="0.69930555555555596" top="0.75" bottom="0.75" header="0.3" footer="0.3"/>
  <pageSetup paperSize="9" scale="4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BCEB-F6CB-459A-B2C4-2508F192F41E}">
  <sheetPr codeName="Sheet19"/>
  <dimension ref="A1:O700"/>
  <sheetViews>
    <sheetView showGridLines="0" zoomScale="60" zoomScaleNormal="60" workbookViewId="0">
      <pane xSplit="5" ySplit="1" topLeftCell="F13" activePane="bottomRight" state="frozen"/>
      <selection activeCell="I14" sqref="I14:J16"/>
      <selection pane="topRight" activeCell="I14" sqref="I14:J16"/>
      <selection pane="bottomLeft" activeCell="I14" sqref="I14:J16"/>
      <selection pane="bottomRight" activeCell="I14" sqref="I14:J16"/>
    </sheetView>
  </sheetViews>
  <sheetFormatPr defaultColWidth="9" defaultRowHeight="15"/>
  <cols>
    <col min="1" max="1" width="4.28515625" style="91" customWidth="1"/>
    <col min="2" max="2" width="28.28515625" style="91" customWidth="1"/>
    <col min="3" max="3" width="19" style="91" customWidth="1"/>
    <col min="4" max="4" width="28.28515625" style="91" customWidth="1"/>
    <col min="5" max="5" width="29.42578125" style="127" customWidth="1"/>
    <col min="6" max="6" width="17.7109375" style="91" customWidth="1"/>
    <col min="7" max="7" width="17.28515625" style="91" customWidth="1"/>
    <col min="8" max="8" width="17" style="91" customWidth="1"/>
    <col min="9" max="9" width="21.42578125" style="91" customWidth="1"/>
    <col min="10" max="10" width="105.140625" style="91" customWidth="1"/>
    <col min="11" max="11" width="19.42578125" style="91" customWidth="1"/>
    <col min="12" max="12" width="18.42578125" style="91" customWidth="1"/>
    <col min="13" max="13" width="21.28515625" style="91" customWidth="1"/>
    <col min="14" max="14" width="103.7109375" style="91" customWidth="1"/>
    <col min="15" max="16384" width="9" style="91"/>
  </cols>
  <sheetData>
    <row r="1" spans="1:14" ht="30" customHeight="1">
      <c r="A1" s="254" t="s">
        <v>48</v>
      </c>
      <c r="B1" s="191" t="s">
        <v>10</v>
      </c>
      <c r="C1" s="191" t="s">
        <v>9</v>
      </c>
      <c r="D1" s="191" t="s">
        <v>201</v>
      </c>
      <c r="E1" s="192" t="s">
        <v>202</v>
      </c>
      <c r="F1" s="191" t="s">
        <v>203</v>
      </c>
      <c r="G1" s="191" t="s">
        <v>204</v>
      </c>
      <c r="H1" s="191" t="s">
        <v>205</v>
      </c>
      <c r="I1" s="191" t="s">
        <v>206</v>
      </c>
      <c r="J1" s="191" t="s">
        <v>61</v>
      </c>
      <c r="K1" s="191" t="s">
        <v>4</v>
      </c>
      <c r="L1" s="191" t="s">
        <v>207</v>
      </c>
      <c r="M1" s="191" t="s">
        <v>62</v>
      </c>
      <c r="N1" s="255" t="s">
        <v>7</v>
      </c>
    </row>
    <row r="2" spans="1:14">
      <c r="A2" s="256">
        <v>1</v>
      </c>
      <c r="B2" s="257" t="str">
        <f>_xlfn.IFNA(INDEX(DataPembayaran_BLU!$C$2:$C$700,MATCH(A2,DataPembayaran_BLU!$A$2:$A$700,0)),"")</f>
        <v>SPM-BLU/APTP-2026/0001</v>
      </c>
      <c r="C2" s="258">
        <f>IF(INDEX(DataPembayaran_BLU!$B$2:$B$700,MATCH(DataSP2D_BLU!B2,DataPembayaran_BLU!$C$2:$C$700,0))=0,"",INDEX(DataPembayaran_BLU!$B$2:$B$700,MATCH(DataSP2D_BLU!B2,DataPembayaran_BLU!$C$2:$C$700,0)))</f>
        <v>46051</v>
      </c>
      <c r="D2" s="259" t="s">
        <v>208</v>
      </c>
      <c r="E2" s="260">
        <v>46051</v>
      </c>
      <c r="F2" s="261" t="str">
        <f>IF(E2="","",DataPembayaran_BLU!$U2)</f>
        <v>Belanja Barang</v>
      </c>
      <c r="G2" s="262" t="str">
        <f>IF(E2="","",DataPembayaran_BLU!$E$2)</f>
        <v>SP2D BLU - TRF</v>
      </c>
      <c r="H2" s="7">
        <f>IF(E2="","",DataPembayaran_BLU!$L$2-DataPembayaran_BLU!$N$2-DataPembayaran_BLU!$P$2)</f>
        <v>173661169</v>
      </c>
      <c r="I2" s="256" t="str">
        <f>IF(E2="","",DataPembayaran_BLU!$F$2)</f>
        <v xml:space="preserve">CV. GARUDA KARYA BERSAMA </v>
      </c>
      <c r="J2" s="263" t="str">
        <f>IFERROR(INDEX(supplier_alamat,MATCH(DataSP2D_BLU!I2,supplier,0)),"")</f>
        <v>Jl. Trisari, Kel. Sidodadi, Kec. Samarinda Ulu Kota Samarinda, Kalimantan Timur 75131</v>
      </c>
      <c r="K2" s="263" t="str">
        <f t="shared" ref="K2:K19" si="0">IFERROR(INDEX(supplier_npwp,MATCH(I2,supplier,0)),"")</f>
        <v>0607734639741000</v>
      </c>
      <c r="L2" s="263" t="str">
        <f t="shared" ref="L2:L19" si="1">IFERROR(INDEX(supplier_rekening,MATCH(I2,supplier,0)),"")</f>
        <v>0002001880002240</v>
      </c>
      <c r="M2" s="263" t="str">
        <f t="shared" ref="M2:M19" si="2">IFERROR(INDEX(supplier_bank,MATCH(I2,supplier,0)),"")</f>
        <v>Bank Tabungan Negara</v>
      </c>
      <c r="N2" s="264" t="str">
        <f>IF(E2="","",DataPembayaran_BLU!$G$2)</f>
        <v>Pembayaran Belanja Barang Pekerjaan Pemotongan Rumput Sisi Udara Tahap I : 1 (Satu) Paket</v>
      </c>
    </row>
    <row r="3" spans="1:14">
      <c r="A3" s="256">
        <v>2</v>
      </c>
      <c r="B3" s="257" t="str">
        <f>_xlfn.IFNA(INDEX(DataPembayaran_BLU!$C$2:$C$700,MATCH(A3,DataPembayaran_BLU!$A$2:$A$700,0)),"")</f>
        <v>SPM-BLU/APTP-2026/0002</v>
      </c>
      <c r="C3" s="258">
        <f>IF(INDEX(DataPembayaran_BLU!$B$2:$B$700,MATCH(DataSP2D_BLU!B3,DataPembayaran_BLU!$C$2:$C$700,0))=0,"",INDEX(DataPembayaran_BLU!$B$2:$B$700,MATCH(DataSP2D_BLU!B3,DataPembayaran_BLU!$C$2:$C$700,0)))</f>
        <v>46051</v>
      </c>
      <c r="D3" s="259" t="s">
        <v>209</v>
      </c>
      <c r="E3" s="260">
        <v>46051</v>
      </c>
      <c r="F3" s="261" t="str">
        <f>IF(E3="","",DataPembayaran_BLU!$U3)</f>
        <v>Belanja Barang</v>
      </c>
      <c r="G3" s="262" t="str">
        <f>IF(E3="","",DataPembayaran_BLU!$E$3)</f>
        <v>SP2D BLU - TRF</v>
      </c>
      <c r="H3" s="7">
        <f>IF(E3="","",DataPembayaran_BLU!$L$3-DataPembayaran_BLU!$N$3-DataPembayaran_BLU!$P$3)</f>
        <v>172150230</v>
      </c>
      <c r="I3" s="256" t="str">
        <f>IF(E3="","",DataPembayaran_BLU!$F$3)</f>
        <v>CV. GUNA AKHLAK SUKSES</v>
      </c>
      <c r="J3" s="263" t="str">
        <f>IFERROR(INDEX(supplier_alamat,MATCH(DataSP2D_BLU!I3,supplier,0)),"")</f>
        <v>Jl. Harun Nafsi, RT. 15 Kel. Rapak Dalam, Kec. Loa Jalan Ilir Kota Samarinda, Kalimantan Timur 75131</v>
      </c>
      <c r="K3" s="263" t="str">
        <f t="shared" si="0"/>
        <v>53.129.349.6-741.000</v>
      </c>
      <c r="L3" s="263" t="str">
        <f t="shared" si="1"/>
        <v>2001300006805</v>
      </c>
      <c r="M3" s="263" t="str">
        <f t="shared" si="2"/>
        <v>Bank Tabungan Negara</v>
      </c>
      <c r="N3" s="264" t="str">
        <f>IF(E3="","",DataPembayaran_BLU!$G$3)</f>
        <v>Pembayaran Belanja Barang Pengadaan Obat Air</v>
      </c>
    </row>
    <row r="4" spans="1:14">
      <c r="A4" s="256">
        <v>3</v>
      </c>
      <c r="B4" s="257" t="str">
        <f>_xlfn.IFNA(INDEX(DataPembayaran_BLU!$C$2:$C$700,MATCH(A4,DataPembayaran_BLU!$A$2:$A$700,0)),"")</f>
        <v>SPM-BLU/APTP-2026/0003</v>
      </c>
      <c r="C4" s="258">
        <f>IF(INDEX(DataPembayaran_BLU!$B$2:$B$700,MATCH(DataSP2D_BLU!B4,DataPembayaran_BLU!$C$2:$C$700,0))=0,"",INDEX(DataPembayaran_BLU!$B$2:$B$700,MATCH(DataSP2D_BLU!B4,DataPembayaran_BLU!$C$2:$C$700,0)))</f>
        <v>46051</v>
      </c>
      <c r="D4" s="259" t="s">
        <v>210</v>
      </c>
      <c r="E4" s="260">
        <v>46051</v>
      </c>
      <c r="F4" s="261" t="str">
        <f>IF(E4="","",DataPembayaran_BLU!$U4)</f>
        <v>Belanja Barang</v>
      </c>
      <c r="G4" s="262" t="str">
        <f>IF(E4="","",DataPembayaran_BLU!$E$4)</f>
        <v>SP2D BLU - TRF</v>
      </c>
      <c r="H4" s="7">
        <f>IF(E4="","",DataPembayaran_BLU!$L$4-DataPembayaran_BLU!$N$4-DataPembayaran_BLU!$P$4)</f>
        <v>31752000</v>
      </c>
      <c r="I4" s="256" t="str">
        <f>IF(E4="","",DataPembayaran_BLU!$F$4)</f>
        <v>PT. ANGKASA JAYA SERVIS</v>
      </c>
      <c r="J4" s="263" t="str">
        <f>IFERROR(INDEX(supplier_alamat,MATCH(DataSP2D_BLU!I4,supplier,0)),"")</f>
        <v>Jl. Poros Samarinda - Bontang, Kel. Sungai Siring, Samarinda-Kalimantan Timur</v>
      </c>
      <c r="K4" s="263" t="str">
        <f t="shared" si="0"/>
        <v>0539247528722000</v>
      </c>
      <c r="L4" s="263" t="str">
        <f t="shared" si="1"/>
        <v>2001880001341</v>
      </c>
      <c r="M4" s="263" t="str">
        <f t="shared" si="2"/>
        <v>Bank Tabungan Negara</v>
      </c>
      <c r="N4" s="264" t="str">
        <f>IF(E4="","",DataPembayaran_BLU!$G$4)</f>
        <v>Pembayaran Belanja Barang Pemeliharaan Fasilitas Sisi udara</v>
      </c>
    </row>
    <row r="5" spans="1:14">
      <c r="A5" s="256">
        <v>4</v>
      </c>
      <c r="B5" s="257" t="str">
        <f>_xlfn.IFNA(INDEX(DataPembayaran_BLU!$C$2:$C$700,MATCH(A5,DataPembayaran_BLU!$A$2:$A$700,0)),"")</f>
        <v>SPM-BLU/APTP-2026/0004</v>
      </c>
      <c r="C5" s="258">
        <f>IF(INDEX(DataPembayaran_BLU!$B$2:$B$700,MATCH(DataSP2D_BLU!B5,DataPembayaran_BLU!$C$2:$C$700,0))=0,"",INDEX(DataPembayaran_BLU!$B$2:$B$700,MATCH(DataSP2D_BLU!B5,DataPembayaran_BLU!$C$2:$C$700,0)))</f>
        <v>46051</v>
      </c>
      <c r="D5" s="259" t="s">
        <v>211</v>
      </c>
      <c r="E5" s="260">
        <v>46051</v>
      </c>
      <c r="F5" s="261" t="str">
        <f>IF(E5="","",DataPembayaran_BLU!$U5)</f>
        <v>Belanja Barang</v>
      </c>
      <c r="G5" s="262" t="str">
        <f>IF(E5="","",DataPembayaran_BLU!$E$5)</f>
        <v>SP2D BLU - TRF</v>
      </c>
      <c r="H5" s="7">
        <f>IF(E5="","",DataPembayaran_BLU!$L$5-DataPembayaran_BLU!$N$5-DataPembayaran_BLU!$P$5)</f>
        <v>23520000</v>
      </c>
      <c r="I5" s="256" t="str">
        <f>IF(E5="","",DataPembayaran_BLU!$F$6)</f>
        <v>CV. GUNA AKHLAK SUKSES</v>
      </c>
      <c r="J5" s="263" t="str">
        <f>IFERROR(INDEX(supplier_alamat,MATCH(DataSP2D_BLU!I5,supplier,0)),"")</f>
        <v>Jl. Harun Nafsi, RT. 15 Kel. Rapak Dalam, Kec. Loa Jalan Ilir Kota Samarinda, Kalimantan Timur 75131</v>
      </c>
      <c r="K5" s="263" t="str">
        <f t="shared" si="0"/>
        <v>53.129.349.6-741.000</v>
      </c>
      <c r="L5" s="263" t="str">
        <f t="shared" si="1"/>
        <v>2001300006805</v>
      </c>
      <c r="M5" s="263" t="str">
        <f t="shared" si="2"/>
        <v>Bank Tabungan Negara</v>
      </c>
      <c r="N5" s="264" t="str">
        <f>IF(E5="","",DataPembayaran_BLU!$G$5)</f>
        <v>Pembayaran Belanja Barang Pemeliharaan Sistem Tata Udara</v>
      </c>
    </row>
    <row r="6" spans="1:14">
      <c r="A6" s="256">
        <v>5</v>
      </c>
      <c r="B6" s="257" t="str">
        <f>_xlfn.IFNA(INDEX(DataPembayaran_BLU!$C$2:$C$700,MATCH(A6,DataPembayaran_BLU!$A$2:$A$700,0)),"")</f>
        <v>SPM-BLU/APTP-2026/0005</v>
      </c>
      <c r="C6" s="258">
        <f>IF(INDEX(DataPembayaran_BLU!$B$2:$B$700,MATCH(DataSP2D_BLU!B6,DataPembayaran_BLU!$C$2:$C$700,0))=0,"",INDEX(DataPembayaran_BLU!$B$2:$B$700,MATCH(DataSP2D_BLU!B6,DataPembayaran_BLU!$C$2:$C$700,0)))</f>
        <v>46051</v>
      </c>
      <c r="D6" s="259" t="s">
        <v>212</v>
      </c>
      <c r="E6" s="260">
        <v>46051</v>
      </c>
      <c r="F6" s="261" t="str">
        <f>IF(E6="","",DataPembayaran_BLU!$U6)</f>
        <v>Belanja Barang</v>
      </c>
      <c r="G6" s="262" t="str">
        <f>IF(E6="","",DataPembayaran_BLU!$E$6)</f>
        <v>SP2D BLU - TRF</v>
      </c>
      <c r="H6" s="7">
        <f>IF(E6="","",DataPembayaran_BLU!$L$6-DataPembayaran_BLU!$N$6-DataPembayaran_BLU!$P$6)</f>
        <v>9702000</v>
      </c>
      <c r="I6" s="256" t="str">
        <f>IF(E6="","",DataPembayaran_BLU!$F$6)</f>
        <v>CV. GUNA AKHLAK SUKSES</v>
      </c>
      <c r="J6" s="263" t="str">
        <f>IFERROR(INDEX(supplier_alamat,MATCH(DataSP2D_BLU!I6,supplier,0)),"")</f>
        <v>Jl. Harun Nafsi, RT. 15 Kel. Rapak Dalam, Kec. Loa Jalan Ilir Kota Samarinda, Kalimantan Timur 75131</v>
      </c>
      <c r="K6" s="263" t="str">
        <f t="shared" si="0"/>
        <v>53.129.349.6-741.000</v>
      </c>
      <c r="L6" s="263" t="str">
        <f t="shared" si="1"/>
        <v>2001300006805</v>
      </c>
      <c r="M6" s="263" t="str">
        <f t="shared" si="2"/>
        <v>Bank Tabungan Negara</v>
      </c>
      <c r="N6" s="264" t="str">
        <f>IF(E6="","",DataPembayaran_BLU!$G$6)</f>
        <v>Pembayaran Belanja Barang Pemeliharaan Sistem Air Bersih</v>
      </c>
    </row>
    <row r="7" spans="1:14">
      <c r="A7" s="256">
        <v>6</v>
      </c>
      <c r="B7" s="257" t="str">
        <f>_xlfn.IFNA(INDEX(DataPembayaran_BLU!$C$2:$C$700,MATCH(A7,DataPembayaran_BLU!$A$2:$A$700,0)),"")</f>
        <v>SPM-BLU/APTP-2026/0006</v>
      </c>
      <c r="C7" s="258">
        <f>IF(INDEX(DataPembayaran_BLU!$B$2:$B$700,MATCH(DataSP2D_BLU!B7,DataPembayaran_BLU!$C$2:$C$700,0))=0,"",INDEX(DataPembayaran_BLU!$B$2:$B$700,MATCH(DataSP2D_BLU!B7,DataPembayaran_BLU!$C$2:$C$700,0)))</f>
        <v>46051</v>
      </c>
      <c r="D7" s="259" t="s">
        <v>213</v>
      </c>
      <c r="E7" s="260">
        <v>46051</v>
      </c>
      <c r="F7" s="261" t="str">
        <f>IF(E7="","",DataPembayaran_BLU!$U7)</f>
        <v>Belanja Barang</v>
      </c>
      <c r="G7" s="262" t="str">
        <f>IF(E7="","",DataPembayaran_BLU!$E$7)</f>
        <v>SP2D BLU - TRF</v>
      </c>
      <c r="H7" s="7">
        <f>IF(E7="","",DataPembayaran_BLU!$L$7-DataPembayaran_BLU!$N$7-DataPembayaran_BLU!$P$7)</f>
        <v>19306000</v>
      </c>
      <c r="I7" s="256" t="str">
        <f>IF(E7="","",DataPembayaran_BLU!$F$7)</f>
        <v>PT. ANGKASA JAYA SERVIS</v>
      </c>
      <c r="J7" s="263" t="str">
        <f>IFERROR(INDEX(supplier_alamat,MATCH(DataSP2D_BLU!I7,supplier,0)),"")</f>
        <v>Jl. Poros Samarinda - Bontang, Kel. Sungai Siring, Samarinda-Kalimantan Timur</v>
      </c>
      <c r="K7" s="263" t="str">
        <f t="shared" si="0"/>
        <v>0539247528722000</v>
      </c>
      <c r="L7" s="263" t="str">
        <f t="shared" si="1"/>
        <v>2001880001341</v>
      </c>
      <c r="M7" s="263" t="str">
        <f t="shared" si="2"/>
        <v>Bank Tabungan Negara</v>
      </c>
      <c r="N7" s="264" t="str">
        <f>IF(E7="","",DataPembayaran_BLU!$G$7)</f>
        <v>Pembayaran Belanja Barang Pengelolaan Sistem Limbah</v>
      </c>
    </row>
    <row r="8" spans="1:14">
      <c r="A8" s="256">
        <v>7</v>
      </c>
      <c r="B8" s="257" t="str">
        <f>_xlfn.IFNA(INDEX(DataPembayaran_BLU!$C$2:$C$700,MATCH(A8,DataPembayaran_BLU!$A$2:$A$700,0)),"")</f>
        <v>SPM-BLU/APTP-2026/0007</v>
      </c>
      <c r="C8" s="258">
        <f>IF(INDEX(DataPembayaran_BLU!$B$2:$B$700,MATCH(DataSP2D_BLU!B8,DataPembayaran_BLU!$C$2:$C$700,0))=0,"",INDEX(DataPembayaran_BLU!$B$2:$B$700,MATCH(DataSP2D_BLU!B8,DataPembayaran_BLU!$C$2:$C$700,0)))</f>
        <v>46051</v>
      </c>
      <c r="D8" s="259" t="s">
        <v>214</v>
      </c>
      <c r="E8" s="260">
        <v>46051</v>
      </c>
      <c r="F8" s="261" t="str">
        <f>IF(E8="","",DataPembayaran_BLU!$U8)</f>
        <v>Belanja Barang</v>
      </c>
      <c r="G8" s="262" t="str">
        <f>IF(E8="","",DataPembayaran_BLU!$E$8)</f>
        <v>SP2D BLU - TRF</v>
      </c>
      <c r="H8" s="7">
        <f>IF(E8="","",DataPembayaran_BLU!$L$8-DataPembayaran_BLU!$N$8-DataPembayaran_BLU!$P$8)</f>
        <v>31360000</v>
      </c>
      <c r="I8" s="256" t="str">
        <f>IF(E8="","",DataPembayaran_BLU!$F$8)</f>
        <v>CV. GUNA AKHLAK SUKSES</v>
      </c>
      <c r="J8" s="263" t="str">
        <f>IFERROR(INDEX(supplier_alamat,MATCH(DataSP2D_BLU!I8,supplier,0)),"")</f>
        <v>Jl. Harun Nafsi, RT. 15 Kel. Rapak Dalam, Kec. Loa Jalan Ilir Kota Samarinda, Kalimantan Timur 75131</v>
      </c>
      <c r="K8" s="263" t="str">
        <f t="shared" si="0"/>
        <v>53.129.349.6-741.000</v>
      </c>
      <c r="L8" s="263" t="str">
        <f t="shared" si="1"/>
        <v>2001300006805</v>
      </c>
      <c r="M8" s="263" t="str">
        <f t="shared" si="2"/>
        <v>Bank Tabungan Negara</v>
      </c>
      <c r="N8" s="264" t="str">
        <f>IF(E8="","",DataPembayaran_BLU!$G$8)</f>
        <v>Pembayaran Belanja Barang Perbaikan Sofa Disabilitas</v>
      </c>
    </row>
    <row r="9" spans="1:14">
      <c r="A9" s="256">
        <v>8</v>
      </c>
      <c r="B9" s="257" t="str">
        <f>_xlfn.IFNA(INDEX(DataPembayaran_BLU!$C$2:$C$700,MATCH(A9,DataPembayaran_BLU!$A$2:$A$700,0)),"")</f>
        <v>SPM-BLU/APTP-2026/0008</v>
      </c>
      <c r="C9" s="258">
        <f>IF(INDEX(DataPembayaran_BLU!$B$2:$B$700,MATCH(DataSP2D_BLU!B9,DataPembayaran_BLU!$C$2:$C$700,0))=0,"",INDEX(DataPembayaran_BLU!$B$2:$B$700,MATCH(DataSP2D_BLU!B9,DataPembayaran_BLU!$C$2:$C$700,0)))</f>
        <v>46051</v>
      </c>
      <c r="D9" s="259" t="s">
        <v>215</v>
      </c>
      <c r="E9" s="260">
        <v>46051</v>
      </c>
      <c r="F9" s="261" t="str">
        <f>IF(E9="","",DataPembayaran_BLU!$U9)</f>
        <v>Belanja Barang</v>
      </c>
      <c r="G9" s="262" t="str">
        <f>IF(E9="","",DataPembayaran_BLU!$E$9)</f>
        <v>SP2D BLU - TRF</v>
      </c>
      <c r="H9" s="7">
        <f>IF(E9="","",DataPembayaran_BLU!$L$9-DataPembayaran_BLU!$N$9-DataPembayaran_BLU!$P$9)</f>
        <v>3920000</v>
      </c>
      <c r="I9" s="256" t="str">
        <f>IF(E9="","",DataPembayaran_BLU!$F$8)</f>
        <v>CV. GUNA AKHLAK SUKSES</v>
      </c>
      <c r="J9" s="263" t="str">
        <f>IFERROR(INDEX(supplier_alamat,MATCH(DataSP2D_BLU!I9,supplier,0)),"")</f>
        <v>Jl. Harun Nafsi, RT. 15 Kel. Rapak Dalam, Kec. Loa Jalan Ilir Kota Samarinda, Kalimantan Timur 75131</v>
      </c>
      <c r="K9" s="263" t="str">
        <f t="shared" si="0"/>
        <v>53.129.349.6-741.000</v>
      </c>
      <c r="L9" s="263" t="str">
        <f t="shared" si="1"/>
        <v>2001300006805</v>
      </c>
      <c r="M9" s="263" t="str">
        <f t="shared" si="2"/>
        <v>Bank Tabungan Negara</v>
      </c>
      <c r="N9" s="264" t="str">
        <f>IF(E9="","",DataPembayaran_BLU!$G$9)</f>
        <v xml:space="preserve">Pembayaran Belanja Barang Perbaikan Conveyor Checkin </v>
      </c>
    </row>
    <row r="10" spans="1:14">
      <c r="A10" s="256">
        <v>9</v>
      </c>
      <c r="B10" s="257" t="str">
        <f>_xlfn.IFNA(INDEX(DataPembayaran_BLU!$C$2:$C$700,MATCH(A10,DataPembayaran_BLU!$A$2:$A$700,0)),"")</f>
        <v>SPM-BLU/APTP-2026/0009</v>
      </c>
      <c r="C10" s="258">
        <f>IF(INDEX(DataPembayaran_BLU!$B$2:$B$700,MATCH(DataSP2D_BLU!B10,DataPembayaran_BLU!$C$2:$C$700,0))=0,"",INDEX(DataPembayaran_BLU!$B$2:$B$700,MATCH(DataSP2D_BLU!B10,DataPembayaran_BLU!$C$2:$C$700,0)))</f>
        <v>46051</v>
      </c>
      <c r="D10" s="259" t="s">
        <v>216</v>
      </c>
      <c r="E10" s="260">
        <v>46051</v>
      </c>
      <c r="F10" s="261" t="str">
        <f>IF(E10="","",DataPembayaran_BLU!$U10)</f>
        <v>Belanja Barang</v>
      </c>
      <c r="G10" s="262" t="str">
        <f>IF(E10="","",DataPembayaran_BLU!$E$10)</f>
        <v>SP2D BLU - TRF</v>
      </c>
      <c r="H10" s="7">
        <f>IF(E10="","",DataPembayaran_BLU!$L$10-DataPembayaran_BLU!$N$10-DataPembayaran_BLU!$P$10)</f>
        <v>25000000</v>
      </c>
      <c r="I10" s="256" t="str">
        <f>IF(E10="","",DataPembayaran_BLU!$F$8)</f>
        <v>CV. GUNA AKHLAK SUKSES</v>
      </c>
      <c r="J10" s="263" t="str">
        <f>IFERROR(INDEX(supplier_alamat,MATCH(DataSP2D_BLU!I10,supplier,0)),"")</f>
        <v>Jl. Harun Nafsi, RT. 15 Kel. Rapak Dalam, Kec. Loa Jalan Ilir Kota Samarinda, Kalimantan Timur 75131</v>
      </c>
      <c r="K10" s="263" t="str">
        <f t="shared" si="0"/>
        <v>53.129.349.6-741.000</v>
      </c>
      <c r="L10" s="263" t="str">
        <f t="shared" si="1"/>
        <v>2001300006805</v>
      </c>
      <c r="M10" s="263" t="str">
        <f t="shared" si="2"/>
        <v>Bank Tabungan Negara</v>
      </c>
      <c r="N10" s="264" t="str">
        <f>IF(E10="","",DataPembayaran_BLU!$G$10)</f>
        <v>Pembayaran Belanja Pelatihan Basic PK Angkatan XLVI</v>
      </c>
    </row>
    <row r="11" spans="1:14" ht="30">
      <c r="A11" s="256">
        <v>10</v>
      </c>
      <c r="B11" s="257" t="str">
        <f>_xlfn.IFNA(INDEX(DataPembayaran_BLU!$C$2:$C$700,MATCH(A11,DataPembayaran_BLU!$A$2:$A$700,0)),"")</f>
        <v>SPM-BLU/APTP-2026/0010</v>
      </c>
      <c r="C11" s="258">
        <f>IF(INDEX(DataPembayaran_BLU!$B$2:$B$700,MATCH(DataSP2D_BLU!B11,DataPembayaran_BLU!$C$2:$C$700,0))=0,"",INDEX(DataPembayaran_BLU!$B$2:$B$700,MATCH(DataSP2D_BLU!B11,DataPembayaran_BLU!$C$2:$C$700,0)))</f>
        <v>46057</v>
      </c>
      <c r="D11" s="259" t="s">
        <v>217</v>
      </c>
      <c r="E11" s="260">
        <v>46057</v>
      </c>
      <c r="F11" s="261" t="str">
        <f>IF(E11="","",DataPembayaran_BLU!$U11)</f>
        <v>Belanja Barang</v>
      </c>
      <c r="G11" s="262" t="str">
        <f>IF(E11="","",DataPembayaran_BLU!$E$11)</f>
        <v>SP2D BLU - TRF</v>
      </c>
      <c r="H11" s="7">
        <f>IF(E11="","",DataPembayaran_BLU!$L$11-DataPembayaran_BLU!$N$11-DataPembayaran_BLU!$P$11)</f>
        <v>421968099</v>
      </c>
      <c r="I11" s="256" t="str">
        <f>IF(E11="","",DataPembayaran_BLU!$F$8)</f>
        <v>CV. GUNA AKHLAK SUKSES</v>
      </c>
      <c r="J11" s="263" t="str">
        <f>IFERROR(INDEX(supplier_alamat,MATCH(DataSP2D_BLU!I11,supplier,0)),"")</f>
        <v>Jl. Harun Nafsi, RT. 15 Kel. Rapak Dalam, Kec. Loa Jalan Ilir Kota Samarinda, Kalimantan Timur 75131</v>
      </c>
      <c r="K11" s="263" t="str">
        <f t="shared" si="0"/>
        <v>53.129.349.6-741.000</v>
      </c>
      <c r="L11" s="263" t="str">
        <f t="shared" si="1"/>
        <v>2001300006805</v>
      </c>
      <c r="M11" s="263" t="str">
        <f t="shared" si="2"/>
        <v>Bank Tabungan Negara</v>
      </c>
      <c r="N11" s="264" t="str">
        <f>IF(E11="","",DataPembayaran_BLU!$G$11)</f>
        <v>Pembayaran Belanja Barang Pengadaan Jasa Kebersihan Terminal dan Pemeliharaan Landscape Bandar udara Paket 1 Periode 01-31 Januari 2026</v>
      </c>
    </row>
    <row r="12" spans="1:14" ht="30">
      <c r="A12" s="256">
        <v>11</v>
      </c>
      <c r="B12" s="257" t="str">
        <f>_xlfn.IFNA(INDEX(DataPembayaran_BLU!$C$2:$C$700,MATCH(A12,DataPembayaran_BLU!$A$2:$A$700,0)),"")</f>
        <v>SPM-BLU/APTP-2026/0011</v>
      </c>
      <c r="C12" s="258">
        <f>IF(INDEX(DataPembayaran_BLU!$B$2:$B$700,MATCH(DataSP2D_BLU!B12,DataPembayaran_BLU!$C$2:$C$700,0))=0,"",INDEX(DataPembayaran_BLU!$B$2:$B$700,MATCH(DataSP2D_BLU!B12,DataPembayaran_BLU!$C$2:$C$700,0)))</f>
        <v>46057</v>
      </c>
      <c r="D12" s="259" t="s">
        <v>1142</v>
      </c>
      <c r="E12" s="260">
        <v>46057</v>
      </c>
      <c r="F12" s="261" t="str">
        <f>IF(E12="","",DataPembayaran_BLU!$U12)</f>
        <v>Belanja Barang</v>
      </c>
      <c r="G12" s="262" t="str">
        <f>IF(E12="","",DataPembayaran_BLU!$E$12)</f>
        <v>SP2D BLU - TRF</v>
      </c>
      <c r="H12" s="7">
        <f>IF(E12="","",DataPembayaran_BLU!$L$12-DataPembayaran_BLU!$N$12-DataPembayaran_BLU!$P$12)</f>
        <v>475404230</v>
      </c>
      <c r="I12" s="256" t="str">
        <f>IF(E12="","",DataPembayaran_BLU!$F$12)</f>
        <v>PT. GARUDA TAWAKAL ABADI</v>
      </c>
      <c r="J12" s="263" t="str">
        <f>IFERROR(INDEX(supplier_alamat,MATCH(DataSP2D_BLU!I12,supplier,0)),"")</f>
        <v>Jl. Griyo Mapan Sentosa EA1 No.2B RT.042 RW.005</v>
      </c>
      <c r="K12" s="263" t="str">
        <f t="shared" si="0"/>
        <v>03.008.751.4-617.000</v>
      </c>
      <c r="L12" s="263" t="str">
        <f t="shared" si="1"/>
        <v>0006201880003220</v>
      </c>
      <c r="M12" s="263" t="str">
        <f t="shared" si="2"/>
        <v>Bank Tabungan Negara</v>
      </c>
      <c r="N12" s="264" t="str">
        <f>IF(E12="","",DataPembayaran_BLU!$G$12)</f>
        <v>Pembayaran Belanja Barang Pengadaan Jasa Outsourcing Pengamanan Bandar Udara (Personil Avsec) 1 Paket Periode Januari</v>
      </c>
    </row>
    <row r="13" spans="1:14">
      <c r="A13" s="256">
        <v>12</v>
      </c>
      <c r="B13" s="257" t="str">
        <f>_xlfn.IFNA(INDEX(DataPembayaran_BLU!$C$2:$C$700,MATCH(A13,DataPembayaran_BLU!$A$2:$A$700,0)),"")</f>
        <v>SPM-BLU/APTP-2026/0012</v>
      </c>
      <c r="C13" s="258">
        <f>IF(INDEX(DataPembayaran_BLU!$B$2:$B$700,MATCH(DataSP2D_BLU!B13,DataPembayaran_BLU!$C$2:$C$700,0))=0,"",INDEX(DataPembayaran_BLU!$B$2:$B$700,MATCH(DataSP2D_BLU!B13,DataPembayaran_BLU!$C$2:$C$700,0)))</f>
        <v>46057</v>
      </c>
      <c r="D13" s="259" t="s">
        <v>1143</v>
      </c>
      <c r="E13" s="260">
        <v>46057</v>
      </c>
      <c r="F13" s="261" t="str">
        <f>IF(E13="","",DataPembayaran_BLU!$U13)</f>
        <v>Belanja Barang</v>
      </c>
      <c r="G13" s="262" t="str">
        <f>IF(E13="","",DataPembayaran_BLU!$E$12)</f>
        <v>SP2D BLU - TRF</v>
      </c>
      <c r="H13" s="7">
        <f>IF(E13="","",DataPembayaran_BLU!$L$13-DataPembayaran_BLU!$N$13-DataPembayaran_BLU!$P$13)</f>
        <v>14126126</v>
      </c>
      <c r="I13" s="256" t="str">
        <f>IF(E13="","",DataPembayaran_BLU!$F$13)</f>
        <v>PT. ANGKASA JAYA SERVIS</v>
      </c>
      <c r="J13" s="263" t="str">
        <f>IFERROR(INDEX(supplier_alamat,MATCH(DataSP2D_BLU!I13,supplier,0)),"")</f>
        <v>Jl. Poros Samarinda - Bontang, Kel. Sungai Siring, Samarinda-Kalimantan Timur</v>
      </c>
      <c r="K13" s="263" t="str">
        <f t="shared" si="0"/>
        <v>0539247528722000</v>
      </c>
      <c r="L13" s="263" t="str">
        <f t="shared" si="1"/>
        <v>2001880001341</v>
      </c>
      <c r="M13" s="263" t="str">
        <f t="shared" si="2"/>
        <v>Bank Tabungan Negara</v>
      </c>
      <c r="N13" s="264" t="str">
        <f>IF(E13="","",DataPembayaran_BLU!$G$13)</f>
        <v>Pembayaran Belanja Barang Jasa Pengangkutan Sampah Periode Januari</v>
      </c>
    </row>
    <row r="14" spans="1:14">
      <c r="A14" s="256">
        <v>13</v>
      </c>
      <c r="B14" s="257" t="str">
        <f>_xlfn.IFNA(INDEX(DataPembayaran_BLU!$C$2:$C$700,MATCH(A14,DataPembayaran_BLU!$A$2:$A$700,0)),"")</f>
        <v>SPM-BLU/APTP-2026/0013</v>
      </c>
      <c r="C14" s="258">
        <f>IF(INDEX(DataPembayaran_BLU!$B$2:$B$700,MATCH(DataSP2D_BLU!B14,DataPembayaran_BLU!$C$2:$C$700,0))=0,"",INDEX(DataPembayaran_BLU!$B$2:$B$700,MATCH(DataSP2D_BLU!B14,DataPembayaran_BLU!$C$2:$C$700,0)))</f>
        <v>46057</v>
      </c>
      <c r="D14" s="259" t="s">
        <v>1144</v>
      </c>
      <c r="E14" s="260">
        <v>46057</v>
      </c>
      <c r="F14" s="261" t="str">
        <f>IF(E14="","",DataPembayaran_BLU!$U14)</f>
        <v>Belanja Barang</v>
      </c>
      <c r="G14" s="262" t="str">
        <f>IF(E14="","",DataPembayaran_BLU!$E$14)</f>
        <v>SP2D BLU - TRF</v>
      </c>
      <c r="H14" s="7">
        <f>IF(E14="","",DataPembayaran_BLU!$L$14-DataPembayaran_BLU!$N$14-DataPembayaran_BLU!$P$14)</f>
        <v>33578000</v>
      </c>
      <c r="I14" s="256" t="str">
        <f>IF(E14="","",DataPembayaran_BLU!$F$14)</f>
        <v>CV. GUNA AKHLAK SUKSES</v>
      </c>
      <c r="J14" s="263" t="str">
        <f>IFERROR(INDEX(supplier_alamat,MATCH(DataSP2D_BLU!I14,supplier,0)),"")</f>
        <v>Jl. Harun Nafsi, RT. 15 Kel. Rapak Dalam, Kec. Loa Jalan Ilir Kota Samarinda, Kalimantan Timur 75131</v>
      </c>
      <c r="K14" s="263" t="str">
        <f t="shared" si="0"/>
        <v>53.129.349.6-741.000</v>
      </c>
      <c r="L14" s="263" t="str">
        <f t="shared" si="1"/>
        <v>2001300006805</v>
      </c>
      <c r="M14" s="263" t="str">
        <f t="shared" si="2"/>
        <v>Bank Tabungan Negara</v>
      </c>
      <c r="N14" s="264" t="str">
        <f>IF(E14="","",DataPembayaran_BLU!$G$14)</f>
        <v>Pembayaran Belanja Barang Pemeliharaan Ducting Return dan AHU Return</v>
      </c>
    </row>
    <row r="15" spans="1:14">
      <c r="A15" s="256">
        <v>14</v>
      </c>
      <c r="B15" s="257" t="str">
        <f>_xlfn.IFNA(INDEX(DataPembayaran_BLU!$C$2:$C$700,MATCH(A15,DataPembayaran_BLU!$A$2:$A$700,0)),"")</f>
        <v>SPM-BLU/APTP-2026/0014</v>
      </c>
      <c r="C15" s="258">
        <f>IF(INDEX(DataPembayaran_BLU!$B$2:$B$700,MATCH(DataSP2D_BLU!B15,DataPembayaran_BLU!$C$2:$C$700,0))=0,"",INDEX(DataPembayaran_BLU!$B$2:$B$700,MATCH(DataSP2D_BLU!B15,DataPembayaran_BLU!$C$2:$C$700,0)))</f>
        <v>46057</v>
      </c>
      <c r="D15" s="259" t="s">
        <v>1145</v>
      </c>
      <c r="E15" s="260">
        <v>46057</v>
      </c>
      <c r="F15" s="261" t="str">
        <f>IF(E15="","",DataPembayaran_BLU!$U15)</f>
        <v>Belanja Barang</v>
      </c>
      <c r="G15" s="262" t="str">
        <f>IF(E15="","",DataPembayaran_BLU!$E$15)</f>
        <v>SP2D BLU - TRF</v>
      </c>
      <c r="H15" s="7">
        <f>IF(E15="","",DataPembayaran_BLU!$L$15-DataPembayaran_BLU!$N$15-DataPembayaran_BLU!$P$15)</f>
        <v>39311350</v>
      </c>
      <c r="I15" s="256" t="str">
        <f>IF(E15="","",DataPembayaran_BLU!$F$15)</f>
        <v>PT. ANGKASA JAYA SERVIS</v>
      </c>
      <c r="J15" s="263" t="str">
        <f>IFERROR(INDEX(supplier_alamat,MATCH(DataSP2D_BLU!I15,supplier,0)),"")</f>
        <v>Jl. Poros Samarinda - Bontang, Kel. Sungai Siring, Samarinda-Kalimantan Timur</v>
      </c>
      <c r="K15" s="263" t="str">
        <f t="shared" si="0"/>
        <v>0539247528722000</v>
      </c>
      <c r="L15" s="263" t="str">
        <f t="shared" si="1"/>
        <v>2001880001341</v>
      </c>
      <c r="M15" s="263" t="str">
        <f t="shared" si="2"/>
        <v>Bank Tabungan Negara</v>
      </c>
      <c r="N15" s="264" t="str">
        <f>IF(E15="","",DataPembayaran_BLU!$G$15)</f>
        <v>Pembayaran Belanja Barang Suku Cadang Listrik Bandara</v>
      </c>
    </row>
    <row r="16" spans="1:14">
      <c r="A16" s="256">
        <v>15</v>
      </c>
      <c r="B16" s="257" t="str">
        <f>_xlfn.IFNA(INDEX(DataPembayaran_BLU!$C$2:$C$700,MATCH(A16,DataPembayaran_BLU!$A$2:$A$700,0)),"")</f>
        <v>SPM-BLU/APTP-2026/0015</v>
      </c>
      <c r="C16" s="258">
        <f>IF(INDEX(DataPembayaran_BLU!$B$2:$B$700,MATCH(DataSP2D_BLU!B16,DataPembayaran_BLU!$C$2:$C$700,0))=0,"",INDEX(DataPembayaran_BLU!$B$2:$B$700,MATCH(DataSP2D_BLU!B16,DataPembayaran_BLU!$C$2:$C$700,0)))</f>
        <v>46057</v>
      </c>
      <c r="D16" s="259" t="s">
        <v>1146</v>
      </c>
      <c r="E16" s="260">
        <v>46057</v>
      </c>
      <c r="F16" s="261" t="str">
        <f>IF(E16="","",DataPembayaran_BLU!$U16)</f>
        <v>Belanja Barang</v>
      </c>
      <c r="G16" s="262" t="str">
        <f>IF(E16="","",DataPembayaran_BLU!$E$16)</f>
        <v>SP2D BLU - TRF</v>
      </c>
      <c r="H16" s="7">
        <f>IF(E16="","",DataPembayaran_BLU!$L$16-DataPembayaran_BLU!$N$16-DataPembayaran_BLU!$P$16)</f>
        <v>44273287</v>
      </c>
      <c r="I16" s="256" t="str">
        <f>IF(E16="","",DataPembayaran_BLU!$F$16)</f>
        <v>PT. ANGKASA JAYA SERVIS</v>
      </c>
      <c r="J16" s="263" t="str">
        <f>IFERROR(INDEX(supplier_alamat,MATCH(DataSP2D_BLU!I16,supplier,0)),"")</f>
        <v>Jl. Poros Samarinda - Bontang, Kel. Sungai Siring, Samarinda-Kalimantan Timur</v>
      </c>
      <c r="K16" s="263" t="str">
        <f t="shared" si="0"/>
        <v>0539247528722000</v>
      </c>
      <c r="L16" s="263" t="str">
        <f t="shared" si="1"/>
        <v>2001880001341</v>
      </c>
      <c r="M16" s="263" t="str">
        <f t="shared" si="2"/>
        <v>Bank Tabungan Negara</v>
      </c>
      <c r="N16" s="264" t="str">
        <f>IF(E16="","",DataPembayaran_BLU!$G$16)</f>
        <v>Pembayaran Belanja Barang Suku Cadang Listrik Bandara Tahap II</v>
      </c>
    </row>
    <row r="17" spans="1:14">
      <c r="A17" s="256">
        <v>16</v>
      </c>
      <c r="B17" s="257" t="str">
        <f>_xlfn.IFNA(INDEX(DataPembayaran_BLU!$C$2:$C$700,MATCH(A17,DataPembayaran_BLU!$A$2:$A$700,0)),"")</f>
        <v>SPM-BLU/APTP-2026/0016</v>
      </c>
      <c r="C17" s="258">
        <f>IF(INDEX(DataPembayaran_BLU!$B$2:$B$700,MATCH(DataSP2D_BLU!B17,DataPembayaran_BLU!$C$2:$C$700,0))=0,"",INDEX(DataPembayaran_BLU!$B$2:$B$700,MATCH(DataSP2D_BLU!B17,DataPembayaran_BLU!$C$2:$C$700,0)))</f>
        <v>46057</v>
      </c>
      <c r="D17" s="259" t="s">
        <v>1147</v>
      </c>
      <c r="E17" s="260">
        <v>46057</v>
      </c>
      <c r="F17" s="261" t="str">
        <f>IF(E17="","",DataPembayaran_BLU!$U17)</f>
        <v>Belanja Barang</v>
      </c>
      <c r="G17" s="262" t="str">
        <f>IF(E17="","",DataPembayaran_BLU!$E$17)</f>
        <v>SP2D BLU - TRF</v>
      </c>
      <c r="H17" s="7">
        <f>IF(E17="","",DataPembayaran_BLU!$L$17-DataPembayaran_BLU!$N$17-DataPembayaran_BLU!$P$17)</f>
        <v>41496080</v>
      </c>
      <c r="I17" s="256" t="str">
        <f>IF(E17="","",DataPembayaran_BLU!$F$17)</f>
        <v>PT. ANGKASA JAYA SERVIS</v>
      </c>
      <c r="J17" s="263" t="str">
        <f>IFERROR(INDEX(supplier_alamat,MATCH(DataSP2D_BLU!I17,supplier,0)),"")</f>
        <v>Jl. Poros Samarinda - Bontang, Kel. Sungai Siring, Samarinda-Kalimantan Timur</v>
      </c>
      <c r="K17" s="263" t="str">
        <f t="shared" si="0"/>
        <v>0539247528722000</v>
      </c>
      <c r="L17" s="263" t="str">
        <f t="shared" si="1"/>
        <v>2001880001341</v>
      </c>
      <c r="M17" s="263" t="str">
        <f t="shared" si="2"/>
        <v>Bank Tabungan Negara</v>
      </c>
      <c r="N17" s="264" t="str">
        <f>IF(E17="","",DataPembayaran_BLU!$G$17)</f>
        <v xml:space="preserve">Pembayaran Belanja Barang Suku  Cadang Peralatan Elektronika </v>
      </c>
    </row>
    <row r="18" spans="1:14">
      <c r="A18" s="256">
        <v>17</v>
      </c>
      <c r="B18" s="257" t="str">
        <f>_xlfn.IFNA(INDEX(DataPembayaran_BLU!$C$2:$C$700,MATCH(A18,DataPembayaran_BLU!$A$2:$A$700,0)),"")</f>
        <v>SPM-BLU/APTP-2026/0017</v>
      </c>
      <c r="C18" s="258">
        <f>IF(INDEX(DataPembayaran_BLU!$B$2:$B$700,MATCH(DataSP2D_BLU!B18,DataPembayaran_BLU!$C$2:$C$700,0))=0,"",INDEX(DataPembayaran_BLU!$B$2:$B$700,MATCH(DataSP2D_BLU!B18,DataPembayaran_BLU!$C$2:$C$700,0)))</f>
        <v>46063</v>
      </c>
      <c r="D18" s="259" t="s">
        <v>1148</v>
      </c>
      <c r="E18" s="260">
        <v>46063</v>
      </c>
      <c r="F18" s="261" t="str">
        <f>IF(E18="","",DataPembayaran_BLU!$U18)</f>
        <v>Belanja Barang</v>
      </c>
      <c r="G18" s="262" t="str">
        <f>IF(E18="","",DataPembayaran_BLU!$E$18)</f>
        <v>SP2D BLU - TRF</v>
      </c>
      <c r="H18" s="7">
        <f>IF(E18="","",DataPembayaran_BLU!$L$18-DataPembayaran_BLU!$N$18-DataPembayaran_BLU!$P$18)</f>
        <v>15396843</v>
      </c>
      <c r="I18" s="256" t="str">
        <f>IF(E18="","",DataPembayaran_BLU!$F$18)</f>
        <v>PARA PEGAWAI KANTOR UPBU AJI PANGERAN TUMENGGUNG PRANOTO</v>
      </c>
      <c r="J18" s="263" t="str">
        <f>IFERROR(INDEX(supplier_alamat,MATCH(DataSP2D_BLU!I18,supplier,0)),"")</f>
        <v>Jl. Poros Samarinda - Bontang, Kel. Sunga Siring, Samarinda-Kalimantan Timur</v>
      </c>
      <c r="K18" s="263" t="str">
        <f t="shared" si="0"/>
        <v>Terlampir</v>
      </c>
      <c r="L18" s="263" t="str">
        <f t="shared" si="1"/>
        <v>Terlampir</v>
      </c>
      <c r="M18" s="263" t="str">
        <f t="shared" si="2"/>
        <v>Terlampir</v>
      </c>
      <c r="N18" s="264" t="str">
        <f>IF(E18="","",DataPembayaran_BLU!$G$18)</f>
        <v>Belanja Barang Perjalanan Dinas Pegawai - Tiket</v>
      </c>
    </row>
    <row r="19" spans="1:14">
      <c r="A19" s="256">
        <v>18</v>
      </c>
      <c r="B19" s="257" t="str">
        <f>_xlfn.IFNA(INDEX(DataPembayaran_BLU!$C$2:$C$700,MATCH(A19,DataPembayaran_BLU!$A$2:$A$700,0)),"")</f>
        <v>SPM-BLU/APTP-2026/0018</v>
      </c>
      <c r="C19" s="258">
        <f>IF(INDEX(DataPembayaran_BLU!$B$2:$B$700,MATCH(DataSP2D_BLU!B19,DataPembayaran_BLU!$C$2:$C$700,0))=0,"",INDEX(DataPembayaran_BLU!$B$2:$B$700,MATCH(DataSP2D_BLU!B19,DataPembayaran_BLU!$C$2:$C$700,0)))</f>
        <v>46063</v>
      </c>
      <c r="D19" s="259" t="s">
        <v>1149</v>
      </c>
      <c r="E19" s="260">
        <v>46063</v>
      </c>
      <c r="F19" s="261" t="str">
        <f>IF(E19="","",DataPembayaran_BLU!$U19)</f>
        <v>Belanja Barang</v>
      </c>
      <c r="G19" s="262" t="str">
        <f>IF(E19="","",DataPembayaran_BLU!$E$19)</f>
        <v>SP2D BLU - TRF</v>
      </c>
      <c r="H19" s="7">
        <f>IF(E19="","",DataPembayaran_BLU!$L$19-DataPembayaran_BLU!$N$19-DataPembayaran_BLU!$P$19)</f>
        <v>2674500</v>
      </c>
      <c r="I19" s="256" t="str">
        <f>IF(E19="","",DataPembayaran_BLU!$F$19)</f>
        <v>PARA PEGAWAI KANTOR UPBU AJI PANGERAN TUMENGGUNG PRANOTO</v>
      </c>
      <c r="J19" s="263" t="str">
        <f>IFERROR(INDEX(supplier_alamat,MATCH(DataSP2D_BLU!I19,supplier,0)),"")</f>
        <v>Jl. Poros Samarinda - Bontang, Kel. Sunga Siring, Samarinda-Kalimantan Timur</v>
      </c>
      <c r="K19" s="263" t="str">
        <f t="shared" si="0"/>
        <v>Terlampir</v>
      </c>
      <c r="L19" s="263" t="str">
        <f t="shared" si="1"/>
        <v>Terlampir</v>
      </c>
      <c r="M19" s="263" t="str">
        <f t="shared" si="2"/>
        <v>Terlampir</v>
      </c>
      <c r="N19" s="264" t="str">
        <f>IF(E19="","",DataPembayaran_BLU!$G$19)</f>
        <v>Belanja Barang Perjalanan Dinas Pegawai - Taxi</v>
      </c>
    </row>
    <row r="20" spans="1:14">
      <c r="A20" s="256">
        <v>19</v>
      </c>
      <c r="B20" s="257" t="str">
        <f>_xlfn.IFNA(INDEX(DataPembayaran_BLU!$C$2:$C$700,MATCH(A20,DataPembayaran_BLU!$A$2:$A$700,0)),"")</f>
        <v>SPM-BLU/APTP-2026/0019</v>
      </c>
      <c r="C20" s="258">
        <f>IF(INDEX(DataPembayaran_BLU!$B$2:$B$700,MATCH(DataSP2D_BLU!B20,DataPembayaran_BLU!$C$2:$C$700,0))=0,"",INDEX(DataPembayaran_BLU!$B$2:$B$700,MATCH(DataSP2D_BLU!B20,DataPembayaran_BLU!$C$2:$C$700,0)))</f>
        <v>46063</v>
      </c>
      <c r="D20" s="259" t="s">
        <v>1150</v>
      </c>
      <c r="E20" s="260">
        <v>46063</v>
      </c>
      <c r="F20" s="261" t="str">
        <f>IF(E20="","",DataPembayaran_BLU!$U20)</f>
        <v>Belanja Barang</v>
      </c>
      <c r="G20" s="262" t="str">
        <f>IF(E20="","",DataPembayaran_BLU!$E$20)</f>
        <v>SP2D BLU - TRF</v>
      </c>
      <c r="H20" s="7">
        <f>IF(E20="","",DataPembayaran_BLU!$L$20-DataPembayaran_BLU!$N$20-DataPembayaran_BLU!$P$20)</f>
        <v>2695001</v>
      </c>
      <c r="I20" s="256" t="str">
        <f>IF(E20="","",DataPembayaran_BLU!$F$20)</f>
        <v>PARA PEGAWAI KANTOR UPBU AJI PANGERAN TUMENGGUNG PRANOTO</v>
      </c>
      <c r="J20" s="263" t="str">
        <f>IFERROR(INDEX(supplier_alamat,MATCH(DataSP2D_BLU!I20,supplier,0)),"")</f>
        <v>Jl. Poros Samarinda - Bontang, Kel. Sunga Siring, Samarinda-Kalimantan Timur</v>
      </c>
      <c r="K20" s="263" t="str">
        <f t="shared" ref="K20:K25" si="3">IFERROR(INDEX(supplier_npwp,MATCH(I20,supplier,0)),"")</f>
        <v>Terlampir</v>
      </c>
      <c r="L20" s="263" t="str">
        <f t="shared" ref="L20:L25" si="4">IFERROR(INDEX(supplier_rekening,MATCH(I20,supplier,0)),"")</f>
        <v>Terlampir</v>
      </c>
      <c r="M20" s="263" t="str">
        <f t="shared" ref="M20:M25" si="5">IFERROR(INDEX(supplier_bank,MATCH(I20,supplier,0)),"")</f>
        <v>Terlampir</v>
      </c>
      <c r="N20" s="264" t="str">
        <f>IF(E20="","",DataPembayaran_BLU!$G$20)</f>
        <v>Belanja Barang Perjalanan Dinas Pegawai - Hotel</v>
      </c>
    </row>
    <row r="21" spans="1:14">
      <c r="A21" s="256">
        <v>20</v>
      </c>
      <c r="B21" s="257" t="str">
        <f>_xlfn.IFNA(INDEX(DataPembayaran_BLU!$C$2:$C$700,MATCH(A21,DataPembayaran_BLU!$A$2:$A$700,0)),"")</f>
        <v>SPM-BLU/APTP-2026/0020</v>
      </c>
      <c r="C21" s="258">
        <f>IF(INDEX(DataPembayaran_BLU!$B$2:$B$700,MATCH(DataSP2D_BLU!B21,DataPembayaran_BLU!$C$2:$C$700,0))=0,"",INDEX(DataPembayaran_BLU!$B$2:$B$700,MATCH(DataSP2D_BLU!B21,DataPembayaran_BLU!$C$2:$C$700,0)))</f>
        <v>46063</v>
      </c>
      <c r="D21" s="259" t="s">
        <v>1151</v>
      </c>
      <c r="E21" s="260">
        <v>46063</v>
      </c>
      <c r="F21" s="261" t="str">
        <f>IF(E21="","",DataPembayaran_BLU!$U21)</f>
        <v>Belanja Barang</v>
      </c>
      <c r="G21" s="262" t="str">
        <f>IF(E21="","",DataPembayaran_BLU!$E$21)</f>
        <v>SP2D BLU - TRF</v>
      </c>
      <c r="H21" s="7">
        <f>IF(E21="","",DataPembayaran_BLU!$L$21-DataPembayaran_BLU!$N$21-DataPembayaran_BLU!$P$21)</f>
        <v>5860000</v>
      </c>
      <c r="I21" s="256" t="str">
        <f>IF(E21="","",DataPembayaran_BLU!$F$21)</f>
        <v>PARA PEGAWAI KANTOR UPBU AJI PANGERAN TUMENGGUNG PRANOTO</v>
      </c>
      <c r="J21" s="263" t="str">
        <f>IFERROR(INDEX(supplier_alamat,MATCH(DataSP2D_BLU!I21,supplier,0)),"")</f>
        <v>Jl. Poros Samarinda - Bontang, Kel. Sunga Siring, Samarinda-Kalimantan Timur</v>
      </c>
      <c r="K21" s="263" t="str">
        <f t="shared" si="3"/>
        <v>Terlampir</v>
      </c>
      <c r="L21" s="263" t="str">
        <f t="shared" si="4"/>
        <v>Terlampir</v>
      </c>
      <c r="M21" s="263" t="str">
        <f t="shared" si="5"/>
        <v>Terlampir</v>
      </c>
      <c r="N21" s="264" t="str">
        <f>IF(E21="","",DataPembayaran_BLU!$G$21)</f>
        <v>Belanja Barang Perjalanan Dinas Pegawai - Uang Harian</v>
      </c>
    </row>
    <row r="22" spans="1:14">
      <c r="A22" s="256">
        <v>21</v>
      </c>
      <c r="B22" s="257" t="str">
        <f>_xlfn.IFNA(INDEX(DataPembayaran_BLU!$C$2:$C$700,MATCH(A22,DataPembayaran_BLU!$A$2:$A$700,0)),"")</f>
        <v>SPM-BLU/APTP-2026/0021</v>
      </c>
      <c r="C22" s="258">
        <f>IF(INDEX(DataPembayaran_BLU!$B$2:$B$700,MATCH(DataSP2D_BLU!B22,DataPembayaran_BLU!$C$2:$C$700,0))=0,"",INDEX(DataPembayaran_BLU!$B$2:$B$700,MATCH(DataSP2D_BLU!B22,DataPembayaran_BLU!$C$2:$C$700,0)))</f>
        <v>46066</v>
      </c>
      <c r="D22" s="259" t="s">
        <v>1152</v>
      </c>
      <c r="E22" s="260">
        <v>46067</v>
      </c>
      <c r="F22" s="261" t="str">
        <f>IF(E22="","",DataPembayaran_BLU!$U22)</f>
        <v>Belanja Barang</v>
      </c>
      <c r="G22" s="262" t="str">
        <f>IF(E22="","",DataPembayaran_BLU!$E$22)</f>
        <v>SP2D BLU - TRF</v>
      </c>
      <c r="H22" s="7">
        <f>IF(E22="","",DataPembayaran_BLU!$L$22-DataPembayaran_BLU!$N$22-DataPembayaran_BLU!$P$22)</f>
        <v>3475000</v>
      </c>
      <c r="I22" s="256" t="str">
        <f>IF(E22="","",DataPembayaran_BLU!$F$22)</f>
        <v xml:space="preserve">PARA ANGGOTA TNI POLRI </v>
      </c>
      <c r="J22" s="263" t="str">
        <f>IFERROR(INDEX(supplier_alamat,MATCH(DataSP2D_BLU!I22,supplier,0)),"")</f>
        <v>Jl. Poros Samarinda - Bontang, Kel. Sungai Siring, Samarinda-Kalimantan Timur</v>
      </c>
      <c r="K22" s="263" t="str">
        <f t="shared" si="3"/>
        <v>Terlampir</v>
      </c>
      <c r="L22" s="263" t="str">
        <f t="shared" si="4"/>
        <v>Terlampir</v>
      </c>
      <c r="M22" s="263" t="str">
        <f t="shared" si="5"/>
        <v>Terlampir</v>
      </c>
      <c r="N22" s="264" t="str">
        <f>IF(E22="","",DataPembayaran_BLU!$G$22)</f>
        <v>Pembayaran Belanja Barang kegiatan honorarium pengamanan objek vital bandara Periode Januari 2026</v>
      </c>
    </row>
    <row r="23" spans="1:14">
      <c r="A23" s="256">
        <v>22</v>
      </c>
      <c r="B23" s="257" t="str">
        <f>_xlfn.IFNA(INDEX(DataPembayaran_BLU!$C$2:$C$700,MATCH(A23,DataPembayaran_BLU!$A$2:$A$700,0)),"")</f>
        <v>SPM-BLU/APTP-2026/0022</v>
      </c>
      <c r="C23" s="258">
        <f>IF(INDEX(DataPembayaran_BLU!$B$2:$B$700,MATCH(DataSP2D_BLU!B23,DataPembayaran_BLU!$C$2:$C$700,0))=0,"",INDEX(DataPembayaran_BLU!$B$2:$B$700,MATCH(DataSP2D_BLU!B23,DataPembayaran_BLU!$C$2:$C$700,0)))</f>
        <v>46066</v>
      </c>
      <c r="D23" s="259" t="s">
        <v>1153</v>
      </c>
      <c r="E23" s="260">
        <v>46073</v>
      </c>
      <c r="F23" s="261" t="str">
        <f>IF(E23="","",DataPembayaran_BLU!$U23)</f>
        <v>Belanja Barang</v>
      </c>
      <c r="G23" s="262" t="str">
        <f>IF(E23="","",DataPembayaran_BLU!$E$23)</f>
        <v>SP2D BLU - TRF</v>
      </c>
      <c r="H23" s="7">
        <f>IF(E23="","",DataPembayaran_BLU!$L$23-DataPembayaran_BLU!$N$23-DataPembayaran_BLU!$P$23)</f>
        <v>44124990</v>
      </c>
      <c r="I23" s="256" t="str">
        <f>IF(E23="","",DataPembayaran_BLU!$F$23)</f>
        <v>CV. RAZALINE BERSAUDARA</v>
      </c>
      <c r="J23" s="263" t="str">
        <f>IFERROR(INDEX(supplier_alamat,MATCH(DataSP2D_BLU!I23,supplier,0)),"")</f>
        <v>Jalan Pelita 7 Perum Sambutan Indah Permai Blok E No. 135 RT.025 Kel. Sambutan, Kec. Sambutan, Samarinda-Kalimantan Timur</v>
      </c>
      <c r="K23" s="263" t="str">
        <f t="shared" si="3"/>
        <v>95.770.573.4-722.00</v>
      </c>
      <c r="L23" s="263" t="str">
        <f t="shared" si="4"/>
        <v>0011588662</v>
      </c>
      <c r="M23" s="263" t="str">
        <f t="shared" si="5"/>
        <v>Bank Kaltimtara</v>
      </c>
      <c r="N23" s="264" t="str">
        <f>IF(E23="","",DataPembayaran_BLU!$G$23)</f>
        <v xml:space="preserve">Pembayaran Belanja Barang Pemeliharaan Instalasi Air Bekas di Gedung Terminal </v>
      </c>
    </row>
    <row r="24" spans="1:14">
      <c r="A24" s="256">
        <v>23</v>
      </c>
      <c r="B24" s="257" t="str">
        <f>_xlfn.IFNA(INDEX(DataPembayaran_BLU!$C$2:$C$700,MATCH(A24,DataPembayaran_BLU!$A$2:$A$700,0)),"")</f>
        <v>SPM-BLU/APTP-2026/0023</v>
      </c>
      <c r="C24" s="258">
        <f>IF(INDEX(DataPembayaran_BLU!$B$2:$B$700,MATCH(DataSP2D_BLU!B24,DataPembayaran_BLU!$C$2:$C$700,0))=0,"",INDEX(DataPembayaran_BLU!$B$2:$B$700,MATCH(DataSP2D_BLU!B24,DataPembayaran_BLU!$C$2:$C$700,0)))</f>
        <v>46066</v>
      </c>
      <c r="D24" s="259" t="s">
        <v>1154</v>
      </c>
      <c r="E24" s="260">
        <v>46066</v>
      </c>
      <c r="F24" s="261" t="str">
        <f>IF(E24="","",DataPembayaran_BLU!$U24)</f>
        <v>Belanja Barang</v>
      </c>
      <c r="G24" s="262" t="str">
        <f>IF(E24="","",DataPembayaran_BLU!$E$24)</f>
        <v>SP2D BLU - TRF</v>
      </c>
      <c r="H24" s="7">
        <f>IF(E24="","",DataPembayaran_BLU!$L$24-DataPembayaran_BLU!$N$24-DataPembayaran_BLU!$P$24)</f>
        <v>44029500</v>
      </c>
      <c r="I24" s="256" t="str">
        <f>IF(E24="","",DataPembayaran_BLU!$F$24)</f>
        <v>PT. ANGKASA JAYA SERVIS</v>
      </c>
      <c r="J24" s="263" t="str">
        <f>IFERROR(INDEX(supplier_alamat,MATCH(DataSP2D_BLU!I24,supplier,0)),"")</f>
        <v>Jl. Poros Samarinda - Bontang, Kel. Sungai Siring, Samarinda-Kalimantan Timur</v>
      </c>
      <c r="K24" s="263" t="str">
        <f t="shared" si="3"/>
        <v>0539247528722000</v>
      </c>
      <c r="L24" s="263" t="str">
        <f t="shared" si="4"/>
        <v>2001880001341</v>
      </c>
      <c r="M24" s="263" t="str">
        <f t="shared" si="5"/>
        <v>Bank Tabungan Negara</v>
      </c>
      <c r="N24" s="264" t="str">
        <f>IF(E24="","",DataPembayaran_BLU!$G$24)</f>
        <v xml:space="preserve">Pembayaran Belanja Barang Pengadaan Suku Cadang Listrik Tahap III </v>
      </c>
    </row>
    <row r="25" spans="1:14">
      <c r="A25" s="256">
        <v>24</v>
      </c>
      <c r="B25" s="257" t="str">
        <f>_xlfn.IFNA(INDEX(DataPembayaran_BLU!$C$2:$C$700,MATCH(A25,DataPembayaran_BLU!$A$2:$A$700,0)),"")</f>
        <v>SPM-BLU/APTP-2026/0024</v>
      </c>
      <c r="C25" s="258">
        <f>IF(INDEX(DataPembayaran_BLU!$B$2:$B$700,MATCH(DataSP2D_BLU!B25,DataPembayaran_BLU!$C$2:$C$700,0))=0,"",INDEX(DataPembayaran_BLU!$B$2:$B$700,MATCH(DataSP2D_BLU!B25,DataPembayaran_BLU!$C$2:$C$700,0)))</f>
        <v>46066</v>
      </c>
      <c r="D25" s="259" t="s">
        <v>1155</v>
      </c>
      <c r="E25" s="260">
        <v>46066</v>
      </c>
      <c r="F25" s="261" t="str">
        <f>IF(E25="","",DataPembayaran_BLU!$U25)</f>
        <v>Belanja Barang</v>
      </c>
      <c r="G25" s="262" t="str">
        <f>IF(E25="","",DataPembayaran_BLU!$E$25)</f>
        <v>SP2D BLU - TRF</v>
      </c>
      <c r="H25" s="7">
        <f>IF(E25="","",DataPembayaran_BLU!$L$25-DataPembayaran_BLU!$N$25-DataPembayaran_BLU!$P$25)</f>
        <v>40720300</v>
      </c>
      <c r="I25" s="256" t="str">
        <f>IF(E25="","",DataPembayaran_BLU!$F$25)</f>
        <v>PT. ANGKASA JAYA SERVIS</v>
      </c>
      <c r="J25" s="263" t="str">
        <f>IFERROR(INDEX(supplier_alamat,MATCH(DataSP2D_BLU!I25,supplier,0)),"")</f>
        <v>Jl. Poros Samarinda - Bontang, Kel. Sungai Siring, Samarinda-Kalimantan Timur</v>
      </c>
      <c r="K25" s="263" t="str">
        <f t="shared" si="3"/>
        <v>0539247528722000</v>
      </c>
      <c r="L25" s="263" t="str">
        <f t="shared" si="4"/>
        <v>2001880001341</v>
      </c>
      <c r="M25" s="263" t="str">
        <f t="shared" si="5"/>
        <v>Bank Tabungan Negara</v>
      </c>
      <c r="N25" s="264" t="str">
        <f>IF(E25="","",DataPembayaran_BLU!$G$25)</f>
        <v>Pembayaran Belanja Barang Pengadaan Suku Cadang Listrik Tahap IV</v>
      </c>
    </row>
    <row r="26" spans="1:14">
      <c r="A26" s="256">
        <v>25</v>
      </c>
      <c r="B26" s="257" t="str">
        <f>_xlfn.IFNA(INDEX(DataPembayaran_BLU!$C$2:$C$700,MATCH(A26,DataPembayaran_BLU!$A$2:$A$700,0)),"")</f>
        <v>SPM-BLU/APTP-2026/0025</v>
      </c>
      <c r="C26" s="258">
        <f>IF(INDEX(DataPembayaran_BLU!$B$2:$B$700,MATCH(DataSP2D_BLU!B26,DataPembayaran_BLU!$C$2:$C$700,0))=0,"",INDEX(DataPembayaran_BLU!$B$2:$B$700,MATCH(DataSP2D_BLU!B26,DataPembayaran_BLU!$C$2:$C$700,0)))</f>
        <v>46066</v>
      </c>
      <c r="D26" s="259" t="s">
        <v>1156</v>
      </c>
      <c r="E26" s="260">
        <v>46066</v>
      </c>
      <c r="F26" s="261" t="str">
        <f>IF(E26="","",DataPembayaran_BLU!$U26)</f>
        <v>Belanja Barang</v>
      </c>
      <c r="G26" s="262" t="str">
        <f>IF(E26="","",DataPembayaran_BLU!$E$26)</f>
        <v>SP2D BLU - TRF</v>
      </c>
      <c r="H26" s="7">
        <f>IF(E26="","",DataPembayaran_BLU!$L$26-DataPembayaran_BLU!$N$24-DataPembayaran_BLU!$P$26)</f>
        <v>10343000</v>
      </c>
      <c r="I26" s="256" t="str">
        <f>IF(E26="","",DataPembayaran_BLU!$F$26)</f>
        <v>PT. ANGKASA JAYA SERVIS</v>
      </c>
      <c r="J26" s="263" t="str">
        <f>IFERROR(INDEX(supplier_alamat,MATCH(DataSP2D_BLU!I26,supplier,0)),"")</f>
        <v>Jl. Poros Samarinda - Bontang, Kel. Sungai Siring, Samarinda-Kalimantan Timur</v>
      </c>
      <c r="K26" s="263" t="str">
        <f t="shared" ref="K26:K33" si="6">IFERROR(INDEX(supplier_npwp,MATCH(I26,supplier,0)),"")</f>
        <v>0539247528722000</v>
      </c>
      <c r="L26" s="263" t="str">
        <f t="shared" ref="L26:L33" si="7">IFERROR(INDEX(supplier_rekening,MATCH(I26,supplier,0)),"")</f>
        <v>2001880001341</v>
      </c>
      <c r="M26" s="263" t="str">
        <f t="shared" ref="M26:M33" si="8">IFERROR(INDEX(supplier_bank,MATCH(I26,supplier,0)),"")</f>
        <v>Bank Tabungan Negara</v>
      </c>
      <c r="N26" s="264" t="str">
        <f>IF(E26="","",DataPembayaran_BLU!$G$26)</f>
        <v>Pembayaran Belanja Barang Kegiatan Kerohanian</v>
      </c>
    </row>
    <row r="27" spans="1:14" ht="30">
      <c r="A27" s="256">
        <v>26</v>
      </c>
      <c r="B27" s="257" t="str">
        <f>_xlfn.IFNA(INDEX(DataPembayaran_BLU!$C$2:$C$700,MATCH(A27,DataPembayaran_BLU!$A$2:$A$700,0)),"")</f>
        <v>SPM-BLU/APTP-2026/0026</v>
      </c>
      <c r="C27" s="258">
        <f>IF(INDEX(DataPembayaran_BLU!$B$2:$B$700,MATCH(DataSP2D_BLU!B27,DataPembayaran_BLU!$C$2:$C$700,0))=0,"",INDEX(DataPembayaran_BLU!$B$2:$B$700,MATCH(DataSP2D_BLU!B27,DataPembayaran_BLU!$C$2:$C$700,0)))</f>
        <v>46073</v>
      </c>
      <c r="D27" s="259" t="s">
        <v>1157</v>
      </c>
      <c r="E27" s="260">
        <v>46073</v>
      </c>
      <c r="F27" s="261" t="str">
        <f>IF(E27="","",DataPembayaran_BLU!$U27)</f>
        <v>Belanja Barang</v>
      </c>
      <c r="G27" s="262" t="str">
        <f>IF(E27="","",DataPembayaran_BLU!$E$27)</f>
        <v>SP2D BLU - TRF</v>
      </c>
      <c r="H27" s="7">
        <f>IF(E27="","",DataPembayaran_BLU!$L$27-DataPembayaran_BLU!$N$27-DataPembayaran_BLU!$P$27)</f>
        <v>9209310</v>
      </c>
      <c r="I27" s="256" t="str">
        <f>IF(E27="","",DataPembayaran_BLU!$F$27)</f>
        <v xml:space="preserve">PT. JAYA KENCANA </v>
      </c>
      <c r="J27" s="263" t="str">
        <f>IFERROR(INDEX(supplier_alamat,MATCH(DataSP2D_BLU!I27,supplier,0)),"")</f>
        <v>Jl. Rungkut Industri No.9 Surabaya</v>
      </c>
      <c r="K27" s="263" t="str">
        <f t="shared" si="6"/>
        <v>01.307.296.2-073.000</v>
      </c>
      <c r="L27" s="263" t="str">
        <f t="shared" si="7"/>
        <v>0103171358</v>
      </c>
      <c r="M27" s="263" t="str">
        <f t="shared" si="8"/>
        <v>Bank Central Asia</v>
      </c>
      <c r="N27" s="264" t="str">
        <f>IF(E27="","",DataPembayaran_BLU!$G$27)</f>
        <v>Pembayaran Belanja Barang (Perawatan berkala) Preventive Maintenance Elevator dan Escalator Periode Januari 2026</v>
      </c>
    </row>
    <row r="28" spans="1:14">
      <c r="A28" s="256">
        <v>27</v>
      </c>
      <c r="B28" s="257" t="str">
        <f>_xlfn.IFNA(INDEX(DataPembayaran_BLU!$C$2:$C$700,MATCH(A28,DataPembayaran_BLU!$A$2:$A$700,0)),"")</f>
        <v>SPM-BLU/APTP-2026/0027</v>
      </c>
      <c r="C28" s="258">
        <f>IF(INDEX(DataPembayaran_BLU!$B$2:$B$700,MATCH(DataSP2D_BLU!B28,DataPembayaran_BLU!$C$2:$C$700,0))=0,"",INDEX(DataPembayaran_BLU!$B$2:$B$700,MATCH(DataSP2D_BLU!B28,DataPembayaran_BLU!$C$2:$C$700,0)))</f>
        <v>46073</v>
      </c>
      <c r="D28" s="259" t="s">
        <v>1158</v>
      </c>
      <c r="E28" s="260">
        <v>46073</v>
      </c>
      <c r="F28" s="261" t="str">
        <f>IF(E28="","",DataPembayaran_BLU!$U28)</f>
        <v>Belanja Barang</v>
      </c>
      <c r="G28" s="262" t="str">
        <f>IF(E28="","",DataPembayaran_BLU!$E$28)</f>
        <v>SP2D BLU - TRF</v>
      </c>
      <c r="H28" s="7">
        <f>IF(E28="","",DataPembayaran_BLU!$L$28-DataPembayaran_BLU!$N$28-DataPembayaran_BLU!$P$28)</f>
        <v>35312250</v>
      </c>
      <c r="I28" s="256" t="str">
        <f>IF(E28="","",DataPembayaran_BLU!$F$28)</f>
        <v xml:space="preserve">PT. JAYA KENCANA </v>
      </c>
      <c r="J28" s="263" t="str">
        <f>IFERROR(INDEX(supplier_alamat,MATCH(DataSP2D_BLU!I28,supplier,0)),"")</f>
        <v>Jl. Rungkut Industri No.9 Surabaya</v>
      </c>
      <c r="K28" s="263" t="str">
        <f t="shared" si="6"/>
        <v>01.307.296.2-073.000</v>
      </c>
      <c r="L28" s="263" t="str">
        <f t="shared" si="7"/>
        <v>0103171358</v>
      </c>
      <c r="M28" s="263" t="str">
        <f t="shared" si="8"/>
        <v>Bank Central Asia</v>
      </c>
      <c r="N28" s="264" t="str">
        <f>IF(E28="","",DataPembayaran_BLU!$G$28)</f>
        <v>Pembayaran Belanja Pengadaan Suku Cadang Peralatan Mekanikal</v>
      </c>
    </row>
    <row r="29" spans="1:14">
      <c r="A29" s="256">
        <v>28</v>
      </c>
      <c r="B29" s="257" t="str">
        <f>_xlfn.IFNA(INDEX(DataPembayaran_BLU!$C$2:$C$700,MATCH(A29,DataPembayaran_BLU!$A$2:$A$700,0)),"")</f>
        <v>SPM-BLU/APTP-2026/0028</v>
      </c>
      <c r="C29" s="258">
        <f>IF(INDEX(DataPembayaran_BLU!$B$2:$B$700,MATCH(DataSP2D_BLU!B29,DataPembayaran_BLU!$C$2:$C$700,0))=0,"",INDEX(DataPembayaran_BLU!$B$2:$B$700,MATCH(DataSP2D_BLU!B29,DataPembayaran_BLU!$C$2:$C$700,0)))</f>
        <v>46073</v>
      </c>
      <c r="D29" s="259" t="s">
        <v>1159</v>
      </c>
      <c r="E29" s="260">
        <v>46073</v>
      </c>
      <c r="F29" s="261" t="str">
        <f>IF(E29="","",DataPembayaran_BLU!$U29)</f>
        <v>Belanja Barang</v>
      </c>
      <c r="G29" s="262" t="str">
        <f>IF(E29="","",DataPembayaran_BLU!$E$29)</f>
        <v>SP2D BLU - TRF</v>
      </c>
      <c r="H29" s="7">
        <f>IF(E29="","",DataPembayaran_BLU!$L$29-DataPembayaran_BLU!$N$29-DataPembayaran_BLU!$P$29)</f>
        <v>12348000</v>
      </c>
      <c r="I29" s="256" t="str">
        <f>IF(E29="","",DataPembayaran_BLU!$F$29)</f>
        <v>PT. ANGKASA JAYA SERVIS</v>
      </c>
      <c r="J29" s="263" t="str">
        <f>IFERROR(INDEX(supplier_alamat,MATCH(DataSP2D_BLU!I29,supplier,0)),"")</f>
        <v>Jl. Poros Samarinda - Bontang, Kel. Sungai Siring, Samarinda-Kalimantan Timur</v>
      </c>
      <c r="K29" s="263" t="str">
        <f t="shared" si="6"/>
        <v>0539247528722000</v>
      </c>
      <c r="L29" s="263" t="str">
        <f t="shared" si="7"/>
        <v>2001880001341</v>
      </c>
      <c r="M29" s="263" t="str">
        <f t="shared" si="8"/>
        <v>Bank Tabungan Negara</v>
      </c>
      <c r="N29" s="264" t="str">
        <f>IF(E29="","",DataPembayaran_BLU!$G$29)</f>
        <v>Pembayaran Belanja Barang Kegiatan Kerohanian</v>
      </c>
    </row>
    <row r="30" spans="1:14">
      <c r="A30" s="256">
        <v>29</v>
      </c>
      <c r="B30" s="257" t="str">
        <f>_xlfn.IFNA(INDEX(DataPembayaran_BLU!$C$2:$C$700,MATCH(A30,DataPembayaran_BLU!$A$2:$A$700,0)),"")</f>
        <v>SPM-BLU/APTP-2026/0029</v>
      </c>
      <c r="C30" s="258">
        <f>IF(INDEX(DataPembayaran_BLU!$B$2:$B$700,MATCH(DataSP2D_BLU!B30,DataPembayaran_BLU!$C$2:$C$700,0))=0,"",INDEX(DataPembayaran_BLU!$B$2:$B$700,MATCH(DataSP2D_BLU!B30,DataPembayaran_BLU!$C$2:$C$700,0)))</f>
        <v>46073</v>
      </c>
      <c r="D30" s="259" t="s">
        <v>1160</v>
      </c>
      <c r="E30" s="260">
        <v>46073</v>
      </c>
      <c r="F30" s="261" t="str">
        <f>IF(E30="","",DataPembayaran_BLU!$U30)</f>
        <v>Belanja Barang</v>
      </c>
      <c r="G30" s="262" t="str">
        <f>IF(E30="","",DataPembayaran_BLU!$E$30)</f>
        <v>SP2D BLU - TRF</v>
      </c>
      <c r="H30" s="7">
        <f>IF(E30="","",DataPembayaran_BLU!$L$30-DataPembayaran_BLU!$N$30-DataPembayaran_BLU!$P$30)</f>
        <v>16791441</v>
      </c>
      <c r="I30" s="256" t="str">
        <f>IF(E30="","",DataPembayaran_BLU!$F$30)</f>
        <v>PARA PEGAWAI KANTOR UPBU AJI PANGERAN TUMENGGUNG PRANOTO</v>
      </c>
      <c r="J30" s="263" t="str">
        <f>IFERROR(INDEX(supplier_alamat,MATCH(DataSP2D_BLU!I30,supplier,0)),"")</f>
        <v>Jl. Poros Samarinda - Bontang, Kel. Sunga Siring, Samarinda-Kalimantan Timur</v>
      </c>
      <c r="K30" s="263" t="str">
        <f t="shared" si="6"/>
        <v>Terlampir</v>
      </c>
      <c r="L30" s="263" t="str">
        <f t="shared" si="7"/>
        <v>Terlampir</v>
      </c>
      <c r="M30" s="263" t="str">
        <f t="shared" si="8"/>
        <v>Terlampir</v>
      </c>
      <c r="N30" s="264" t="str">
        <f>IF(E30="","",DataPembayaran_BLU!$G$30)</f>
        <v>Belanja Barang Perjalanan Dinas Pegawai - Tiket</v>
      </c>
    </row>
    <row r="31" spans="1:14">
      <c r="A31" s="256">
        <v>30</v>
      </c>
      <c r="B31" s="257" t="str">
        <f>_xlfn.IFNA(INDEX(DataPembayaran_BLU!$C$2:$C$700,MATCH(A31,DataPembayaran_BLU!$A$2:$A$700,0)),"")</f>
        <v>SPM-BLU/APTP-2026/0030</v>
      </c>
      <c r="C31" s="258">
        <f>IF(INDEX(DataPembayaran_BLU!$B$2:$B$700,MATCH(DataSP2D_BLU!B31,DataPembayaran_BLU!$C$2:$C$700,0))=0,"",INDEX(DataPembayaran_BLU!$B$2:$B$700,MATCH(DataSP2D_BLU!B31,DataPembayaran_BLU!$C$2:$C$700,0)))</f>
        <v>46073</v>
      </c>
      <c r="D31" s="259" t="s">
        <v>1161</v>
      </c>
      <c r="E31" s="260">
        <v>46073</v>
      </c>
      <c r="F31" s="261" t="str">
        <f>IF(E31="","",DataPembayaran_BLU!$U31)</f>
        <v>Belanja Barang</v>
      </c>
      <c r="G31" s="262" t="str">
        <f>IF(E31="","",DataPembayaran_BLU!$E$31)</f>
        <v>SP2D BLU - TRF</v>
      </c>
      <c r="H31" s="7">
        <f>IF(E31="","",DataPembayaran_BLU!$L$31-DataPembayaran_BLU!$N$31-DataPembayaran_BLU!$P$31)</f>
        <v>14090000</v>
      </c>
      <c r="I31" s="256" t="str">
        <f>IF(E31="","",DataPembayaran_BLU!$F$31)</f>
        <v>PARA PEGAWAI KANTOR UPBU AJI PANGERAN TUMENGGUNG PRANOTO</v>
      </c>
      <c r="J31" s="263" t="str">
        <f>IFERROR(INDEX(supplier_alamat,MATCH(DataSP2D_BLU!I31,supplier,0)),"")</f>
        <v>Jl. Poros Samarinda - Bontang, Kel. Sunga Siring, Samarinda-Kalimantan Timur</v>
      </c>
      <c r="K31" s="263" t="str">
        <f t="shared" si="6"/>
        <v>Terlampir</v>
      </c>
      <c r="L31" s="263" t="str">
        <f t="shared" si="7"/>
        <v>Terlampir</v>
      </c>
      <c r="M31" s="263" t="str">
        <f t="shared" si="8"/>
        <v>Terlampir</v>
      </c>
      <c r="N31" s="264" t="str">
        <f>IF(E31="","",DataPembayaran_BLU!$G$31)</f>
        <v>Belanja Barang Perjalanan Dinas Pegawai - Hotel</v>
      </c>
    </row>
    <row r="32" spans="1:14">
      <c r="A32" s="256">
        <v>31</v>
      </c>
      <c r="B32" s="257" t="str">
        <f>_xlfn.IFNA(INDEX(DataPembayaran_BLU!$C$2:$C$700,MATCH(A32,DataPembayaran_BLU!$A$2:$A$700,0)),"")</f>
        <v>SPM-BLU/APTP-2026/0031</v>
      </c>
      <c r="C32" s="258">
        <f>IF(INDEX(DataPembayaran_BLU!$B$2:$B$700,MATCH(DataSP2D_BLU!B32,DataPembayaran_BLU!$C$2:$C$700,0))=0,"",INDEX(DataPembayaran_BLU!$B$2:$B$700,MATCH(DataSP2D_BLU!B32,DataPembayaran_BLU!$C$2:$C$700,0)))</f>
        <v>46073</v>
      </c>
      <c r="D32" s="259" t="s">
        <v>1162</v>
      </c>
      <c r="E32" s="260">
        <v>46073</v>
      </c>
      <c r="F32" s="261" t="str">
        <f>IF(E32="","",DataPembayaran_BLU!$U32)</f>
        <v>Belanja Barang</v>
      </c>
      <c r="G32" s="262" t="str">
        <f>IF(E32="","",DataPembayaran_BLU!$E$32)</f>
        <v>SP2D BLU - TRF</v>
      </c>
      <c r="H32" s="7">
        <f>IF(E32="","",DataPembayaran_BLU!$L$32-DataPembayaran_BLU!$N$32-DataPembayaran_BLU!$P$32)</f>
        <v>11250000</v>
      </c>
      <c r="I32" s="256" t="str">
        <f>IF(E32="","",DataPembayaran_BLU!$F$32)</f>
        <v>PARA PEGAWAI KANTOR UPBU AJI PANGERAN TUMENGGUNG PRANOTO</v>
      </c>
      <c r="J32" s="263" t="str">
        <f>IFERROR(INDEX(supplier_alamat,MATCH(DataSP2D_BLU!I32,supplier,0)),"")</f>
        <v>Jl. Poros Samarinda - Bontang, Kel. Sunga Siring, Samarinda-Kalimantan Timur</v>
      </c>
      <c r="K32" s="263" t="str">
        <f t="shared" si="6"/>
        <v>Terlampir</v>
      </c>
      <c r="L32" s="263" t="str">
        <f t="shared" si="7"/>
        <v>Terlampir</v>
      </c>
      <c r="M32" s="263" t="str">
        <f t="shared" si="8"/>
        <v>Terlampir</v>
      </c>
      <c r="N32" s="264" t="str">
        <f>IF(E32="","",DataPembayaran_BLU!$G$32)</f>
        <v>Belanja Barang Perjalanan Dinas Pegawai - Uang Harian</v>
      </c>
    </row>
    <row r="33" spans="1:14">
      <c r="A33" s="256">
        <v>32</v>
      </c>
      <c r="B33" s="257" t="str">
        <f>_xlfn.IFNA(INDEX(DataPembayaran_BLU!$C$2:$C$700,MATCH(A33,DataPembayaran_BLU!$A$2:$A$700,0)),"")</f>
        <v>SPM-BLU/APTP-2026/0032</v>
      </c>
      <c r="C33" s="258">
        <f>IF(INDEX(DataPembayaran_BLU!$B$2:$B$700,MATCH(DataSP2D_BLU!B33,DataPembayaran_BLU!$C$2:$C$700,0))=0,"",INDEX(DataPembayaran_BLU!$B$2:$B$700,MATCH(DataSP2D_BLU!B33,DataPembayaran_BLU!$C$2:$C$700,0)))</f>
        <v>46073</v>
      </c>
      <c r="D33" s="259" t="s">
        <v>1163</v>
      </c>
      <c r="E33" s="260">
        <v>46073</v>
      </c>
      <c r="F33" s="261" t="str">
        <f>IF(E33="","",DataPembayaran_BLU!$U33)</f>
        <v>Belanja Barang</v>
      </c>
      <c r="G33" s="262" t="str">
        <f>IF(E33="","",DataPembayaran_BLU!$E$33)</f>
        <v>SP2D BLU - TRF</v>
      </c>
      <c r="H33" s="7">
        <f>IF(E33="","",DataPembayaran_BLU!$L$33-DataPembayaran_BLU!$N$33-DataPembayaran_BLU!$P$33)</f>
        <v>22789345</v>
      </c>
      <c r="I33" s="256" t="str">
        <f>IF(E33="","",DataPembayaran_BLU!$F$33)</f>
        <v>PARA PEGAWAI KANTOR UPBU AJI PANGERAN TUMENGGUNG PRANOTO</v>
      </c>
      <c r="J33" s="263" t="str">
        <f>IFERROR(INDEX(supplier_alamat,MATCH(DataSP2D_BLU!I33,supplier,0)),"")</f>
        <v>Jl. Poros Samarinda - Bontang, Kel. Sunga Siring, Samarinda-Kalimantan Timur</v>
      </c>
      <c r="K33" s="263" t="str">
        <f t="shared" si="6"/>
        <v>Terlampir</v>
      </c>
      <c r="L33" s="263" t="str">
        <f t="shared" si="7"/>
        <v>Terlampir</v>
      </c>
      <c r="M33" s="263" t="str">
        <f t="shared" si="8"/>
        <v>Terlampir</v>
      </c>
      <c r="N33" s="264" t="str">
        <f>IF(E33="","",DataPembayaran_BLU!$G$33)</f>
        <v>Belanja Barang Perjalanan Dinas Pegawai - Tiket</v>
      </c>
    </row>
    <row r="34" spans="1:14">
      <c r="A34" s="256">
        <v>33</v>
      </c>
      <c r="B34" s="257" t="str">
        <f>_xlfn.IFNA(INDEX(DataPembayaran_BLU!$C$2:$C$700,MATCH(A34,DataPembayaran_BLU!$A$2:$A$700,0)),"")</f>
        <v>SPM-BLU/APTP-2026/0033</v>
      </c>
      <c r="C34" s="258">
        <f>IF(INDEX(DataPembayaran_BLU!$B$2:$B$700,MATCH(DataSP2D_BLU!B34,DataPembayaran_BLU!$C$2:$C$700,0))=0,"",INDEX(DataPembayaran_BLU!$B$2:$B$700,MATCH(DataSP2D_BLU!B34,DataPembayaran_BLU!$C$2:$C$700,0)))</f>
        <v>46073</v>
      </c>
      <c r="D34" s="259" t="s">
        <v>1164</v>
      </c>
      <c r="E34" s="260">
        <v>46073</v>
      </c>
      <c r="F34" s="261" t="str">
        <f>IF(E34="","",DataPembayaran_BLU!$U34)</f>
        <v>Belanja Barang</v>
      </c>
      <c r="G34" s="262" t="str">
        <f>IF(E34="","",DataPembayaran_BLU!$E$34)</f>
        <v>SP2D BLU - TRF</v>
      </c>
      <c r="H34" s="7">
        <f>IF(E34="","",DataPembayaran_BLU!$L$34-DataPembayaran_BLU!$N$34-DataPembayaran_BLU!$P$34)</f>
        <v>1645160</v>
      </c>
      <c r="I34" s="256" t="str">
        <f>IF(E34="","",DataPembayaran_BLU!$F$34)</f>
        <v>PARA PEGAWAI KANTOR UPBU AJI PANGERAN TUMENGGUNG PRANOTO</v>
      </c>
      <c r="J34" s="263" t="str">
        <f>IFERROR(INDEX(supplier_alamat,MATCH(DataSP2D_BLU!I34,supplier,0)),"")</f>
        <v>Jl. Poros Samarinda - Bontang, Kel. Sunga Siring, Samarinda-Kalimantan Timur</v>
      </c>
      <c r="K34" s="263" t="str">
        <f>IFERROR(INDEX(supplier_npwp,MATCH(I34,supplier,0)),"")</f>
        <v>Terlampir</v>
      </c>
      <c r="L34" s="263" t="str">
        <f>IFERROR(INDEX(supplier_rekening,MATCH(I34,supplier,0)),"")</f>
        <v>Terlampir</v>
      </c>
      <c r="M34" s="263" t="str">
        <f>IFERROR(INDEX(supplier_bank,MATCH(I34,supplier,0)),"")</f>
        <v>Terlampir</v>
      </c>
      <c r="N34" s="264" t="str">
        <f>IF(E34="","",DataPembayaran_BLU!$G$34)</f>
        <v>Belanja Barang Perjalanan Dinas Pegawai - Taxi</v>
      </c>
    </row>
    <row r="35" spans="1:14" ht="14.25" customHeight="1">
      <c r="A35" s="256">
        <v>34</v>
      </c>
      <c r="B35" s="257" t="str">
        <f>_xlfn.IFNA(INDEX(DataPembayaran_BLU!$C$2:$C$700,MATCH(A35,DataPembayaran_BLU!$A$2:$A$700,0)),"")</f>
        <v>SPM-BLU/APTP-2026/0034</v>
      </c>
      <c r="C35" s="258">
        <f>IF(INDEX(DataPembayaran_BLU!$B$2:$B$700,MATCH(DataSP2D_BLU!B35,DataPembayaran_BLU!$C$2:$C$700,0))=0,"",INDEX(DataPembayaran_BLU!$B$2:$B$700,MATCH(DataSP2D_BLU!B35,DataPembayaran_BLU!$C$2:$C$700,0)))</f>
        <v>46073</v>
      </c>
      <c r="D35" s="259" t="s">
        <v>1165</v>
      </c>
      <c r="E35" s="260">
        <v>46073</v>
      </c>
      <c r="F35" s="261" t="str">
        <f>IF(E35="","",DataPembayaran_BLU!$U35)</f>
        <v>Belanja Barang</v>
      </c>
      <c r="G35" s="262" t="str">
        <f>IF(E35="","",DataPembayaran_BLU!$E$35)</f>
        <v>SP2D BLU - TRF</v>
      </c>
      <c r="H35" s="7">
        <f>IF(E35="","",DataPembayaran_BLU!$L$35-DataPembayaran_BLU!$N$35-DataPembayaran_BLU!$P$35)</f>
        <v>16270000</v>
      </c>
      <c r="I35" s="256" t="str">
        <f>IF(E35="","",DataPembayaran_BLU!$F$35)</f>
        <v>PARA PEGAWAI KANTOR UPBU AJI PANGERAN TUMENGGUNG PRANOTO</v>
      </c>
      <c r="J35" s="263" t="str">
        <f>IFERROR(INDEX(supplier_alamat,MATCH(DataSP2D_BLU!I35,supplier,0)),"")</f>
        <v>Jl. Poros Samarinda - Bontang, Kel. Sunga Siring, Samarinda-Kalimantan Timur</v>
      </c>
      <c r="K35" s="263" t="str">
        <f>IFERROR(INDEX(supplier_npwp,MATCH(I35,supplier,0)),"")</f>
        <v>Terlampir</v>
      </c>
      <c r="L35" s="263" t="str">
        <f>IFERROR(INDEX(supplier_rekening,MATCH(I35,supplier,0)),"")</f>
        <v>Terlampir</v>
      </c>
      <c r="M35" s="263" t="str">
        <f>IFERROR(INDEX(supplier_bank,MATCH(I35,supplier,0)),"")</f>
        <v>Terlampir</v>
      </c>
      <c r="N35" s="264" t="str">
        <f>IF(E35="","",DataPembayaran_BLU!$G$35)</f>
        <v>Belanja Barang Perjalanan Dinas Pegawai - Hotel</v>
      </c>
    </row>
    <row r="36" spans="1:14">
      <c r="A36" s="256">
        <v>35</v>
      </c>
      <c r="B36" s="257" t="str">
        <f>_xlfn.IFNA(INDEX(DataPembayaran_BLU!$C$2:$C$700,MATCH(A36,DataPembayaran_BLU!$A$2:$A$700,0)),"")</f>
        <v>SPM-BLU/APTP-2026/0035</v>
      </c>
      <c r="C36" s="258">
        <f>IF(INDEX(DataPembayaran_BLU!$B$2:$B$700,MATCH(DataSP2D_BLU!B36,DataPembayaran_BLU!$C$2:$C$700,0))=0,"",INDEX(DataPembayaran_BLU!$B$2:$B$700,MATCH(DataSP2D_BLU!B36,DataPembayaran_BLU!$C$2:$C$700,0)))</f>
        <v>46073</v>
      </c>
      <c r="D36" s="259" t="s">
        <v>1166</v>
      </c>
      <c r="E36" s="260">
        <v>46073</v>
      </c>
      <c r="F36" s="261" t="str">
        <f>IF(E36="","",DataPembayaran_BLU!$U36)</f>
        <v>Belanja Barang</v>
      </c>
      <c r="G36" s="262" t="str">
        <f>IF(E36="","",DataPembayaran_BLU!$E$36)</f>
        <v>SP2D BLU - TRF</v>
      </c>
      <c r="H36" s="7">
        <f>IF(E36="","",DataPembayaran_BLU!$L$36-DataPembayaran_BLU!$N$36-DataPembayaran_BLU!$P$36)</f>
        <v>12100000</v>
      </c>
      <c r="I36" s="256" t="str">
        <f>IF(E36="","",DataPembayaran_BLU!$F$36)</f>
        <v>PARA PEGAWAI KANTOR UPBU AJI PANGERAN TUMENGGUNG PRANOTO</v>
      </c>
      <c r="J36" s="263" t="str">
        <f>IFERROR(INDEX(supplier_alamat,MATCH(DataSP2D_BLU!I36,supplier,0)),"")</f>
        <v>Jl. Poros Samarinda - Bontang, Kel. Sunga Siring, Samarinda-Kalimantan Timur</v>
      </c>
      <c r="K36" s="263" t="str">
        <f>IFERROR(INDEX(supplier_npwp,MATCH(I36,supplier,0)),"")</f>
        <v>Terlampir</v>
      </c>
      <c r="L36" s="263" t="str">
        <f>IFERROR(INDEX(supplier_rekening,MATCH(I36,supplier,0)),"")</f>
        <v>Terlampir</v>
      </c>
      <c r="M36" s="263" t="str">
        <f>IFERROR(INDEX(supplier_bank,MATCH(I36,supplier,0)),"")</f>
        <v>Terlampir</v>
      </c>
      <c r="N36" s="264" t="str">
        <f>IF(E36="","",DataPembayaran_BLU!$G$36)</f>
        <v>Belanja Barang Perjalanan Dinas Pegawai - Uang Harian</v>
      </c>
    </row>
    <row r="37" spans="1:14">
      <c r="A37" s="256">
        <v>36</v>
      </c>
      <c r="B37" s="257" t="str">
        <f>_xlfn.IFNA(INDEX(DataPembayaran_BLU!$C$2:$C$700,MATCH(A37,DataPembayaran_BLU!$A$2:$A$700,0)),"")</f>
        <v>SPM-BLU/APTP-2026/0036</v>
      </c>
      <c r="C37" s="258">
        <f>IF(INDEX(DataPembayaran_BLU!$B$2:$B$700,MATCH(DataSP2D_BLU!B37,DataPembayaran_BLU!$C$2:$C$700,0))=0,"",INDEX(DataPembayaran_BLU!$B$2:$B$700,MATCH(DataSP2D_BLU!B37,DataPembayaran_BLU!$C$2:$C$700,0)))</f>
        <v>46073</v>
      </c>
      <c r="D37" s="259" t="s">
        <v>1167</v>
      </c>
      <c r="E37" s="260">
        <v>46073</v>
      </c>
      <c r="F37" s="261" t="str">
        <f>IF(E37="","",DataPembayaran_BLU!$U37)</f>
        <v>Belanja Barang</v>
      </c>
      <c r="G37" s="262" t="str">
        <f>IF(E37="","",DataPembayaran_BLU!$E$37)</f>
        <v>SP2D BLU - TRF</v>
      </c>
      <c r="H37" s="7">
        <f>IF(E37="","",DataPembayaran_BLU!$L$37-DataPembayaran_BLU!$N$37-DataPembayaran_BLU!$P$37)</f>
        <v>15439000</v>
      </c>
      <c r="I37" s="256" t="str">
        <f>IF(E37="","",DataPembayaran_BLU!$F$37)</f>
        <v>PARA PEGAWAI KANTOR UPBU AJI PANGERAN TUMENGGUNG PRANOTO</v>
      </c>
      <c r="J37" s="263" t="str">
        <f>IFERROR(INDEX(supplier_alamat,MATCH(DataSP2D_BLU!I37,supplier,0)),"")</f>
        <v>Jl. Poros Samarinda - Bontang, Kel. Sunga Siring, Samarinda-Kalimantan Timur</v>
      </c>
      <c r="K37" s="263" t="str">
        <f>IFERROR(INDEX(supplier_npwp,MATCH(I37,supplier,0)),"")</f>
        <v>Terlampir</v>
      </c>
      <c r="L37" s="263" t="str">
        <f>IFERROR(INDEX(supplier_rekening,MATCH(I37,supplier,0)),"")</f>
        <v>Terlampir</v>
      </c>
      <c r="M37" s="263" t="str">
        <f>IFERROR(INDEX(supplier_bank,MATCH(I37,supplier,0)),"")</f>
        <v>Terlampir</v>
      </c>
      <c r="N37" s="264" t="str">
        <f>IF(E37="","",DataPembayaran_BLU!$G$37)</f>
        <v>Belanja Barang Perjalanan Dinas Pegawai - Tiket</v>
      </c>
    </row>
    <row r="38" spans="1:14">
      <c r="A38" s="256">
        <v>37</v>
      </c>
      <c r="B38" s="257" t="str">
        <f>_xlfn.IFNA(INDEX(DataPembayaran_BLU!$C$2:$C$700,MATCH(A38,DataPembayaran_BLU!$A$2:$A$700,0)),"")</f>
        <v>SPM-BLU/APTP-2026/0037</v>
      </c>
      <c r="C38" s="258">
        <f>IF(INDEX(DataPembayaran_BLU!$B$2:$B$700,MATCH(DataSP2D_BLU!B38,DataPembayaran_BLU!$C$2:$C$700,0))=0,"",INDEX(DataPembayaran_BLU!$B$2:$B$700,MATCH(DataSP2D_BLU!B38,DataPembayaran_BLU!$C$2:$C$700,0)))</f>
        <v>46073</v>
      </c>
      <c r="D38" s="259" t="s">
        <v>1168</v>
      </c>
      <c r="E38" s="260">
        <v>46073</v>
      </c>
      <c r="F38" s="261" t="str">
        <f>IF(E38="","",DataPembayaran_BLU!$U38)</f>
        <v>Belanja Barang</v>
      </c>
      <c r="G38" s="262" t="str">
        <f>IF(E38="","",DataPembayaran_BLU!$E$38)</f>
        <v>SP2D BLU - TRF</v>
      </c>
      <c r="H38" s="7">
        <f>IF(E38="","",DataPembayaran_BLU!$L$38-DataPembayaran_BLU!$N$38-DataPembayaran_BLU!$P$38)</f>
        <v>1901010</v>
      </c>
      <c r="I38" s="256" t="str">
        <f>IF(E38="","",DataPembayaran_BLU!$F$38)</f>
        <v>PARA PEGAWAI KANTOR UPBU AJI PANGERAN TUMENGGUNG PRANOTO</v>
      </c>
      <c r="J38" s="263" t="str">
        <f>IFERROR(INDEX(supplier_alamat,MATCH(DataSP2D_BLU!I38,supplier,0)),"")</f>
        <v>Jl. Poros Samarinda - Bontang, Kel. Sunga Siring, Samarinda-Kalimantan Timur</v>
      </c>
      <c r="K38" s="263" t="str">
        <f>IFERROR(INDEX(supplier_npwp,MATCH(I38,supplier,0)),"")</f>
        <v>Terlampir</v>
      </c>
      <c r="L38" s="263" t="str">
        <f>IFERROR(INDEX(supplier_rekening,MATCH(I38,supplier,0)),"")</f>
        <v>Terlampir</v>
      </c>
      <c r="M38" s="263" t="str">
        <f>IFERROR(INDEX(supplier_bank,MATCH(I38,supplier,0)),"")</f>
        <v>Terlampir</v>
      </c>
      <c r="N38" s="264" t="str">
        <f>IF(E38="","",DataPembayaran_BLU!$G$38)</f>
        <v>Belanja Barang Perjalanan Dinas Pegawai - Taxi</v>
      </c>
    </row>
    <row r="39" spans="1:14">
      <c r="A39" s="256">
        <v>38</v>
      </c>
      <c r="B39" s="257" t="str">
        <f>_xlfn.IFNA(INDEX(DataPembayaran_BLU!$C$2:$C$700,MATCH(A39,DataPembayaran_BLU!$A$2:$A$700,0)),"")</f>
        <v>SPM-BLU/APTP-2026/0038</v>
      </c>
      <c r="C39" s="258">
        <f>IF(INDEX(DataPembayaran_BLU!$B$2:$B$700,MATCH(DataSP2D_BLU!B39,DataPembayaran_BLU!$C$2:$C$700,0))=0,"",INDEX(DataPembayaran_BLU!$B$2:$B$700,MATCH(DataSP2D_BLU!B39,DataPembayaran_BLU!$C$2:$C$700,0)))</f>
        <v>46073</v>
      </c>
      <c r="D39" s="259" t="s">
        <v>1169</v>
      </c>
      <c r="E39" s="260">
        <v>46073</v>
      </c>
      <c r="F39" s="261" t="str">
        <f>IF(E39="","",DataPembayaran_BLU!$U39)</f>
        <v>Belanja Barang</v>
      </c>
      <c r="G39" s="262" t="str">
        <f>IF(E39="","",DataPembayaran_BLU!$E$39)</f>
        <v>SP2D BLU - TRF</v>
      </c>
      <c r="H39" s="7">
        <f>IF(E39="","",DataPembayaran_BLU!$L$39-DataPembayaran_BLU!$N$38-DataPembayaran_BLU!$P$39)</f>
        <v>5900000</v>
      </c>
      <c r="I39" s="256" t="str">
        <f>IF(E39="","",DataPembayaran_BLU!$F$39)</f>
        <v>PARA PEGAWAI KANTOR UPBU AJI PANGERAN TUMENGGUNG PRANOTO</v>
      </c>
      <c r="J39" s="263" t="str">
        <f>IFERROR(INDEX(supplier_alamat,MATCH(DataSP2D_BLU!I39,supplier,0)),"")</f>
        <v>Jl. Poros Samarinda - Bontang, Kel. Sunga Siring, Samarinda-Kalimantan Timur</v>
      </c>
      <c r="K39" s="263" t="str">
        <f t="shared" ref="K39:K58" si="9">IFERROR(INDEX(supplier_npwp,MATCH(I39,supplier,0)),"")</f>
        <v>Terlampir</v>
      </c>
      <c r="L39" s="263" t="str">
        <f t="shared" ref="L39:L58" si="10">IFERROR(INDEX(supplier_rekening,MATCH(I39,supplier,0)),"")</f>
        <v>Terlampir</v>
      </c>
      <c r="M39" s="263" t="str">
        <f t="shared" ref="M39:M58" si="11">IFERROR(INDEX(supplier_bank,MATCH(I39,supplier,0)),"")</f>
        <v>Terlampir</v>
      </c>
      <c r="N39" s="264" t="str">
        <f>IF(E39="","",DataPembayaran_BLU!$G$39)</f>
        <v>Belanja Barang Perjalanan Dinas Pegawai - Hotel</v>
      </c>
    </row>
    <row r="40" spans="1:14">
      <c r="A40" s="256">
        <v>39</v>
      </c>
      <c r="B40" s="257" t="str">
        <f>_xlfn.IFNA(INDEX(DataPembayaran_BLU!$C$2:$C$700,MATCH(A40,DataPembayaran_BLU!$A$2:$A$700,0)),"")</f>
        <v>SPM-BLU/APTP-2026/0039</v>
      </c>
      <c r="C40" s="258">
        <f>IF(INDEX(DataPembayaran_BLU!$B$2:$B$700,MATCH(DataSP2D_BLU!B40,DataPembayaran_BLU!$C$2:$C$700,0))=0,"",INDEX(DataPembayaran_BLU!$B$2:$B$700,MATCH(DataSP2D_BLU!B40,DataPembayaran_BLU!$C$2:$C$700,0)))</f>
        <v>46073</v>
      </c>
      <c r="D40" s="259" t="s">
        <v>1170</v>
      </c>
      <c r="E40" s="260">
        <v>46073</v>
      </c>
      <c r="F40" s="261" t="str">
        <f>IF(E40="","",DataPembayaran_BLU!$U40)</f>
        <v>Belanja Barang</v>
      </c>
      <c r="G40" s="262" t="str">
        <f>IF(E40="","",DataPembayaran_BLU!$E$40)</f>
        <v>SP2D BLU - TRF</v>
      </c>
      <c r="H40" s="7">
        <f>IF(E40="","",DataPembayaran_BLU!$L$40-DataPembayaran_BLU!$N$38-DataPembayaran_BLU!$P$40)</f>
        <v>5290000</v>
      </c>
      <c r="I40" s="256" t="str">
        <f>IF(E40="","",DataPembayaran_BLU!$F$40)</f>
        <v>PARA PEGAWAI KANTOR UPBU AJI PANGERAN TUMENGGUNG PRANOTO</v>
      </c>
      <c r="J40" s="263" t="str">
        <f>IFERROR(INDEX(supplier_alamat,MATCH(DataSP2D_BLU!I40,supplier,0)),"")</f>
        <v>Jl. Poros Samarinda - Bontang, Kel. Sunga Siring, Samarinda-Kalimantan Timur</v>
      </c>
      <c r="K40" s="263" t="str">
        <f t="shared" si="9"/>
        <v>Terlampir</v>
      </c>
      <c r="L40" s="263" t="str">
        <f t="shared" si="10"/>
        <v>Terlampir</v>
      </c>
      <c r="M40" s="263" t="str">
        <f t="shared" si="11"/>
        <v>Terlampir</v>
      </c>
      <c r="N40" s="264" t="str">
        <f>IF(E40="","",DataPembayaran_BLU!$G$40)</f>
        <v>Belanja Barang Perjalanan Dinas Pegawai - Uang Harian</v>
      </c>
    </row>
    <row r="41" spans="1:14">
      <c r="A41" s="256">
        <v>40</v>
      </c>
      <c r="B41" s="257" t="str">
        <f>_xlfn.IFNA(INDEX(DataPembayaran_BLU!$C$2:$C$700,MATCH(A41,DataPembayaran_BLU!$A$2:$A$700,0)),"")</f>
        <v>SPM-BLU/APTP-2026/0040</v>
      </c>
      <c r="C41" s="258" t="str">
        <f>IF(INDEX(DataPembayaran_BLU!$B$2:$B$700,MATCH(DataSP2D_BLU!B41,DataPembayaran_BLU!$C$2:$C$700,0))=0,"",INDEX(DataPembayaran_BLU!$B$2:$B$700,MATCH(DataSP2D_BLU!B41,DataPembayaran_BLU!$C$2:$C$700,0)))</f>
        <v/>
      </c>
      <c r="D41" s="259" t="s">
        <v>1171</v>
      </c>
      <c r="E41" s="260"/>
      <c r="F41" s="261" t="str">
        <f>IF(E41="","",DataPembayaran_BLU!$U41)</f>
        <v/>
      </c>
      <c r="G41" s="262" t="str">
        <f>IF(E41="","",DataPembayaran_BLU!$E$41)</f>
        <v/>
      </c>
      <c r="H41" s="7" t="str">
        <f>IF(E41="","",DataPembayaran_BLU!$L$41-DataPembayaran_BLU!$N$41-DataPembayaran_BLU!$P$41)</f>
        <v/>
      </c>
      <c r="I41" s="256" t="str">
        <f>IF(E41="","",DataPembayaran_BLU!$F$41)</f>
        <v/>
      </c>
      <c r="J41" s="263" t="str">
        <f>IFERROR(INDEX(supplier_alamat,MATCH(DataSP2D_BLU!I41,supplier,0)),"")</f>
        <v/>
      </c>
      <c r="K41" s="263" t="str">
        <f t="shared" si="9"/>
        <v/>
      </c>
      <c r="L41" s="263" t="str">
        <f t="shared" si="10"/>
        <v/>
      </c>
      <c r="M41" s="263" t="str">
        <f t="shared" si="11"/>
        <v/>
      </c>
      <c r="N41" s="264" t="str">
        <f>IF(E41="","",DataPembayaran_BLU!$G$41)</f>
        <v/>
      </c>
    </row>
    <row r="42" spans="1:14">
      <c r="A42" s="256">
        <v>41</v>
      </c>
      <c r="B42" s="257" t="str">
        <f>_xlfn.IFNA(INDEX(DataPembayaran_BLU!$C$2:$C$700,MATCH(A42,DataPembayaran_BLU!$A$2:$A$700,0)),"")</f>
        <v>SPM-BLU/APTP-2026/0041</v>
      </c>
      <c r="C42" s="258" t="str">
        <f>IF(INDEX(DataPembayaran_BLU!$B$2:$B$700,MATCH(DataSP2D_BLU!B42,DataPembayaran_BLU!$C$2:$C$700,0))=0,"",INDEX(DataPembayaran_BLU!$B$2:$B$700,MATCH(DataSP2D_BLU!B42,DataPembayaran_BLU!$C$2:$C$700,0)))</f>
        <v/>
      </c>
      <c r="D42" s="259" t="s">
        <v>1172</v>
      </c>
      <c r="E42" s="260"/>
      <c r="F42" s="261" t="str">
        <f>IF(E42="","",DataPembayaran_BLU!$U42)</f>
        <v/>
      </c>
      <c r="G42" s="262" t="str">
        <f>IF(E42="","",DataPembayaran_BLU!$E$42)</f>
        <v/>
      </c>
      <c r="H42" s="7" t="str">
        <f>IF(E42="","",DataPembayaran_BLU!$L$42-DataPembayaran_BLU!$N$42-DataPembayaran_BLU!$P$42)</f>
        <v/>
      </c>
      <c r="I42" s="256" t="str">
        <f>IF(E42="","",DataPembayaran_BLU!$F$42)</f>
        <v/>
      </c>
      <c r="J42" s="263" t="str">
        <f>IFERROR(INDEX(supplier_alamat,MATCH(DataSP2D_BLU!I42,supplier,0)),"")</f>
        <v/>
      </c>
      <c r="K42" s="263" t="str">
        <f t="shared" si="9"/>
        <v/>
      </c>
      <c r="L42" s="263" t="str">
        <f t="shared" si="10"/>
        <v/>
      </c>
      <c r="M42" s="263" t="str">
        <f t="shared" si="11"/>
        <v/>
      </c>
      <c r="N42" s="264" t="str">
        <f>IF(E42="","",DataPembayaran_BLU!$G$42)</f>
        <v/>
      </c>
    </row>
    <row r="43" spans="1:14">
      <c r="A43" s="256">
        <v>42</v>
      </c>
      <c r="B43" s="257">
        <f>_xlfn.IFNA(INDEX(DataPembayaran_BLU!$C$2:$C$700,MATCH(A43,DataPembayaran_BLU!$A$2:$A$700,0)),"")</f>
        <v>0</v>
      </c>
      <c r="C43" s="258" t="e">
        <f>IF(INDEX(DataPembayaran_BLU!$B$2:$B$700,MATCH(DataSP2D_BLU!B43,DataPembayaran_BLU!$C$2:$C$700,0))=0,"",INDEX(DataPembayaran_BLU!$B$2:$B$700,MATCH(DataSP2D_BLU!B43,DataPembayaran_BLU!$C$2:$C$700,0)))</f>
        <v>#N/A</v>
      </c>
      <c r="D43" s="259"/>
      <c r="E43" s="260"/>
      <c r="F43" s="261" t="str">
        <f>IF(E43="","",DataPembayaran_BLU!$U43)</f>
        <v/>
      </c>
      <c r="G43" s="262" t="str">
        <f>IF(E43="","",DataPembayaran_BLU!$E$43)</f>
        <v/>
      </c>
      <c r="H43" s="7" t="str">
        <f>IF(E43="","",DataPembayaran_BLU!$L$43-DataPembayaran_BLU!$N$43-DataPembayaran_BLU!$P$43)</f>
        <v/>
      </c>
      <c r="I43" s="256" t="str">
        <f>IF(E43="","",DataPembayaran_BLU!$F$43)</f>
        <v/>
      </c>
      <c r="J43" s="263" t="str">
        <f>IFERROR(INDEX(supplier_alamat,MATCH(DataSP2D_BLU!I43,supplier,0)),"")</f>
        <v/>
      </c>
      <c r="K43" s="263" t="str">
        <f t="shared" si="9"/>
        <v/>
      </c>
      <c r="L43" s="263" t="str">
        <f t="shared" si="10"/>
        <v/>
      </c>
      <c r="M43" s="263" t="str">
        <f t="shared" si="11"/>
        <v/>
      </c>
      <c r="N43" s="264" t="str">
        <f>IF(E43="","",DataPembayaran_BLU!$G$43)</f>
        <v/>
      </c>
    </row>
    <row r="44" spans="1:14">
      <c r="A44" s="256">
        <v>43</v>
      </c>
      <c r="B44" s="257">
        <f>_xlfn.IFNA(INDEX(DataPembayaran_BLU!$C$2:$C$700,MATCH(A44,DataPembayaran_BLU!$A$2:$A$700,0)),"")</f>
        <v>0</v>
      </c>
      <c r="C44" s="258" t="e">
        <f>IF(INDEX(DataPembayaran_BLU!$B$2:$B$700,MATCH(DataSP2D_BLU!B44,DataPembayaran_BLU!$C$2:$C$700,0))=0,"",INDEX(DataPembayaran_BLU!$B$2:$B$700,MATCH(DataSP2D_BLU!B44,DataPembayaran_BLU!$C$2:$C$700,0)))</f>
        <v>#N/A</v>
      </c>
      <c r="D44" s="259"/>
      <c r="E44" s="260"/>
      <c r="F44" s="261" t="str">
        <f>IF(E44="","",DataPembayaran_BLU!$U44)</f>
        <v/>
      </c>
      <c r="G44" s="262" t="str">
        <f>IF(E44="","",DataPembayaran_BLU!$E$44)</f>
        <v/>
      </c>
      <c r="H44" s="7" t="str">
        <f>IF(E44="","",DataPembayaran_BLU!$L$44-DataPembayaran_BLU!$N$44-DataPembayaran_BLU!$P$44)</f>
        <v/>
      </c>
      <c r="I44" s="256" t="str">
        <f>IF(E44="","",DataPembayaran_BLU!$F$44)</f>
        <v/>
      </c>
      <c r="J44" s="263" t="str">
        <f>IFERROR(INDEX(supplier_alamat,MATCH(DataSP2D_BLU!I44,supplier,0)),"")</f>
        <v/>
      </c>
      <c r="K44" s="263" t="str">
        <f t="shared" si="9"/>
        <v/>
      </c>
      <c r="L44" s="263" t="str">
        <f t="shared" si="10"/>
        <v/>
      </c>
      <c r="M44" s="263" t="str">
        <f t="shared" si="11"/>
        <v/>
      </c>
      <c r="N44" s="264" t="str">
        <f>IF(E44="","",DataPembayaran_BLU!$G$44)</f>
        <v/>
      </c>
    </row>
    <row r="45" spans="1:14">
      <c r="A45" s="256">
        <v>44</v>
      </c>
      <c r="B45" s="257">
        <f>_xlfn.IFNA(INDEX(DataPembayaran_BLU!$C$2:$C$700,MATCH(A45,DataPembayaran_BLU!$A$2:$A$700,0)),"")</f>
        <v>0</v>
      </c>
      <c r="C45" s="258" t="e">
        <f>IF(INDEX(DataPembayaran_BLU!$B$2:$B$700,MATCH(DataSP2D_BLU!B45,DataPembayaran_BLU!$C$2:$C$700,0))=0,"",INDEX(DataPembayaran_BLU!$B$2:$B$700,MATCH(DataSP2D_BLU!B45,DataPembayaran_BLU!$C$2:$C$700,0)))</f>
        <v>#N/A</v>
      </c>
      <c r="D45" s="259"/>
      <c r="E45" s="260"/>
      <c r="F45" s="261" t="str">
        <f>IF(E45="","",DataPembayaran_BLU!$U45)</f>
        <v/>
      </c>
      <c r="G45" s="262" t="str">
        <f>IF(E45="","",DataPembayaran_BLU!$E$45)</f>
        <v/>
      </c>
      <c r="H45" s="7" t="str">
        <f>IF(E45="","",DataPembayaran_BLU!$L$45-DataPembayaran_BLU!$N$45-DataPembayaran_BLU!$P$45)</f>
        <v/>
      </c>
      <c r="I45" s="256" t="str">
        <f>IF(E45="","",DataPembayaran_BLU!$F$45)</f>
        <v/>
      </c>
      <c r="J45" s="263" t="str">
        <f>IFERROR(INDEX(supplier_alamat,MATCH(DataSP2D_BLU!I45,supplier,0)),"")</f>
        <v/>
      </c>
      <c r="K45" s="263" t="str">
        <f t="shared" si="9"/>
        <v/>
      </c>
      <c r="L45" s="263" t="str">
        <f t="shared" si="10"/>
        <v/>
      </c>
      <c r="M45" s="263" t="str">
        <f t="shared" si="11"/>
        <v/>
      </c>
      <c r="N45" s="264" t="str">
        <f>IF(E45="","",DataPembayaran_BLU!$G$45)</f>
        <v/>
      </c>
    </row>
    <row r="46" spans="1:14">
      <c r="A46" s="256">
        <v>45</v>
      </c>
      <c r="B46" s="257">
        <f>_xlfn.IFNA(INDEX(DataPembayaran_BLU!$C$2:$C$700,MATCH(A46,DataPembayaran_BLU!$A$2:$A$700,0)),"")</f>
        <v>0</v>
      </c>
      <c r="C46" s="258" t="e">
        <f>IF(INDEX(DataPembayaran_BLU!$B$2:$B$700,MATCH(DataSP2D_BLU!B46,DataPembayaran_BLU!$C$2:$C$700,0))=0,"",INDEX(DataPembayaran_BLU!$B$2:$B$700,MATCH(DataSP2D_BLU!B46,DataPembayaran_BLU!$C$2:$C$700,0)))</f>
        <v>#N/A</v>
      </c>
      <c r="D46" s="259"/>
      <c r="E46" s="260"/>
      <c r="F46" s="261" t="str">
        <f>IF(E46="","",DataPembayaran_BLU!$U46)</f>
        <v/>
      </c>
      <c r="G46" s="262" t="str">
        <f>IF(E46="","",DataPembayaran_BLU!$E$46)</f>
        <v/>
      </c>
      <c r="H46" s="7" t="str">
        <f>IF(E46="","",DataPembayaran_BLU!$L$46-DataPembayaran_BLU!$N$46-DataPembayaran_BLU!$P$46)</f>
        <v/>
      </c>
      <c r="I46" s="256" t="str">
        <f>IF(E46="","",DataPembayaran_BLU!$F$46)</f>
        <v/>
      </c>
      <c r="J46" s="263" t="str">
        <f>IFERROR(INDEX(supplier_alamat,MATCH(DataSP2D_BLU!I46,supplier,0)),"")</f>
        <v/>
      </c>
      <c r="K46" s="263" t="str">
        <f t="shared" si="9"/>
        <v/>
      </c>
      <c r="L46" s="263" t="str">
        <f t="shared" si="10"/>
        <v/>
      </c>
      <c r="M46" s="263" t="str">
        <f t="shared" si="11"/>
        <v/>
      </c>
      <c r="N46" s="264" t="str">
        <f>IF(E46="","",DataPembayaran_BLU!$G$46)</f>
        <v/>
      </c>
    </row>
    <row r="47" spans="1:14" ht="18" customHeight="1">
      <c r="A47" s="256">
        <v>46</v>
      </c>
      <c r="B47" s="257">
        <f>_xlfn.IFNA(INDEX(DataPembayaran_BLU!$C$2:$C$700,MATCH(A47,DataPembayaran_BLU!$A$2:$A$700,0)),"")</f>
        <v>0</v>
      </c>
      <c r="C47" s="258" t="e">
        <f>IF(INDEX(DataPembayaran_BLU!$B$2:$B$700,MATCH(DataSP2D_BLU!B47,DataPembayaran_BLU!$C$2:$C$700,0))=0,"",INDEX(DataPembayaran_BLU!$B$2:$B$700,MATCH(DataSP2D_BLU!B47,DataPembayaran_BLU!$C$2:$C$700,0)))</f>
        <v>#N/A</v>
      </c>
      <c r="D47" s="259"/>
      <c r="E47" s="260"/>
      <c r="F47" s="261" t="str">
        <f>IF(E47="","",DataPembayaran_BLU!$U47)</f>
        <v/>
      </c>
      <c r="G47" s="262" t="str">
        <f>IF(E47="","",DataPembayaran_BLU!$E$47)</f>
        <v/>
      </c>
      <c r="H47" s="7" t="str">
        <f>IF(E47="","",DataPembayaran_BLU!$L$47-DataPembayaran_BLU!$N$47-DataPembayaran_BLU!$P$47)</f>
        <v/>
      </c>
      <c r="I47" s="256" t="str">
        <f>IF(E47="","",DataPembayaran_BLU!$F$47)</f>
        <v/>
      </c>
      <c r="J47" s="263" t="str">
        <f>IFERROR(INDEX(supplier_alamat,MATCH(DataSP2D_BLU!I47,supplier,0)),"")</f>
        <v/>
      </c>
      <c r="K47" s="263" t="str">
        <f t="shared" si="9"/>
        <v/>
      </c>
      <c r="L47" s="263" t="str">
        <f t="shared" si="10"/>
        <v/>
      </c>
      <c r="M47" s="263" t="str">
        <f t="shared" si="11"/>
        <v/>
      </c>
      <c r="N47" s="264" t="str">
        <f>IF(E47="","",DataPembayaran_BLU!$G$47)</f>
        <v/>
      </c>
    </row>
    <row r="48" spans="1:14">
      <c r="A48" s="256">
        <v>47</v>
      </c>
      <c r="B48" s="257">
        <f>_xlfn.IFNA(INDEX(DataPembayaran_BLU!$C$2:$C$700,MATCH(A48,DataPembayaran_BLU!$A$2:$A$700,0)),"")</f>
        <v>0</v>
      </c>
      <c r="C48" s="258" t="e">
        <f>IF(INDEX(DataPembayaran_BLU!$B$2:$B$700,MATCH(DataSP2D_BLU!B48,DataPembayaran_BLU!$C$2:$C$700,0))=0,"",INDEX(DataPembayaran_BLU!$B$2:$B$700,MATCH(DataSP2D_BLU!B48,DataPembayaran_BLU!$C$2:$C$700,0)))</f>
        <v>#N/A</v>
      </c>
      <c r="D48" s="259"/>
      <c r="E48" s="260"/>
      <c r="F48" s="261" t="str">
        <f>IF(E48="","",DataPembayaran_BLU!$U48)</f>
        <v/>
      </c>
      <c r="G48" s="262" t="str">
        <f>IF(E48="","",DataPembayaran_BLU!$E$48)</f>
        <v/>
      </c>
      <c r="H48" s="7" t="str">
        <f>IF(E48="","",DataPembayaran_BLU!$L$48-DataPembayaran_BLU!$N$48-DataPembayaran_BLU!$P$48)</f>
        <v/>
      </c>
      <c r="I48" s="256" t="str">
        <f>IF(E48="","",DataPembayaran_BLU!$F$48)</f>
        <v/>
      </c>
      <c r="J48" s="263" t="str">
        <f>IFERROR(INDEX(supplier_alamat,MATCH(DataSP2D_BLU!I48,supplier,0)),"")</f>
        <v/>
      </c>
      <c r="K48" s="263" t="str">
        <f t="shared" si="9"/>
        <v/>
      </c>
      <c r="L48" s="263" t="str">
        <f t="shared" si="10"/>
        <v/>
      </c>
      <c r="M48" s="263" t="str">
        <f t="shared" si="11"/>
        <v/>
      </c>
      <c r="N48" s="264" t="str">
        <f>IF(E48="","",DataPembayaran_BLU!$G$48)</f>
        <v/>
      </c>
    </row>
    <row r="49" spans="1:14">
      <c r="A49" s="256">
        <v>48</v>
      </c>
      <c r="B49" s="257" t="str">
        <f>_xlfn.IFNA(INDEX(DataPembayaran_BLU!$C$2:$C$700,MATCH(A49,DataPembayaran_BLU!$A$2:$A$700,0)),"")</f>
        <v/>
      </c>
      <c r="C49" s="258" t="str">
        <f>IF(INDEX(DataPembayaran_BLU!$B$2:$B$700,MATCH(DataSP2D_BLU!B49,DataPembayaran_BLU!$C$2:$C$700,0))=0,"",INDEX(DataPembayaran_BLU!$B$2:$B$700,MATCH(DataSP2D_BLU!B49,DataPembayaran_BLU!$C$2:$C$700,0)))</f>
        <v/>
      </c>
      <c r="D49" s="259"/>
      <c r="E49" s="260"/>
      <c r="F49" s="261" t="str">
        <f>IF(E49="","",DataPembayaran_BLU!$U49)</f>
        <v/>
      </c>
      <c r="G49" s="262" t="str">
        <f>IF(E49="","",DataPembayaran_BLU!$E$49)</f>
        <v/>
      </c>
      <c r="H49" s="7" t="str">
        <f>IF(E49="","",DataPembayaran_BLU!$L$49-DataPembayaran_BLU!$N$49-DataPembayaran_BLU!$P$49)</f>
        <v/>
      </c>
      <c r="I49" s="256" t="str">
        <f>IF(E49="","",DataPembayaran_BLU!$F$49)</f>
        <v/>
      </c>
      <c r="J49" s="263" t="str">
        <f>IFERROR(INDEX(supplier_alamat,MATCH(DataSP2D_BLU!I49,supplier,0)),"")</f>
        <v/>
      </c>
      <c r="K49" s="263" t="str">
        <f t="shared" si="9"/>
        <v/>
      </c>
      <c r="L49" s="263" t="str">
        <f t="shared" si="10"/>
        <v/>
      </c>
      <c r="M49" s="263" t="str">
        <f t="shared" si="11"/>
        <v/>
      </c>
      <c r="N49" s="264" t="str">
        <f>IF(E49="","",DataPembayaran_BLU!$G$49)</f>
        <v/>
      </c>
    </row>
    <row r="50" spans="1:14">
      <c r="A50" s="256">
        <v>49</v>
      </c>
      <c r="B50" s="257" t="str">
        <f>_xlfn.IFNA(INDEX(DataPembayaran_BLU!$C$2:$C$700,MATCH(A50,DataPembayaran_BLU!$A$2:$A$700,0)),"")</f>
        <v/>
      </c>
      <c r="C50" s="258" t="str">
        <f>IF(INDEX(DataPembayaran_BLU!$B$2:$B$700,MATCH(DataSP2D_BLU!B50,DataPembayaran_BLU!$C$2:$C$700,0))=0,"",INDEX(DataPembayaran_BLU!$B$2:$B$700,MATCH(DataSP2D_BLU!B50,DataPembayaran_BLU!$C$2:$C$700,0)))</f>
        <v/>
      </c>
      <c r="D50" s="259"/>
      <c r="E50" s="260"/>
      <c r="F50" s="261" t="str">
        <f>IF(E50="","",DataPembayaran_BLU!$U50)</f>
        <v/>
      </c>
      <c r="G50" s="262" t="str">
        <f>IF(E50="","",DataPembayaran_BLU!$E$50)</f>
        <v/>
      </c>
      <c r="H50" s="7" t="str">
        <f>IF(E50="","",DataPembayaran_BLU!$L$50-DataPembayaran_BLU!$N$50-DataPembayaran_BLU!$P$50)</f>
        <v/>
      </c>
      <c r="I50" s="256" t="str">
        <f>IF(E50="","",DataPembayaran_BLU!$F$50)</f>
        <v/>
      </c>
      <c r="J50" s="263" t="str">
        <f>IFERROR(INDEX(supplier_alamat,MATCH(DataSP2D_BLU!I50,supplier,0)),"")</f>
        <v/>
      </c>
      <c r="K50" s="263" t="str">
        <f t="shared" si="9"/>
        <v/>
      </c>
      <c r="L50" s="263" t="str">
        <f t="shared" si="10"/>
        <v/>
      </c>
      <c r="M50" s="263" t="str">
        <f t="shared" si="11"/>
        <v/>
      </c>
      <c r="N50" s="264" t="str">
        <f>IF(E50="","",DataPembayaran_BLU!$G$50)</f>
        <v/>
      </c>
    </row>
    <row r="51" spans="1:14">
      <c r="A51" s="256">
        <v>50</v>
      </c>
      <c r="B51" s="257" t="str">
        <f>_xlfn.IFNA(INDEX(DataPembayaran_BLU!$C$2:$C$700,MATCH(A51,DataPembayaran_BLU!$A$2:$A$700,0)),"")</f>
        <v/>
      </c>
      <c r="C51" s="258" t="str">
        <f>IF(INDEX(DataPembayaran_BLU!$B$2:$B$700,MATCH(DataSP2D_BLU!B51,DataPembayaran_BLU!$C$2:$C$700,0))=0,"",INDEX(DataPembayaran_BLU!$B$2:$B$700,MATCH(DataSP2D_BLU!B51,DataPembayaran_BLU!$C$2:$C$700,0)))</f>
        <v/>
      </c>
      <c r="D51" s="259"/>
      <c r="E51" s="260"/>
      <c r="F51" s="261" t="str">
        <f>IF(E51="","",DataPembayaran_BLU!$U51)</f>
        <v/>
      </c>
      <c r="G51" s="262" t="str">
        <f>IF(E51="","",DataPembayaran_BLU!$E$51)</f>
        <v/>
      </c>
      <c r="H51" s="7" t="str">
        <f>IF(E51="","",DataPembayaran_BLU!$L$51-DataPembayaran_BLU!$N$51-DataPembayaran_BLU!$P$51)</f>
        <v/>
      </c>
      <c r="I51" s="256" t="str">
        <f>IF(E51="","",DataPembayaran_BLU!$F$51)</f>
        <v/>
      </c>
      <c r="J51" s="263" t="str">
        <f>IFERROR(INDEX(supplier_alamat,MATCH(DataSP2D_BLU!I51,supplier,0)),"")</f>
        <v/>
      </c>
      <c r="K51" s="263" t="str">
        <f t="shared" si="9"/>
        <v/>
      </c>
      <c r="L51" s="263" t="str">
        <f t="shared" si="10"/>
        <v/>
      </c>
      <c r="M51" s="263" t="str">
        <f t="shared" si="11"/>
        <v/>
      </c>
      <c r="N51" s="264" t="str">
        <f>IF(E51="","",DataPembayaran_BLU!$G$51)</f>
        <v/>
      </c>
    </row>
    <row r="52" spans="1:14">
      <c r="A52" s="256">
        <v>51</v>
      </c>
      <c r="B52" s="257" t="str">
        <f>_xlfn.IFNA(INDEX(DataPembayaran_BLU!$C$2:$C$700,MATCH(A52,DataPembayaran_BLU!$A$2:$A$700,0)),"")</f>
        <v/>
      </c>
      <c r="C52" s="258" t="str">
        <f>IF(INDEX(DataPembayaran_BLU!$B$2:$B$700,MATCH(DataSP2D_BLU!B52,DataPembayaran_BLU!$C$2:$C$700,0))=0,"",INDEX(DataPembayaran_BLU!$B$2:$B$700,MATCH(DataSP2D_BLU!B52,DataPembayaran_BLU!$C$2:$C$700,0)))</f>
        <v/>
      </c>
      <c r="D52" s="259"/>
      <c r="E52" s="260"/>
      <c r="F52" s="261" t="str">
        <f>IF(E52="","",DataPembayaran_BLU!$U52)</f>
        <v/>
      </c>
      <c r="G52" s="262" t="str">
        <f>IF(E52="","",DataPembayaran_BLU!$E$52)</f>
        <v/>
      </c>
      <c r="H52" s="7" t="str">
        <f>IF(E52="","",DataPembayaran_BLU!$L$52-DataPembayaran_BLU!$N$52-DataPembayaran_BLU!$P$52)</f>
        <v/>
      </c>
      <c r="I52" s="256" t="str">
        <f>IF(E52="","",DataPembayaran_BLU!$F$52)</f>
        <v/>
      </c>
      <c r="J52" s="263" t="str">
        <f>IFERROR(INDEX(supplier_alamat,MATCH(DataSP2D_BLU!I52,supplier,0)),"")</f>
        <v/>
      </c>
      <c r="K52" s="263" t="str">
        <f t="shared" si="9"/>
        <v/>
      </c>
      <c r="L52" s="263" t="str">
        <f t="shared" si="10"/>
        <v/>
      </c>
      <c r="M52" s="263" t="str">
        <f t="shared" si="11"/>
        <v/>
      </c>
      <c r="N52" s="264" t="str">
        <f>IF(E52="","",DataPembayaran_BLU!$G$52)</f>
        <v/>
      </c>
    </row>
    <row r="53" spans="1:14">
      <c r="A53" s="256">
        <v>52</v>
      </c>
      <c r="B53" s="257" t="str">
        <f>_xlfn.IFNA(INDEX(DataPembayaran_BLU!$C$2:$C$700,MATCH(A53,DataPembayaran_BLU!$A$2:$A$700,0)),"")</f>
        <v/>
      </c>
      <c r="C53" s="258" t="str">
        <f>IF(INDEX(DataPembayaran_BLU!$B$2:$B$700,MATCH(DataSP2D_BLU!B53,DataPembayaran_BLU!$C$2:$C$700,0))=0,"",INDEX(DataPembayaran_BLU!$B$2:$B$700,MATCH(DataSP2D_BLU!B53,DataPembayaran_BLU!$C$2:$C$700,0)))</f>
        <v/>
      </c>
      <c r="D53" s="259"/>
      <c r="E53" s="260"/>
      <c r="F53" s="261" t="str">
        <f>IF(E53="","",DataPembayaran_BLU!$U53)</f>
        <v/>
      </c>
      <c r="G53" s="262" t="str">
        <f>IF(E53="","",DataPembayaran_BLU!$E$53)</f>
        <v/>
      </c>
      <c r="H53" s="7" t="str">
        <f>IF(E53="","",DataPembayaran_BLU!$L$53-DataPembayaran_BLU!$N$53-DataPembayaran_BLU!$P$53)</f>
        <v/>
      </c>
      <c r="I53" s="256" t="str">
        <f>IF(E53="","",DataPembayaran_BLU!$F$53)</f>
        <v/>
      </c>
      <c r="J53" s="263" t="str">
        <f>IFERROR(INDEX(supplier_alamat,MATCH(DataSP2D_BLU!I53,supplier,0)),"")</f>
        <v/>
      </c>
      <c r="K53" s="263" t="str">
        <f t="shared" si="9"/>
        <v/>
      </c>
      <c r="L53" s="263" t="str">
        <f t="shared" si="10"/>
        <v/>
      </c>
      <c r="M53" s="263" t="str">
        <f t="shared" si="11"/>
        <v/>
      </c>
      <c r="N53" s="264" t="str">
        <f>IF(E53="","",DataPembayaran_BLU!$G$53)</f>
        <v/>
      </c>
    </row>
    <row r="54" spans="1:14">
      <c r="A54" s="256">
        <v>53</v>
      </c>
      <c r="B54" s="257" t="str">
        <f>_xlfn.IFNA(INDEX(DataPembayaran_BLU!$C$2:$C$700,MATCH(A54,DataPembayaran_BLU!$A$2:$A$700,0)),"")</f>
        <v/>
      </c>
      <c r="C54" s="258" t="str">
        <f>IF(INDEX(DataPembayaran_BLU!$B$2:$B$700,MATCH(DataSP2D_BLU!B54,DataPembayaran_BLU!$C$2:$C$700,0))=0,"",INDEX(DataPembayaran_BLU!$B$2:$B$700,MATCH(DataSP2D_BLU!B54,DataPembayaran_BLU!$C$2:$C$700,0)))</f>
        <v/>
      </c>
      <c r="D54" s="259"/>
      <c r="E54" s="260"/>
      <c r="F54" s="261" t="str">
        <f>IF(E54="","",DataPembayaran_BLU!$U54)</f>
        <v/>
      </c>
      <c r="G54" s="262" t="str">
        <f>IF(E54="","",DataPembayaran_BLU!$E$54)</f>
        <v/>
      </c>
      <c r="H54" s="7" t="str">
        <f>IF(E54="","",DataPembayaran_BLU!$L$54-DataPembayaran_BLU!$N$54-DataPembayaran_BLU!$P$54)</f>
        <v/>
      </c>
      <c r="I54" s="256" t="str">
        <f>IF(E54="","",DataPembayaran_BLU!$F$54)</f>
        <v/>
      </c>
      <c r="J54" s="263" t="str">
        <f>IFERROR(INDEX(supplier_alamat,MATCH(DataSP2D_BLU!I54,supplier,0)),"")</f>
        <v/>
      </c>
      <c r="K54" s="263" t="str">
        <f t="shared" si="9"/>
        <v/>
      </c>
      <c r="L54" s="263" t="str">
        <f t="shared" si="10"/>
        <v/>
      </c>
      <c r="M54" s="263" t="str">
        <f t="shared" si="11"/>
        <v/>
      </c>
      <c r="N54" s="264" t="str">
        <f>IF(E54="","",DataPembayaran_BLU!$G$54)</f>
        <v/>
      </c>
    </row>
    <row r="55" spans="1:14">
      <c r="A55" s="256">
        <v>54</v>
      </c>
      <c r="B55" s="257" t="str">
        <f>_xlfn.IFNA(INDEX(DataPembayaran_BLU!$C$2:$C$700,MATCH(A55,DataPembayaran_BLU!$A$2:$A$700,0)),"")</f>
        <v/>
      </c>
      <c r="C55" s="258" t="str">
        <f>IF(INDEX(DataPembayaran_BLU!$B$2:$B$700,MATCH(DataSP2D_BLU!B55,DataPembayaran_BLU!$C$2:$C$700,0))=0,"",INDEX(DataPembayaran_BLU!$B$2:$B$700,MATCH(DataSP2D_BLU!B55,DataPembayaran_BLU!$C$2:$C$700,0)))</f>
        <v/>
      </c>
      <c r="D55" s="259"/>
      <c r="E55" s="260"/>
      <c r="F55" s="261" t="str">
        <f>IF(E55="","",DataPembayaran_BLU!$U55)</f>
        <v/>
      </c>
      <c r="G55" s="262" t="str">
        <f>IF(E55="","",DataPembayaran_BLU!$E$55)</f>
        <v/>
      </c>
      <c r="H55" s="7" t="str">
        <f>IF(E55="","",DataPembayaran_BLU!$L$55-DataPembayaran_BLU!$N$55-DataPembayaran_BLU!$P$55)</f>
        <v/>
      </c>
      <c r="I55" s="256" t="str">
        <f>IF(E55="","",DataPembayaran_BLU!$F$55)</f>
        <v/>
      </c>
      <c r="J55" s="263" t="str">
        <f>IFERROR(INDEX(supplier_alamat,MATCH(DataSP2D_BLU!I55,supplier,0)),"")</f>
        <v/>
      </c>
      <c r="K55" s="263" t="str">
        <f t="shared" si="9"/>
        <v/>
      </c>
      <c r="L55" s="263" t="str">
        <f t="shared" si="10"/>
        <v/>
      </c>
      <c r="M55" s="263" t="str">
        <f t="shared" si="11"/>
        <v/>
      </c>
      <c r="N55" s="264" t="str">
        <f>IF(E55="","",DataPembayaran_BLU!$G$55)</f>
        <v/>
      </c>
    </row>
    <row r="56" spans="1:14">
      <c r="A56" s="256">
        <v>55</v>
      </c>
      <c r="B56" s="257" t="str">
        <f>_xlfn.IFNA(INDEX(DataPembayaran_BLU!$C$2:$C$700,MATCH(A56,DataPembayaran_BLU!$A$2:$A$700,0)),"")</f>
        <v/>
      </c>
      <c r="C56" s="258" t="str">
        <f>IF(INDEX(DataPembayaran_BLU!$B$2:$B$700,MATCH(DataSP2D_BLU!B56,DataPembayaran_BLU!$C$2:$C$700,0))=0,"",INDEX(DataPembayaran_BLU!$B$2:$B$700,MATCH(DataSP2D_BLU!B56,DataPembayaran_BLU!$C$2:$C$700,0)))</f>
        <v/>
      </c>
      <c r="D56" s="259"/>
      <c r="E56" s="260"/>
      <c r="F56" s="261" t="str">
        <f>IF(E56="","",DataPembayaran_BLU!$U56)</f>
        <v/>
      </c>
      <c r="G56" s="262" t="str">
        <f>IF(E56="","",DataPembayaran_BLU!$E$56)</f>
        <v/>
      </c>
      <c r="H56" s="7" t="str">
        <f>IF(E56="","",DataPembayaran_BLU!$L$56-DataPembayaran_BLU!$N$56-DataPembayaran_BLU!$P$56)</f>
        <v/>
      </c>
      <c r="I56" s="256" t="str">
        <f>IF(E56="","",DataPembayaran_BLU!$F$56)</f>
        <v/>
      </c>
      <c r="J56" s="263" t="str">
        <f>IFERROR(INDEX(supplier_alamat,MATCH(DataSP2D_BLU!I56,supplier,0)),"")</f>
        <v/>
      </c>
      <c r="K56" s="263" t="str">
        <f t="shared" si="9"/>
        <v/>
      </c>
      <c r="L56" s="263" t="str">
        <f t="shared" si="10"/>
        <v/>
      </c>
      <c r="M56" s="263" t="str">
        <f t="shared" si="11"/>
        <v/>
      </c>
      <c r="N56" s="264" t="str">
        <f>IF(E56="","",DataPembayaran_BLU!$G$56)</f>
        <v/>
      </c>
    </row>
    <row r="57" spans="1:14">
      <c r="A57" s="256">
        <v>56</v>
      </c>
      <c r="B57" s="257" t="str">
        <f>_xlfn.IFNA(INDEX(DataPembayaran_BLU!$C$2:$C$700,MATCH(A57,DataPembayaran_BLU!$A$2:$A$700,0)),"")</f>
        <v/>
      </c>
      <c r="C57" s="258" t="str">
        <f>IF(INDEX(DataPembayaran_BLU!$B$2:$B$700,MATCH(DataSP2D_BLU!B57,DataPembayaran_BLU!$C$2:$C$700,0))=0,"",INDEX(DataPembayaran_BLU!$B$2:$B$700,MATCH(DataSP2D_BLU!B57,DataPembayaran_BLU!$C$2:$C$700,0)))</f>
        <v/>
      </c>
      <c r="D57" s="259"/>
      <c r="E57" s="260"/>
      <c r="F57" s="261" t="str">
        <f>IF(E57="","",DataPembayaran_BLU!$U57)</f>
        <v/>
      </c>
      <c r="G57" s="262" t="str">
        <f>IF(E57="","",DataPembayaran_BLU!$E$57)</f>
        <v/>
      </c>
      <c r="H57" s="7" t="str">
        <f>IF(E57="","",DataPembayaran_BLU!$L$57-DataPembayaran_BLU!$N$57-DataPembayaran_BLU!$P$57)</f>
        <v/>
      </c>
      <c r="I57" s="256" t="str">
        <f>IF(E57="","",DataPembayaran_BLU!$F$57)</f>
        <v/>
      </c>
      <c r="J57" s="263" t="str">
        <f>IFERROR(INDEX(supplier_alamat,MATCH(DataSP2D_BLU!I57,supplier,0)),"")</f>
        <v/>
      </c>
      <c r="K57" s="263" t="str">
        <f t="shared" si="9"/>
        <v/>
      </c>
      <c r="L57" s="263" t="str">
        <f t="shared" si="10"/>
        <v/>
      </c>
      <c r="M57" s="263" t="str">
        <f t="shared" si="11"/>
        <v/>
      </c>
      <c r="N57" s="264" t="str">
        <f>IF(E57="","",DataPembayaran_BLU!$G$57)</f>
        <v/>
      </c>
    </row>
    <row r="58" spans="1:14">
      <c r="A58" s="256">
        <v>57</v>
      </c>
      <c r="B58" s="257" t="str">
        <f>_xlfn.IFNA(INDEX(DataPembayaran_BLU!$C$2:$C$700,MATCH(A58,DataPembayaran_BLU!$A$2:$A$700,0)),"")</f>
        <v/>
      </c>
      <c r="C58" s="258" t="str">
        <f>IF(INDEX(DataPembayaran_BLU!$B$2:$B$700,MATCH(DataSP2D_BLU!B58,DataPembayaran_BLU!$C$2:$C$700,0))=0,"",INDEX(DataPembayaran_BLU!$B$2:$B$700,MATCH(DataSP2D_BLU!B58,DataPembayaran_BLU!$C$2:$C$700,0)))</f>
        <v/>
      </c>
      <c r="D58" s="259"/>
      <c r="E58" s="260"/>
      <c r="F58" s="261" t="str">
        <f>IF(E58="","",DataPembayaran_BLU!$U58)</f>
        <v/>
      </c>
      <c r="G58" s="262" t="str">
        <f>IF(E58="","",DataPembayaran_BLU!$E$58)</f>
        <v/>
      </c>
      <c r="H58" s="7" t="str">
        <f>IF(E58="","",DataPembayaran_BLU!$L$58-DataPembayaran_BLU!$N$58-DataPembayaran_BLU!$P$58)</f>
        <v/>
      </c>
      <c r="I58" s="256" t="str">
        <f>IF(E58="","",DataPembayaran_BLU!$F$58)</f>
        <v/>
      </c>
      <c r="J58" s="263" t="str">
        <f>IFERROR(INDEX(supplier_alamat,MATCH(DataSP2D_BLU!I58,supplier,0)),"")</f>
        <v/>
      </c>
      <c r="K58" s="263" t="str">
        <f t="shared" si="9"/>
        <v/>
      </c>
      <c r="L58" s="263" t="str">
        <f t="shared" si="10"/>
        <v/>
      </c>
      <c r="M58" s="263" t="str">
        <f t="shared" si="11"/>
        <v/>
      </c>
      <c r="N58" s="264" t="str">
        <f>IF(E58="","",DataPembayaran_BLU!$G$58)</f>
        <v/>
      </c>
    </row>
    <row r="59" spans="1:14">
      <c r="A59" s="256">
        <v>58</v>
      </c>
      <c r="B59" s="257" t="str">
        <f>_xlfn.IFNA(INDEX(DataPembayaran_BLU!$C$2:$C$700,MATCH(A59,DataPembayaran_BLU!$A$2:$A$700,0)),"")</f>
        <v/>
      </c>
      <c r="C59" s="258" t="str">
        <f>IF(INDEX(DataPembayaran_BLU!$B$2:$B$700,MATCH(DataSP2D_BLU!B59,DataPembayaran_BLU!$C$2:$C$700,0))=0,"",INDEX(DataPembayaran_BLU!$B$2:$B$700,MATCH(DataSP2D_BLU!B59,DataPembayaran_BLU!$C$2:$C$700,0)))</f>
        <v/>
      </c>
      <c r="D59" s="259"/>
      <c r="E59" s="260"/>
      <c r="F59" s="261" t="str">
        <f>IF(E59="","",DataPembayaran_BLU!$U59)</f>
        <v/>
      </c>
      <c r="G59" s="262" t="str">
        <f>IF(E59="","",DataPembayaran_BLU!$E$58)</f>
        <v/>
      </c>
      <c r="H59" s="7" t="str">
        <f>IF(E59="","",DataPembayaran_BLU!$L$58-DataPembayaran_BLU!$N$58-DataPembayaran_BLU!$P$58)</f>
        <v/>
      </c>
      <c r="I59" s="256" t="str">
        <f>IF(E59="","",DataPembayaran_BLU!$F$58)</f>
        <v/>
      </c>
      <c r="J59" s="263" t="str">
        <f>IFERROR(INDEX(supplier_alamat,MATCH(DataSP2D_BLU!I59,supplier,0)),"")</f>
        <v/>
      </c>
      <c r="K59" s="263" t="str">
        <f t="shared" ref="K59:K64" si="12">IFERROR(INDEX(supplier_npwp,MATCH(I59,supplier,0)),"")</f>
        <v/>
      </c>
      <c r="L59" s="263" t="str">
        <f t="shared" ref="L59:L64" si="13">IFERROR(INDEX(supplier_rekening,MATCH(I59,supplier,0)),"")</f>
        <v/>
      </c>
      <c r="M59" s="263" t="str">
        <f t="shared" ref="M59:M64" si="14">IFERROR(INDEX(supplier_bank,MATCH(I59,supplier,0)),"")</f>
        <v/>
      </c>
      <c r="N59" s="264" t="str">
        <f>IF(E59="","",DataPembayaran_BLU!$G$58)</f>
        <v/>
      </c>
    </row>
    <row r="60" spans="1:14" ht="16.5" customHeight="1">
      <c r="A60" s="256">
        <v>59</v>
      </c>
      <c r="B60" s="257" t="str">
        <f>_xlfn.IFNA(INDEX(DataPembayaran_BLU!$C$2:$C$700,MATCH(A60,DataPembayaran_BLU!$A$2:$A$700,0)),"")</f>
        <v/>
      </c>
      <c r="C60" s="258" t="str">
        <f>IF(INDEX(DataPembayaran_BLU!$B$2:$B$700,MATCH(DataSP2D_BLU!B60,DataPembayaran_BLU!$C$2:$C$700,0))=0,"",INDEX(DataPembayaran_BLU!$B$2:$B$700,MATCH(DataSP2D_BLU!B60,DataPembayaran_BLU!$C$2:$C$700,0)))</f>
        <v/>
      </c>
      <c r="D60" s="259"/>
      <c r="E60" s="260"/>
      <c r="F60" s="261" t="str">
        <f>IF(E60="","",DataPembayaran_BLU!$U60)</f>
        <v/>
      </c>
      <c r="G60" s="262" t="str">
        <f>IF(E60="","",DataPembayaran_BLU!$E$60)</f>
        <v/>
      </c>
      <c r="H60" s="7" t="str">
        <f>IF(E60="","",DataPembayaran_BLU!$L$60-DataPembayaran_BLU!$N$60-DataPembayaran_BLU!$P$60)</f>
        <v/>
      </c>
      <c r="I60" s="256" t="str">
        <f>IF(E60="","",DataPembayaran_BLU!$F$60)</f>
        <v/>
      </c>
      <c r="J60" s="263" t="str">
        <f>IFERROR(INDEX(supplier_alamat,MATCH(DataSP2D_BLU!I60,supplier,0)),"")</f>
        <v/>
      </c>
      <c r="K60" s="263" t="str">
        <f t="shared" si="12"/>
        <v/>
      </c>
      <c r="L60" s="263" t="str">
        <f t="shared" si="13"/>
        <v/>
      </c>
      <c r="M60" s="263" t="str">
        <f t="shared" si="14"/>
        <v/>
      </c>
      <c r="N60" s="264" t="str">
        <f>IF(E60="","",DataPembayaran_BLU!$G$60)</f>
        <v/>
      </c>
    </row>
    <row r="61" spans="1:14">
      <c r="A61" s="256">
        <v>60</v>
      </c>
      <c r="B61" s="257" t="str">
        <f>_xlfn.IFNA(INDEX(DataPembayaran_BLU!$C$2:$C$700,MATCH(A61,DataPembayaran_BLU!$A$2:$A$700,0)),"")</f>
        <v/>
      </c>
      <c r="C61" s="258" t="str">
        <f>IF(INDEX(DataPembayaran_BLU!$B$2:$B$700,MATCH(DataSP2D_BLU!B61,DataPembayaran_BLU!$C$2:$C$700,0))=0,"",INDEX(DataPembayaran_BLU!$B$2:$B$700,MATCH(DataSP2D_BLU!B61,DataPembayaran_BLU!$C$2:$C$700,0)))</f>
        <v/>
      </c>
      <c r="D61" s="259"/>
      <c r="E61" s="260"/>
      <c r="F61" s="261" t="str">
        <f>IF(E61="","",DataPembayaran_BLU!$U61)</f>
        <v/>
      </c>
      <c r="G61" s="262" t="str">
        <f>IF(E61="","",DataPembayaran_BLU!$E$61)</f>
        <v/>
      </c>
      <c r="H61" s="7" t="str">
        <f>IF(E61="","",DataPembayaran_BLU!$L$61-DataPembayaran_BLU!$N$61-DataPembayaran_BLU!$P$61)</f>
        <v/>
      </c>
      <c r="I61" s="256" t="str">
        <f>IF(E61="","",DataPembayaran_BLU!$F$61)</f>
        <v/>
      </c>
      <c r="J61" s="263" t="str">
        <f>IFERROR(INDEX(supplier_alamat,MATCH(DataSP2D_BLU!I61,supplier,0)),"")</f>
        <v/>
      </c>
      <c r="K61" s="263" t="str">
        <f t="shared" si="12"/>
        <v/>
      </c>
      <c r="L61" s="263" t="str">
        <f t="shared" si="13"/>
        <v/>
      </c>
      <c r="M61" s="263" t="str">
        <f t="shared" si="14"/>
        <v/>
      </c>
      <c r="N61" s="264" t="str">
        <f>IF(E61="","",DataPembayaran_BLU!$G$61)</f>
        <v/>
      </c>
    </row>
    <row r="62" spans="1:14">
      <c r="A62" s="256">
        <v>61</v>
      </c>
      <c r="B62" s="257" t="str">
        <f>_xlfn.IFNA(INDEX(DataPembayaran_BLU!$C$2:$C$700,MATCH(A62,DataPembayaran_BLU!$A$2:$A$700,0)),"")</f>
        <v/>
      </c>
      <c r="C62" s="258" t="str">
        <f>IF(INDEX(DataPembayaran_BLU!$B$2:$B$700,MATCH(DataSP2D_BLU!B62,DataPembayaran_BLU!$C$2:$C$700,0))=0,"",INDEX(DataPembayaran_BLU!$B$2:$B$700,MATCH(DataSP2D_BLU!B62,DataPembayaran_BLU!$C$2:$C$700,0)))</f>
        <v/>
      </c>
      <c r="D62" s="259"/>
      <c r="E62" s="260"/>
      <c r="F62" s="261" t="str">
        <f>IF(E62="","",DataPembayaran_BLU!$U62)</f>
        <v/>
      </c>
      <c r="G62" s="262" t="str">
        <f>IF(E62="","",DataPembayaran_BLU!$E$62)</f>
        <v/>
      </c>
      <c r="H62" s="7" t="str">
        <f>IF(E62="","",DataPembayaran_BLU!$L$62-DataPembayaran_BLU!$N$62-DataPembayaran_BLU!$P$62)</f>
        <v/>
      </c>
      <c r="I62" s="256" t="str">
        <f>IF(E62="","",DataPembayaran_BLU!$F$62)</f>
        <v/>
      </c>
      <c r="J62" s="263" t="str">
        <f>IFERROR(INDEX(supplier_alamat,MATCH(DataSP2D_BLU!I62,supplier,0)),"")</f>
        <v/>
      </c>
      <c r="K62" s="263" t="str">
        <f t="shared" si="12"/>
        <v/>
      </c>
      <c r="L62" s="263" t="str">
        <f t="shared" si="13"/>
        <v/>
      </c>
      <c r="M62" s="263" t="str">
        <f t="shared" si="14"/>
        <v/>
      </c>
      <c r="N62" s="264" t="str">
        <f>IF(E62="","",DataPembayaran_BLU!$G$62)</f>
        <v/>
      </c>
    </row>
    <row r="63" spans="1:14">
      <c r="A63" s="256">
        <v>62</v>
      </c>
      <c r="B63" s="257" t="str">
        <f>_xlfn.IFNA(INDEX(DataPembayaran_BLU!$C$2:$C$700,MATCH(A63,DataPembayaran_BLU!$A$2:$A$700,0)),"")</f>
        <v/>
      </c>
      <c r="C63" s="258" t="str">
        <f>IF(INDEX(DataPembayaran_BLU!$B$2:$B$700,MATCH(DataSP2D_BLU!B63,DataPembayaran_BLU!$C$2:$C$700,0))=0,"",INDEX(DataPembayaran_BLU!$B$2:$B$700,MATCH(DataSP2D_BLU!B63,DataPembayaran_BLU!$C$2:$C$700,0)))</f>
        <v/>
      </c>
      <c r="D63" s="259"/>
      <c r="E63" s="260"/>
      <c r="F63" s="261" t="str">
        <f>IF(E63="","",DataPembayaran_BLU!$U63)</f>
        <v/>
      </c>
      <c r="G63" s="262" t="str">
        <f>IF(E63="","",DataPembayaran_BLU!$E$63)</f>
        <v/>
      </c>
      <c r="H63" s="7" t="str">
        <f>IF(E63="","",DataPembayaran_BLU!$L$63-DataPembayaran_BLU!$N$63-DataPembayaran_BLU!$P$63)</f>
        <v/>
      </c>
      <c r="I63" s="256" t="str">
        <f>IF(E63="","",DataPembayaran_BLU!$F$63)</f>
        <v/>
      </c>
      <c r="J63" s="263" t="str">
        <f>IFERROR(INDEX(supplier_alamat,MATCH(DataSP2D_BLU!I63,supplier,0)),"")</f>
        <v/>
      </c>
      <c r="K63" s="263" t="str">
        <f t="shared" si="12"/>
        <v/>
      </c>
      <c r="L63" s="263" t="str">
        <f t="shared" si="13"/>
        <v/>
      </c>
      <c r="M63" s="263" t="str">
        <f t="shared" si="14"/>
        <v/>
      </c>
      <c r="N63" s="264" t="str">
        <f>IF(E63="","",DataPembayaran_BLU!$G$63)</f>
        <v/>
      </c>
    </row>
    <row r="64" spans="1:14">
      <c r="A64" s="256">
        <v>63</v>
      </c>
      <c r="B64" s="257" t="str">
        <f>_xlfn.IFNA(INDEX(DataPembayaran_BLU!$C$2:$C$700,MATCH(A64,DataPembayaran_BLU!$A$2:$A$700,0)),"")</f>
        <v/>
      </c>
      <c r="C64" s="258" t="str">
        <f>IF(INDEX(DataPembayaran_BLU!$B$2:$B$700,MATCH(DataSP2D_BLU!B64,DataPembayaran_BLU!$C$2:$C$700,0))=0,"",INDEX(DataPembayaran_BLU!$B$2:$B$700,MATCH(DataSP2D_BLU!B64,DataPembayaran_BLU!$C$2:$C$700,0)))</f>
        <v/>
      </c>
      <c r="D64" s="259"/>
      <c r="E64" s="260"/>
      <c r="F64" s="261" t="str">
        <f>IF(E64="","",DataPembayaran_BLU!$U64)</f>
        <v/>
      </c>
      <c r="G64" s="262" t="str">
        <f>IF(E64="","",DataPembayaran_BLU!$E$64)</f>
        <v/>
      </c>
      <c r="H64" s="7" t="str">
        <f>IF(E64="","",DataPembayaran_BLU!$L$64-DataPembayaran_BLU!$N$64-DataPembayaran_BLU!$P$64)</f>
        <v/>
      </c>
      <c r="I64" s="256" t="str">
        <f>IF(E64="","",DataPembayaran_BLU!$F$64)</f>
        <v/>
      </c>
      <c r="J64" s="263" t="str">
        <f>IFERROR(INDEX(supplier_alamat,MATCH(DataSP2D_BLU!I64,supplier,0)),"")</f>
        <v/>
      </c>
      <c r="K64" s="263" t="str">
        <f t="shared" si="12"/>
        <v/>
      </c>
      <c r="L64" s="263" t="str">
        <f t="shared" si="13"/>
        <v/>
      </c>
      <c r="M64" s="263" t="str">
        <f t="shared" si="14"/>
        <v/>
      </c>
      <c r="N64" s="264" t="str">
        <f>IF(E64="","",DataPembayaran_BLU!$G$64)</f>
        <v/>
      </c>
    </row>
    <row r="65" spans="1:14">
      <c r="A65" s="256">
        <v>64</v>
      </c>
      <c r="B65" s="257" t="str">
        <f>_xlfn.IFNA(INDEX(DataPembayaran_BLU!$C$2:$C$700,MATCH(A65,DataPembayaran_BLU!$A$2:$A$700,0)),"")</f>
        <v/>
      </c>
      <c r="C65" s="258" t="str">
        <f>IF(INDEX(DataPembayaran_BLU!$B$2:$B$700,MATCH(DataSP2D_BLU!B65,DataPembayaran_BLU!$C$2:$C$700,0))=0,"",INDEX(DataPembayaran_BLU!$B$2:$B$700,MATCH(DataSP2D_BLU!B65,DataPembayaran_BLU!$C$2:$C$700,0)))</f>
        <v/>
      </c>
      <c r="D65" s="259"/>
      <c r="E65" s="197"/>
      <c r="F65" s="261" t="str">
        <f>IF(E65="","",DataPembayaran_BLU!$U65)</f>
        <v/>
      </c>
      <c r="G65" s="262" t="str">
        <f>IF(E65="","",DataPembayaran_BLU!$E$64)</f>
        <v/>
      </c>
      <c r="H65" s="7" t="str">
        <f>IF(E65="","",DataPembayaran_BLU!$L$65-DataPembayaran_BLU!$N$65-DataPembayaran_BLU!$P$65)</f>
        <v/>
      </c>
      <c r="I65" s="256" t="str">
        <f>IF(E65="","",DataPembayaran_BLU!$F$65)</f>
        <v/>
      </c>
      <c r="J65" s="263" t="str">
        <f>IFERROR(INDEX(supplier_alamat,MATCH(DataSP2D_BLU!I65,supplier,0)),"")</f>
        <v/>
      </c>
      <c r="K65" s="263" t="str">
        <f t="shared" ref="K65:K75" si="15">IFERROR(INDEX(supplier_npwp,MATCH(I65,supplier,0)),"")</f>
        <v/>
      </c>
      <c r="L65" s="263" t="str">
        <f t="shared" ref="L65:L75" si="16">IFERROR(INDEX(supplier_rekening,MATCH(I65,supplier,0)),"")</f>
        <v/>
      </c>
      <c r="M65" s="263" t="str">
        <f t="shared" ref="M65:M75" si="17">IFERROR(INDEX(supplier_bank,MATCH(I65,supplier,0)),"")</f>
        <v/>
      </c>
      <c r="N65" s="264" t="str">
        <f>IF(E65="","",DataPembayaran_BLU!$G$65)</f>
        <v/>
      </c>
    </row>
    <row r="66" spans="1:14">
      <c r="A66" s="256">
        <v>65</v>
      </c>
      <c r="B66" s="257" t="str">
        <f>_xlfn.IFNA(INDEX(DataPembayaran_BLU!$C$2:$C$700,MATCH(A66,DataPembayaran_BLU!$A$2:$A$700,0)),"")</f>
        <v/>
      </c>
      <c r="C66" s="258" t="str">
        <f>IF(INDEX(DataPembayaran_BLU!$B$2:$B$700,MATCH(DataSP2D_BLU!B66,DataPembayaran_BLU!$C$2:$C$700,0))=0,"",INDEX(DataPembayaran_BLU!$B$2:$B$700,MATCH(DataSP2D_BLU!B66,DataPembayaran_BLU!$C$2:$C$700,0)))</f>
        <v/>
      </c>
      <c r="D66" s="259"/>
      <c r="E66" s="197"/>
      <c r="F66" s="261" t="str">
        <f>IF(E66="","",DataPembayaran_BLU!$U66)</f>
        <v/>
      </c>
      <c r="G66" s="262" t="str">
        <f>IF(E66="","",DataPembayaran_BLU!$E$66)</f>
        <v/>
      </c>
      <c r="H66" s="7" t="str">
        <f>IF(E66="","",DataPembayaran_BLU!$L$66-DataPembayaran_BLU!$N$66-DataPembayaran_BLU!$P$66)</f>
        <v/>
      </c>
      <c r="I66" s="256" t="str">
        <f>IF(E66="","",DataPembayaran_BLU!$F$66)</f>
        <v/>
      </c>
      <c r="J66" s="263" t="str">
        <f>IFERROR(INDEX(supplier_alamat,MATCH(DataSP2D_BLU!I66,supplier,0)),"")</f>
        <v/>
      </c>
      <c r="K66" s="263" t="str">
        <f t="shared" si="15"/>
        <v/>
      </c>
      <c r="L66" s="263" t="str">
        <f t="shared" si="16"/>
        <v/>
      </c>
      <c r="M66" s="263" t="str">
        <f t="shared" si="17"/>
        <v/>
      </c>
      <c r="N66" s="264" t="str">
        <f>IF(E66="","",DataPembayaran_BLU!$G$66)</f>
        <v/>
      </c>
    </row>
    <row r="67" spans="1:14">
      <c r="A67" s="256">
        <v>66</v>
      </c>
      <c r="B67" s="257" t="str">
        <f>_xlfn.IFNA(INDEX(DataPembayaran_BLU!$C$2:$C$700,MATCH(A67,DataPembayaran_BLU!$A$2:$A$700,0)),"")</f>
        <v/>
      </c>
      <c r="C67" s="258" t="str">
        <f>IF(INDEX(DataPembayaran_BLU!$B$2:$B$700,MATCH(DataSP2D_BLU!B67,DataPembayaran_BLU!$C$2:$C$700,0))=0,"",INDEX(DataPembayaran_BLU!$B$2:$B$700,MATCH(DataSP2D_BLU!B67,DataPembayaran_BLU!$C$2:$C$700,0)))</f>
        <v/>
      </c>
      <c r="D67" s="259"/>
      <c r="E67" s="197"/>
      <c r="F67" s="261" t="str">
        <f>IF(E67="","",DataPembayaran_BLU!$U67)</f>
        <v/>
      </c>
      <c r="G67" s="262" t="str">
        <f>IF(E67="","",DataPembayaran_BLU!$E$67)</f>
        <v/>
      </c>
      <c r="H67" s="7" t="str">
        <f>IF(E67="","",DataPembayaran_BLU!$L$67-DataPembayaran_BLU!$N$67-DataPembayaran_BLU!$P$67)</f>
        <v/>
      </c>
      <c r="I67" s="256" t="str">
        <f>IF(E67="","",DataPembayaran_BLU!$F$67)</f>
        <v/>
      </c>
      <c r="J67" s="263" t="str">
        <f>IFERROR(INDEX(supplier_alamat,MATCH(DataSP2D_BLU!I67,supplier,0)),"")</f>
        <v/>
      </c>
      <c r="K67" s="263" t="str">
        <f t="shared" si="15"/>
        <v/>
      </c>
      <c r="L67" s="263" t="str">
        <f t="shared" si="16"/>
        <v/>
      </c>
      <c r="M67" s="263" t="str">
        <f t="shared" si="17"/>
        <v/>
      </c>
      <c r="N67" s="264" t="str">
        <f>IF(E67="","",DataPembayaran_BLU!$G$67)</f>
        <v/>
      </c>
    </row>
    <row r="68" spans="1:14">
      <c r="A68" s="256">
        <v>67</v>
      </c>
      <c r="B68" s="257" t="str">
        <f>_xlfn.IFNA(INDEX(DataPembayaran_BLU!$C$2:$C$700,MATCH(A68,DataPembayaran_BLU!$A$2:$A$700,0)),"")</f>
        <v/>
      </c>
      <c r="C68" s="258" t="str">
        <f>IF(INDEX(DataPembayaran_BLU!$B$2:$B$700,MATCH(DataSP2D_BLU!B68,DataPembayaran_BLU!$C$2:$C$700,0))=0,"",INDEX(DataPembayaran_BLU!$B$2:$B$700,MATCH(DataSP2D_BLU!B68,DataPembayaran_BLU!$C$2:$C$700,0)))</f>
        <v/>
      </c>
      <c r="D68" s="259"/>
      <c r="E68" s="197"/>
      <c r="F68" s="261" t="str">
        <f>IF(E68="","",DataPembayaran_BLU!$U68)</f>
        <v/>
      </c>
      <c r="G68" s="262" t="str">
        <f>IF(E68="","",DataPembayaran_BLU!$E$68)</f>
        <v/>
      </c>
      <c r="H68" s="7" t="str">
        <f>IF(E68="","",DataPembayaran_BLU!$L$68-DataPembayaran_BLU!$N$68-DataPembayaran_BLU!$P$68)</f>
        <v/>
      </c>
      <c r="I68" s="256" t="str">
        <f>IF(E68="","",DataPembayaran_BLU!$F$68)</f>
        <v/>
      </c>
      <c r="J68" s="263" t="str">
        <f>IFERROR(INDEX(supplier_alamat,MATCH(DataSP2D_BLU!I68,supplier,0)),"")</f>
        <v/>
      </c>
      <c r="K68" s="263" t="str">
        <f t="shared" si="15"/>
        <v/>
      </c>
      <c r="L68" s="263" t="str">
        <f t="shared" si="16"/>
        <v/>
      </c>
      <c r="M68" s="263" t="str">
        <f t="shared" si="17"/>
        <v/>
      </c>
      <c r="N68" s="264" t="str">
        <f>IF(E68="","",DataPembayaran_BLU!$G$68)</f>
        <v/>
      </c>
    </row>
    <row r="69" spans="1:14">
      <c r="A69" s="256">
        <v>68</v>
      </c>
      <c r="B69" s="257" t="str">
        <f>_xlfn.IFNA(INDEX(DataPembayaran_BLU!$C$2:$C$700,MATCH(A69,DataPembayaran_BLU!$A$2:$A$700,0)),"")</f>
        <v/>
      </c>
      <c r="C69" s="258" t="str">
        <f>IF(INDEX(DataPembayaran_BLU!$B$2:$B$700,MATCH(DataSP2D_BLU!B69,DataPembayaran_BLU!$C$2:$C$700,0))=0,"",INDEX(DataPembayaran_BLU!$B$2:$B$700,MATCH(DataSP2D_BLU!B69,DataPembayaran_BLU!$C$2:$C$700,0)))</f>
        <v/>
      </c>
      <c r="D69" s="259"/>
      <c r="E69" s="197"/>
      <c r="F69" s="261" t="str">
        <f>IF(E69="","",DataPembayaran_BLU!$U69)</f>
        <v/>
      </c>
      <c r="G69" s="262" t="str">
        <f>IF(E69="","",DataPembayaran_BLU!$E$69)</f>
        <v/>
      </c>
      <c r="H69" s="7" t="str">
        <f>IF(E69="","",DataPembayaran_BLU!$L$69-DataPembayaran_BLU!$N$69-DataPembayaran_BLU!$P$69)</f>
        <v/>
      </c>
      <c r="I69" s="256" t="str">
        <f>IF(E69="","",DataPembayaran_BLU!$F$69)</f>
        <v/>
      </c>
      <c r="J69" s="263" t="str">
        <f>IFERROR(INDEX(supplier_alamat,MATCH(DataSP2D_BLU!I69,supplier,0)),"")</f>
        <v/>
      </c>
      <c r="K69" s="263" t="str">
        <f t="shared" si="15"/>
        <v/>
      </c>
      <c r="L69" s="263" t="str">
        <f t="shared" si="16"/>
        <v/>
      </c>
      <c r="M69" s="263" t="str">
        <f t="shared" si="17"/>
        <v/>
      </c>
      <c r="N69" s="264" t="str">
        <f>IF(E69="","",DataPembayaran_BLU!$G$69)</f>
        <v/>
      </c>
    </row>
    <row r="70" spans="1:14" ht="15.6" customHeight="1">
      <c r="A70" s="256">
        <v>69</v>
      </c>
      <c r="B70" s="257" t="str">
        <f>_xlfn.IFNA(INDEX(DataPembayaran_BLU!$C$2:$C$700,MATCH(A70,DataPembayaran_BLU!$A$2:$A$700,0)),"")</f>
        <v/>
      </c>
      <c r="C70" s="258" t="str">
        <f>IF(INDEX(DataPembayaran_BLU!$B$2:$B$700,MATCH(DataSP2D_BLU!B70,DataPembayaran_BLU!$C$2:$C$700,0))=0,"",INDEX(DataPembayaran_BLU!$B$2:$B$700,MATCH(DataSP2D_BLU!B70,DataPembayaran_BLU!$C$2:$C$700,0)))</f>
        <v/>
      </c>
      <c r="D70" s="259"/>
      <c r="E70" s="197"/>
      <c r="F70" s="261" t="str">
        <f>IF(E70="","",DataPembayaran_BLU!$U70)</f>
        <v/>
      </c>
      <c r="G70" s="262" t="str">
        <f>IF(E70="","",DataPembayaran_BLU!$E$70)</f>
        <v/>
      </c>
      <c r="H70" s="7" t="str">
        <f>IF(E70="","",DataPembayaran_BLU!$L$70-DataPembayaran_BLU!$N$70-DataPembayaran_BLU!$P$70)</f>
        <v/>
      </c>
      <c r="I70" s="256" t="str">
        <f>IF(E70="","",DataPembayaran_BLU!$F$70)</f>
        <v/>
      </c>
      <c r="J70" s="263" t="str">
        <f>IFERROR(INDEX(supplier_alamat,MATCH(DataSP2D_BLU!I70,supplier,0)),"")</f>
        <v/>
      </c>
      <c r="K70" s="263" t="str">
        <f t="shared" si="15"/>
        <v/>
      </c>
      <c r="L70" s="263" t="str">
        <f t="shared" si="16"/>
        <v/>
      </c>
      <c r="M70" s="263" t="str">
        <f t="shared" si="17"/>
        <v/>
      </c>
      <c r="N70" s="264" t="str">
        <f>IF(E70="","",DataPembayaran_BLU!$G$70)</f>
        <v/>
      </c>
    </row>
    <row r="71" spans="1:14">
      <c r="A71" s="256">
        <v>70</v>
      </c>
      <c r="B71" s="257" t="str">
        <f>_xlfn.IFNA(INDEX(DataPembayaran_BLU!$C$2:$C$700,MATCH(A71,DataPembayaran_BLU!$A$2:$A$700,0)),"")</f>
        <v/>
      </c>
      <c r="C71" s="258" t="str">
        <f>IF(INDEX(DataPembayaran_BLU!$B$2:$B$700,MATCH(DataSP2D_BLU!B71,DataPembayaran_BLU!$C$2:$C$700,0))=0,"",INDEX(DataPembayaran_BLU!$B$2:$B$700,MATCH(DataSP2D_BLU!B71,DataPembayaran_BLU!$C$2:$C$700,0)))</f>
        <v/>
      </c>
      <c r="D71" s="259"/>
      <c r="E71" s="197"/>
      <c r="F71" s="261" t="str">
        <f>IF(E71="","",DataPembayaran_BLU!$U71)</f>
        <v/>
      </c>
      <c r="G71" s="262" t="str">
        <f>IF(E71="","",DataPembayaran_BLU!$E$71)</f>
        <v/>
      </c>
      <c r="H71" s="7" t="str">
        <f>IF(E71="","",DataPembayaran_BLU!$L$71-DataPembayaran_BLU!$N$71-DataPembayaran_BLU!$P$71)</f>
        <v/>
      </c>
      <c r="I71" s="256" t="str">
        <f>IF(E71="","",DataPembayaran_BLU!$F$71)</f>
        <v/>
      </c>
      <c r="J71" s="263" t="str">
        <f>IFERROR(INDEX(supplier_alamat,MATCH(DataSP2D_BLU!I71,supplier,0)),"")</f>
        <v/>
      </c>
      <c r="K71" s="263" t="str">
        <f t="shared" si="15"/>
        <v/>
      </c>
      <c r="L71" s="263" t="str">
        <f t="shared" si="16"/>
        <v/>
      </c>
      <c r="M71" s="263" t="str">
        <f t="shared" si="17"/>
        <v/>
      </c>
      <c r="N71" s="264" t="str">
        <f>IF(E71="","",DataPembayaran_BLU!$G$71)</f>
        <v/>
      </c>
    </row>
    <row r="72" spans="1:14">
      <c r="A72" s="256">
        <v>71</v>
      </c>
      <c r="B72" s="257" t="str">
        <f>_xlfn.IFNA(INDEX(DataPembayaran_BLU!$C$2:$C$700,MATCH(A72,DataPembayaran_BLU!$A$2:$A$700,0)),"")</f>
        <v/>
      </c>
      <c r="C72" s="258" t="str">
        <f>IF(INDEX(DataPembayaran_BLU!$B$2:$B$700,MATCH(DataSP2D_BLU!B72,DataPembayaran_BLU!$C$2:$C$700,0))=0,"",INDEX(DataPembayaran_BLU!$B$2:$B$700,MATCH(DataSP2D_BLU!B72,DataPembayaran_BLU!$C$2:$C$700,0)))</f>
        <v/>
      </c>
      <c r="D72" s="259"/>
      <c r="E72" s="197"/>
      <c r="F72" s="261" t="str">
        <f>IF(E72="","",DataPembayaran_BLU!$U72)</f>
        <v/>
      </c>
      <c r="G72" s="262" t="str">
        <f>IF(E72="","",DataPembayaran_BLU!$E$72)</f>
        <v/>
      </c>
      <c r="H72" s="7" t="str">
        <f>IF(E72="","",DataPembayaran_BLU!$L$72-DataPembayaran_BLU!$N$72-DataPembayaran_BLU!$P$72)</f>
        <v/>
      </c>
      <c r="I72" s="256" t="str">
        <f>IF(E72="","",DataPembayaran_BLU!$F$72)</f>
        <v/>
      </c>
      <c r="J72" s="263" t="str">
        <f>IFERROR(INDEX(supplier_alamat,MATCH(DataSP2D_BLU!I72,supplier,0)),"")</f>
        <v/>
      </c>
      <c r="K72" s="263" t="str">
        <f t="shared" si="15"/>
        <v/>
      </c>
      <c r="L72" s="263" t="str">
        <f t="shared" si="16"/>
        <v/>
      </c>
      <c r="M72" s="263" t="str">
        <f t="shared" si="17"/>
        <v/>
      </c>
      <c r="N72" s="264" t="str">
        <f>IF(E72="","",DataPembayaran_BLU!$G$72)</f>
        <v/>
      </c>
    </row>
    <row r="73" spans="1:14">
      <c r="A73" s="256">
        <v>72</v>
      </c>
      <c r="B73" s="257" t="str">
        <f>_xlfn.IFNA(INDEX(DataPembayaran_BLU!$C$2:$C$700,MATCH(A73,DataPembayaran_BLU!$A$2:$A$700,0)),"")</f>
        <v/>
      </c>
      <c r="C73" s="258" t="str">
        <f>IF(INDEX(DataPembayaran_BLU!$B$2:$B$700,MATCH(DataSP2D_BLU!B73,DataPembayaran_BLU!$C$2:$C$700,0))=0,"",INDEX(DataPembayaran_BLU!$B$2:$B$700,MATCH(DataSP2D_BLU!B73,DataPembayaran_BLU!$C$2:$C$700,0)))</f>
        <v/>
      </c>
      <c r="D73" s="259"/>
      <c r="E73" s="197"/>
      <c r="F73" s="261" t="str">
        <f>IF(E73="","",DataPembayaran_BLU!$U73)</f>
        <v/>
      </c>
      <c r="G73" s="262" t="str">
        <f>IF(E73="","",DataPembayaran_BLU!$E$73)</f>
        <v/>
      </c>
      <c r="H73" s="7" t="str">
        <f>IF(E73="","",DataPembayaran_BLU!$L$73-DataPembayaran_BLU!$N$73-DataPembayaran_BLU!$P$73)</f>
        <v/>
      </c>
      <c r="I73" s="256" t="str">
        <f>IF(E73="","",DataPembayaran_BLU!$F$73)</f>
        <v/>
      </c>
      <c r="J73" s="263" t="str">
        <f>IFERROR(INDEX(supplier_alamat,MATCH(DataSP2D_BLU!I73,supplier,0)),"")</f>
        <v/>
      </c>
      <c r="K73" s="263" t="str">
        <f t="shared" si="15"/>
        <v/>
      </c>
      <c r="L73" s="263" t="str">
        <f t="shared" si="16"/>
        <v/>
      </c>
      <c r="M73" s="263" t="str">
        <f t="shared" si="17"/>
        <v/>
      </c>
      <c r="N73" s="264" t="str">
        <f>IF(E73="","",DataPembayaran_BLU!$G$73)</f>
        <v/>
      </c>
    </row>
    <row r="74" spans="1:14">
      <c r="A74" s="256">
        <v>73</v>
      </c>
      <c r="B74" s="257" t="str">
        <f>_xlfn.IFNA(INDEX(DataPembayaran_BLU!$C$2:$C$700,MATCH(A74,DataPembayaran_BLU!$A$2:$A$700,0)),"")</f>
        <v/>
      </c>
      <c r="C74" s="258" t="str">
        <f>IF(INDEX(DataPembayaran_BLU!$B$2:$B$700,MATCH(DataSP2D_BLU!B74,DataPembayaran_BLU!$C$2:$C$700,0))=0,"",INDEX(DataPembayaran_BLU!$B$2:$B$700,MATCH(DataSP2D_BLU!B74,DataPembayaran_BLU!$C$2:$C$700,0)))</f>
        <v/>
      </c>
      <c r="D74" s="259"/>
      <c r="E74" s="197"/>
      <c r="F74" s="261" t="str">
        <f>IF(E74="","",DataPembayaran_BLU!$U74)</f>
        <v/>
      </c>
      <c r="G74" s="262" t="str">
        <f>IF(E74="","",DataPembayaran_BLU!$E$74)</f>
        <v/>
      </c>
      <c r="H74" s="7" t="str">
        <f>IF(E74="","",DataPembayaran_BLU!$L$74-DataPembayaran_BLU!$N$74-DataPembayaran_BLU!$P$74)</f>
        <v/>
      </c>
      <c r="I74" s="256" t="str">
        <f>IF(E74="","",DataPembayaran_BLU!$F$74)</f>
        <v/>
      </c>
      <c r="J74" s="263" t="str">
        <f>IFERROR(INDEX(supplier_alamat,MATCH(DataSP2D_BLU!I74,supplier,0)),"")</f>
        <v/>
      </c>
      <c r="K74" s="263" t="str">
        <f t="shared" si="15"/>
        <v/>
      </c>
      <c r="L74" s="263" t="str">
        <f t="shared" si="16"/>
        <v/>
      </c>
      <c r="M74" s="263" t="str">
        <f t="shared" si="17"/>
        <v/>
      </c>
      <c r="N74" s="264" t="str">
        <f>IF(E74="","",DataPembayaran_BLU!$G$74)</f>
        <v/>
      </c>
    </row>
    <row r="75" spans="1:14">
      <c r="A75" s="256">
        <v>74</v>
      </c>
      <c r="B75" s="257" t="str">
        <f>_xlfn.IFNA(INDEX(DataPembayaran_BLU!$C$2:$C$700,MATCH(A75,DataPembayaran_BLU!$A$2:$A$700,0)),"")</f>
        <v/>
      </c>
      <c r="C75" s="258" t="str">
        <f>IF(INDEX(DataPembayaran_BLU!$B$2:$B$700,MATCH(DataSP2D_BLU!B75,DataPembayaran_BLU!$C$2:$C$700,0))=0,"",INDEX(DataPembayaran_BLU!$B$2:$B$700,MATCH(DataSP2D_BLU!B75,DataPembayaran_BLU!$C$2:$C$700,0)))</f>
        <v/>
      </c>
      <c r="D75" s="259"/>
      <c r="E75" s="197"/>
      <c r="F75" s="261" t="str">
        <f>IF(E75="","",DataPembayaran_BLU!$U75)</f>
        <v/>
      </c>
      <c r="G75" s="262" t="str">
        <f>IF(E75="","",DataPembayaran_BLU!$E$75)</f>
        <v/>
      </c>
      <c r="H75" s="7" t="str">
        <f>IF(E75="","",DataPembayaran_BLU!$L$75-DataPembayaran_BLU!$N$75-DataPembayaran_BLU!$P$75)</f>
        <v/>
      </c>
      <c r="I75" s="256" t="str">
        <f>IF(E75="","",DataPembayaran_BLU!$F$75)</f>
        <v/>
      </c>
      <c r="J75" s="263" t="str">
        <f>IFERROR(INDEX(supplier_alamat,MATCH(DataSP2D_BLU!I75,supplier,0)),"")</f>
        <v/>
      </c>
      <c r="K75" s="263" t="str">
        <f t="shared" si="15"/>
        <v/>
      </c>
      <c r="L75" s="263" t="str">
        <f t="shared" si="16"/>
        <v/>
      </c>
      <c r="M75" s="263" t="str">
        <f t="shared" si="17"/>
        <v/>
      </c>
      <c r="N75" s="264" t="str">
        <f>IF(E75="","",DataPembayaran_BLU!$G$75)</f>
        <v/>
      </c>
    </row>
    <row r="76" spans="1:14">
      <c r="A76" s="256">
        <v>75</v>
      </c>
      <c r="B76" s="257" t="str">
        <f>_xlfn.IFNA(INDEX(DataPembayaran_BLU!$C$2:$C$700,MATCH(A76,DataPembayaran_BLU!$A$2:$A$700,0)),"")</f>
        <v/>
      </c>
      <c r="C76" s="258" t="str">
        <f>IF(INDEX(DataPembayaran_BLU!$B$2:$B$700,MATCH(DataSP2D_BLU!B76,DataPembayaran_BLU!$C$2:$C$700,0))=0,"",INDEX(DataPembayaran_BLU!$B$2:$B$700,MATCH(DataSP2D_BLU!B76,DataPembayaran_BLU!$C$2:$C$700,0)))</f>
        <v/>
      </c>
      <c r="D76" s="259"/>
      <c r="E76" s="260"/>
      <c r="F76" s="261" t="str">
        <f>IF(E76="","",DataPembayaran_BLU!$U76)</f>
        <v/>
      </c>
      <c r="G76" s="262" t="str">
        <f>IF(E76="","",DataPembayaran_BLU!$E$76)</f>
        <v/>
      </c>
      <c r="H76" s="7" t="str">
        <f>IF(E76="","",DataPembayaran_BLU!$L$76-DataPembayaran_BLU!$N$76-DataPembayaran_BLU!$P$76)</f>
        <v/>
      </c>
      <c r="I76" s="256" t="str">
        <f>IF(E76="","",DataPembayaran_BLU!$F$76)</f>
        <v/>
      </c>
      <c r="J76" s="263" t="str">
        <f>IFERROR(INDEX(supplier_alamat,MATCH(DataSP2D_BLU!I76,supplier,0)),"")</f>
        <v/>
      </c>
      <c r="K76" s="263" t="str">
        <f t="shared" ref="K76:K139" si="18">IFERROR(INDEX(supplier_npwp,MATCH(I76,supplier,0)),"")</f>
        <v/>
      </c>
      <c r="L76" s="263" t="str">
        <f t="shared" ref="L76:L139" si="19">IFERROR(INDEX(supplier_rekening,MATCH(I76,supplier,0)),"")</f>
        <v/>
      </c>
      <c r="M76" s="263" t="str">
        <f t="shared" ref="M76:M139" si="20">IFERROR(INDEX(supplier_bank,MATCH(I76,supplier,0)),"")</f>
        <v/>
      </c>
      <c r="N76" s="264" t="str">
        <f>IF(E76="","",DataPembayaran_BLU!$G$76)</f>
        <v/>
      </c>
    </row>
    <row r="77" spans="1:14">
      <c r="A77" s="256">
        <v>76</v>
      </c>
      <c r="B77" s="257" t="str">
        <f>_xlfn.IFNA(INDEX(DataPembayaran_BLU!$C$2:$C$700,MATCH(A77,DataPembayaran_BLU!$A$2:$A$700,0)),"")</f>
        <v/>
      </c>
      <c r="C77" s="258" t="str">
        <f>IF(INDEX(DataPembayaran_BLU!$B$2:$B$700,MATCH(DataSP2D_BLU!B77,DataPembayaran_BLU!$C$2:$C$700,0))=0,"",INDEX(DataPembayaran_BLU!$B$2:$B$700,MATCH(DataSP2D_BLU!B77,DataPembayaran_BLU!$C$2:$C$700,0)))</f>
        <v/>
      </c>
      <c r="D77" s="259"/>
      <c r="E77" s="260"/>
      <c r="F77" s="261" t="str">
        <f>IF(E77="","",DataPembayaran_BLU!$U77)</f>
        <v/>
      </c>
      <c r="G77" s="262" t="str">
        <f>IF(E77="","",DataPembayaran_BLU!$E$77)</f>
        <v/>
      </c>
      <c r="H77" s="7" t="str">
        <f>IF(E77="","",DataPembayaran_BLU!$L$77-DataPembayaran_BLU!$N$77-DataPembayaran_BLU!$P$77)</f>
        <v/>
      </c>
      <c r="I77" s="256" t="str">
        <f>IF(E77="","",DataPembayaran_BLU!$F$77)</f>
        <v/>
      </c>
      <c r="J77" s="263" t="str">
        <f>IFERROR(INDEX(supplier_alamat,MATCH(DataSP2D_BLU!I77,supplier,0)),"")</f>
        <v/>
      </c>
      <c r="K77" s="263" t="str">
        <f t="shared" si="18"/>
        <v/>
      </c>
      <c r="L77" s="263" t="str">
        <f t="shared" si="19"/>
        <v/>
      </c>
      <c r="M77" s="263" t="str">
        <f t="shared" si="20"/>
        <v/>
      </c>
      <c r="N77" s="264" t="str">
        <f>IF(E77="","",DataPembayaran_BLU!$G$77)</f>
        <v/>
      </c>
    </row>
    <row r="78" spans="1:14">
      <c r="A78" s="256">
        <v>77</v>
      </c>
      <c r="B78" s="257" t="str">
        <f>_xlfn.IFNA(INDEX(DataPembayaran_BLU!$C$2:$C$700,MATCH(A78,DataPembayaran_BLU!$A$2:$A$700,0)),"")</f>
        <v/>
      </c>
      <c r="C78" s="258" t="str">
        <f>IF(INDEX(DataPembayaran_BLU!$B$2:$B$700,MATCH(DataSP2D_BLU!B78,DataPembayaran_BLU!$C$2:$C$700,0))=0,"",INDEX(DataPembayaran_BLU!$B$2:$B$700,MATCH(DataSP2D_BLU!B78,DataPembayaran_BLU!$C$2:$C$700,0)))</f>
        <v/>
      </c>
      <c r="D78" s="259"/>
      <c r="E78" s="260"/>
      <c r="F78" s="261" t="str">
        <f>IF(E78="","",DataPembayaran_BLU!$U78)</f>
        <v/>
      </c>
      <c r="G78" s="262" t="str">
        <f>IF(E78="","",DataPembayaran_BLU!$E$78)</f>
        <v/>
      </c>
      <c r="H78" s="7" t="str">
        <f>IF(E78="","",DataPembayaran_BLU!$L$78-DataPembayaran_BLU!$N$78-DataPembayaran_BLU!$P$78)</f>
        <v/>
      </c>
      <c r="I78" s="256" t="str">
        <f>IF(E78="","",DataPembayaran_BLU!$F$78)</f>
        <v/>
      </c>
      <c r="J78" s="263" t="str">
        <f>IFERROR(INDEX(supplier_alamat,MATCH(DataSP2D_BLU!I78,supplier,0)),"")</f>
        <v/>
      </c>
      <c r="K78" s="263" t="str">
        <f t="shared" si="18"/>
        <v/>
      </c>
      <c r="L78" s="263" t="str">
        <f t="shared" si="19"/>
        <v/>
      </c>
      <c r="M78" s="263" t="str">
        <f t="shared" si="20"/>
        <v/>
      </c>
      <c r="N78" s="264" t="str">
        <f>IF(E78="","",DataPembayaran_BLU!$G$78)</f>
        <v/>
      </c>
    </row>
    <row r="79" spans="1:14">
      <c r="A79" s="256">
        <v>78</v>
      </c>
      <c r="B79" s="257" t="str">
        <f>_xlfn.IFNA(INDEX(DataPembayaran_BLU!$C$2:$C$700,MATCH(A79,DataPembayaran_BLU!$A$2:$A$700,0)),"")</f>
        <v/>
      </c>
      <c r="C79" s="258" t="str">
        <f>IF(INDEX(DataPembayaran_BLU!$B$2:$B$700,MATCH(DataSP2D_BLU!B79,DataPembayaran_BLU!$C$2:$C$700,0))=0,"",INDEX(DataPembayaran_BLU!$B$2:$B$700,MATCH(DataSP2D_BLU!B79,DataPembayaran_BLU!$C$2:$C$700,0)))</f>
        <v/>
      </c>
      <c r="D79" s="259"/>
      <c r="E79" s="260"/>
      <c r="F79" s="261" t="str">
        <f>IF(E79="","",DataPembayaran_BLU!$U79)</f>
        <v/>
      </c>
      <c r="G79" s="262" t="str">
        <f>IF(E79="","",DataPembayaran_BLU!$E$79)</f>
        <v/>
      </c>
      <c r="H79" s="7" t="str">
        <f>IF(E79="","",DataPembayaran_BLU!$L$79-DataPembayaran_BLU!$N$79-DataPembayaran_BLU!$P$79)</f>
        <v/>
      </c>
      <c r="I79" s="256" t="str">
        <f>IF(E79="","",DataPembayaran_BLU!$F$79)</f>
        <v/>
      </c>
      <c r="J79" s="263" t="str">
        <f>IFERROR(INDEX(supplier_alamat,MATCH(DataSP2D_BLU!I79,supplier,0)),"")</f>
        <v/>
      </c>
      <c r="K79" s="263" t="str">
        <f t="shared" si="18"/>
        <v/>
      </c>
      <c r="L79" s="263" t="str">
        <f t="shared" si="19"/>
        <v/>
      </c>
      <c r="M79" s="263" t="str">
        <f t="shared" si="20"/>
        <v/>
      </c>
      <c r="N79" s="264" t="str">
        <f>IF(E79="","",DataPembayaran_BLU!$G$79)</f>
        <v/>
      </c>
    </row>
    <row r="80" spans="1:14">
      <c r="A80" s="256">
        <v>79</v>
      </c>
      <c r="B80" s="257" t="str">
        <f>_xlfn.IFNA(INDEX(DataPembayaran_BLU!$C$2:$C$700,MATCH(A80,DataPembayaran_BLU!$A$2:$A$700,0)),"")</f>
        <v/>
      </c>
      <c r="C80" s="258" t="str">
        <f>IF(INDEX(DataPembayaran_BLU!$B$2:$B$700,MATCH(DataSP2D_BLU!B80,DataPembayaran_BLU!$C$2:$C$700,0))=0,"",INDEX(DataPembayaran_BLU!$B$2:$B$700,MATCH(DataSP2D_BLU!B80,DataPembayaran_BLU!$C$2:$C$700,0)))</f>
        <v/>
      </c>
      <c r="D80" s="259"/>
      <c r="E80" s="260"/>
      <c r="F80" s="261" t="str">
        <f>IF(E80="","",DataPembayaran_BLU!$U80)</f>
        <v/>
      </c>
      <c r="G80" s="262" t="str">
        <f>IF(E80="","",DataPembayaran_BLU!$E$80)</f>
        <v/>
      </c>
      <c r="H80" s="7" t="str">
        <f>IF(E80="","",DataPembayaran_BLU!$L$80-DataPembayaran_BLU!$N$80-DataPembayaran_BLU!$P$80)</f>
        <v/>
      </c>
      <c r="I80" s="256" t="str">
        <f>IF(E80="","",DataPembayaran_BLU!$F$80)</f>
        <v/>
      </c>
      <c r="J80" s="263" t="str">
        <f>IFERROR(INDEX(supplier_alamat,MATCH(DataSP2D_BLU!I80,supplier,0)),"")</f>
        <v/>
      </c>
      <c r="K80" s="263" t="str">
        <f t="shared" si="18"/>
        <v/>
      </c>
      <c r="L80" s="263" t="str">
        <f t="shared" si="19"/>
        <v/>
      </c>
      <c r="M80" s="263" t="str">
        <f t="shared" si="20"/>
        <v/>
      </c>
      <c r="N80" s="264" t="str">
        <f>IF(E80="","",DataPembayaran_BLU!$G$80)</f>
        <v/>
      </c>
    </row>
    <row r="81" spans="1:14">
      <c r="A81" s="256">
        <v>80</v>
      </c>
      <c r="B81" s="257" t="str">
        <f>_xlfn.IFNA(INDEX(DataPembayaran_BLU!$C$2:$C$700,MATCH(A81,DataPembayaran_BLU!$A$2:$A$700,0)),"")</f>
        <v/>
      </c>
      <c r="C81" s="258" t="str">
        <f>IF(INDEX(DataPembayaran_BLU!$B$2:$B$700,MATCH(DataSP2D_BLU!B81,DataPembayaran_BLU!$C$2:$C$700,0))=0,"",INDEX(DataPembayaran_BLU!$B$2:$B$700,MATCH(DataSP2D_BLU!B81,DataPembayaran_BLU!$C$2:$C$700,0)))</f>
        <v/>
      </c>
      <c r="D81" s="259"/>
      <c r="E81" s="260"/>
      <c r="F81" s="261" t="str">
        <f>IF(E81="","",DataPembayaran_BLU!$U81)</f>
        <v/>
      </c>
      <c r="G81" s="262" t="str">
        <f>IF(E81="","",DataPembayaran_BLU!$E$81)</f>
        <v/>
      </c>
      <c r="H81" s="7" t="str">
        <f>IF(E81="","",DataPembayaran_BLU!$L$81-DataPembayaran_BLU!$N$81-DataPembayaran_BLU!$P$81)</f>
        <v/>
      </c>
      <c r="I81" s="256" t="str">
        <f>IF(E81="","",DataPembayaran_BLU!$F$81)</f>
        <v/>
      </c>
      <c r="J81" s="263" t="str">
        <f>IFERROR(INDEX(supplier_alamat,MATCH(DataSP2D_BLU!I81,supplier,0)),"")</f>
        <v/>
      </c>
      <c r="K81" s="263" t="str">
        <f t="shared" si="18"/>
        <v/>
      </c>
      <c r="L81" s="263" t="str">
        <f t="shared" si="19"/>
        <v/>
      </c>
      <c r="M81" s="263" t="str">
        <f t="shared" si="20"/>
        <v/>
      </c>
      <c r="N81" s="264" t="str">
        <f>IF(E81="","",DataPembayaran_BLU!$G$81)</f>
        <v/>
      </c>
    </row>
    <row r="82" spans="1:14">
      <c r="A82" s="256">
        <v>81</v>
      </c>
      <c r="B82" s="257" t="str">
        <f>_xlfn.IFNA(INDEX(DataPembayaran_BLU!$C$2:$C$700,MATCH(A82,DataPembayaran_BLU!$A$2:$A$700,0)),"")</f>
        <v/>
      </c>
      <c r="C82" s="258" t="str">
        <f>IF(INDEX(DataPembayaran_BLU!$B$2:$B$700,MATCH(DataSP2D_BLU!B82,DataPembayaran_BLU!$C$2:$C$700,0))=0,"",INDEX(DataPembayaran_BLU!$B$2:$B$700,MATCH(DataSP2D_BLU!B82,DataPembayaran_BLU!$C$2:$C$700,0)))</f>
        <v/>
      </c>
      <c r="D82" s="259"/>
      <c r="E82" s="260"/>
      <c r="F82" s="261" t="str">
        <f>IF(E82="","",DataPembayaran_BLU!$U82)</f>
        <v/>
      </c>
      <c r="G82" s="262" t="str">
        <f>IF(E82="","",DataPembayaran_BLU!$E$82)</f>
        <v/>
      </c>
      <c r="H82" s="7" t="str">
        <f>IF(E82="","",DataPembayaran_BLU!$L$82-DataPembayaran_BLU!$N$82-DataPembayaran_BLU!$P$82)</f>
        <v/>
      </c>
      <c r="I82" s="256" t="str">
        <f>IF(E82="","",DataPembayaran_BLU!$F$82)</f>
        <v/>
      </c>
      <c r="J82" s="263" t="str">
        <f>IFERROR(INDEX(supplier_alamat,MATCH(DataSP2D_BLU!I82,supplier,0)),"")</f>
        <v/>
      </c>
      <c r="K82" s="263" t="str">
        <f t="shared" si="18"/>
        <v/>
      </c>
      <c r="L82" s="263" t="str">
        <f t="shared" si="19"/>
        <v/>
      </c>
      <c r="M82" s="263" t="str">
        <f t="shared" si="20"/>
        <v/>
      </c>
      <c r="N82" s="264" t="str">
        <f>IF(E82="","",DataPembayaran_BLU!$G$82)</f>
        <v/>
      </c>
    </row>
    <row r="83" spans="1:14">
      <c r="A83" s="256">
        <v>82</v>
      </c>
      <c r="B83" s="257" t="str">
        <f>_xlfn.IFNA(INDEX(DataPembayaran_BLU!$C$2:$C$700,MATCH(A83,DataPembayaran_BLU!$A$2:$A$700,0)),"")</f>
        <v/>
      </c>
      <c r="C83" s="258" t="str">
        <f>IF(INDEX(DataPembayaran_BLU!$B$2:$B$700,MATCH(DataSP2D_BLU!B83,DataPembayaran_BLU!$C$2:$C$700,0))=0,"",INDEX(DataPembayaran_BLU!$B$2:$B$700,MATCH(DataSP2D_BLU!B83,DataPembayaran_BLU!$C$2:$C$700,0)))</f>
        <v/>
      </c>
      <c r="D83" s="259"/>
      <c r="E83" s="260"/>
      <c r="F83" s="261" t="str">
        <f>IF(E83="","",DataPembayaran_BLU!$U83)</f>
        <v/>
      </c>
      <c r="G83" s="262" t="str">
        <f>IF(E83="","",DataPembayaran_BLU!$E$83)</f>
        <v/>
      </c>
      <c r="H83" s="7" t="str">
        <f>IF(E83="","",DataPembayaran_BLU!$L$83-DataPembayaran_BLU!$N$83-DataPembayaran_BLU!$P$83)</f>
        <v/>
      </c>
      <c r="I83" s="256" t="str">
        <f>IF(E83="","",DataPembayaran_BLU!$F$83)</f>
        <v/>
      </c>
      <c r="J83" s="263" t="str">
        <f>IFERROR(INDEX(supplier_alamat,MATCH(DataSP2D_BLU!I83,supplier,0)),"")</f>
        <v/>
      </c>
      <c r="K83" s="263" t="str">
        <f t="shared" si="18"/>
        <v/>
      </c>
      <c r="L83" s="263" t="str">
        <f t="shared" si="19"/>
        <v/>
      </c>
      <c r="M83" s="263" t="str">
        <f t="shared" si="20"/>
        <v/>
      </c>
      <c r="N83" s="264" t="str">
        <f>IF(E83="","",DataPembayaran_BLU!$G$83)</f>
        <v/>
      </c>
    </row>
    <row r="84" spans="1:14">
      <c r="A84" s="256">
        <v>83</v>
      </c>
      <c r="B84" s="257" t="str">
        <f>_xlfn.IFNA(INDEX(DataPembayaran_BLU!$C$2:$C$700,MATCH(A84,DataPembayaran_BLU!$A$2:$A$700,0)),"")</f>
        <v/>
      </c>
      <c r="C84" s="258" t="str">
        <f>IF(INDEX(DataPembayaran_BLU!$B$2:$B$700,MATCH(DataSP2D_BLU!B84,DataPembayaran_BLU!$C$2:$C$700,0))=0,"",INDEX(DataPembayaran_BLU!$B$2:$B$700,MATCH(DataSP2D_BLU!B84,DataPembayaran_BLU!$C$2:$C$700,0)))</f>
        <v/>
      </c>
      <c r="D84" s="259"/>
      <c r="E84" s="260"/>
      <c r="F84" s="261" t="str">
        <f>IF(E84="","",DataPembayaran_BLU!$U84)</f>
        <v/>
      </c>
      <c r="G84" s="262" t="str">
        <f>IF(E84="","",DataPembayaran_BLU!$E$84)</f>
        <v/>
      </c>
      <c r="H84" s="7" t="str">
        <f>IF(E84="","",DataPembayaran_BLU!$L$84-DataPembayaran_BLU!$N$84-DataPembayaran_BLU!$P$84)</f>
        <v/>
      </c>
      <c r="I84" s="256" t="str">
        <f>IF(E84="","",DataPembayaran_BLU!$F$84)</f>
        <v/>
      </c>
      <c r="J84" s="263" t="str">
        <f>IFERROR(INDEX(supplier_alamat,MATCH(DataSP2D_BLU!I84,supplier,0)),"")</f>
        <v/>
      </c>
      <c r="K84" s="263" t="str">
        <f t="shared" si="18"/>
        <v/>
      </c>
      <c r="L84" s="263" t="str">
        <f t="shared" si="19"/>
        <v/>
      </c>
      <c r="M84" s="263" t="str">
        <f t="shared" si="20"/>
        <v/>
      </c>
      <c r="N84" s="264" t="str">
        <f>IF(E84="","",DataPembayaran_BLU!$G$84)</f>
        <v/>
      </c>
    </row>
    <row r="85" spans="1:14">
      <c r="A85" s="256">
        <v>84</v>
      </c>
      <c r="B85" s="257" t="str">
        <f>_xlfn.IFNA(INDEX(DataPembayaran_BLU!$C$2:$C$700,MATCH(A85,DataPembayaran_BLU!$A$2:$A$700,0)),"")</f>
        <v/>
      </c>
      <c r="C85" s="258" t="str">
        <f>IF(INDEX(DataPembayaran_BLU!$B$2:$B$700,MATCH(DataSP2D_BLU!B85,DataPembayaran_BLU!$C$2:$C$700,0))=0,"",INDEX(DataPembayaran_BLU!$B$2:$B$700,MATCH(DataSP2D_BLU!B85,DataPembayaran_BLU!$C$2:$C$700,0)))</f>
        <v/>
      </c>
      <c r="D85" s="259"/>
      <c r="E85" s="260"/>
      <c r="F85" s="261" t="str">
        <f>IF(E85="","",DataPembayaran_BLU!$U85)</f>
        <v/>
      </c>
      <c r="G85" s="262" t="str">
        <f>IF(E85="","",DataPembayaran_BLU!$E$85)</f>
        <v/>
      </c>
      <c r="H85" s="7" t="str">
        <f>IF(E85="","",DataPembayaran_BLU!$L$85-DataPembayaran_BLU!$N$85-DataPembayaran_BLU!$P$85)</f>
        <v/>
      </c>
      <c r="I85" s="256" t="str">
        <f>IF(E85="","",DataPembayaran_BLU!$F$85)</f>
        <v/>
      </c>
      <c r="J85" s="263" t="str">
        <f>IFERROR(INDEX(supplier_alamat,MATCH(DataSP2D_BLU!I85,supplier,0)),"")</f>
        <v/>
      </c>
      <c r="K85" s="263" t="str">
        <f t="shared" si="18"/>
        <v/>
      </c>
      <c r="L85" s="263" t="str">
        <f t="shared" si="19"/>
        <v/>
      </c>
      <c r="M85" s="263" t="str">
        <f t="shared" si="20"/>
        <v/>
      </c>
      <c r="N85" s="264" t="str">
        <f>IF(E85="","",DataPembayaran_BLU!$G$85)</f>
        <v/>
      </c>
    </row>
    <row r="86" spans="1:14">
      <c r="A86" s="256">
        <v>85</v>
      </c>
      <c r="B86" s="257" t="str">
        <f>_xlfn.IFNA(INDEX(DataPembayaran_BLU!$C$2:$C$700,MATCH(A86,DataPembayaran_BLU!$A$2:$A$700,0)),"")</f>
        <v/>
      </c>
      <c r="C86" s="258" t="str">
        <f>IF(INDEX(DataPembayaran_BLU!$B$2:$B$700,MATCH(DataSP2D_BLU!B86,DataPembayaran_BLU!$C$2:$C$700,0))=0,"",INDEX(DataPembayaran_BLU!$B$2:$B$700,MATCH(DataSP2D_BLU!B86,DataPembayaran_BLU!$C$2:$C$700,0)))</f>
        <v/>
      </c>
      <c r="D86" s="259"/>
      <c r="E86" s="260"/>
      <c r="F86" s="261" t="str">
        <f>IF(E86="","",DataPembayaran_BLU!$U86)</f>
        <v/>
      </c>
      <c r="G86" s="262" t="str">
        <f>IF(E86="","",DataPembayaran_BLU!$E$86)</f>
        <v/>
      </c>
      <c r="H86" s="7" t="str">
        <f>IF(E86="","",DataPembayaran_BLU!$L$86-DataPembayaran_BLU!$N$86-DataPembayaran_BLU!$P$86)</f>
        <v/>
      </c>
      <c r="I86" s="256" t="str">
        <f>IF(E86="","",DataPembayaran_BLU!$F$86)</f>
        <v/>
      </c>
      <c r="J86" s="263" t="str">
        <f>IFERROR(INDEX(supplier_alamat,MATCH(DataSP2D_BLU!I86,supplier,0)),"")</f>
        <v/>
      </c>
      <c r="K86" s="263" t="str">
        <f t="shared" si="18"/>
        <v/>
      </c>
      <c r="L86" s="263" t="str">
        <f t="shared" si="19"/>
        <v/>
      </c>
      <c r="M86" s="263" t="str">
        <f t="shared" si="20"/>
        <v/>
      </c>
      <c r="N86" s="264" t="str">
        <f>IF(E86="","",DataPembayaran_BLU!$G$86)</f>
        <v/>
      </c>
    </row>
    <row r="87" spans="1:14">
      <c r="A87" s="256">
        <v>86</v>
      </c>
      <c r="B87" s="257" t="str">
        <f>_xlfn.IFNA(INDEX(DataPembayaran_BLU!$C$2:$C$700,MATCH(A87,DataPembayaran_BLU!$A$2:$A$700,0)),"")</f>
        <v/>
      </c>
      <c r="C87" s="258" t="str">
        <f>IF(INDEX(DataPembayaran_BLU!$B$2:$B$700,MATCH(DataSP2D_BLU!B87,DataPembayaran_BLU!$C$2:$C$700,0))=0,"",INDEX(DataPembayaran_BLU!$B$2:$B$700,MATCH(DataSP2D_BLU!B87,DataPembayaran_BLU!$C$2:$C$700,0)))</f>
        <v/>
      </c>
      <c r="D87" s="259"/>
      <c r="E87" s="260"/>
      <c r="F87" s="261" t="str">
        <f>IF(E87="","",DataPembayaran_BLU!$U87)</f>
        <v/>
      </c>
      <c r="G87" s="262" t="str">
        <f>IF(E87="","",DataPembayaran_BLU!$E$87)</f>
        <v/>
      </c>
      <c r="H87" s="7" t="str">
        <f>IF(E87="","",DataPembayaran_BLU!$L$87-DataPembayaran_BLU!$N$87-DataPembayaran_BLU!$P$87)</f>
        <v/>
      </c>
      <c r="I87" s="256" t="str">
        <f>IF(E87="","",DataPembayaran_BLU!$F$87)</f>
        <v/>
      </c>
      <c r="J87" s="263" t="str">
        <f>IFERROR(INDEX(supplier_alamat,MATCH(DataSP2D_BLU!I87,supplier,0)),"")</f>
        <v/>
      </c>
      <c r="K87" s="263" t="str">
        <f t="shared" si="18"/>
        <v/>
      </c>
      <c r="L87" s="263" t="str">
        <f t="shared" si="19"/>
        <v/>
      </c>
      <c r="M87" s="263" t="str">
        <f t="shared" si="20"/>
        <v/>
      </c>
      <c r="N87" s="264" t="str">
        <f>IF(E87="","",DataPembayaran_BLU!$G$87)</f>
        <v/>
      </c>
    </row>
    <row r="88" spans="1:14">
      <c r="A88" s="256">
        <v>87</v>
      </c>
      <c r="B88" s="257" t="str">
        <f>_xlfn.IFNA(INDEX(DataPembayaran_BLU!$C$2:$C$700,MATCH(A88,DataPembayaran_BLU!$A$2:$A$700,0)),"")</f>
        <v/>
      </c>
      <c r="C88" s="258" t="str">
        <f>IF(INDEX(DataPembayaran_BLU!$B$2:$B$700,MATCH(DataSP2D_BLU!B88,DataPembayaran_BLU!$C$2:$C$700,0))=0,"",INDEX(DataPembayaran_BLU!$B$2:$B$700,MATCH(DataSP2D_BLU!B88,DataPembayaran_BLU!$C$2:$C$700,0)))</f>
        <v/>
      </c>
      <c r="D88" s="259"/>
      <c r="E88" s="260"/>
      <c r="F88" s="261" t="str">
        <f>IF(E88="","",DataPembayaran_BLU!$U88)</f>
        <v/>
      </c>
      <c r="G88" s="262" t="str">
        <f>IF(E88="","",DataPembayaran_BLU!$E$88)</f>
        <v/>
      </c>
      <c r="H88" s="7" t="str">
        <f>IF(E88="","",DataPembayaran_BLU!$L$88-DataPembayaran_BLU!$N$88-DataPembayaran_BLU!$P$88)</f>
        <v/>
      </c>
      <c r="I88" s="256" t="str">
        <f>IF(E88="","",DataPembayaran_BLU!$F$88)</f>
        <v/>
      </c>
      <c r="J88" s="263" t="str">
        <f>IFERROR(INDEX(supplier_alamat,MATCH(DataSP2D_BLU!I88,supplier,0)),"")</f>
        <v/>
      </c>
      <c r="K88" s="263" t="str">
        <f t="shared" si="18"/>
        <v/>
      </c>
      <c r="L88" s="263" t="str">
        <f t="shared" si="19"/>
        <v/>
      </c>
      <c r="M88" s="263" t="str">
        <f t="shared" si="20"/>
        <v/>
      </c>
      <c r="N88" s="264" t="str">
        <f>IF(E88="","",DataPembayaran_BLU!$G$88)</f>
        <v/>
      </c>
    </row>
    <row r="89" spans="1:14">
      <c r="A89" s="256">
        <v>88</v>
      </c>
      <c r="B89" s="257" t="str">
        <f>_xlfn.IFNA(INDEX(DataPembayaran_BLU!$C$2:$C$700,MATCH(A89,DataPembayaran_BLU!$A$2:$A$700,0)),"")</f>
        <v/>
      </c>
      <c r="C89" s="258" t="str">
        <f>IF(INDEX(DataPembayaran_BLU!$B$2:$B$700,MATCH(DataSP2D_BLU!B89,DataPembayaran_BLU!$C$2:$C$700,0))=0,"",INDEX(DataPembayaran_BLU!$B$2:$B$700,MATCH(DataSP2D_BLU!B89,DataPembayaran_BLU!$C$2:$C$700,0)))</f>
        <v/>
      </c>
      <c r="D89" s="259"/>
      <c r="E89" s="260"/>
      <c r="F89" s="261" t="str">
        <f>IF(E89="","",DataPembayaran_BLU!$U89)</f>
        <v/>
      </c>
      <c r="G89" s="262" t="str">
        <f>IF(E89="","",DataPembayaran_BLU!$E$89)</f>
        <v/>
      </c>
      <c r="H89" s="7" t="str">
        <f>IF(E89="","",DataPembayaran_BLU!$L$89-DataPembayaran_BLU!$N$89-DataPembayaran_BLU!$P$89)</f>
        <v/>
      </c>
      <c r="I89" s="256" t="str">
        <f>IF(E89="","",DataPembayaran_BLU!$F$89)</f>
        <v/>
      </c>
      <c r="J89" s="263" t="str">
        <f>IFERROR(INDEX(supplier_alamat,MATCH(DataSP2D_BLU!I89,supplier,0)),"")</f>
        <v/>
      </c>
      <c r="K89" s="263" t="str">
        <f t="shared" si="18"/>
        <v/>
      </c>
      <c r="L89" s="263" t="str">
        <f t="shared" si="19"/>
        <v/>
      </c>
      <c r="M89" s="263" t="str">
        <f t="shared" si="20"/>
        <v/>
      </c>
      <c r="N89" s="264" t="str">
        <f>IF(E89="","",DataPembayaran_BLU!$G$89)</f>
        <v/>
      </c>
    </row>
    <row r="90" spans="1:14">
      <c r="A90" s="256">
        <v>89</v>
      </c>
      <c r="B90" s="257" t="str">
        <f>_xlfn.IFNA(INDEX(DataPembayaran_BLU!$C$2:$C$700,MATCH(A90,DataPembayaran_BLU!$A$2:$A$700,0)),"")</f>
        <v/>
      </c>
      <c r="C90" s="258" t="str">
        <f>IF(INDEX(DataPembayaran_BLU!$B$2:$B$700,MATCH(DataSP2D_BLU!B90,DataPembayaran_BLU!$C$2:$C$700,0))=0,"",INDEX(DataPembayaran_BLU!$B$2:$B$700,MATCH(DataSP2D_BLU!B90,DataPembayaran_BLU!$C$2:$C$700,0)))</f>
        <v/>
      </c>
      <c r="D90" s="259"/>
      <c r="E90" s="260"/>
      <c r="F90" s="261" t="str">
        <f>IF(E90="","",DataPembayaran_BLU!$U90)</f>
        <v/>
      </c>
      <c r="G90" s="262" t="str">
        <f>IF(E90="","",DataPembayaran_BLU!$E$90)</f>
        <v/>
      </c>
      <c r="H90" s="7" t="str">
        <f>IF(E90="","",DataPembayaran_BLU!$L$90-DataPembayaran_BLU!$N$90-DataPembayaran_BLU!$P$90)</f>
        <v/>
      </c>
      <c r="I90" s="256" t="str">
        <f>IF(E90="","",DataPembayaran_BLU!$F$90)</f>
        <v/>
      </c>
      <c r="J90" s="263" t="str">
        <f>IFERROR(INDEX(supplier_alamat,MATCH(DataSP2D_BLU!I90,supplier,0)),"")</f>
        <v/>
      </c>
      <c r="K90" s="263" t="str">
        <f t="shared" si="18"/>
        <v/>
      </c>
      <c r="L90" s="263" t="str">
        <f t="shared" si="19"/>
        <v/>
      </c>
      <c r="M90" s="263" t="str">
        <f t="shared" si="20"/>
        <v/>
      </c>
      <c r="N90" s="264" t="str">
        <f>IF(E90="","",DataPembayaran_BLU!$G$90)</f>
        <v/>
      </c>
    </row>
    <row r="91" spans="1:14">
      <c r="A91" s="256">
        <v>90</v>
      </c>
      <c r="B91" s="257" t="str">
        <f>_xlfn.IFNA(INDEX(DataPembayaran_BLU!$C$2:$C$700,MATCH(A91,DataPembayaran_BLU!$A$2:$A$700,0)),"")</f>
        <v/>
      </c>
      <c r="C91" s="258" t="str">
        <f>IF(INDEX(DataPembayaran_BLU!$B$2:$B$700,MATCH(DataSP2D_BLU!B91,DataPembayaran_BLU!$C$2:$C$700,0))=0,"",INDEX(DataPembayaran_BLU!$B$2:$B$700,MATCH(DataSP2D_BLU!B91,DataPembayaran_BLU!$C$2:$C$700,0)))</f>
        <v/>
      </c>
      <c r="D91" s="259"/>
      <c r="E91" s="260"/>
      <c r="F91" s="261" t="str">
        <f>IF(E91="","",DataPembayaran_BLU!$U91)</f>
        <v/>
      </c>
      <c r="G91" s="262" t="str">
        <f>IF(E91="","",DataPembayaran_BLU!$E$91)</f>
        <v/>
      </c>
      <c r="H91" s="7" t="str">
        <f>IF(E91="","",DataPembayaran_BLU!$L$91-DataPembayaran_BLU!$N$91-DataPembayaran_BLU!$P$91)</f>
        <v/>
      </c>
      <c r="I91" s="256" t="str">
        <f>IF(E91="","",DataPembayaran_BLU!$F$91)</f>
        <v/>
      </c>
      <c r="J91" s="263" t="str">
        <f>IFERROR(INDEX(supplier_alamat,MATCH(DataSP2D_BLU!I91,supplier,0)),"")</f>
        <v/>
      </c>
      <c r="K91" s="263" t="str">
        <f t="shared" si="18"/>
        <v/>
      </c>
      <c r="L91" s="263" t="str">
        <f t="shared" si="19"/>
        <v/>
      </c>
      <c r="M91" s="263" t="str">
        <f t="shared" si="20"/>
        <v/>
      </c>
      <c r="N91" s="264" t="str">
        <f>IF(E91="","",DataPembayaran_BLU!$G$91)</f>
        <v/>
      </c>
    </row>
    <row r="92" spans="1:14">
      <c r="A92" s="256">
        <v>91</v>
      </c>
      <c r="B92" s="257" t="str">
        <f>_xlfn.IFNA(INDEX(DataPembayaran_BLU!$C$2:$C$700,MATCH(A92,DataPembayaran_BLU!$A$2:$A$700,0)),"")</f>
        <v/>
      </c>
      <c r="C92" s="258" t="str">
        <f>IF(INDEX(DataPembayaran_BLU!$B$2:$B$700,MATCH(DataSP2D_BLU!B92,DataPembayaran_BLU!$C$2:$C$700,0))=0,"",INDEX(DataPembayaran_BLU!$B$2:$B$700,MATCH(DataSP2D_BLU!B92,DataPembayaran_BLU!$C$2:$C$700,0)))</f>
        <v/>
      </c>
      <c r="D92" s="259"/>
      <c r="E92" s="260"/>
      <c r="F92" s="261" t="str">
        <f>IF(E92="","",DataPembayaran_BLU!$U92)</f>
        <v/>
      </c>
      <c r="G92" s="262" t="str">
        <f>IF(E92="","",DataPembayaran_BLU!$E$92)</f>
        <v/>
      </c>
      <c r="H92" s="7" t="str">
        <f>IF(E92="","",DataPembayaran_BLU!$L$92-DataPembayaran_BLU!$N$92-DataPembayaran_BLU!$P$92)</f>
        <v/>
      </c>
      <c r="I92" s="256" t="str">
        <f>IF(E92="","",DataPembayaran_BLU!$F$92)</f>
        <v/>
      </c>
      <c r="J92" s="263" t="str">
        <f>IFERROR(INDEX(supplier_alamat,MATCH(DataSP2D_BLU!I92,supplier,0)),"")</f>
        <v/>
      </c>
      <c r="K92" s="263" t="str">
        <f t="shared" si="18"/>
        <v/>
      </c>
      <c r="L92" s="263" t="str">
        <f t="shared" si="19"/>
        <v/>
      </c>
      <c r="M92" s="263" t="str">
        <f t="shared" si="20"/>
        <v/>
      </c>
      <c r="N92" s="264" t="str">
        <f>IF(E92="","",DataPembayaran_BLU!$G$92)</f>
        <v/>
      </c>
    </row>
    <row r="93" spans="1:14">
      <c r="A93" s="256">
        <v>92</v>
      </c>
      <c r="B93" s="257" t="str">
        <f>_xlfn.IFNA(INDEX(DataPembayaran_BLU!$C$2:$C$700,MATCH(A93,DataPembayaran_BLU!$A$2:$A$700,0)),"")</f>
        <v/>
      </c>
      <c r="C93" s="258" t="str">
        <f>IF(INDEX(DataPembayaran_BLU!$B$2:$B$700,MATCH(DataSP2D_BLU!B93,DataPembayaran_BLU!$C$2:$C$700,0))=0,"",INDEX(DataPembayaran_BLU!$B$2:$B$700,MATCH(DataSP2D_BLU!B93,DataPembayaran_BLU!$C$2:$C$700,0)))</f>
        <v/>
      </c>
      <c r="D93" s="259"/>
      <c r="E93" s="265"/>
      <c r="F93" s="261" t="str">
        <f>IF(E93="","",DataPembayaran_BLU!$U93)</f>
        <v/>
      </c>
      <c r="G93" s="262" t="str">
        <f>IF(E93="","",DataPembayaran_BLU!$E$93)</f>
        <v/>
      </c>
      <c r="H93" s="7" t="str">
        <f>IF(E93="","",DataPembayaran_BLU!$L$93-DataPembayaran_BLU!$N$93-DataPembayaran_BLU!$P$93)</f>
        <v/>
      </c>
      <c r="I93" s="256" t="str">
        <f>IF(E93="","",DataPembayaran_BLU!$F$93)</f>
        <v/>
      </c>
      <c r="J93" s="263" t="str">
        <f>IFERROR(INDEX(supplier_alamat,MATCH(DataSP2D_BLU!I93,supplier,0)),"")</f>
        <v/>
      </c>
      <c r="K93" s="263" t="str">
        <f t="shared" si="18"/>
        <v/>
      </c>
      <c r="L93" s="263" t="str">
        <f t="shared" si="19"/>
        <v/>
      </c>
      <c r="M93" s="263" t="str">
        <f t="shared" si="20"/>
        <v/>
      </c>
      <c r="N93" s="264" t="str">
        <f>IF(E93="","",DataPembayaran_BLU!$G$93)</f>
        <v/>
      </c>
    </row>
    <row r="94" spans="1:14">
      <c r="A94" s="256">
        <v>93</v>
      </c>
      <c r="B94" s="257" t="str">
        <f>_xlfn.IFNA(INDEX(DataPembayaran_BLU!$C$2:$C$700,MATCH(A94,DataPembayaran_BLU!$A$2:$A$700,0)),"")</f>
        <v/>
      </c>
      <c r="C94" s="258" t="str">
        <f>IF(INDEX(DataPembayaran_BLU!$B$2:$B$700,MATCH(DataSP2D_BLU!B94,DataPembayaran_BLU!$C$2:$C$700,0))=0,"",INDEX(DataPembayaran_BLU!$B$2:$B$700,MATCH(DataSP2D_BLU!B94,DataPembayaran_BLU!$C$2:$C$700,0)))</f>
        <v/>
      </c>
      <c r="D94" s="259"/>
      <c r="E94" s="265"/>
      <c r="F94" s="261" t="str">
        <f>IF(E94="","",DataPembayaran_BLU!$U94)</f>
        <v/>
      </c>
      <c r="G94" s="262" t="str">
        <f>IF(E94="","",DataPembayaran_BLU!$E$94)</f>
        <v/>
      </c>
      <c r="H94" s="7" t="str">
        <f>IF(E94="","",DataPembayaran_BLU!$L$94-DataPembayaran_BLU!$N$94-DataPembayaran_BLU!$P$94)</f>
        <v/>
      </c>
      <c r="I94" s="256" t="str">
        <f>IF(E94="","",DataPembayaran_BLU!$F$94)</f>
        <v/>
      </c>
      <c r="J94" s="263" t="str">
        <f>IFERROR(INDEX(supplier_alamat,MATCH(DataSP2D_BLU!I94,supplier,0)),"")</f>
        <v/>
      </c>
      <c r="K94" s="263" t="str">
        <f t="shared" si="18"/>
        <v/>
      </c>
      <c r="L94" s="263" t="str">
        <f t="shared" si="19"/>
        <v/>
      </c>
      <c r="M94" s="263" t="str">
        <f t="shared" si="20"/>
        <v/>
      </c>
      <c r="N94" s="264" t="str">
        <f>IF(E94="","",DataPembayaran_BLU!$G$94)</f>
        <v/>
      </c>
    </row>
    <row r="95" spans="1:14">
      <c r="A95" s="256">
        <v>94</v>
      </c>
      <c r="B95" s="257" t="str">
        <f>_xlfn.IFNA(INDEX(DataPembayaran_BLU!$C$2:$C$700,MATCH(A95,DataPembayaran_BLU!$A$2:$A$700,0)),"")</f>
        <v/>
      </c>
      <c r="C95" s="258" t="str">
        <f>IF(INDEX(DataPembayaran_BLU!$B$2:$B$700,MATCH(DataSP2D_BLU!B95,DataPembayaran_BLU!$C$2:$C$700,0))=0,"",INDEX(DataPembayaran_BLU!$B$2:$B$700,MATCH(DataSP2D_BLU!B95,DataPembayaran_BLU!$C$2:$C$700,0)))</f>
        <v/>
      </c>
      <c r="D95" s="259"/>
      <c r="E95" s="265"/>
      <c r="F95" s="261" t="str">
        <f>IF(E95="","",DataPembayaran_BLU!$U95)</f>
        <v/>
      </c>
      <c r="G95" s="262" t="str">
        <f>IF(E95="","",DataPembayaran_BLU!$E$95)</f>
        <v/>
      </c>
      <c r="H95" s="7" t="str">
        <f>IF(E95="","",DataPembayaran_BLU!$L$95-DataPembayaran_BLU!$N$95-DataPembayaran_BLU!$P$95)</f>
        <v/>
      </c>
      <c r="I95" s="256" t="str">
        <f>IF(E95="","",DataPembayaran_BLU!$F$95)</f>
        <v/>
      </c>
      <c r="J95" s="263" t="str">
        <f>IFERROR(INDEX(supplier_alamat,MATCH(DataSP2D_BLU!I95,supplier,0)),"")</f>
        <v/>
      </c>
      <c r="K95" s="263" t="str">
        <f t="shared" si="18"/>
        <v/>
      </c>
      <c r="L95" s="263" t="str">
        <f t="shared" si="19"/>
        <v/>
      </c>
      <c r="M95" s="263" t="str">
        <f t="shared" si="20"/>
        <v/>
      </c>
      <c r="N95" s="264" t="str">
        <f>IF(E95="","",DataPembayaran_BLU!$G$95)</f>
        <v/>
      </c>
    </row>
    <row r="96" spans="1:14">
      <c r="A96" s="256">
        <v>95</v>
      </c>
      <c r="B96" s="257" t="str">
        <f>_xlfn.IFNA(INDEX(DataPembayaran_BLU!$C$2:$C$700,MATCH(A96,DataPembayaran_BLU!$A$2:$A$700,0)),"")</f>
        <v/>
      </c>
      <c r="C96" s="258" t="str">
        <f>IF(INDEX(DataPembayaran_BLU!$B$2:$B$700,MATCH(DataSP2D_BLU!B96,DataPembayaran_BLU!$C$2:$C$700,0))=0,"",INDEX(DataPembayaran_BLU!$B$2:$B$700,MATCH(DataSP2D_BLU!B96,DataPembayaran_BLU!$C$2:$C$700,0)))</f>
        <v/>
      </c>
      <c r="D96" s="259"/>
      <c r="E96" s="265"/>
      <c r="F96" s="261" t="str">
        <f>IF(E96="","",DataPembayaran_BLU!$U96)</f>
        <v/>
      </c>
      <c r="G96" s="262" t="str">
        <f>IF(E96="","",DataPembayaran_BLU!$E$96)</f>
        <v/>
      </c>
      <c r="H96" s="7" t="str">
        <f>IF(E96="","",DataPembayaran_BLU!$L$96-DataPembayaran_BLU!$N$96-DataPembayaran_BLU!$P$96)</f>
        <v/>
      </c>
      <c r="I96" s="256" t="str">
        <f>IF(E96="","",DataPembayaran_BLU!$F$96)</f>
        <v/>
      </c>
      <c r="J96" s="263" t="str">
        <f>IFERROR(INDEX(supplier_alamat,MATCH(DataSP2D_BLU!I96,supplier,0)),"")</f>
        <v/>
      </c>
      <c r="K96" s="263" t="str">
        <f t="shared" si="18"/>
        <v/>
      </c>
      <c r="L96" s="263" t="str">
        <f t="shared" si="19"/>
        <v/>
      </c>
      <c r="M96" s="263" t="str">
        <f t="shared" si="20"/>
        <v/>
      </c>
      <c r="N96" s="264" t="str">
        <f>IF(E96="","",DataPembayaran_BLU!$G$96)</f>
        <v/>
      </c>
    </row>
    <row r="97" spans="1:14">
      <c r="A97" s="256">
        <v>96</v>
      </c>
      <c r="B97" s="257" t="str">
        <f>_xlfn.IFNA(INDEX(DataPembayaran_BLU!$C$2:$C$700,MATCH(A97,DataPembayaran_BLU!$A$2:$A$700,0)),"")</f>
        <v/>
      </c>
      <c r="C97" s="258" t="str">
        <f>IF(INDEX(DataPembayaran_BLU!$B$2:$B$700,MATCH(DataSP2D_BLU!B97,DataPembayaran_BLU!$C$2:$C$700,0))=0,"",INDEX(DataPembayaran_BLU!$B$2:$B$700,MATCH(DataSP2D_BLU!B97,DataPembayaran_BLU!$C$2:$C$700,0)))</f>
        <v/>
      </c>
      <c r="D97" s="259"/>
      <c r="E97" s="265"/>
      <c r="F97" s="261" t="str">
        <f>IF(E97="","",DataPembayaran_BLU!$U97)</f>
        <v/>
      </c>
      <c r="G97" s="262" t="str">
        <f>IF(E97="","",DataPembayaran_BLU!$E$97)</f>
        <v/>
      </c>
      <c r="H97" s="7" t="str">
        <f>IF(E97="","",DataPembayaran_BLU!$L$97-DataPembayaran_BLU!$N$97-DataPembayaran_BLU!$P$97)</f>
        <v/>
      </c>
      <c r="I97" s="256" t="str">
        <f>IF(E97="","",DataPembayaran_BLU!$F$97)</f>
        <v/>
      </c>
      <c r="J97" s="263" t="str">
        <f>IFERROR(INDEX(supplier_alamat,MATCH(DataSP2D_BLU!I97,supplier,0)),"")</f>
        <v/>
      </c>
      <c r="K97" s="263" t="str">
        <f t="shared" si="18"/>
        <v/>
      </c>
      <c r="L97" s="263" t="str">
        <f t="shared" si="19"/>
        <v/>
      </c>
      <c r="M97" s="263" t="str">
        <f t="shared" si="20"/>
        <v/>
      </c>
      <c r="N97" s="264" t="str">
        <f>IF(E97="","",DataPembayaran_BLU!$G$97)</f>
        <v/>
      </c>
    </row>
    <row r="98" spans="1:14">
      <c r="A98" s="256">
        <v>97</v>
      </c>
      <c r="B98" s="257" t="str">
        <f>_xlfn.IFNA(INDEX(DataPembayaran_BLU!$C$2:$C$700,MATCH(A98,DataPembayaran_BLU!$A$2:$A$700,0)),"")</f>
        <v/>
      </c>
      <c r="C98" s="258" t="str">
        <f>IF(INDEX(DataPembayaran_BLU!$B$2:$B$700,MATCH(DataSP2D_BLU!B98,DataPembayaran_BLU!$C$2:$C$700,0))=0,"",INDEX(DataPembayaran_BLU!$B$2:$B$700,MATCH(DataSP2D_BLU!B98,DataPembayaran_BLU!$C$2:$C$700,0)))</f>
        <v/>
      </c>
      <c r="D98" s="259"/>
      <c r="E98" s="265"/>
      <c r="F98" s="261" t="str">
        <f>IF(E98="","",DataPembayaran_BLU!$U98)</f>
        <v/>
      </c>
      <c r="G98" s="262" t="str">
        <f>IF(E98="","",DataPembayaran_BLU!$E$98)</f>
        <v/>
      </c>
      <c r="H98" s="7" t="str">
        <f>IF(E98="","",DataPembayaran_BLU!$L$98-DataPembayaran_BLU!$N$98-DataPembayaran_BLU!$P$98)</f>
        <v/>
      </c>
      <c r="I98" s="256" t="str">
        <f>IF(E98="","",DataPembayaran_BLU!$F$98)</f>
        <v/>
      </c>
      <c r="J98" s="263" t="str">
        <f>IFERROR(INDEX(supplier_alamat,MATCH(DataSP2D_BLU!I98,supplier,0)),"")</f>
        <v/>
      </c>
      <c r="K98" s="263" t="str">
        <f t="shared" si="18"/>
        <v/>
      </c>
      <c r="L98" s="263" t="str">
        <f t="shared" si="19"/>
        <v/>
      </c>
      <c r="M98" s="263" t="str">
        <f t="shared" si="20"/>
        <v/>
      </c>
      <c r="N98" s="264" t="str">
        <f>IF(E98="","",DataPembayaran_BLU!$G$98)</f>
        <v/>
      </c>
    </row>
    <row r="99" spans="1:14">
      <c r="A99" s="256">
        <v>98</v>
      </c>
      <c r="B99" s="257" t="str">
        <f>_xlfn.IFNA(INDEX(DataPembayaran_BLU!$C$2:$C$700,MATCH(A99,DataPembayaran_BLU!$A$2:$A$700,0)),"")</f>
        <v/>
      </c>
      <c r="C99" s="258" t="str">
        <f>IF(INDEX(DataPembayaran_BLU!$B$2:$B$700,MATCH(DataSP2D_BLU!B99,DataPembayaran_BLU!$C$2:$C$700,0))=0,"",INDEX(DataPembayaran_BLU!$B$2:$B$700,MATCH(DataSP2D_BLU!B99,DataPembayaran_BLU!$C$2:$C$700,0)))</f>
        <v/>
      </c>
      <c r="D99" s="259"/>
      <c r="E99" s="265"/>
      <c r="F99" s="261" t="str">
        <f>IF(E99="","",DataPembayaran_BLU!$U99)</f>
        <v/>
      </c>
      <c r="G99" s="262" t="str">
        <f>IF(E99="","",DataPembayaran_BLU!$E$99)</f>
        <v/>
      </c>
      <c r="H99" s="7" t="str">
        <f>IF(E99="","",DataPembayaran_BLU!$L$99-DataPembayaran_BLU!$N$99-DataPembayaran_BLU!$P$99)</f>
        <v/>
      </c>
      <c r="I99" s="256" t="str">
        <f>IF(E99="","",DataPembayaran_BLU!$F$99)</f>
        <v/>
      </c>
      <c r="J99" s="263" t="str">
        <f>IFERROR(INDEX(supplier_alamat,MATCH(DataSP2D_BLU!I99,supplier,0)),"")</f>
        <v/>
      </c>
      <c r="K99" s="263" t="str">
        <f t="shared" si="18"/>
        <v/>
      </c>
      <c r="L99" s="263" t="str">
        <f t="shared" si="19"/>
        <v/>
      </c>
      <c r="M99" s="263" t="str">
        <f t="shared" si="20"/>
        <v/>
      </c>
      <c r="N99" s="264" t="str">
        <f>IF(E99="","",DataPembayaran_BLU!$G$99)</f>
        <v/>
      </c>
    </row>
    <row r="100" spans="1:14">
      <c r="A100" s="256">
        <v>99</v>
      </c>
      <c r="B100" s="257" t="str">
        <f>_xlfn.IFNA(INDEX(DataPembayaran_BLU!$C$2:$C$700,MATCH(A100,DataPembayaran_BLU!$A$2:$A$700,0)),"")</f>
        <v/>
      </c>
      <c r="C100" s="258" t="str">
        <f>IF(INDEX(DataPembayaran_BLU!$B$2:$B$700,MATCH(DataSP2D_BLU!B100,DataPembayaran_BLU!$C$2:$C$700,0))=0,"",INDEX(DataPembayaran_BLU!$B$2:$B$700,MATCH(DataSP2D_BLU!B100,DataPembayaran_BLU!$C$2:$C$700,0)))</f>
        <v/>
      </c>
      <c r="D100" s="259"/>
      <c r="E100" s="265"/>
      <c r="F100" s="261" t="str">
        <f>IF(E100="","",DataPembayaran_BLU!$U100)</f>
        <v/>
      </c>
      <c r="G100" s="262" t="str">
        <f>IF(E100="","",DataPembayaran_BLU!$E$100)</f>
        <v/>
      </c>
      <c r="H100" s="7" t="str">
        <f>IF(E100="","",DataPembayaran_BLU!$L$100-DataPembayaran_BLU!$N$100-DataPembayaran_BLU!$P$100)</f>
        <v/>
      </c>
      <c r="I100" s="256" t="str">
        <f>IF(E100="","",DataPembayaran_BLU!$F$100)</f>
        <v/>
      </c>
      <c r="J100" s="263" t="str">
        <f>IFERROR(INDEX(supplier_alamat,MATCH(DataSP2D_BLU!I100,supplier,0)),"")</f>
        <v/>
      </c>
      <c r="K100" s="263" t="str">
        <f t="shared" si="18"/>
        <v/>
      </c>
      <c r="L100" s="263" t="str">
        <f t="shared" si="19"/>
        <v/>
      </c>
      <c r="M100" s="263" t="str">
        <f t="shared" si="20"/>
        <v/>
      </c>
      <c r="N100" s="264" t="str">
        <f>IF(E100="","",DataPembayaran_BLU!$G$100)</f>
        <v/>
      </c>
    </row>
    <row r="101" spans="1:14">
      <c r="A101" s="256">
        <v>100</v>
      </c>
      <c r="B101" s="257" t="str">
        <f>_xlfn.IFNA(INDEX(DataPembayaran_BLU!$C$2:$C$700,MATCH(A101,DataPembayaran_BLU!$A$2:$A$700,0)),"")</f>
        <v/>
      </c>
      <c r="C101" s="258" t="str">
        <f>IF(INDEX(DataPembayaran_BLU!$B$2:$B$700,MATCH(DataSP2D_BLU!B101,DataPembayaran_BLU!$C$2:$C$700,0))=0,"",INDEX(DataPembayaran_BLU!$B$2:$B$700,MATCH(DataSP2D_BLU!B101,DataPembayaran_BLU!$C$2:$C$700,0)))</f>
        <v/>
      </c>
      <c r="D101" s="259"/>
      <c r="E101" s="265"/>
      <c r="F101" s="261" t="str">
        <f>IF(E101="","",DataPembayaran_BLU!$U101)</f>
        <v/>
      </c>
      <c r="G101" s="262" t="str">
        <f>IF(E101="","",DataPembayaran_BLU!$E$101)</f>
        <v/>
      </c>
      <c r="H101" s="7" t="str">
        <f>IF(E101="","",DataPembayaran_BLU!$L$101-DataPembayaran_BLU!$N$101-DataPembayaran_BLU!$P$101)</f>
        <v/>
      </c>
      <c r="I101" s="256" t="str">
        <f>IF(E101="","",DataPembayaran_BLU!$F$101)</f>
        <v/>
      </c>
      <c r="J101" s="263" t="str">
        <f>IFERROR(INDEX(supplier_alamat,MATCH(DataSP2D_BLU!I101,supplier,0)),"")</f>
        <v/>
      </c>
      <c r="K101" s="263" t="str">
        <f t="shared" si="18"/>
        <v/>
      </c>
      <c r="L101" s="263" t="str">
        <f t="shared" si="19"/>
        <v/>
      </c>
      <c r="M101" s="263" t="str">
        <f t="shared" si="20"/>
        <v/>
      </c>
      <c r="N101" s="264" t="str">
        <f>IF(E101="","",DataPembayaran_BLU!$G$101)</f>
        <v/>
      </c>
    </row>
    <row r="102" spans="1:14">
      <c r="A102" s="256">
        <v>101</v>
      </c>
      <c r="B102" s="257" t="str">
        <f>_xlfn.IFNA(INDEX(DataPembayaran_BLU!$C$2:$C$700,MATCH(A102,DataPembayaran_BLU!$A$2:$A$700,0)),"")</f>
        <v/>
      </c>
      <c r="C102" s="258" t="str">
        <f>IF(INDEX(DataPembayaran_BLU!$B$2:$B$700,MATCH(DataSP2D_BLU!B102,DataPembayaran_BLU!$C$2:$C$700,0))=0,"",INDEX(DataPembayaran_BLU!$B$2:$B$700,MATCH(DataSP2D_BLU!B102,DataPembayaran_BLU!$C$2:$C$700,0)))</f>
        <v/>
      </c>
      <c r="D102" s="259"/>
      <c r="E102" s="265"/>
      <c r="F102" s="261" t="str">
        <f>IF(E102="","",DataPembayaran_BLU!$U102)</f>
        <v/>
      </c>
      <c r="G102" s="262" t="str">
        <f>IF(E102="","",DataPembayaran_BLU!$E$102)</f>
        <v/>
      </c>
      <c r="H102" s="7" t="str">
        <f>IF(E102="","",DataPembayaran_BLU!$L$102-DataPembayaran_BLU!$N$102-DataPembayaran_BLU!$P$102)</f>
        <v/>
      </c>
      <c r="I102" s="256" t="str">
        <f>IF(E102="","",DataPembayaran_BLU!$F$102)</f>
        <v/>
      </c>
      <c r="J102" s="263" t="str">
        <f>IFERROR(INDEX(supplier_alamat,MATCH(DataSP2D_BLU!I102,supplier,0)),"")</f>
        <v/>
      </c>
      <c r="K102" s="263" t="str">
        <f t="shared" si="18"/>
        <v/>
      </c>
      <c r="L102" s="263" t="str">
        <f t="shared" si="19"/>
        <v/>
      </c>
      <c r="M102" s="263" t="str">
        <f t="shared" si="20"/>
        <v/>
      </c>
      <c r="N102" s="264" t="str">
        <f>IF(E102="","",DataPembayaran_BLU!$G$102)</f>
        <v/>
      </c>
    </row>
    <row r="103" spans="1:14">
      <c r="A103" s="256">
        <v>102</v>
      </c>
      <c r="B103" s="257" t="str">
        <f>_xlfn.IFNA(INDEX(DataPembayaran_BLU!$C$2:$C$700,MATCH(A103,DataPembayaran_BLU!$A$2:$A$700,0)),"")</f>
        <v/>
      </c>
      <c r="C103" s="258" t="str">
        <f>IF(INDEX(DataPembayaran_BLU!$B$2:$B$700,MATCH(DataSP2D_BLU!B103,DataPembayaran_BLU!$C$2:$C$700,0))=0,"",INDEX(DataPembayaran_BLU!$B$2:$B$700,MATCH(DataSP2D_BLU!B103,DataPembayaran_BLU!$C$2:$C$700,0)))</f>
        <v/>
      </c>
      <c r="D103" s="259"/>
      <c r="E103" s="265"/>
      <c r="F103" s="261" t="str">
        <f>IF(E103="","",DataPembayaran_BLU!$U103)</f>
        <v/>
      </c>
      <c r="G103" s="262" t="str">
        <f>IF(E103="","",DataPembayaran_BLU!$E$103)</f>
        <v/>
      </c>
      <c r="H103" s="7" t="str">
        <f>IF(E103="","",DataPembayaran_BLU!$L$103-DataPembayaran_BLU!$N$103-DataPembayaran_BLU!$P$103)</f>
        <v/>
      </c>
      <c r="I103" s="256" t="str">
        <f>IF(E103="","",DataPembayaran_BLU!$F$103)</f>
        <v/>
      </c>
      <c r="J103" s="263" t="str">
        <f>IFERROR(INDEX(supplier_alamat,MATCH(DataSP2D_BLU!I103,supplier,0)),"")</f>
        <v/>
      </c>
      <c r="K103" s="263" t="str">
        <f t="shared" si="18"/>
        <v/>
      </c>
      <c r="L103" s="263" t="str">
        <f t="shared" si="19"/>
        <v/>
      </c>
      <c r="M103" s="263" t="str">
        <f t="shared" si="20"/>
        <v/>
      </c>
      <c r="N103" s="264" t="str">
        <f>IF(E103="","",DataPembayaran_BLU!$G$103)</f>
        <v/>
      </c>
    </row>
    <row r="104" spans="1:14">
      <c r="A104" s="256">
        <v>103</v>
      </c>
      <c r="B104" s="257" t="str">
        <f>_xlfn.IFNA(INDEX(DataPembayaran_BLU!$C$2:$C$700,MATCH(A104,DataPembayaran_BLU!$A$2:$A$700,0)),"")</f>
        <v/>
      </c>
      <c r="C104" s="258" t="str">
        <f>IF(INDEX(DataPembayaran_BLU!$B$2:$B$700,MATCH(DataSP2D_BLU!B104,DataPembayaran_BLU!$C$2:$C$700,0))=0,"",INDEX(DataPembayaran_BLU!$B$2:$B$700,MATCH(DataSP2D_BLU!B104,DataPembayaran_BLU!$C$2:$C$700,0)))</f>
        <v/>
      </c>
      <c r="D104" s="259"/>
      <c r="E104" s="260"/>
      <c r="F104" s="261" t="str">
        <f>IF(E104="","",DataPembayaran_BLU!$U104)</f>
        <v/>
      </c>
      <c r="G104" s="262" t="str">
        <f>IF(E104="","",DataPembayaran_BLU!$E$104)</f>
        <v/>
      </c>
      <c r="H104" s="7" t="str">
        <f>IF(E104="","",DataPembayaran_BLU!$L$104-DataPembayaran_BLU!$N$104-DataPembayaran_BLU!$P$104)</f>
        <v/>
      </c>
      <c r="I104" s="256" t="str">
        <f>IF(E104="","",DataPembayaran_BLU!$F$104)</f>
        <v/>
      </c>
      <c r="J104" s="263" t="str">
        <f>IFERROR(INDEX(supplier_alamat,MATCH(DataSP2D_BLU!I104,supplier,0)),"")</f>
        <v/>
      </c>
      <c r="K104" s="263" t="str">
        <f>IFERROR(INDEX(supplier_npwp,MATCH(I104,supplier,0)),"")</f>
        <v/>
      </c>
      <c r="L104" s="263" t="str">
        <f>IFERROR(INDEX(supplier_rekening,MATCH(I104,supplier,0)),"")</f>
        <v/>
      </c>
      <c r="M104" s="263" t="str">
        <f>IFERROR(INDEX(supplier_bank,MATCH(I104,supplier,0)),"")</f>
        <v/>
      </c>
      <c r="N104" s="264" t="str">
        <f>IF(E104="","",DataPembayaran_BLU!$G$104)</f>
        <v/>
      </c>
    </row>
    <row r="105" spans="1:14">
      <c r="A105" s="256">
        <v>104</v>
      </c>
      <c r="B105" s="257" t="str">
        <f>_xlfn.IFNA(INDEX(DataPembayaran_BLU!$C$2:$C$700,MATCH(A105,DataPembayaran_BLU!$A$2:$A$700,0)),"")</f>
        <v/>
      </c>
      <c r="C105" s="258" t="str">
        <f>IF(INDEX(DataPembayaran_BLU!$B$2:$B$700,MATCH(DataSP2D_BLU!B105,DataPembayaran_BLU!$C$2:$C$700,0))=0,"",INDEX(DataPembayaran_BLU!$B$2:$B$700,MATCH(DataSP2D_BLU!B105,DataPembayaran_BLU!$C$2:$C$700,0)))</f>
        <v/>
      </c>
      <c r="D105" s="259"/>
      <c r="E105" s="260"/>
      <c r="F105" s="261" t="str">
        <f>IF(E105="","",DataPembayaran_BLU!$U105)</f>
        <v/>
      </c>
      <c r="G105" s="262" t="str">
        <f>IF(E105="","",DataPembayaran_BLU!$E$105)</f>
        <v/>
      </c>
      <c r="H105" s="7" t="str">
        <f>IF(E105="","",DataPembayaran_BLU!$L$105-DataPembayaran_BLU!$N$105-DataPembayaran_BLU!$P$105)</f>
        <v/>
      </c>
      <c r="I105" s="256" t="str">
        <f>IF(E105="","",DataPembayaran_BLU!$F$105)</f>
        <v/>
      </c>
      <c r="J105" s="263" t="str">
        <f>IFERROR(INDEX(supplier_alamat,MATCH(DataSP2D_BLU!I105,supplier,0)),"")</f>
        <v/>
      </c>
      <c r="K105" s="263" t="str">
        <f t="shared" si="18"/>
        <v/>
      </c>
      <c r="L105" s="263" t="str">
        <f t="shared" si="19"/>
        <v/>
      </c>
      <c r="M105" s="263" t="str">
        <f t="shared" si="20"/>
        <v/>
      </c>
      <c r="N105" s="264" t="str">
        <f>IF(E105="","",DataPembayaran_BLU!$G$105)</f>
        <v/>
      </c>
    </row>
    <row r="106" spans="1:14">
      <c r="A106" s="256">
        <v>105</v>
      </c>
      <c r="B106" s="257" t="str">
        <f>_xlfn.IFNA(INDEX(DataPembayaran_BLU!$C$2:$C$700,MATCH(A106,DataPembayaran_BLU!$A$2:$A$700,0)),"")</f>
        <v/>
      </c>
      <c r="C106" s="258" t="str">
        <f>IF(INDEX(DataPembayaran_BLU!$B$2:$B$700,MATCH(DataSP2D_BLU!B106,DataPembayaran_BLU!$C$2:$C$700,0))=0,"",INDEX(DataPembayaran_BLU!$B$2:$B$700,MATCH(DataSP2D_BLU!B106,DataPembayaran_BLU!$C$2:$C$700,0)))</f>
        <v/>
      </c>
      <c r="D106" s="259"/>
      <c r="E106" s="265"/>
      <c r="F106" s="261" t="str">
        <f>IF(E106="","",DataPembayaran_BLU!$U106)</f>
        <v/>
      </c>
      <c r="G106" s="262" t="str">
        <f>IF(E106="","",DataPembayaran_BLU!$E$106)</f>
        <v/>
      </c>
      <c r="H106" s="7" t="str">
        <f>IF(E106="","",DataPembayaran_BLU!$L$106-DataPembayaran_BLU!$N$106-DataPembayaran_BLU!$P$106)</f>
        <v/>
      </c>
      <c r="I106" s="256" t="str">
        <f>IF(E106="","",DataPembayaran_BLU!$F$106)</f>
        <v/>
      </c>
      <c r="J106" s="263" t="str">
        <f>IFERROR(INDEX(supplier_alamat,MATCH(DataSP2D_BLU!I106,supplier,0)),"")</f>
        <v/>
      </c>
      <c r="K106" s="263" t="str">
        <f t="shared" si="18"/>
        <v/>
      </c>
      <c r="L106" s="263" t="str">
        <f t="shared" si="19"/>
        <v/>
      </c>
      <c r="M106" s="263" t="str">
        <f t="shared" si="20"/>
        <v/>
      </c>
      <c r="N106" s="264" t="str">
        <f>IF(E106="","",DataPembayaran_BLU!$G$106)</f>
        <v/>
      </c>
    </row>
    <row r="107" spans="1:14">
      <c r="A107" s="256">
        <v>106</v>
      </c>
      <c r="B107" s="257" t="str">
        <f>_xlfn.IFNA(INDEX(DataPembayaran_BLU!$C$2:$C$700,MATCH(A107,DataPembayaran_BLU!$A$2:$A$700,0)),"")</f>
        <v/>
      </c>
      <c r="C107" s="258" t="str">
        <f>IF(INDEX(DataPembayaran_BLU!$B$2:$B$700,MATCH(DataSP2D_BLU!B107,DataPembayaran_BLU!$C$2:$C$700,0))=0,"",INDEX(DataPembayaran_BLU!$B$2:$B$700,MATCH(DataSP2D_BLU!B107,DataPembayaran_BLU!$C$2:$C$700,0)))</f>
        <v/>
      </c>
      <c r="D107" s="259"/>
      <c r="E107" s="265"/>
      <c r="F107" s="261" t="str">
        <f>IF(E107="","",DataPembayaran_BLU!$U107)</f>
        <v/>
      </c>
      <c r="G107" s="262" t="str">
        <f>IF(E107="","",DataPembayaran_BLU!$E$107)</f>
        <v/>
      </c>
      <c r="H107" s="7" t="str">
        <f>IF(E107="","",DataPembayaran_BLU!$L$107-DataPembayaran_BLU!$N$107-DataPembayaran_BLU!$P$107)</f>
        <v/>
      </c>
      <c r="I107" s="256" t="str">
        <f>IF(E107="","",DataPembayaran_BLU!$F$107)</f>
        <v/>
      </c>
      <c r="J107" s="263" t="str">
        <f>IFERROR(INDEX(supplier_alamat,MATCH(DataSP2D_BLU!I107,supplier,0)),"")</f>
        <v/>
      </c>
      <c r="K107" s="263" t="str">
        <f>IFERROR(INDEX(supplier_npwp,MATCH(I107,supplier,0)),"")</f>
        <v/>
      </c>
      <c r="L107" s="263" t="str">
        <f>IFERROR(INDEX(supplier_rekening,MATCH(I107,supplier,0)),"")</f>
        <v/>
      </c>
      <c r="M107" s="263" t="str">
        <f>IFERROR(INDEX(supplier_bank,MATCH(I107,supplier,0)),"")</f>
        <v/>
      </c>
      <c r="N107" s="264" t="str">
        <f>IF(E107="","",DataPembayaran_BLU!$G$107)</f>
        <v/>
      </c>
    </row>
    <row r="108" spans="1:14">
      <c r="A108" s="256">
        <v>107</v>
      </c>
      <c r="B108" s="257" t="str">
        <f>_xlfn.IFNA(INDEX(DataPembayaran_BLU!$C$2:$C$700,MATCH(A108,DataPembayaran_BLU!$A$2:$A$700,0)),"")</f>
        <v/>
      </c>
      <c r="C108" s="258" t="str">
        <f>IF(INDEX(DataPembayaran_BLU!$B$2:$B$700,MATCH(DataSP2D_BLU!B108,DataPembayaran_BLU!$C$2:$C$700,0))=0,"",INDEX(DataPembayaran_BLU!$B$2:$B$700,MATCH(DataSP2D_BLU!B108,DataPembayaran_BLU!$C$2:$C$700,0)))</f>
        <v/>
      </c>
      <c r="D108" s="259"/>
      <c r="E108" s="265"/>
      <c r="F108" s="261" t="str">
        <f>IF(E108="","",DataPembayaran_BLU!$U108)</f>
        <v/>
      </c>
      <c r="G108" s="262" t="str">
        <f>IF(E108="","",DataPembayaran_BLU!$E$108)</f>
        <v/>
      </c>
      <c r="H108" s="7" t="str">
        <f>IF(E108="","",DataPembayaran_BLU!$L$108-DataPembayaran_BLU!$N$108-DataPembayaran_BLU!$P$108)</f>
        <v/>
      </c>
      <c r="I108" s="256" t="str">
        <f>IF(E108="","",DataPembayaran_BLU!$F$108)</f>
        <v/>
      </c>
      <c r="J108" s="263" t="str">
        <f>IFERROR(INDEX(supplier_alamat,MATCH(DataSP2D_BLU!I108,supplier,0)),"")</f>
        <v/>
      </c>
      <c r="K108" s="263" t="str">
        <f>IFERROR(INDEX(supplier_npwp,MATCH(I108,supplier,0)),"")</f>
        <v/>
      </c>
      <c r="L108" s="263" t="str">
        <f>IFERROR(INDEX(supplier_rekening,MATCH(I108,supplier,0)),"")</f>
        <v/>
      </c>
      <c r="M108" s="263" t="str">
        <f>IFERROR(INDEX(supplier_bank,MATCH(I108,supplier,0)),"")</f>
        <v/>
      </c>
      <c r="N108" s="264" t="str">
        <f>IF(E108="","",DataPembayaran_BLU!$G$108)</f>
        <v/>
      </c>
    </row>
    <row r="109" spans="1:14">
      <c r="A109" s="256">
        <v>108</v>
      </c>
      <c r="B109" s="257" t="str">
        <f>_xlfn.IFNA(INDEX(DataPembayaran_BLU!$C$2:$C$700,MATCH(A109,DataPembayaran_BLU!$A$2:$A$700,0)),"")</f>
        <v/>
      </c>
      <c r="C109" s="258" t="str">
        <f>IF(INDEX(DataPembayaran_BLU!$B$2:$B$700,MATCH(DataSP2D_BLU!B109,DataPembayaran_BLU!$C$2:$C$700,0))=0,"",INDEX(DataPembayaran_BLU!$B$2:$B$700,MATCH(DataSP2D_BLU!B109,DataPembayaran_BLU!$C$2:$C$700,0)))</f>
        <v/>
      </c>
      <c r="D109" s="259"/>
      <c r="E109" s="265"/>
      <c r="F109" s="261" t="str">
        <f>IF(E109="","",DataPembayaran_BLU!$U109)</f>
        <v/>
      </c>
      <c r="G109" s="262" t="str">
        <f>IF(E109="","",DataPembayaran_BLU!$E$109)</f>
        <v/>
      </c>
      <c r="H109" s="7" t="str">
        <f>IF(E109="","",DataPembayaran_BLU!$L$109-DataPembayaran_BLU!$N$109-DataPembayaran_BLU!$P$109)</f>
        <v/>
      </c>
      <c r="I109" s="256" t="str">
        <f>IF(E109="","",DataPembayaran_BLU!$F$109)</f>
        <v/>
      </c>
      <c r="J109" s="263" t="str">
        <f>IFERROR(INDEX(supplier_alamat,MATCH(DataSP2D_BLU!I109,supplier,0)),"")</f>
        <v/>
      </c>
      <c r="K109" s="263" t="str">
        <f t="shared" si="18"/>
        <v/>
      </c>
      <c r="L109" s="263" t="str">
        <f t="shared" si="19"/>
        <v/>
      </c>
      <c r="M109" s="263" t="str">
        <f t="shared" si="20"/>
        <v/>
      </c>
      <c r="N109" s="264" t="str">
        <f>IF(E109="","",DataPembayaran_BLU!$G$109)</f>
        <v/>
      </c>
    </row>
    <row r="110" spans="1:14">
      <c r="A110" s="256">
        <v>109</v>
      </c>
      <c r="B110" s="257" t="str">
        <f>_xlfn.IFNA(INDEX(DataPembayaran_BLU!$C$2:$C$700,MATCH(A110,DataPembayaran_BLU!$A$2:$A$700,0)),"")</f>
        <v/>
      </c>
      <c r="C110" s="258" t="str">
        <f>IF(INDEX(DataPembayaran_BLU!$B$2:$B$700,MATCH(DataSP2D_BLU!B110,DataPembayaran_BLU!$C$2:$C$700,0))=0,"",INDEX(DataPembayaran_BLU!$B$2:$B$700,MATCH(DataSP2D_BLU!B110,DataPembayaran_BLU!$C$2:$C$700,0)))</f>
        <v/>
      </c>
      <c r="D110" s="259"/>
      <c r="E110" s="260"/>
      <c r="F110" s="261" t="str">
        <f>IF(E110="","",DataPembayaran_BLU!$U110)</f>
        <v/>
      </c>
      <c r="G110" s="262" t="str">
        <f>IF(E110="","",DataPembayaran_BLU!$E$110)</f>
        <v/>
      </c>
      <c r="H110" s="7" t="str">
        <f>IF(E110="","",DataPembayaran_BLU!$L$110-DataPembayaran_BLU!$N$110-DataPembayaran_BLU!$P$110)</f>
        <v/>
      </c>
      <c r="I110" s="256" t="str">
        <f>IF(E110="","",DataPembayaran_BLU!$F$110)</f>
        <v/>
      </c>
      <c r="J110" s="263" t="str">
        <f>IFERROR(INDEX(supplier_alamat,MATCH(DataSP2D_BLU!I110,supplier,0)),"")</f>
        <v/>
      </c>
      <c r="K110" s="263" t="str">
        <f t="shared" si="18"/>
        <v/>
      </c>
      <c r="L110" s="263" t="str">
        <f t="shared" si="19"/>
        <v/>
      </c>
      <c r="M110" s="263" t="str">
        <f t="shared" si="20"/>
        <v/>
      </c>
      <c r="N110" s="264" t="str">
        <f>IF(E110="","",DataPembayaran_BLU!$G$110)</f>
        <v/>
      </c>
    </row>
    <row r="111" spans="1:14">
      <c r="A111" s="256">
        <v>110</v>
      </c>
      <c r="B111" s="257" t="str">
        <f>_xlfn.IFNA(INDEX(DataPembayaran_BLU!$C$2:$C$700,MATCH(A111,DataPembayaran_BLU!$A$2:$A$700,0)),"")</f>
        <v/>
      </c>
      <c r="C111" s="258" t="str">
        <f>IF(INDEX(DataPembayaran_BLU!$B$2:$B$700,MATCH(DataSP2D_BLU!B111,DataPembayaran_BLU!$C$2:$C$700,0))=0,"",INDEX(DataPembayaran_BLU!$B$2:$B$700,MATCH(DataSP2D_BLU!B111,DataPembayaran_BLU!$C$2:$C$700,0)))</f>
        <v/>
      </c>
      <c r="D111" s="259"/>
      <c r="E111" s="260"/>
      <c r="F111" s="261" t="str">
        <f>IF(E111="","",DataPembayaran_BLU!$U111)</f>
        <v/>
      </c>
      <c r="G111" s="262" t="str">
        <f>IF(E111="","",DataPembayaran_BLU!$E$111)</f>
        <v/>
      </c>
      <c r="H111" s="7" t="str">
        <f>IF(E111="","",DataPembayaran_BLU!$L$111-DataPembayaran_BLU!$N$111-DataPembayaran_BLU!$P$111)</f>
        <v/>
      </c>
      <c r="I111" s="256" t="str">
        <f>IF(E111="","",DataPembayaran_BLU!$F$111)</f>
        <v/>
      </c>
      <c r="J111" s="263" t="str">
        <f>IFERROR(INDEX(supplier_alamat,MATCH(DataSP2D_BLU!I111,supplier,0)),"")</f>
        <v/>
      </c>
      <c r="K111" s="263" t="str">
        <f t="shared" si="18"/>
        <v/>
      </c>
      <c r="L111" s="263" t="str">
        <f t="shared" si="19"/>
        <v/>
      </c>
      <c r="M111" s="263" t="str">
        <f t="shared" si="20"/>
        <v/>
      </c>
      <c r="N111" s="264" t="str">
        <f>IF(E111="","",DataPembayaran_BLU!$G$111)</f>
        <v/>
      </c>
    </row>
    <row r="112" spans="1:14">
      <c r="A112" s="256">
        <v>111</v>
      </c>
      <c r="B112" s="257" t="str">
        <f>_xlfn.IFNA(INDEX(DataPembayaran_BLU!$C$2:$C$700,MATCH(A112,DataPembayaran_BLU!$A$2:$A$700,0)),"")</f>
        <v/>
      </c>
      <c r="C112" s="258" t="str">
        <f>IF(INDEX(DataPembayaran_BLU!$B$2:$B$700,MATCH(DataSP2D_BLU!B112,DataPembayaran_BLU!$C$2:$C$700,0))=0,"",INDEX(DataPembayaran_BLU!$B$2:$B$700,MATCH(DataSP2D_BLU!B112,DataPembayaran_BLU!$C$2:$C$700,0)))</f>
        <v/>
      </c>
      <c r="D112" s="259"/>
      <c r="E112" s="260"/>
      <c r="F112" s="261" t="str">
        <f>IF(E112="","",DataPembayaran_BLU!$U112)</f>
        <v/>
      </c>
      <c r="G112" s="262" t="str">
        <f>IF(E112="","",DataPembayaran_BLU!$E$112)</f>
        <v/>
      </c>
      <c r="H112" s="7" t="str">
        <f>IF(E112="","",DataPembayaran_BLU!$L$112-DataPembayaran_BLU!$N$112-DataPembayaran_BLU!$P$112)</f>
        <v/>
      </c>
      <c r="I112" s="256" t="str">
        <f>IF(E112="","",DataPembayaran_BLU!$F$112)</f>
        <v/>
      </c>
      <c r="J112" s="263" t="str">
        <f>IFERROR(INDEX(supplier_alamat,MATCH(DataSP2D_BLU!I112,supplier,0)),"")</f>
        <v/>
      </c>
      <c r="K112" s="263" t="str">
        <f t="shared" si="18"/>
        <v/>
      </c>
      <c r="L112" s="263" t="str">
        <f t="shared" si="19"/>
        <v/>
      </c>
      <c r="M112" s="263" t="str">
        <f t="shared" si="20"/>
        <v/>
      </c>
      <c r="N112" s="264" t="str">
        <f>IF(E112="","",DataPembayaran_BLU!$G$112)</f>
        <v/>
      </c>
    </row>
    <row r="113" spans="1:14">
      <c r="A113" s="256">
        <v>112</v>
      </c>
      <c r="B113" s="257" t="str">
        <f>_xlfn.IFNA(INDEX(DataPembayaran_BLU!$C$2:$C$700,MATCH(A113,DataPembayaran_BLU!$A$2:$A$700,0)),"")</f>
        <v/>
      </c>
      <c r="C113" s="258" t="str">
        <f>IF(INDEX(DataPembayaran_BLU!$B$2:$B$700,MATCH(DataSP2D_BLU!B113,DataPembayaran_BLU!$C$2:$C$700,0))=0,"",INDEX(DataPembayaran_BLU!$B$2:$B$700,MATCH(DataSP2D_BLU!B113,DataPembayaran_BLU!$C$2:$C$700,0)))</f>
        <v/>
      </c>
      <c r="D113" s="259"/>
      <c r="E113" s="260"/>
      <c r="F113" s="261" t="str">
        <f>IF(E113="","",DataPembayaran_BLU!$U113)</f>
        <v/>
      </c>
      <c r="G113" s="262" t="str">
        <f>IF(E113="","",DataPembayaran_BLU!$E$113)</f>
        <v/>
      </c>
      <c r="H113" s="7" t="str">
        <f>IF(E113="","",DataPembayaran_BLU!$L$113-DataPembayaran_BLU!$N$113-DataPembayaran_BLU!$P$113)</f>
        <v/>
      </c>
      <c r="I113" s="256" t="str">
        <f>IF(E113="","",DataPembayaran_BLU!$F$113)</f>
        <v/>
      </c>
      <c r="J113" s="263" t="str">
        <f>IFERROR(INDEX(supplier_alamat,MATCH(DataSP2D_BLU!I113,supplier,0)),"")</f>
        <v/>
      </c>
      <c r="K113" s="263" t="str">
        <f t="shared" si="18"/>
        <v/>
      </c>
      <c r="L113" s="263" t="str">
        <f t="shared" si="19"/>
        <v/>
      </c>
      <c r="M113" s="263" t="str">
        <f t="shared" si="20"/>
        <v/>
      </c>
      <c r="N113" s="264" t="str">
        <f>IF(E113="","",DataPembayaran_BLU!$G$113)</f>
        <v/>
      </c>
    </row>
    <row r="114" spans="1:14">
      <c r="A114" s="256">
        <v>113</v>
      </c>
      <c r="B114" s="257" t="str">
        <f>_xlfn.IFNA(INDEX(DataPembayaran_BLU!$C$2:$C$700,MATCH(A114,DataPembayaran_BLU!$A$2:$A$700,0)),"")</f>
        <v/>
      </c>
      <c r="C114" s="258" t="str">
        <f>IF(INDEX(DataPembayaran_BLU!$B$2:$B$700,MATCH(DataSP2D_BLU!B114,DataPembayaran_BLU!$C$2:$C$700,0))=0,"",INDEX(DataPembayaran_BLU!$B$2:$B$700,MATCH(DataSP2D_BLU!B114,DataPembayaran_BLU!$C$2:$C$700,0)))</f>
        <v/>
      </c>
      <c r="D114" s="259"/>
      <c r="E114" s="260"/>
      <c r="F114" s="261" t="str">
        <f>IF(E114="","",DataPembayaran_BLU!$U114)</f>
        <v/>
      </c>
      <c r="G114" s="262" t="str">
        <f>IF(E114="","",DataPembayaran_BLU!$E$114)</f>
        <v/>
      </c>
      <c r="H114" s="7" t="str">
        <f>IF(E114="","",DataPembayaran_BLU!$L$114-DataPembayaran_BLU!$N$114-DataPembayaran_BLU!$P$114)</f>
        <v/>
      </c>
      <c r="I114" s="256" t="str">
        <f>IF(E114="","",DataPembayaran_BLU!$F$114)</f>
        <v/>
      </c>
      <c r="J114" s="263" t="str">
        <f>IFERROR(INDEX(supplier_alamat,MATCH(DataSP2D_BLU!I114,supplier,0)),"")</f>
        <v/>
      </c>
      <c r="K114" s="263" t="str">
        <f t="shared" si="18"/>
        <v/>
      </c>
      <c r="L114" s="263" t="str">
        <f t="shared" si="19"/>
        <v/>
      </c>
      <c r="M114" s="263" t="str">
        <f t="shared" si="20"/>
        <v/>
      </c>
      <c r="N114" s="264" t="str">
        <f>IF(E114="","",DataPembayaran_BLU!$G$114)</f>
        <v/>
      </c>
    </row>
    <row r="115" spans="1:14">
      <c r="A115" s="256">
        <v>114</v>
      </c>
      <c r="B115" s="257" t="str">
        <f>_xlfn.IFNA(INDEX(DataPembayaran_BLU!$C$2:$C$700,MATCH(A115,DataPembayaran_BLU!$A$2:$A$700,0)),"")</f>
        <v/>
      </c>
      <c r="C115" s="258" t="str">
        <f>IF(INDEX(DataPembayaran_BLU!$B$2:$B$700,MATCH(DataSP2D_BLU!B115,DataPembayaran_BLU!$C$2:$C$700,0))=0,"",INDEX(DataPembayaran_BLU!$B$2:$B$700,MATCH(DataSP2D_BLU!B115,DataPembayaran_BLU!$C$2:$C$700,0)))</f>
        <v/>
      </c>
      <c r="D115" s="259"/>
      <c r="E115" s="260"/>
      <c r="F115" s="261" t="str">
        <f>IF(E115="","",DataPembayaran_BLU!$U115)</f>
        <v/>
      </c>
      <c r="G115" s="262" t="str">
        <f>IF(E115="","",DataPembayaran_BLU!$E$115)</f>
        <v/>
      </c>
      <c r="H115" s="7" t="str">
        <f>IF(E115="","",DataPembayaran_BLU!$L$115-DataPembayaran_BLU!$N$115-DataPembayaran_BLU!$P$115)</f>
        <v/>
      </c>
      <c r="I115" s="256" t="str">
        <f>IF(E115="","",DataPembayaran_BLU!$F$115)</f>
        <v/>
      </c>
      <c r="J115" s="263" t="str">
        <f>IFERROR(INDEX(supplier_alamat,MATCH(DataSP2D_BLU!I115,supplier,0)),"")</f>
        <v/>
      </c>
      <c r="K115" s="263" t="str">
        <f t="shared" si="18"/>
        <v/>
      </c>
      <c r="L115" s="263" t="str">
        <f t="shared" si="19"/>
        <v/>
      </c>
      <c r="M115" s="263" t="str">
        <f t="shared" si="20"/>
        <v/>
      </c>
      <c r="N115" s="264" t="str">
        <f>IF(E115="","",DataPembayaran_BLU!$G$115)</f>
        <v/>
      </c>
    </row>
    <row r="116" spans="1:14">
      <c r="A116" s="256">
        <v>115</v>
      </c>
      <c r="B116" s="257" t="str">
        <f>_xlfn.IFNA(INDEX(DataPembayaran_BLU!$C$2:$C$700,MATCH(A116,DataPembayaran_BLU!$A$2:$A$700,0)),"")</f>
        <v/>
      </c>
      <c r="C116" s="258" t="str">
        <f>IF(INDEX(DataPembayaran_BLU!$B$2:$B$700,MATCH(DataSP2D_BLU!B116,DataPembayaran_BLU!$C$2:$C$700,0))=0,"",INDEX(DataPembayaran_BLU!$B$2:$B$700,MATCH(DataSP2D_BLU!B116,DataPembayaran_BLU!$C$2:$C$700,0)))</f>
        <v/>
      </c>
      <c r="D116" s="259"/>
      <c r="E116" s="260"/>
      <c r="F116" s="261" t="str">
        <f>IF(E116="","",DataPembayaran_BLU!$U116)</f>
        <v/>
      </c>
      <c r="G116" s="262" t="str">
        <f>IF(E116="","",DataPembayaran_BLU!$E$116)</f>
        <v/>
      </c>
      <c r="H116" s="7" t="str">
        <f>IF(E116="","",DataPembayaran_BLU!$L$116-DataPembayaran_BLU!$N$116-DataPembayaran_BLU!$P$116)</f>
        <v/>
      </c>
      <c r="I116" s="256" t="str">
        <f>IF(E116="","",DataPembayaran_BLU!$F$116)</f>
        <v/>
      </c>
      <c r="J116" s="263" t="str">
        <f>IFERROR(INDEX(supplier_alamat,MATCH(DataSP2D_BLU!I116,supplier,0)),"")</f>
        <v/>
      </c>
      <c r="K116" s="263" t="str">
        <f t="shared" si="18"/>
        <v/>
      </c>
      <c r="L116" s="263" t="str">
        <f t="shared" si="19"/>
        <v/>
      </c>
      <c r="M116" s="263" t="str">
        <f t="shared" si="20"/>
        <v/>
      </c>
      <c r="N116" s="264" t="str">
        <f>IF(E116="","",DataPembayaran_BLU!$G$116)</f>
        <v/>
      </c>
    </row>
    <row r="117" spans="1:14">
      <c r="A117" s="256">
        <v>116</v>
      </c>
      <c r="B117" s="257" t="str">
        <f>_xlfn.IFNA(INDEX(DataPembayaran_BLU!$C$2:$C$700,MATCH(A117,DataPembayaran_BLU!$A$2:$A$700,0)),"")</f>
        <v/>
      </c>
      <c r="C117" s="258" t="str">
        <f>IF(INDEX(DataPembayaran_BLU!$B$2:$B$700,MATCH(DataSP2D_BLU!B117,DataPembayaran_BLU!$C$2:$C$700,0))=0,"",INDEX(DataPembayaran_BLU!$B$2:$B$700,MATCH(DataSP2D_BLU!B117,DataPembayaran_BLU!$C$2:$C$700,0)))</f>
        <v/>
      </c>
      <c r="D117" s="259"/>
      <c r="E117" s="260"/>
      <c r="F117" s="261" t="str">
        <f>IF(E117="","",DataPembayaran_BLU!$U117)</f>
        <v/>
      </c>
      <c r="G117" s="262" t="str">
        <f>IF(E117="","",DataPembayaran_BLU!$E$117)</f>
        <v/>
      </c>
      <c r="H117" s="7" t="str">
        <f>IF(E117="","",DataPembayaran_BLU!$L$117-DataPembayaran_BLU!$N$117-DataPembayaran_BLU!$P$117)</f>
        <v/>
      </c>
      <c r="I117" s="256" t="str">
        <f>IF(E117="","",DataPembayaran_BLU!$F$117)</f>
        <v/>
      </c>
      <c r="J117" s="263" t="str">
        <f>IFERROR(INDEX(supplier_alamat,MATCH(DataSP2D_BLU!I117,supplier,0)),"")</f>
        <v/>
      </c>
      <c r="K117" s="263" t="str">
        <f t="shared" si="18"/>
        <v/>
      </c>
      <c r="L117" s="263" t="str">
        <f t="shared" si="19"/>
        <v/>
      </c>
      <c r="M117" s="263" t="str">
        <f t="shared" si="20"/>
        <v/>
      </c>
      <c r="N117" s="264" t="str">
        <f>IF(E117="","",DataPembayaran_BLU!$G$117)</f>
        <v/>
      </c>
    </row>
    <row r="118" spans="1:14">
      <c r="A118" s="256">
        <v>117</v>
      </c>
      <c r="B118" s="257" t="str">
        <f>_xlfn.IFNA(INDEX(DataPembayaran_BLU!$C$2:$C$700,MATCH(A118,DataPembayaran_BLU!$A$2:$A$700,0)),"")</f>
        <v/>
      </c>
      <c r="C118" s="258" t="str">
        <f>IF(INDEX(DataPembayaran_BLU!$B$2:$B$700,MATCH(DataSP2D_BLU!B118,DataPembayaran_BLU!$C$2:$C$700,0))=0,"",INDEX(DataPembayaran_BLU!$B$2:$B$700,MATCH(DataSP2D_BLU!B118,DataPembayaran_BLU!$C$2:$C$700,0)))</f>
        <v/>
      </c>
      <c r="D118" s="259"/>
      <c r="E118" s="260"/>
      <c r="F118" s="261" t="str">
        <f>IF(E118="","",DataPembayaran_BLU!$U118)</f>
        <v/>
      </c>
      <c r="G118" s="262" t="str">
        <f>IF(E118="","",DataPembayaran_BLU!$E$118)</f>
        <v/>
      </c>
      <c r="H118" s="7" t="str">
        <f>IF(E118="","",DataPembayaran_BLU!$L$118-DataPembayaran_BLU!$N$118-DataPembayaran_BLU!$P$118)</f>
        <v/>
      </c>
      <c r="I118" s="256" t="str">
        <f>IF(E118="","",DataPembayaran_BLU!$F$118)</f>
        <v/>
      </c>
      <c r="J118" s="263" t="str">
        <f>IFERROR(INDEX(supplier_alamat,MATCH(DataSP2D_BLU!I118,supplier,0)),"")</f>
        <v/>
      </c>
      <c r="K118" s="263" t="str">
        <f t="shared" si="18"/>
        <v/>
      </c>
      <c r="L118" s="263" t="str">
        <f t="shared" si="19"/>
        <v/>
      </c>
      <c r="M118" s="263" t="str">
        <f t="shared" si="20"/>
        <v/>
      </c>
      <c r="N118" s="264" t="str">
        <f>IF(E118="","",DataPembayaran_BLU!$G$118)</f>
        <v/>
      </c>
    </row>
    <row r="119" spans="1:14">
      <c r="A119" s="256">
        <v>118</v>
      </c>
      <c r="B119" s="257" t="str">
        <f>_xlfn.IFNA(INDEX(DataPembayaran_BLU!$C$2:$C$700,MATCH(A119,DataPembayaran_BLU!$A$2:$A$700,0)),"")</f>
        <v/>
      </c>
      <c r="C119" s="258" t="str">
        <f>IF(INDEX(DataPembayaran_BLU!$B$2:$B$700,MATCH(DataSP2D_BLU!B119,DataPembayaran_BLU!$C$2:$C$700,0))=0,"",INDEX(DataPembayaran_BLU!$B$2:$B$700,MATCH(DataSP2D_BLU!B119,DataPembayaran_BLU!$C$2:$C$700,0)))</f>
        <v/>
      </c>
      <c r="D119" s="259"/>
      <c r="E119" s="260"/>
      <c r="F119" s="261" t="str">
        <f>IF(E119="","",DataPembayaran_BLU!$U119)</f>
        <v/>
      </c>
      <c r="G119" s="262" t="str">
        <f>IF(E119="","",DataPembayaran_BLU!$E$119)</f>
        <v/>
      </c>
      <c r="H119" s="7" t="str">
        <f>IF(E119="","",DataPembayaran_BLU!$L$119-DataPembayaran_BLU!$N$119-DataPembayaran_BLU!$P$119)</f>
        <v/>
      </c>
      <c r="I119" s="256" t="str">
        <f>IF(E119="","",DataPembayaran_BLU!$F$119)</f>
        <v/>
      </c>
      <c r="J119" s="263" t="str">
        <f>IFERROR(INDEX(supplier_alamat,MATCH(DataSP2D_BLU!I119,supplier,0)),"")</f>
        <v/>
      </c>
      <c r="K119" s="263" t="str">
        <f t="shared" si="18"/>
        <v/>
      </c>
      <c r="L119" s="263" t="str">
        <f t="shared" si="19"/>
        <v/>
      </c>
      <c r="M119" s="263" t="str">
        <f t="shared" si="20"/>
        <v/>
      </c>
      <c r="N119" s="264" t="str">
        <f>IF(E119="","",DataPembayaran_BLU!$G$119)</f>
        <v/>
      </c>
    </row>
    <row r="120" spans="1:14">
      <c r="A120" s="256">
        <v>119</v>
      </c>
      <c r="B120" s="257" t="str">
        <f>_xlfn.IFNA(INDEX(DataPembayaran_BLU!$C$2:$C$700,MATCH(A120,DataPembayaran_BLU!$A$2:$A$700,0)),"")</f>
        <v/>
      </c>
      <c r="C120" s="258" t="str">
        <f>IF(INDEX(DataPembayaran_BLU!$B$2:$B$700,MATCH(DataSP2D_BLU!B120,DataPembayaran_BLU!$C$2:$C$700,0))=0,"",INDEX(DataPembayaran_BLU!$B$2:$B$700,MATCH(DataSP2D_BLU!B120,DataPembayaran_BLU!$C$2:$C$700,0)))</f>
        <v/>
      </c>
      <c r="D120" s="259"/>
      <c r="E120" s="260"/>
      <c r="F120" s="261" t="str">
        <f>IF(E120="","",DataPembayaran_BLU!$U120)</f>
        <v/>
      </c>
      <c r="G120" s="262" t="str">
        <f>IF(E120="","",DataPembayaran_BLU!$E$120)</f>
        <v/>
      </c>
      <c r="H120" s="7" t="str">
        <f>IF(E120="","",DataPembayaran_BLU!$L$120-DataPembayaran_BLU!$N$120-DataPembayaran_BLU!$P$120)</f>
        <v/>
      </c>
      <c r="I120" s="256" t="str">
        <f>IF(E120="","",DataPembayaran_BLU!$F$120)</f>
        <v/>
      </c>
      <c r="J120" s="263" t="str">
        <f>IFERROR(INDEX(supplier_alamat,MATCH(DataSP2D_BLU!I120,supplier,0)),"")</f>
        <v/>
      </c>
      <c r="K120" s="263" t="str">
        <f t="shared" si="18"/>
        <v/>
      </c>
      <c r="L120" s="263" t="str">
        <f t="shared" si="19"/>
        <v/>
      </c>
      <c r="M120" s="263" t="str">
        <f t="shared" si="20"/>
        <v/>
      </c>
      <c r="N120" s="264" t="str">
        <f>IF(E120="","",DataPembayaran_BLU!$G$120)</f>
        <v/>
      </c>
    </row>
    <row r="121" spans="1:14">
      <c r="A121" s="256">
        <v>120</v>
      </c>
      <c r="B121" s="257" t="str">
        <f>_xlfn.IFNA(INDEX(DataPembayaran_BLU!$C$2:$C$700,MATCH(A121,DataPembayaran_BLU!$A$2:$A$700,0)),"")</f>
        <v/>
      </c>
      <c r="C121" s="258" t="str">
        <f>IF(INDEX(DataPembayaran_BLU!$B$2:$B$700,MATCH(DataSP2D_BLU!B121,DataPembayaran_BLU!$C$2:$C$700,0))=0,"",INDEX(DataPembayaran_BLU!$B$2:$B$700,MATCH(DataSP2D_BLU!B121,DataPembayaran_BLU!$C$2:$C$700,0)))</f>
        <v/>
      </c>
      <c r="D121" s="259"/>
      <c r="E121" s="260"/>
      <c r="F121" s="261" t="str">
        <f>IF(E121="","",DataPembayaran_BLU!$U121)</f>
        <v/>
      </c>
      <c r="G121" s="262" t="str">
        <f>IF(E121="","",DataPembayaran_BLU!$E$121)</f>
        <v/>
      </c>
      <c r="H121" s="7" t="str">
        <f>IF(E121="","",DataPembayaran_BLU!$L$121-DataPembayaran_BLU!$N$121-DataPembayaran_BLU!$P$121)</f>
        <v/>
      </c>
      <c r="I121" s="256" t="str">
        <f>IF(E121="","",DataPembayaran_BLU!$F$121)</f>
        <v/>
      </c>
      <c r="J121" s="263" t="str">
        <f>IFERROR(INDEX(supplier_alamat,MATCH(DataSP2D_BLU!I121,supplier,0)),"")</f>
        <v/>
      </c>
      <c r="K121" s="263" t="str">
        <f t="shared" si="18"/>
        <v/>
      </c>
      <c r="L121" s="263" t="str">
        <f t="shared" si="19"/>
        <v/>
      </c>
      <c r="M121" s="263" t="str">
        <f t="shared" si="20"/>
        <v/>
      </c>
      <c r="N121" s="264" t="str">
        <f>IF(E121="","",DataPembayaran_BLU!$G$121)</f>
        <v/>
      </c>
    </row>
    <row r="122" spans="1:14">
      <c r="A122" s="256">
        <v>121</v>
      </c>
      <c r="B122" s="257" t="str">
        <f>_xlfn.IFNA(INDEX(DataPembayaran_BLU!$C$2:$C$700,MATCH(A122,DataPembayaran_BLU!$A$2:$A$700,0)),"")</f>
        <v/>
      </c>
      <c r="C122" s="258" t="str">
        <f>IF(INDEX(DataPembayaran_BLU!$B$2:$B$700,MATCH(DataSP2D_BLU!B122,DataPembayaran_BLU!$C$2:$C$700,0))=0,"",INDEX(DataPembayaran_BLU!$B$2:$B$700,MATCH(DataSP2D_BLU!B122,DataPembayaran_BLU!$C$2:$C$700,0)))</f>
        <v/>
      </c>
      <c r="D122" s="259"/>
      <c r="E122" s="260"/>
      <c r="F122" s="261" t="str">
        <f>IF(E122="","",DataPembayaran_BLU!$U122)</f>
        <v/>
      </c>
      <c r="G122" s="262" t="str">
        <f>IF(E122="","",DataPembayaran_BLU!$E$122)</f>
        <v/>
      </c>
      <c r="H122" s="7" t="str">
        <f>IF(E122="","",DataPembayaran_BLU!$L$122-DataPembayaran_BLU!$N$122-DataPembayaran_BLU!$P$122)</f>
        <v/>
      </c>
      <c r="I122" s="256" t="str">
        <f>IF(E122="","",DataPembayaran_BLU!$F$122)</f>
        <v/>
      </c>
      <c r="J122" s="263" t="str">
        <f>IFERROR(INDEX(supplier_alamat,MATCH(DataSP2D_BLU!I122,supplier,0)),"")</f>
        <v/>
      </c>
      <c r="K122" s="263" t="str">
        <f t="shared" si="18"/>
        <v/>
      </c>
      <c r="L122" s="263" t="str">
        <f t="shared" si="19"/>
        <v/>
      </c>
      <c r="M122" s="263" t="str">
        <f t="shared" si="20"/>
        <v/>
      </c>
      <c r="N122" s="264" t="str">
        <f>IF(E122="","",DataPembayaran_BLU!$G$122)</f>
        <v/>
      </c>
    </row>
    <row r="123" spans="1:14">
      <c r="A123" s="256">
        <v>122</v>
      </c>
      <c r="B123" s="257" t="str">
        <f>_xlfn.IFNA(INDEX(DataPembayaran_BLU!$C$2:$C$700,MATCH(A123,DataPembayaran_BLU!$A$2:$A$700,0)),"")</f>
        <v/>
      </c>
      <c r="C123" s="258" t="str">
        <f>IF(INDEX(DataPembayaran_BLU!$B$2:$B$700,MATCH(DataSP2D_BLU!B123,DataPembayaran_BLU!$C$2:$C$700,0))=0,"",INDEX(DataPembayaran_BLU!$B$2:$B$700,MATCH(DataSP2D_BLU!B123,DataPembayaran_BLU!$C$2:$C$700,0)))</f>
        <v/>
      </c>
      <c r="D123" s="259"/>
      <c r="E123" s="260"/>
      <c r="F123" s="261" t="str">
        <f>IF(E123="","",DataPembayaran_BLU!$U123)</f>
        <v/>
      </c>
      <c r="G123" s="262" t="str">
        <f>IF(E123="","",DataPembayaran_BLU!$E$123)</f>
        <v/>
      </c>
      <c r="H123" s="7" t="str">
        <f>IF(E123="","",DataPembayaran_BLU!$L$123-DataPembayaran_BLU!$N$123-DataPembayaran_BLU!$P$123)</f>
        <v/>
      </c>
      <c r="I123" s="256" t="str">
        <f>IF(E123="","",DataPembayaran_BLU!$F$123)</f>
        <v/>
      </c>
      <c r="J123" s="263" t="str">
        <f>IFERROR(INDEX(supplier_alamat,MATCH(DataSP2D_BLU!I123,supplier,0)),"")</f>
        <v/>
      </c>
      <c r="K123" s="263" t="str">
        <f t="shared" si="18"/>
        <v/>
      </c>
      <c r="L123" s="263" t="str">
        <f t="shared" si="19"/>
        <v/>
      </c>
      <c r="M123" s="263" t="str">
        <f t="shared" si="20"/>
        <v/>
      </c>
      <c r="N123" s="264" t="str">
        <f>IF(E123="","",DataPembayaran_BLU!$G$123)</f>
        <v/>
      </c>
    </row>
    <row r="124" spans="1:14">
      <c r="A124" s="256">
        <v>123</v>
      </c>
      <c r="B124" s="257" t="str">
        <f>_xlfn.IFNA(INDEX(DataPembayaran_BLU!$C$2:$C$700,MATCH(A124,DataPembayaran_BLU!$A$2:$A$700,0)),"")</f>
        <v/>
      </c>
      <c r="C124" s="258" t="str">
        <f>IF(INDEX(DataPembayaran_BLU!$B$2:$B$700,MATCH(DataSP2D_BLU!B124,DataPembayaran_BLU!$C$2:$C$700,0))=0,"",INDEX(DataPembayaran_BLU!$B$2:$B$700,MATCH(DataSP2D_BLU!B124,DataPembayaran_BLU!$C$2:$C$700,0)))</f>
        <v/>
      </c>
      <c r="D124" s="259"/>
      <c r="E124" s="260"/>
      <c r="F124" s="261" t="str">
        <f>IF(E124="","",DataPembayaran_BLU!$U124)</f>
        <v/>
      </c>
      <c r="G124" s="262" t="str">
        <f>IF(E124="","",DataPembayaran_BLU!$E$124)</f>
        <v/>
      </c>
      <c r="H124" s="7" t="str">
        <f>IF(E124="","",DataPembayaran_BLU!$L$124-DataPembayaran_BLU!$N$124-DataPembayaran_BLU!$P$124)</f>
        <v/>
      </c>
      <c r="I124" s="256" t="str">
        <f>IF(E124="","",DataPembayaran_BLU!$F$124)</f>
        <v/>
      </c>
      <c r="J124" s="263" t="str">
        <f>IFERROR(INDEX(supplier_alamat,MATCH(DataSP2D_BLU!I124,supplier,0)),"")</f>
        <v/>
      </c>
      <c r="K124" s="263" t="str">
        <f t="shared" si="18"/>
        <v/>
      </c>
      <c r="L124" s="263" t="str">
        <f t="shared" si="19"/>
        <v/>
      </c>
      <c r="M124" s="263" t="str">
        <f t="shared" si="20"/>
        <v/>
      </c>
      <c r="N124" s="264" t="str">
        <f>IF(E124="","",DataPembayaran_BLU!$G$124)</f>
        <v/>
      </c>
    </row>
    <row r="125" spans="1:14">
      <c r="A125" s="256">
        <v>124</v>
      </c>
      <c r="B125" s="257" t="str">
        <f>_xlfn.IFNA(INDEX(DataPembayaran_BLU!$C$2:$C$700,MATCH(A125,DataPembayaran_BLU!$A$2:$A$700,0)),"")</f>
        <v/>
      </c>
      <c r="C125" s="258" t="str">
        <f>IF(INDEX(DataPembayaran_BLU!$B$2:$B$700,MATCH(DataSP2D_BLU!B125,DataPembayaran_BLU!$C$2:$C$700,0))=0,"",INDEX(DataPembayaran_BLU!$B$2:$B$700,MATCH(DataSP2D_BLU!B125,DataPembayaran_BLU!$C$2:$C$700,0)))</f>
        <v/>
      </c>
      <c r="D125" s="259"/>
      <c r="E125" s="260"/>
      <c r="F125" s="261" t="str">
        <f>IF(E125="","",DataPembayaran_BLU!$U125)</f>
        <v/>
      </c>
      <c r="G125" s="262" t="str">
        <f>IF(E125="","",DataPembayaran_BLU!$E$125)</f>
        <v/>
      </c>
      <c r="H125" s="7" t="str">
        <f>IF(E125="","",DataPembayaran_BLU!$L$125-DataPembayaran_BLU!$N$125-DataPembayaran_BLU!$P$125)</f>
        <v/>
      </c>
      <c r="I125" s="256" t="str">
        <f>IF(E125="","",DataPembayaran_BLU!$F$125)</f>
        <v/>
      </c>
      <c r="J125" s="263" t="str">
        <f>IFERROR(INDEX(supplier_alamat,MATCH(DataSP2D_BLU!I125,supplier,0)),"")</f>
        <v/>
      </c>
      <c r="K125" s="263" t="str">
        <f t="shared" si="18"/>
        <v/>
      </c>
      <c r="L125" s="263" t="str">
        <f t="shared" si="19"/>
        <v/>
      </c>
      <c r="M125" s="263" t="str">
        <f t="shared" si="20"/>
        <v/>
      </c>
      <c r="N125" s="264" t="str">
        <f>IF(E125="","",DataPembayaran_BLU!$G$125)</f>
        <v/>
      </c>
    </row>
    <row r="126" spans="1:14">
      <c r="A126" s="256">
        <v>125</v>
      </c>
      <c r="B126" s="257" t="str">
        <f>_xlfn.IFNA(INDEX(DataPembayaran_BLU!$C$2:$C$700,MATCH(A126,DataPembayaran_BLU!$A$2:$A$700,0)),"")</f>
        <v/>
      </c>
      <c r="C126" s="258" t="str">
        <f>IF(INDEX(DataPembayaran_BLU!$B$2:$B$700,MATCH(DataSP2D_BLU!B126,DataPembayaran_BLU!$C$2:$C$700,0))=0,"",INDEX(DataPembayaran_BLU!$B$2:$B$700,MATCH(DataSP2D_BLU!B126,DataPembayaran_BLU!$C$2:$C$700,0)))</f>
        <v/>
      </c>
      <c r="D126" s="259"/>
      <c r="E126" s="260"/>
      <c r="F126" s="261" t="str">
        <f>IF(E126="","",DataPembayaran_BLU!$U126)</f>
        <v/>
      </c>
      <c r="G126" s="262" t="str">
        <f>IF(E126="","",DataPembayaran_BLU!$E$126)</f>
        <v/>
      </c>
      <c r="H126" s="7" t="str">
        <f>IF(E126="","",DataPembayaran_BLU!$L$126-DataPembayaran_BLU!$N$126-DataPembayaran_BLU!$P$126)</f>
        <v/>
      </c>
      <c r="I126" s="256" t="str">
        <f>IF(E126="","",DataPembayaran_BLU!$F$126)</f>
        <v/>
      </c>
      <c r="J126" s="263" t="str">
        <f>IFERROR(INDEX(supplier_alamat,MATCH(DataSP2D_BLU!I126,supplier,0)),"")</f>
        <v/>
      </c>
      <c r="K126" s="263" t="str">
        <f t="shared" si="18"/>
        <v/>
      </c>
      <c r="L126" s="263" t="str">
        <f t="shared" si="19"/>
        <v/>
      </c>
      <c r="M126" s="263" t="str">
        <f t="shared" si="20"/>
        <v/>
      </c>
      <c r="N126" s="264" t="str">
        <f>IF(E126="","",DataPembayaran_BLU!$G$126)</f>
        <v/>
      </c>
    </row>
    <row r="127" spans="1:14">
      <c r="A127" s="256">
        <v>126</v>
      </c>
      <c r="B127" s="257" t="str">
        <f>_xlfn.IFNA(INDEX(DataPembayaran_BLU!$C$2:$C$700,MATCH(A127,DataPembayaran_BLU!$A$2:$A$700,0)),"")</f>
        <v/>
      </c>
      <c r="C127" s="258" t="str">
        <f>IF(INDEX(DataPembayaran_BLU!$B$2:$B$700,MATCH(DataSP2D_BLU!B127,DataPembayaran_BLU!$C$2:$C$700,0))=0,"",INDEX(DataPembayaran_BLU!$B$2:$B$700,MATCH(DataSP2D_BLU!B127,DataPembayaran_BLU!$C$2:$C$700,0)))</f>
        <v/>
      </c>
      <c r="D127" s="259"/>
      <c r="E127" s="260"/>
      <c r="F127" s="261" t="str">
        <f>IF(E127="","",DataPembayaran_BLU!$U127)</f>
        <v/>
      </c>
      <c r="G127" s="262" t="str">
        <f>IF(E127="","",DataPembayaran_BLU!$E$127)</f>
        <v/>
      </c>
      <c r="H127" s="7" t="str">
        <f>IF(E127="","",DataPembayaran_BLU!$L$127-DataPembayaran_BLU!$N$127-DataPembayaran_BLU!$P$127)</f>
        <v/>
      </c>
      <c r="I127" s="256" t="str">
        <f>IF(E127="","",DataPembayaran_BLU!$F$127)</f>
        <v/>
      </c>
      <c r="J127" s="263" t="str">
        <f>IFERROR(INDEX(supplier_alamat,MATCH(DataSP2D_BLU!I127,supplier,0)),"")</f>
        <v/>
      </c>
      <c r="K127" s="263" t="str">
        <f t="shared" si="18"/>
        <v/>
      </c>
      <c r="L127" s="263" t="str">
        <f t="shared" si="19"/>
        <v/>
      </c>
      <c r="M127" s="263" t="str">
        <f t="shared" si="20"/>
        <v/>
      </c>
      <c r="N127" s="264" t="str">
        <f>IF(E127="","",DataPembayaran_BLU!$G$127)</f>
        <v/>
      </c>
    </row>
    <row r="128" spans="1:14">
      <c r="A128" s="256">
        <v>127</v>
      </c>
      <c r="B128" s="257" t="str">
        <f>_xlfn.IFNA(INDEX(DataPembayaran_BLU!$C$2:$C$700,MATCH(A128,DataPembayaran_BLU!$A$2:$A$700,0)),"")</f>
        <v/>
      </c>
      <c r="C128" s="258" t="str">
        <f>IF(INDEX(DataPembayaran_BLU!$B$2:$B$700,MATCH(DataSP2D_BLU!B128,DataPembayaran_BLU!$C$2:$C$700,0))=0,"",INDEX(DataPembayaran_BLU!$B$2:$B$700,MATCH(DataSP2D_BLU!B128,DataPembayaran_BLU!$C$2:$C$700,0)))</f>
        <v/>
      </c>
      <c r="D128" s="259"/>
      <c r="E128" s="260"/>
      <c r="F128" s="261" t="str">
        <f>IF(E128="","",DataPembayaran_BLU!$U128)</f>
        <v/>
      </c>
      <c r="G128" s="262" t="str">
        <f>IF(E128="","",DataPembayaran_BLU!$E$128)</f>
        <v/>
      </c>
      <c r="H128" s="7" t="str">
        <f>IF(E128="","",DataPembayaran_BLU!$L$128-DataPembayaran_BLU!$N$128-DataPembayaran_BLU!$P$128)</f>
        <v/>
      </c>
      <c r="I128" s="256" t="str">
        <f>IF(E128="","",DataPembayaran_BLU!$F$128)</f>
        <v/>
      </c>
      <c r="J128" s="263" t="str">
        <f>IFERROR(INDEX(supplier_alamat,MATCH(DataSP2D_BLU!I128,supplier,0)),"")</f>
        <v/>
      </c>
      <c r="K128" s="263" t="str">
        <f t="shared" si="18"/>
        <v/>
      </c>
      <c r="L128" s="263" t="str">
        <f t="shared" si="19"/>
        <v/>
      </c>
      <c r="M128" s="263" t="str">
        <f t="shared" si="20"/>
        <v/>
      </c>
      <c r="N128" s="264" t="str">
        <f>IF(E128="","",DataPembayaran_BLU!$G$128)</f>
        <v/>
      </c>
    </row>
    <row r="129" spans="1:14">
      <c r="A129" s="256">
        <v>128</v>
      </c>
      <c r="B129" s="257" t="str">
        <f>_xlfn.IFNA(INDEX(DataPembayaran_BLU!$C$2:$C$700,MATCH(A129,DataPembayaran_BLU!$A$2:$A$700,0)),"")</f>
        <v/>
      </c>
      <c r="C129" s="258" t="str">
        <f>IF(INDEX(DataPembayaran_BLU!$B$2:$B$700,MATCH(DataSP2D_BLU!B129,DataPembayaran_BLU!$C$2:$C$700,0))=0,"",INDEX(DataPembayaran_BLU!$B$2:$B$700,MATCH(DataSP2D_BLU!B129,DataPembayaran_BLU!$C$2:$C$700,0)))</f>
        <v/>
      </c>
      <c r="D129" s="259"/>
      <c r="E129" s="260"/>
      <c r="F129" s="261" t="str">
        <f>IF(E129="","",DataPembayaran_BLU!$U129)</f>
        <v/>
      </c>
      <c r="G129" s="262" t="str">
        <f>IF(E129="","",DataPembayaran_BLU!$E$129)</f>
        <v/>
      </c>
      <c r="H129" s="7" t="str">
        <f>IF(E129="","",DataPembayaran_BLU!$L$129-DataPembayaran_BLU!$N$129-DataPembayaran_BLU!$P$129)</f>
        <v/>
      </c>
      <c r="I129" s="256" t="str">
        <f>IF(E129="","",DataPembayaran_BLU!$F$129)</f>
        <v/>
      </c>
      <c r="J129" s="263" t="str">
        <f>IFERROR(INDEX(supplier_alamat,MATCH(DataSP2D_BLU!I129,supplier,0)),"")</f>
        <v/>
      </c>
      <c r="K129" s="263" t="str">
        <f t="shared" si="18"/>
        <v/>
      </c>
      <c r="L129" s="263" t="str">
        <f t="shared" si="19"/>
        <v/>
      </c>
      <c r="M129" s="263" t="str">
        <f t="shared" si="20"/>
        <v/>
      </c>
      <c r="N129" s="264" t="str">
        <f>IF(E129="","",DataPembayaran_BLU!$G$129)</f>
        <v/>
      </c>
    </row>
    <row r="130" spans="1:14">
      <c r="A130" s="256">
        <v>129</v>
      </c>
      <c r="B130" s="257" t="str">
        <f>_xlfn.IFNA(INDEX(DataPembayaran_BLU!$C$2:$C$700,MATCH(A130,DataPembayaran_BLU!$A$2:$A$700,0)),"")</f>
        <v/>
      </c>
      <c r="C130" s="258" t="str">
        <f>IF(INDEX(DataPembayaran_BLU!$B$2:$B$700,MATCH(DataSP2D_BLU!B130,DataPembayaran_BLU!$C$2:$C$700,0))=0,"",INDEX(DataPembayaran_BLU!$B$2:$B$700,MATCH(DataSP2D_BLU!B130,DataPembayaran_BLU!$C$2:$C$700,0)))</f>
        <v/>
      </c>
      <c r="D130" s="259"/>
      <c r="E130" s="260"/>
      <c r="F130" s="261" t="str">
        <f>IF(E130="","",DataPembayaran_BLU!$U130)</f>
        <v/>
      </c>
      <c r="G130" s="262" t="str">
        <f>IF(E130="","",DataPembayaran_BLU!$E$130)</f>
        <v/>
      </c>
      <c r="H130" s="7" t="str">
        <f>IF(E130="","",DataPembayaran_BLU!$L$130-DataPembayaran_BLU!$N$130-DataPembayaran_BLU!$P$130)</f>
        <v/>
      </c>
      <c r="I130" s="256" t="str">
        <f>IF(E130="","",DataPembayaran_BLU!$F$130)</f>
        <v/>
      </c>
      <c r="J130" s="263" t="str">
        <f>IFERROR(INDEX(supplier_alamat,MATCH(DataSP2D_BLU!I130,supplier,0)),"")</f>
        <v/>
      </c>
      <c r="K130" s="263" t="str">
        <f t="shared" si="18"/>
        <v/>
      </c>
      <c r="L130" s="263" t="str">
        <f t="shared" si="19"/>
        <v/>
      </c>
      <c r="M130" s="263" t="str">
        <f t="shared" si="20"/>
        <v/>
      </c>
      <c r="N130" s="264" t="str">
        <f>IF(E130="","",DataPembayaran_BLU!$G$130)</f>
        <v/>
      </c>
    </row>
    <row r="131" spans="1:14">
      <c r="A131" s="256">
        <v>130</v>
      </c>
      <c r="B131" s="257" t="str">
        <f>_xlfn.IFNA(INDEX(DataPembayaran_BLU!$C$2:$C$700,MATCH(A131,DataPembayaran_BLU!$A$2:$A$700,0)),"")</f>
        <v/>
      </c>
      <c r="C131" s="258" t="str">
        <f>IF(INDEX(DataPembayaran_BLU!$B$2:$B$700,MATCH(DataSP2D_BLU!B131,DataPembayaran_BLU!$C$2:$C$700,0))=0,"",INDEX(DataPembayaran_BLU!$B$2:$B$700,MATCH(DataSP2D_BLU!B131,DataPembayaran_BLU!$C$2:$C$700,0)))</f>
        <v/>
      </c>
      <c r="D131" s="259"/>
      <c r="E131" s="260"/>
      <c r="F131" s="261" t="str">
        <f>IF(E131="","",DataPembayaran_BLU!$U131)</f>
        <v/>
      </c>
      <c r="G131" s="262" t="str">
        <f>IF(E131="","",DataPembayaran_BLU!$E$131)</f>
        <v/>
      </c>
      <c r="H131" s="7" t="str">
        <f>IF(E131="","",DataPembayaran_BLU!$L$131-DataPembayaran_BLU!$N$131-DataPembayaran_BLU!$P$131)</f>
        <v/>
      </c>
      <c r="I131" s="256" t="str">
        <f>IF(E131="","",DataPembayaran_BLU!$F$131)</f>
        <v/>
      </c>
      <c r="J131" s="263" t="str">
        <f>IFERROR(INDEX(supplier_alamat,MATCH(DataSP2D_BLU!I131,supplier,0)),"")</f>
        <v/>
      </c>
      <c r="K131" s="263" t="str">
        <f t="shared" si="18"/>
        <v/>
      </c>
      <c r="L131" s="263" t="str">
        <f t="shared" si="19"/>
        <v/>
      </c>
      <c r="M131" s="263" t="str">
        <f t="shared" si="20"/>
        <v/>
      </c>
      <c r="N131" s="264" t="str">
        <f>IF(E131="","",DataPembayaran_BLU!$G$131)</f>
        <v/>
      </c>
    </row>
    <row r="132" spans="1:14">
      <c r="A132" s="256">
        <v>131</v>
      </c>
      <c r="B132" s="257" t="str">
        <f>_xlfn.IFNA(INDEX(DataPembayaran_BLU!$C$2:$C$700,MATCH(A132,DataPembayaran_BLU!$A$2:$A$700,0)),"")</f>
        <v/>
      </c>
      <c r="C132" s="258" t="str">
        <f>IF(INDEX(DataPembayaran_BLU!$B$2:$B$700,MATCH(DataSP2D_BLU!B132,DataPembayaran_BLU!$C$2:$C$700,0))=0,"",INDEX(DataPembayaran_BLU!$B$2:$B$700,MATCH(DataSP2D_BLU!B132,DataPembayaran_BLU!$C$2:$C$700,0)))</f>
        <v/>
      </c>
      <c r="D132" s="259"/>
      <c r="E132" s="260"/>
      <c r="F132" s="261" t="str">
        <f>IF(E132="","",DataPembayaran_BLU!$U132)</f>
        <v/>
      </c>
      <c r="G132" s="262" t="str">
        <f>IF(E132="","",DataPembayaran_BLU!$E$132)</f>
        <v/>
      </c>
      <c r="H132" s="7" t="str">
        <f>IF(E132="","",DataPembayaran_BLU!$L$132-DataPembayaran_BLU!$N$132-DataPembayaran_BLU!$P$132)</f>
        <v/>
      </c>
      <c r="I132" s="256" t="str">
        <f>IF(E132="","",DataPembayaran_BLU!$F$132)</f>
        <v/>
      </c>
      <c r="J132" s="263" t="str">
        <f>IFERROR(INDEX(supplier_alamat,MATCH(DataSP2D_BLU!I132,supplier,0)),"")</f>
        <v/>
      </c>
      <c r="K132" s="263" t="str">
        <f t="shared" si="18"/>
        <v/>
      </c>
      <c r="L132" s="263" t="str">
        <f t="shared" si="19"/>
        <v/>
      </c>
      <c r="M132" s="263" t="str">
        <f t="shared" si="20"/>
        <v/>
      </c>
      <c r="N132" s="264" t="str">
        <f>IF(E132="","",DataPembayaran_BLU!$G$132)</f>
        <v/>
      </c>
    </row>
    <row r="133" spans="1:14">
      <c r="A133" s="256">
        <v>132</v>
      </c>
      <c r="B133" s="257" t="str">
        <f>_xlfn.IFNA(INDEX(DataPembayaran_BLU!$C$2:$C$700,MATCH(A133,DataPembayaran_BLU!$A$2:$A$700,0)),"")</f>
        <v/>
      </c>
      <c r="C133" s="258" t="str">
        <f>IF(INDEX(DataPembayaran_BLU!$B$2:$B$700,MATCH(DataSP2D_BLU!B133,DataPembayaran_BLU!$C$2:$C$700,0))=0,"",INDEX(DataPembayaran_BLU!$B$2:$B$700,MATCH(DataSP2D_BLU!B133,DataPembayaran_BLU!$C$2:$C$700,0)))</f>
        <v/>
      </c>
      <c r="D133" s="259"/>
      <c r="E133" s="260"/>
      <c r="F133" s="261" t="str">
        <f>IF(E133="","",DataPembayaran_BLU!$U133)</f>
        <v/>
      </c>
      <c r="G133" s="262" t="str">
        <f>IF(E133="","",DataPembayaran_BLU!$E$133)</f>
        <v/>
      </c>
      <c r="H133" s="7" t="str">
        <f>IF(E133="","",DataPembayaran_BLU!$L$133-DataPembayaran_BLU!$N$133-DataPembayaran_BLU!$P$133)</f>
        <v/>
      </c>
      <c r="I133" s="256" t="str">
        <f>IF(E133="","",DataPembayaran_BLU!$F$133)</f>
        <v/>
      </c>
      <c r="J133" s="263" t="str">
        <f>IFERROR(INDEX(supplier_alamat,MATCH(DataSP2D_BLU!I133,supplier,0)),"")</f>
        <v/>
      </c>
      <c r="K133" s="263" t="str">
        <f t="shared" si="18"/>
        <v/>
      </c>
      <c r="L133" s="263" t="str">
        <f t="shared" si="19"/>
        <v/>
      </c>
      <c r="M133" s="263" t="str">
        <f t="shared" si="20"/>
        <v/>
      </c>
      <c r="N133" s="264" t="str">
        <f>IF(E133="","",DataPembayaran_BLU!$G$133)</f>
        <v/>
      </c>
    </row>
    <row r="134" spans="1:14">
      <c r="A134" s="256">
        <v>133</v>
      </c>
      <c r="B134" s="257" t="str">
        <f>_xlfn.IFNA(INDEX(DataPembayaran_BLU!$C$2:$C$700,MATCH(A134,DataPembayaran_BLU!$A$2:$A$700,0)),"")</f>
        <v/>
      </c>
      <c r="C134" s="258" t="str">
        <f>IF(INDEX(DataPembayaran_BLU!$B$2:$B$700,MATCH(DataSP2D_BLU!B134,DataPembayaran_BLU!$C$2:$C$700,0))=0,"",INDEX(DataPembayaran_BLU!$B$2:$B$700,MATCH(DataSP2D_BLU!B134,DataPembayaran_BLU!$C$2:$C$700,0)))</f>
        <v/>
      </c>
      <c r="D134" s="259"/>
      <c r="E134" s="260"/>
      <c r="F134" s="261" t="str">
        <f>IF(E134="","",DataPembayaran_BLU!$U134)</f>
        <v/>
      </c>
      <c r="G134" s="262" t="str">
        <f>IF(E134="","",DataPembayaran_BLU!$E$134)</f>
        <v/>
      </c>
      <c r="H134" s="7" t="str">
        <f>IF(E134="","",DataPembayaran_BLU!$L$134-DataPembayaran_BLU!$N$134-DataPembayaran_BLU!$P$134)</f>
        <v/>
      </c>
      <c r="I134" s="256" t="str">
        <f>IF(E134="","",DataPembayaran_BLU!$F$134)</f>
        <v/>
      </c>
      <c r="J134" s="263" t="str">
        <f>IFERROR(INDEX(supplier_alamat,MATCH(DataSP2D_BLU!I134,supplier,0)),"")</f>
        <v/>
      </c>
      <c r="K134" s="263" t="str">
        <f t="shared" si="18"/>
        <v/>
      </c>
      <c r="L134" s="263" t="str">
        <f t="shared" si="19"/>
        <v/>
      </c>
      <c r="M134" s="263" t="str">
        <f t="shared" si="20"/>
        <v/>
      </c>
      <c r="N134" s="264" t="str">
        <f>IF(E134="","",DataPembayaran_BLU!$G$134)</f>
        <v/>
      </c>
    </row>
    <row r="135" spans="1:14">
      <c r="A135" s="256">
        <v>134</v>
      </c>
      <c r="B135" s="257" t="str">
        <f>_xlfn.IFNA(INDEX(DataPembayaran_BLU!$C$2:$C$700,MATCH(A135,DataPembayaran_BLU!$A$2:$A$700,0)),"")</f>
        <v/>
      </c>
      <c r="C135" s="258" t="str">
        <f>IF(INDEX(DataPembayaran_BLU!$B$2:$B$700,MATCH(DataSP2D_BLU!B135,DataPembayaran_BLU!$C$2:$C$700,0))=0,"",INDEX(DataPembayaran_BLU!$B$2:$B$700,MATCH(DataSP2D_BLU!B135,DataPembayaran_BLU!$C$2:$C$700,0)))</f>
        <v/>
      </c>
      <c r="D135" s="259"/>
      <c r="E135" s="260"/>
      <c r="F135" s="261" t="str">
        <f>IF(E135="","",DataPembayaran_BLU!$U135)</f>
        <v/>
      </c>
      <c r="G135" s="262" t="str">
        <f>IF(E135="","",DataPembayaran_BLU!$E$135)</f>
        <v/>
      </c>
      <c r="H135" s="7" t="str">
        <f>IF(E135="","",DataPembayaran_BLU!$L$135-DataPembayaran_BLU!$N$135-DataPembayaran_BLU!$P$135)</f>
        <v/>
      </c>
      <c r="I135" s="256" t="str">
        <f>IF(E135="","",DataPembayaran_BLU!$F$135)</f>
        <v/>
      </c>
      <c r="J135" s="263" t="str">
        <f>IFERROR(INDEX(supplier_alamat,MATCH(DataSP2D_BLU!I135,supplier,0)),"")</f>
        <v/>
      </c>
      <c r="K135" s="263" t="str">
        <f t="shared" si="18"/>
        <v/>
      </c>
      <c r="L135" s="263" t="str">
        <f t="shared" si="19"/>
        <v/>
      </c>
      <c r="M135" s="263" t="str">
        <f t="shared" si="20"/>
        <v/>
      </c>
      <c r="N135" s="264" t="str">
        <f>IF(E135="","",DataPembayaran_BLU!$G$135)</f>
        <v/>
      </c>
    </row>
    <row r="136" spans="1:14">
      <c r="A136" s="256">
        <v>135</v>
      </c>
      <c r="B136" s="257" t="str">
        <f>_xlfn.IFNA(INDEX(DataPembayaran_BLU!$C$2:$C$700,MATCH(A136,DataPembayaran_BLU!$A$2:$A$700,0)),"")</f>
        <v/>
      </c>
      <c r="C136" s="258" t="str">
        <f>IF(INDEX(DataPembayaran_BLU!$B$2:$B$700,MATCH(DataSP2D_BLU!B136,DataPembayaran_BLU!$C$2:$C$700,0))=0,"",INDEX(DataPembayaran_BLU!$B$2:$B$700,MATCH(DataSP2D_BLU!B136,DataPembayaran_BLU!$C$2:$C$700,0)))</f>
        <v/>
      </c>
      <c r="D136" s="259"/>
      <c r="E136" s="260"/>
      <c r="F136" s="261" t="str">
        <f>IF(E136="","",DataPembayaran_BLU!$U136)</f>
        <v/>
      </c>
      <c r="G136" s="262" t="str">
        <f>IF(E136="","",DataPembayaran_BLU!$E$136)</f>
        <v/>
      </c>
      <c r="H136" s="7" t="str">
        <f>IF(E136="","",DataPembayaran_BLU!$L$136-DataPembayaran_BLU!$N$136-DataPembayaran_BLU!$P$136)</f>
        <v/>
      </c>
      <c r="I136" s="256" t="str">
        <f>IF(E136="","",DataPembayaran_BLU!$F$136)</f>
        <v/>
      </c>
      <c r="J136" s="263" t="str">
        <f>IFERROR(INDEX(supplier_alamat,MATCH(DataSP2D_BLU!I136,supplier,0)),"")</f>
        <v/>
      </c>
      <c r="K136" s="263" t="str">
        <f t="shared" si="18"/>
        <v/>
      </c>
      <c r="L136" s="263" t="str">
        <f t="shared" si="19"/>
        <v/>
      </c>
      <c r="M136" s="263" t="str">
        <f t="shared" si="20"/>
        <v/>
      </c>
      <c r="N136" s="264" t="str">
        <f>IF(E136="","",DataPembayaran_BLU!$G$136)</f>
        <v/>
      </c>
    </row>
    <row r="137" spans="1:14">
      <c r="A137" s="256">
        <v>136</v>
      </c>
      <c r="B137" s="257" t="str">
        <f>_xlfn.IFNA(INDEX(DataPembayaran_BLU!$C$2:$C$700,MATCH(A137,DataPembayaran_BLU!$A$2:$A$700,0)),"")</f>
        <v/>
      </c>
      <c r="C137" s="258" t="str">
        <f>IF(INDEX(DataPembayaran_BLU!$B$2:$B$700,MATCH(DataSP2D_BLU!B137,DataPembayaran_BLU!$C$2:$C$700,0))=0,"",INDEX(DataPembayaran_BLU!$B$2:$B$700,MATCH(DataSP2D_BLU!B137,DataPembayaran_BLU!$C$2:$C$700,0)))</f>
        <v/>
      </c>
      <c r="D137" s="259"/>
      <c r="E137" s="260"/>
      <c r="F137" s="261" t="str">
        <f>IF(E137="","",DataPembayaran_BLU!$U137)</f>
        <v/>
      </c>
      <c r="G137" s="262" t="str">
        <f>IF(E137="","",DataPembayaran_BLU!$E$137)</f>
        <v/>
      </c>
      <c r="H137" s="7" t="str">
        <f>IF(E137="","",DataPembayaran_BLU!$L$137-DataPembayaran_BLU!$N$137-DataPembayaran_BLU!$P$137)</f>
        <v/>
      </c>
      <c r="I137" s="256" t="str">
        <f>IF(E137="","",DataPembayaran_BLU!$F$137)</f>
        <v/>
      </c>
      <c r="J137" s="263" t="str">
        <f>IFERROR(INDEX(supplier_alamat,MATCH(DataSP2D_BLU!I137,supplier,0)),"")</f>
        <v/>
      </c>
      <c r="K137" s="263" t="str">
        <f t="shared" si="18"/>
        <v/>
      </c>
      <c r="L137" s="263" t="str">
        <f t="shared" si="19"/>
        <v/>
      </c>
      <c r="M137" s="263" t="str">
        <f t="shared" si="20"/>
        <v/>
      </c>
      <c r="N137" s="264" t="str">
        <f>IF(E137="","",DataPembayaran_BLU!$G$137)</f>
        <v/>
      </c>
    </row>
    <row r="138" spans="1:14">
      <c r="A138" s="256">
        <v>137</v>
      </c>
      <c r="B138" s="257" t="str">
        <f>_xlfn.IFNA(INDEX(DataPembayaran_BLU!$C$2:$C$700,MATCH(A138,DataPembayaran_BLU!$A$2:$A$700,0)),"")</f>
        <v/>
      </c>
      <c r="C138" s="258" t="str">
        <f>IF(INDEX(DataPembayaran_BLU!$B$2:$B$700,MATCH(DataSP2D_BLU!B138,DataPembayaran_BLU!$C$2:$C$700,0))=0,"",INDEX(DataPembayaran_BLU!$B$2:$B$700,MATCH(DataSP2D_BLU!B138,DataPembayaran_BLU!$C$2:$C$700,0)))</f>
        <v/>
      </c>
      <c r="D138" s="259"/>
      <c r="E138" s="260"/>
      <c r="F138" s="261" t="str">
        <f>IF(E138="","",DataPembayaran_BLU!$U138)</f>
        <v/>
      </c>
      <c r="G138" s="262" t="str">
        <f>IF(E138="","",DataPembayaran_BLU!$E$138)</f>
        <v/>
      </c>
      <c r="H138" s="7" t="str">
        <f>IF(E138="","",DataPembayaran_BLU!$L$138-DataPembayaran_BLU!$N$138-DataPembayaran_BLU!$P$138)</f>
        <v/>
      </c>
      <c r="I138" s="256" t="str">
        <f>IF(E138="","",DataPembayaran_BLU!$F$138)</f>
        <v/>
      </c>
      <c r="J138" s="263" t="str">
        <f>IFERROR(INDEX(supplier_alamat,MATCH(DataSP2D_BLU!I138,supplier,0)),"")</f>
        <v/>
      </c>
      <c r="K138" s="263" t="str">
        <f t="shared" si="18"/>
        <v/>
      </c>
      <c r="L138" s="263" t="str">
        <f t="shared" si="19"/>
        <v/>
      </c>
      <c r="M138" s="263" t="str">
        <f t="shared" si="20"/>
        <v/>
      </c>
      <c r="N138" s="264" t="str">
        <f>IF(E138="","",DataPembayaran_BLU!$G$138)</f>
        <v/>
      </c>
    </row>
    <row r="139" spans="1:14">
      <c r="A139" s="256">
        <v>138</v>
      </c>
      <c r="B139" s="257" t="str">
        <f>_xlfn.IFNA(INDEX(DataPembayaran_BLU!$C$2:$C$700,MATCH(A139,DataPembayaran_BLU!$A$2:$A$700,0)),"")</f>
        <v/>
      </c>
      <c r="C139" s="258" t="str">
        <f>IF(INDEX(DataPembayaran_BLU!$B$2:$B$700,MATCH(DataSP2D_BLU!B139,DataPembayaran_BLU!$C$2:$C$700,0))=0,"",INDEX(DataPembayaran_BLU!$B$2:$B$700,MATCH(DataSP2D_BLU!B139,DataPembayaran_BLU!$C$2:$C$700,0)))</f>
        <v/>
      </c>
      <c r="D139" s="259"/>
      <c r="E139" s="260"/>
      <c r="F139" s="261" t="str">
        <f>IF(E139="","",DataPembayaran_BLU!$U139)</f>
        <v/>
      </c>
      <c r="G139" s="262" t="str">
        <f>IF(E139="","",DataPembayaran_BLU!$E$139)</f>
        <v/>
      </c>
      <c r="H139" s="7" t="str">
        <f>IF(E139="","",DataPembayaran_BLU!$L$139-DataPembayaran_BLU!$N$139-DataPembayaran_BLU!$P$139)</f>
        <v/>
      </c>
      <c r="I139" s="256" t="str">
        <f>IF(E139="","",DataPembayaran_BLU!$F$139)</f>
        <v/>
      </c>
      <c r="J139" s="263" t="str">
        <f>IFERROR(INDEX(supplier_alamat,MATCH(DataSP2D_BLU!I139,supplier,0)),"")</f>
        <v/>
      </c>
      <c r="K139" s="263" t="str">
        <f t="shared" si="18"/>
        <v/>
      </c>
      <c r="L139" s="263" t="str">
        <f t="shared" si="19"/>
        <v/>
      </c>
      <c r="M139" s="263" t="str">
        <f t="shared" si="20"/>
        <v/>
      </c>
      <c r="N139" s="264" t="str">
        <f>IF(E139="","",DataPembayaran_BLU!$G$139)</f>
        <v/>
      </c>
    </row>
    <row r="140" spans="1:14">
      <c r="A140" s="256">
        <v>139</v>
      </c>
      <c r="B140" s="257" t="str">
        <f>_xlfn.IFNA(INDEX(DataPembayaran_BLU!$C$2:$C$700,MATCH(A140,DataPembayaran_BLU!$A$2:$A$700,0)),"")</f>
        <v/>
      </c>
      <c r="C140" s="258" t="str">
        <f>IF(INDEX(DataPembayaran_BLU!$B$2:$B$700,MATCH(DataSP2D_BLU!B140,DataPembayaran_BLU!$C$2:$C$700,0))=0,"",INDEX(DataPembayaran_BLU!$B$2:$B$700,MATCH(DataSP2D_BLU!B140,DataPembayaran_BLU!$C$2:$C$700,0)))</f>
        <v/>
      </c>
      <c r="D140" s="259"/>
      <c r="E140" s="260"/>
      <c r="F140" s="261" t="str">
        <f>IF(E140="","",DataPembayaran_BLU!$U140)</f>
        <v/>
      </c>
      <c r="G140" s="262" t="str">
        <f>IF(E140="","",DataPembayaran_BLU!$E$140)</f>
        <v/>
      </c>
      <c r="H140" s="7" t="str">
        <f>IF(E140="","",DataPembayaran_BLU!$L$140-DataPembayaran_BLU!$N$140-DataPembayaran_BLU!$P$140)</f>
        <v/>
      </c>
      <c r="I140" s="256" t="str">
        <f>IF(E140="","",DataPembayaran_BLU!$F$140)</f>
        <v/>
      </c>
      <c r="J140" s="263" t="str">
        <f>IFERROR(INDEX(supplier_alamat,MATCH(DataSP2D_BLU!I140,supplier,0)),"")</f>
        <v/>
      </c>
      <c r="K140" s="263" t="str">
        <f t="shared" ref="K140:K203" si="21">IFERROR(INDEX(supplier_npwp,MATCH(I140,supplier,0)),"")</f>
        <v/>
      </c>
      <c r="L140" s="263" t="str">
        <f t="shared" ref="L140:L203" si="22">IFERROR(INDEX(supplier_rekening,MATCH(I140,supplier,0)),"")</f>
        <v/>
      </c>
      <c r="M140" s="263" t="str">
        <f t="shared" ref="M140:M203" si="23">IFERROR(INDEX(supplier_bank,MATCH(I140,supplier,0)),"")</f>
        <v/>
      </c>
      <c r="N140" s="264" t="str">
        <f>IF(E140="","",DataPembayaran_BLU!$G$140)</f>
        <v/>
      </c>
    </row>
    <row r="141" spans="1:14">
      <c r="A141" s="256">
        <v>140</v>
      </c>
      <c r="B141" s="257" t="str">
        <f>_xlfn.IFNA(INDEX(DataPembayaran_BLU!$C$2:$C$700,MATCH(A141,DataPembayaran_BLU!$A$2:$A$700,0)),"")</f>
        <v/>
      </c>
      <c r="C141" s="258" t="str">
        <f>IF(INDEX(DataPembayaran_BLU!$B$2:$B$700,MATCH(DataSP2D_BLU!B141,DataPembayaran_BLU!$C$2:$C$700,0))=0,"",INDEX(DataPembayaran_BLU!$B$2:$B$700,MATCH(DataSP2D_BLU!B141,DataPembayaran_BLU!$C$2:$C$700,0)))</f>
        <v/>
      </c>
      <c r="D141" s="259"/>
      <c r="E141" s="260"/>
      <c r="F141" s="261" t="str">
        <f>IF(E141="","",DataPembayaran_BLU!$U141)</f>
        <v/>
      </c>
      <c r="G141" s="262" t="str">
        <f>IF(E141="","",DataPembayaran_BLU!$E$141)</f>
        <v/>
      </c>
      <c r="H141" s="7" t="str">
        <f>IF(E141="","",DataPembayaran_BLU!$L$141-DataPembayaran_BLU!$N$141-DataPembayaran_BLU!$P$141)</f>
        <v/>
      </c>
      <c r="I141" s="256" t="str">
        <f>IF(E141="","",DataPembayaran_BLU!$F$141)</f>
        <v/>
      </c>
      <c r="J141" s="263" t="str">
        <f>IFERROR(INDEX(supplier_alamat,MATCH(DataSP2D_BLU!I141,supplier,0)),"")</f>
        <v/>
      </c>
      <c r="K141" s="263" t="str">
        <f t="shared" si="21"/>
        <v/>
      </c>
      <c r="L141" s="263" t="str">
        <f t="shared" si="22"/>
        <v/>
      </c>
      <c r="M141" s="263" t="str">
        <f t="shared" si="23"/>
        <v/>
      </c>
      <c r="N141" s="264" t="str">
        <f>IF(E141="","",DataPembayaran_BLU!$G$141)</f>
        <v/>
      </c>
    </row>
    <row r="142" spans="1:14">
      <c r="A142" s="256">
        <v>141</v>
      </c>
      <c r="B142" s="257" t="str">
        <f>_xlfn.IFNA(INDEX(DataPembayaran_BLU!$C$2:$C$700,MATCH(A142,DataPembayaran_BLU!$A$2:$A$700,0)),"")</f>
        <v/>
      </c>
      <c r="C142" s="258" t="str">
        <f>IF(INDEX(DataPembayaran_BLU!$B$2:$B$700,MATCH(DataSP2D_BLU!B142,DataPembayaran_BLU!$C$2:$C$700,0))=0,"",INDEX(DataPembayaran_BLU!$B$2:$B$700,MATCH(DataSP2D_BLU!B142,DataPembayaran_BLU!$C$2:$C$700,0)))</f>
        <v/>
      </c>
      <c r="D142" s="259"/>
      <c r="E142" s="260"/>
      <c r="F142" s="261" t="str">
        <f>IF(E142="","",DataPembayaran_BLU!$U142)</f>
        <v/>
      </c>
      <c r="G142" s="262" t="str">
        <f>IF(E142="","",DataPembayaran_BLU!$E$142)</f>
        <v/>
      </c>
      <c r="H142" s="7" t="str">
        <f>IF(E142="","",DataPembayaran_BLU!$L$142-DataPembayaran_BLU!$N$142-DataPembayaran_BLU!$P$142)</f>
        <v/>
      </c>
      <c r="I142" s="256" t="str">
        <f>IF(E142="","",DataPembayaran_BLU!$F$142)</f>
        <v/>
      </c>
      <c r="J142" s="263" t="str">
        <f>IFERROR(INDEX(supplier_alamat,MATCH(DataSP2D_BLU!I142,supplier,0)),"")</f>
        <v/>
      </c>
      <c r="K142" s="263" t="str">
        <f t="shared" si="21"/>
        <v/>
      </c>
      <c r="L142" s="263" t="str">
        <f t="shared" si="22"/>
        <v/>
      </c>
      <c r="M142" s="263" t="str">
        <f t="shared" si="23"/>
        <v/>
      </c>
      <c r="N142" s="264" t="str">
        <f>IF(E142="","",DataPembayaran_BLU!$G$142)</f>
        <v/>
      </c>
    </row>
    <row r="143" spans="1:14">
      <c r="A143" s="256">
        <v>142</v>
      </c>
      <c r="B143" s="257" t="str">
        <f>_xlfn.IFNA(INDEX(DataPembayaran_BLU!$C$2:$C$700,MATCH(A143,DataPembayaran_BLU!$A$2:$A$700,0)),"")</f>
        <v/>
      </c>
      <c r="C143" s="258" t="str">
        <f>IF(INDEX(DataPembayaran_BLU!$B$2:$B$700,MATCH(DataSP2D_BLU!B143,DataPembayaran_BLU!$C$2:$C$700,0))=0,"",INDEX(DataPembayaran_BLU!$B$2:$B$700,MATCH(DataSP2D_BLU!B143,DataPembayaran_BLU!$C$2:$C$700,0)))</f>
        <v/>
      </c>
      <c r="D143" s="259"/>
      <c r="E143" s="260"/>
      <c r="F143" s="261" t="str">
        <f>IF(E143="","",DataPembayaran_BLU!$U143)</f>
        <v/>
      </c>
      <c r="G143" s="262" t="str">
        <f>IF(E143="","",DataPembayaran_BLU!$E$143)</f>
        <v/>
      </c>
      <c r="H143" s="7" t="str">
        <f>IF(E143="","",DataPembayaran_BLU!$L$143-DataPembayaran_BLU!$N$143-DataPembayaran_BLU!$P$143)</f>
        <v/>
      </c>
      <c r="I143" s="256" t="str">
        <f>IF(E143="","",DataPembayaran_BLU!$F$143)</f>
        <v/>
      </c>
      <c r="J143" s="263" t="str">
        <f>IFERROR(INDEX(supplier_alamat,MATCH(DataSP2D_BLU!I143,supplier,0)),"")</f>
        <v/>
      </c>
      <c r="K143" s="263" t="str">
        <f t="shared" si="21"/>
        <v/>
      </c>
      <c r="L143" s="263" t="str">
        <f t="shared" si="22"/>
        <v/>
      </c>
      <c r="M143" s="263" t="str">
        <f t="shared" si="23"/>
        <v/>
      </c>
      <c r="N143" s="264" t="str">
        <f>IF(E143="","",DataPembayaran_BLU!$G$143)</f>
        <v/>
      </c>
    </row>
    <row r="144" spans="1:14">
      <c r="A144" s="256">
        <v>143</v>
      </c>
      <c r="B144" s="257" t="str">
        <f>_xlfn.IFNA(INDEX(DataPembayaran_BLU!$C$2:$C$700,MATCH(A144,DataPembayaran_BLU!$A$2:$A$700,0)),"")</f>
        <v/>
      </c>
      <c r="C144" s="258" t="str">
        <f>IF(INDEX(DataPembayaran_BLU!$B$2:$B$700,MATCH(DataSP2D_BLU!B144,DataPembayaran_BLU!$C$2:$C$700,0))=0,"",INDEX(DataPembayaran_BLU!$B$2:$B$700,MATCH(DataSP2D_BLU!B144,DataPembayaran_BLU!$C$2:$C$700,0)))</f>
        <v/>
      </c>
      <c r="D144" s="259"/>
      <c r="E144" s="260"/>
      <c r="F144" s="261" t="str">
        <f>IF(E144="","",DataPembayaran_BLU!$U144)</f>
        <v/>
      </c>
      <c r="G144" s="262" t="str">
        <f>IF(E144="","",DataPembayaran_BLU!$E$144)</f>
        <v/>
      </c>
      <c r="H144" s="7" t="str">
        <f>IF(E144="","",DataPembayaran_BLU!$L$144-DataPembayaran_BLU!$N$144-DataPembayaran_BLU!$P$144)</f>
        <v/>
      </c>
      <c r="I144" s="256" t="str">
        <f>IF(E144="","",DataPembayaran_BLU!$F$144)</f>
        <v/>
      </c>
      <c r="J144" s="263" t="str">
        <f>IFERROR(INDEX(supplier_alamat,MATCH(DataSP2D_BLU!I144,supplier,0)),"")</f>
        <v/>
      </c>
      <c r="K144" s="263" t="str">
        <f t="shared" si="21"/>
        <v/>
      </c>
      <c r="L144" s="263" t="str">
        <f t="shared" si="22"/>
        <v/>
      </c>
      <c r="M144" s="263" t="str">
        <f t="shared" si="23"/>
        <v/>
      </c>
      <c r="N144" s="264" t="str">
        <f>IF(E144="","",DataPembayaran_BLU!$G$144)</f>
        <v/>
      </c>
    </row>
    <row r="145" spans="1:14">
      <c r="A145" s="256">
        <v>144</v>
      </c>
      <c r="B145" s="257" t="str">
        <f>_xlfn.IFNA(INDEX(DataPembayaran_BLU!$C$2:$C$700,MATCH(A145,DataPembayaran_BLU!$A$2:$A$700,0)),"")</f>
        <v/>
      </c>
      <c r="C145" s="258" t="str">
        <f>IF(INDEX(DataPembayaran_BLU!$B$2:$B$700,MATCH(DataSP2D_BLU!B145,DataPembayaran_BLU!$C$2:$C$700,0))=0,"",INDEX(DataPembayaran_BLU!$B$2:$B$700,MATCH(DataSP2D_BLU!B145,DataPembayaran_BLU!$C$2:$C$700,0)))</f>
        <v/>
      </c>
      <c r="D145" s="259"/>
      <c r="E145" s="260"/>
      <c r="F145" s="261" t="str">
        <f>IF(E145="","",DataPembayaran_BLU!$U145)</f>
        <v/>
      </c>
      <c r="G145" s="262" t="str">
        <f>IF(E145="","",DataPembayaran_BLU!$E$145)</f>
        <v/>
      </c>
      <c r="H145" s="7" t="str">
        <f>IF(E145="","",DataPembayaran_BLU!$L$145-DataPembayaran_BLU!$N$145-DataPembayaran_BLU!$P$145)</f>
        <v/>
      </c>
      <c r="I145" s="256" t="str">
        <f>IF(E145="","",DataPembayaran_BLU!$F$145)</f>
        <v/>
      </c>
      <c r="J145" s="263" t="str">
        <f>IFERROR(INDEX(supplier_alamat,MATCH(DataSP2D_BLU!I145,supplier,0)),"")</f>
        <v/>
      </c>
      <c r="K145" s="263" t="str">
        <f t="shared" si="21"/>
        <v/>
      </c>
      <c r="L145" s="263" t="str">
        <f t="shared" si="22"/>
        <v/>
      </c>
      <c r="M145" s="263" t="str">
        <f t="shared" si="23"/>
        <v/>
      </c>
      <c r="N145" s="264" t="str">
        <f>IF(E145="","",DataPembayaran_BLU!$G$145)</f>
        <v/>
      </c>
    </row>
    <row r="146" spans="1:14">
      <c r="A146" s="256">
        <v>145</v>
      </c>
      <c r="B146" s="257" t="str">
        <f>_xlfn.IFNA(INDEX(DataPembayaran_BLU!$C$2:$C$700,MATCH(A146,DataPembayaran_BLU!$A$2:$A$700,0)),"")</f>
        <v/>
      </c>
      <c r="C146" s="258" t="str">
        <f>IF(INDEX(DataPembayaran_BLU!$B$2:$B$700,MATCH(DataSP2D_BLU!B146,DataPembayaran_BLU!$C$2:$C$700,0))=0,"",INDEX(DataPembayaran_BLU!$B$2:$B$700,MATCH(DataSP2D_BLU!B146,DataPembayaran_BLU!$C$2:$C$700,0)))</f>
        <v/>
      </c>
      <c r="D146" s="259"/>
      <c r="E146" s="260"/>
      <c r="F146" s="261" t="str">
        <f>IF(E146="","",DataPembayaran_BLU!$U146)</f>
        <v/>
      </c>
      <c r="G146" s="262" t="str">
        <f>IF(E146="","",DataPembayaran_BLU!$E$146)</f>
        <v/>
      </c>
      <c r="H146" s="7" t="str">
        <f>IF(E146="","",DataPembayaran_BLU!$L$146-DataPembayaran_BLU!$N$146-DataPembayaran_BLU!$P$146)</f>
        <v/>
      </c>
      <c r="I146" s="256" t="str">
        <f>IF(E146="","",DataPembayaran_BLU!$F$146)</f>
        <v/>
      </c>
      <c r="J146" s="263" t="str">
        <f>IFERROR(INDEX(supplier_alamat,MATCH(DataSP2D_BLU!I146,supplier,0)),"")</f>
        <v/>
      </c>
      <c r="K146" s="263" t="str">
        <f t="shared" si="21"/>
        <v/>
      </c>
      <c r="L146" s="263" t="str">
        <f t="shared" si="22"/>
        <v/>
      </c>
      <c r="M146" s="263" t="str">
        <f t="shared" si="23"/>
        <v/>
      </c>
      <c r="N146" s="264" t="str">
        <f>IF(E146="","",DataPembayaran_BLU!$G$146)</f>
        <v/>
      </c>
    </row>
    <row r="147" spans="1:14">
      <c r="A147" s="256">
        <v>146</v>
      </c>
      <c r="B147" s="257" t="str">
        <f>_xlfn.IFNA(INDEX(DataPembayaran_BLU!$C$2:$C$700,MATCH(A147,DataPembayaran_BLU!$A$2:$A$700,0)),"")</f>
        <v/>
      </c>
      <c r="C147" s="258" t="str">
        <f>IF(INDEX(DataPembayaran_BLU!$B$2:$B$700,MATCH(DataSP2D_BLU!B147,DataPembayaran_BLU!$C$2:$C$700,0))=0,"",INDEX(DataPembayaran_BLU!$B$2:$B$700,MATCH(DataSP2D_BLU!B147,DataPembayaran_BLU!$C$2:$C$700,0)))</f>
        <v/>
      </c>
      <c r="D147" s="259"/>
      <c r="E147" s="260"/>
      <c r="F147" s="261" t="str">
        <f>IF(E147="","",DataPembayaran_BLU!$U147)</f>
        <v/>
      </c>
      <c r="G147" s="262" t="str">
        <f>IF(E147="","",DataPembayaran_BLU!$E$147)</f>
        <v/>
      </c>
      <c r="H147" s="7" t="str">
        <f>IF(E147="","",DataPembayaran_BLU!$L$147-DataPembayaran_BLU!$N$147-DataPembayaran_BLU!$P$147)</f>
        <v/>
      </c>
      <c r="I147" s="256" t="str">
        <f>IF(E147="","",DataPembayaran_BLU!$F$147)</f>
        <v/>
      </c>
      <c r="J147" s="263" t="str">
        <f>IFERROR(INDEX(supplier_alamat,MATCH(DataSP2D_BLU!I147,supplier,0)),"")</f>
        <v/>
      </c>
      <c r="K147" s="263" t="str">
        <f t="shared" si="21"/>
        <v/>
      </c>
      <c r="L147" s="263" t="str">
        <f t="shared" si="22"/>
        <v/>
      </c>
      <c r="M147" s="263" t="str">
        <f t="shared" si="23"/>
        <v/>
      </c>
      <c r="N147" s="264" t="str">
        <f>IF(E147="","",DataPembayaran_BLU!$G$147)</f>
        <v/>
      </c>
    </row>
    <row r="148" spans="1:14">
      <c r="A148" s="256">
        <v>147</v>
      </c>
      <c r="B148" s="257" t="str">
        <f>_xlfn.IFNA(INDEX(DataPembayaran_BLU!$C$2:$C$700,MATCH(A148,DataPembayaran_BLU!$A$2:$A$700,0)),"")</f>
        <v/>
      </c>
      <c r="C148" s="258" t="str">
        <f>IF(INDEX(DataPembayaran_BLU!$B$2:$B$700,MATCH(DataSP2D_BLU!B148,DataPembayaran_BLU!$C$2:$C$700,0))=0,"",INDEX(DataPembayaran_BLU!$B$2:$B$700,MATCH(DataSP2D_BLU!B148,DataPembayaran_BLU!$C$2:$C$700,0)))</f>
        <v/>
      </c>
      <c r="D148" s="259"/>
      <c r="E148" s="260"/>
      <c r="F148" s="261" t="str">
        <f>IF(E148="","",DataPembayaran_BLU!$U148)</f>
        <v/>
      </c>
      <c r="G148" s="262" t="str">
        <f>IF(E148="","",DataPembayaran_BLU!$E$148)</f>
        <v/>
      </c>
      <c r="H148" s="7" t="str">
        <f>IF(E148="","",DataPembayaran_BLU!$L$148-DataPembayaran_BLU!$N$148-DataPembayaran_BLU!$P$148)</f>
        <v/>
      </c>
      <c r="I148" s="256" t="str">
        <f>IF(E148="","",DataPembayaran_BLU!$F$148)</f>
        <v/>
      </c>
      <c r="J148" s="263" t="str">
        <f>IFERROR(INDEX(supplier_alamat,MATCH(DataSP2D_BLU!I148,supplier,0)),"")</f>
        <v/>
      </c>
      <c r="K148" s="263" t="str">
        <f t="shared" si="21"/>
        <v/>
      </c>
      <c r="L148" s="263" t="str">
        <f t="shared" si="22"/>
        <v/>
      </c>
      <c r="M148" s="263" t="str">
        <f t="shared" si="23"/>
        <v/>
      </c>
      <c r="N148" s="264" t="str">
        <f>IF(E148="","",DataPembayaran_BLU!$G$148)</f>
        <v/>
      </c>
    </row>
    <row r="149" spans="1:14">
      <c r="A149" s="256">
        <v>148</v>
      </c>
      <c r="B149" s="257" t="str">
        <f>_xlfn.IFNA(INDEX(DataPembayaran_BLU!$C$2:$C$700,MATCH(A149,DataPembayaran_BLU!$A$2:$A$700,0)),"")</f>
        <v/>
      </c>
      <c r="C149" s="258" t="str">
        <f>IF(INDEX(DataPembayaran_BLU!$B$2:$B$700,MATCH(DataSP2D_BLU!B149,DataPembayaran_BLU!$C$2:$C$700,0))=0,"",INDEX(DataPembayaran_BLU!$B$2:$B$700,MATCH(DataSP2D_BLU!B149,DataPembayaran_BLU!$C$2:$C$700,0)))</f>
        <v/>
      </c>
      <c r="D149" s="259"/>
      <c r="E149" s="260"/>
      <c r="F149" s="261" t="str">
        <f>IF(E149="","",DataPembayaran_BLU!$U149)</f>
        <v/>
      </c>
      <c r="G149" s="262" t="str">
        <f>IF(E149="","",DataPembayaran_BLU!$E$149)</f>
        <v/>
      </c>
      <c r="H149" s="7" t="str">
        <f>IF(E149="","",DataPembayaran_BLU!$L$149-DataPembayaran_BLU!$N$149-DataPembayaran_BLU!$P$149)</f>
        <v/>
      </c>
      <c r="I149" s="256" t="str">
        <f>IF(E149="","",DataPembayaran_BLU!$F$149)</f>
        <v/>
      </c>
      <c r="J149" s="263" t="str">
        <f>IFERROR(INDEX(supplier_alamat,MATCH(DataSP2D_BLU!I149,supplier,0)),"")</f>
        <v/>
      </c>
      <c r="K149" s="263" t="str">
        <f t="shared" si="21"/>
        <v/>
      </c>
      <c r="L149" s="263" t="str">
        <f t="shared" si="22"/>
        <v/>
      </c>
      <c r="M149" s="263" t="str">
        <f t="shared" si="23"/>
        <v/>
      </c>
      <c r="N149" s="264" t="str">
        <f>IF(E149="","",DataPembayaran_BLU!$G$149)</f>
        <v/>
      </c>
    </row>
    <row r="150" spans="1:14">
      <c r="A150" s="256">
        <v>149</v>
      </c>
      <c r="B150" s="257" t="str">
        <f>_xlfn.IFNA(INDEX(DataPembayaran_BLU!$C$2:$C$700,MATCH(A150,DataPembayaran_BLU!$A$2:$A$700,0)),"")</f>
        <v/>
      </c>
      <c r="C150" s="258" t="str">
        <f>IF(INDEX(DataPembayaran_BLU!$B$2:$B$700,MATCH(DataSP2D_BLU!B150,DataPembayaran_BLU!$C$2:$C$700,0))=0,"",INDEX(DataPembayaran_BLU!$B$2:$B$700,MATCH(DataSP2D_BLU!B150,DataPembayaran_BLU!$C$2:$C$700,0)))</f>
        <v/>
      </c>
      <c r="D150" s="259"/>
      <c r="E150" s="260"/>
      <c r="F150" s="261" t="str">
        <f>IF(E150="","",DataPembayaran_BLU!$U150)</f>
        <v/>
      </c>
      <c r="G150" s="262" t="str">
        <f>IF(E150="","",DataPembayaran_BLU!$E$150)</f>
        <v/>
      </c>
      <c r="H150" s="7" t="str">
        <f>IF(E150="","",DataPembayaran_BLU!$L$150-DataPembayaran_BLU!$N$150-DataPembayaran_BLU!$P$150)</f>
        <v/>
      </c>
      <c r="I150" s="256" t="str">
        <f>IF(E150="","",DataPembayaran_BLU!$F$150)</f>
        <v/>
      </c>
      <c r="J150" s="263" t="str">
        <f>IFERROR(INDEX(supplier_alamat,MATCH(DataSP2D_BLU!I150,supplier,0)),"")</f>
        <v/>
      </c>
      <c r="K150" s="263" t="str">
        <f t="shared" si="21"/>
        <v/>
      </c>
      <c r="L150" s="263" t="str">
        <f t="shared" si="22"/>
        <v/>
      </c>
      <c r="M150" s="263" t="str">
        <f t="shared" si="23"/>
        <v/>
      </c>
      <c r="N150" s="264" t="str">
        <f>IF(E150="","",DataPembayaran_BLU!$G$150)</f>
        <v/>
      </c>
    </row>
    <row r="151" spans="1:14">
      <c r="A151" s="256">
        <v>150</v>
      </c>
      <c r="B151" s="257" t="str">
        <f>_xlfn.IFNA(INDEX(DataPembayaran_BLU!$C$2:$C$700,MATCH(A151,DataPembayaran_BLU!$A$2:$A$700,0)),"")</f>
        <v/>
      </c>
      <c r="C151" s="258" t="str">
        <f>IF(INDEX(DataPembayaran_BLU!$B$2:$B$700,MATCH(DataSP2D_BLU!B151,DataPembayaran_BLU!$C$2:$C$700,0))=0,"",INDEX(DataPembayaran_BLU!$B$2:$B$700,MATCH(DataSP2D_BLU!B151,DataPembayaran_BLU!$C$2:$C$700,0)))</f>
        <v/>
      </c>
      <c r="D151" s="259"/>
      <c r="E151" s="260"/>
      <c r="F151" s="261" t="str">
        <f>IF(E151="","",DataPembayaran_BLU!$U151)</f>
        <v/>
      </c>
      <c r="G151" s="262" t="str">
        <f>IF(E151="","",DataPembayaran_BLU!$E$151)</f>
        <v/>
      </c>
      <c r="H151" s="7" t="str">
        <f>IF(E151="","",DataPembayaran_BLU!$L$151-DataPembayaran_BLU!$N$151-DataPembayaran_BLU!$P$151)</f>
        <v/>
      </c>
      <c r="I151" s="256" t="str">
        <f>IF(E151="","",DataPembayaran_BLU!$F$151)</f>
        <v/>
      </c>
      <c r="J151" s="263" t="str">
        <f>IFERROR(INDEX(supplier_alamat,MATCH(DataSP2D_BLU!I151,supplier,0)),"")</f>
        <v/>
      </c>
      <c r="K151" s="263" t="str">
        <f t="shared" si="21"/>
        <v/>
      </c>
      <c r="L151" s="263" t="str">
        <f t="shared" si="22"/>
        <v/>
      </c>
      <c r="M151" s="263" t="str">
        <f t="shared" si="23"/>
        <v/>
      </c>
      <c r="N151" s="264" t="str">
        <f>IF(E151="","",DataPembayaran_BLU!$G$151)</f>
        <v/>
      </c>
    </row>
    <row r="152" spans="1:14">
      <c r="A152" s="256">
        <v>151</v>
      </c>
      <c r="B152" s="257" t="str">
        <f>_xlfn.IFNA(INDEX(DataPembayaran_BLU!$C$2:$C$700,MATCH(A152,DataPembayaran_BLU!$A$2:$A$700,0)),"")</f>
        <v/>
      </c>
      <c r="C152" s="258" t="str">
        <f>IF(INDEX(DataPembayaran_BLU!$B$2:$B$700,MATCH(DataSP2D_BLU!B152,DataPembayaran_BLU!$C$2:$C$700,0))=0,"",INDEX(DataPembayaran_BLU!$B$2:$B$700,MATCH(DataSP2D_BLU!B152,DataPembayaran_BLU!$C$2:$C$700,0)))</f>
        <v/>
      </c>
      <c r="D152" s="259"/>
      <c r="E152" s="260"/>
      <c r="F152" s="261" t="str">
        <f>IF(E152="","",DataPembayaran_BLU!$U152)</f>
        <v/>
      </c>
      <c r="G152" s="262" t="str">
        <f>IF(E152="","",DataPembayaran_BLU!$E$152)</f>
        <v/>
      </c>
      <c r="H152" s="7" t="str">
        <f>IF(E152="","",DataPembayaran_BLU!$L$152-DataPembayaran_BLU!$N$152-DataPembayaran_BLU!$P$152)</f>
        <v/>
      </c>
      <c r="I152" s="256" t="str">
        <f>IF(E152="","",DataPembayaran_BLU!$F$152)</f>
        <v/>
      </c>
      <c r="J152" s="263" t="str">
        <f>IFERROR(INDEX(supplier_alamat,MATCH(DataSP2D_BLU!I152,supplier,0)),"")</f>
        <v/>
      </c>
      <c r="K152" s="263" t="str">
        <f t="shared" si="21"/>
        <v/>
      </c>
      <c r="L152" s="263" t="str">
        <f t="shared" si="22"/>
        <v/>
      </c>
      <c r="M152" s="263" t="str">
        <f t="shared" si="23"/>
        <v/>
      </c>
      <c r="N152" s="264" t="str">
        <f>IF(E152="","",DataPembayaran_BLU!$G$152)</f>
        <v/>
      </c>
    </row>
    <row r="153" spans="1:14">
      <c r="A153" s="256">
        <v>152</v>
      </c>
      <c r="B153" s="257" t="str">
        <f>_xlfn.IFNA(INDEX(DataPembayaran_BLU!$C$2:$C$700,MATCH(A153,DataPembayaran_BLU!$A$2:$A$700,0)),"")</f>
        <v/>
      </c>
      <c r="C153" s="258" t="str">
        <f>IF(INDEX(DataPembayaran_BLU!$B$2:$B$700,MATCH(DataSP2D_BLU!B153,DataPembayaran_BLU!$C$2:$C$700,0))=0,"",INDEX(DataPembayaran_BLU!$B$2:$B$700,MATCH(DataSP2D_BLU!B153,DataPembayaran_BLU!$C$2:$C$700,0)))</f>
        <v/>
      </c>
      <c r="D153" s="259"/>
      <c r="E153" s="260"/>
      <c r="F153" s="261" t="str">
        <f>IF(E153="","",DataPembayaran_BLU!$U153)</f>
        <v/>
      </c>
      <c r="G153" s="262" t="str">
        <f>IF(E153="","",DataPembayaran_BLU!$E$153)</f>
        <v/>
      </c>
      <c r="H153" s="7" t="str">
        <f>IF(E153="","",DataPembayaran_BLU!$L$153-DataPembayaran_BLU!$N$153-DataPembayaran_BLU!$P$153)</f>
        <v/>
      </c>
      <c r="I153" s="256" t="str">
        <f>IF(E153="","",DataPembayaran_BLU!$F$153)</f>
        <v/>
      </c>
      <c r="J153" s="263" t="str">
        <f>IFERROR(INDEX(supplier_alamat,MATCH(DataSP2D_BLU!I153,supplier,0)),"")</f>
        <v/>
      </c>
      <c r="K153" s="263" t="str">
        <f t="shared" si="21"/>
        <v/>
      </c>
      <c r="L153" s="263" t="str">
        <f t="shared" si="22"/>
        <v/>
      </c>
      <c r="M153" s="263" t="str">
        <f t="shared" si="23"/>
        <v/>
      </c>
      <c r="N153" s="264" t="str">
        <f>IF(E153="","",DataPembayaran_BLU!$G$153)</f>
        <v/>
      </c>
    </row>
    <row r="154" spans="1:14">
      <c r="A154" s="256">
        <v>153</v>
      </c>
      <c r="B154" s="257" t="str">
        <f>_xlfn.IFNA(INDEX(DataPembayaran_BLU!$C$2:$C$700,MATCH(A154,DataPembayaran_BLU!$A$2:$A$700,0)),"")</f>
        <v/>
      </c>
      <c r="C154" s="258" t="str">
        <f>IF(INDEX(DataPembayaran_BLU!$B$2:$B$700,MATCH(DataSP2D_BLU!B154,DataPembayaran_BLU!$C$2:$C$700,0))=0,"",INDEX(DataPembayaran_BLU!$B$2:$B$700,MATCH(DataSP2D_BLU!B154,DataPembayaran_BLU!$C$2:$C$700,0)))</f>
        <v/>
      </c>
      <c r="D154" s="259"/>
      <c r="E154" s="260"/>
      <c r="F154" s="261" t="str">
        <f>IF(E154="","",DataPembayaran_BLU!$U154)</f>
        <v/>
      </c>
      <c r="G154" s="262" t="str">
        <f>IF(E154="","",DataPembayaran_BLU!$E$154)</f>
        <v/>
      </c>
      <c r="H154" s="7" t="str">
        <f>IF(E154="","",DataPembayaran_BLU!$L$154-DataPembayaran_BLU!$N$154-DataPembayaran_BLU!$P$154)</f>
        <v/>
      </c>
      <c r="I154" s="256" t="str">
        <f>IF(E154="","",DataPembayaran_BLU!$F$154)</f>
        <v/>
      </c>
      <c r="J154" s="263" t="str">
        <f>IFERROR(INDEX(supplier_alamat,MATCH(DataSP2D_BLU!I154,supplier,0)),"")</f>
        <v/>
      </c>
      <c r="K154" s="263" t="str">
        <f t="shared" si="21"/>
        <v/>
      </c>
      <c r="L154" s="263" t="str">
        <f t="shared" si="22"/>
        <v/>
      </c>
      <c r="M154" s="263" t="str">
        <f t="shared" si="23"/>
        <v/>
      </c>
      <c r="N154" s="264" t="str">
        <f>IF(E154="","",DataPembayaran_BLU!$G$154)</f>
        <v/>
      </c>
    </row>
    <row r="155" spans="1:14">
      <c r="A155" s="256">
        <v>154</v>
      </c>
      <c r="B155" s="257" t="str">
        <f>_xlfn.IFNA(INDEX(DataPembayaran_BLU!$C$2:$C$700,MATCH(A155,DataPembayaran_BLU!$A$2:$A$700,0)),"")</f>
        <v/>
      </c>
      <c r="C155" s="258" t="str">
        <f>IF(INDEX(DataPembayaran_BLU!$B$2:$B$700,MATCH(DataSP2D_BLU!B155,DataPembayaran_BLU!$C$2:$C$700,0))=0,"",INDEX(DataPembayaran_BLU!$B$2:$B$700,MATCH(DataSP2D_BLU!B155,DataPembayaran_BLU!$C$2:$C$700,0)))</f>
        <v/>
      </c>
      <c r="D155" s="259"/>
      <c r="E155" s="260"/>
      <c r="F155" s="261" t="str">
        <f>IF(E155="","",DataPembayaran_BLU!$U155)</f>
        <v/>
      </c>
      <c r="G155" s="262" t="str">
        <f>IF(E155="","",DataPembayaran_BLU!$E$155)</f>
        <v/>
      </c>
      <c r="H155" s="7" t="str">
        <f>IF(E155="","",DataPembayaran_BLU!$L$155-DataPembayaran_BLU!$N$155-DataPembayaran_BLU!$P$155)</f>
        <v/>
      </c>
      <c r="I155" s="256" t="str">
        <f>IF(E155="","",DataPembayaran_BLU!$F$155)</f>
        <v/>
      </c>
      <c r="J155" s="263" t="str">
        <f>IFERROR(INDEX(supplier_alamat,MATCH(DataSP2D_BLU!I155,supplier,0)),"")</f>
        <v/>
      </c>
      <c r="K155" s="263" t="str">
        <f t="shared" si="21"/>
        <v/>
      </c>
      <c r="L155" s="263" t="str">
        <f t="shared" si="22"/>
        <v/>
      </c>
      <c r="M155" s="263" t="str">
        <f t="shared" si="23"/>
        <v/>
      </c>
      <c r="N155" s="264" t="str">
        <f>IF(E155="","",DataPembayaran_BLU!$G$155)</f>
        <v/>
      </c>
    </row>
    <row r="156" spans="1:14">
      <c r="A156" s="256">
        <v>155</v>
      </c>
      <c r="B156" s="257" t="str">
        <f>_xlfn.IFNA(INDEX(DataPembayaran_BLU!$C$2:$C$700,MATCH(A156,DataPembayaran_BLU!$A$2:$A$700,0)),"")</f>
        <v/>
      </c>
      <c r="C156" s="258" t="str">
        <f>IF(INDEX(DataPembayaran_BLU!$B$2:$B$700,MATCH(DataSP2D_BLU!B156,DataPembayaran_BLU!$C$2:$C$700,0))=0,"",INDEX(DataPembayaran_BLU!$B$2:$B$700,MATCH(DataSP2D_BLU!B156,DataPembayaran_BLU!$C$2:$C$700,0)))</f>
        <v/>
      </c>
      <c r="D156" s="259"/>
      <c r="E156" s="260"/>
      <c r="F156" s="261" t="str">
        <f>IF(E156="","",DataPembayaran_BLU!$U156)</f>
        <v/>
      </c>
      <c r="G156" s="262" t="str">
        <f>IF(E156="","",DataPembayaran_BLU!$E$156)</f>
        <v/>
      </c>
      <c r="H156" s="7" t="str">
        <f>IF(E156="","",DataPembayaran_BLU!$L$156-DataPembayaran_BLU!$N$156-DataPembayaran_BLU!$P$156)</f>
        <v/>
      </c>
      <c r="I156" s="256" t="str">
        <f>IF(E156="","",DataPembayaran_BLU!$F$156)</f>
        <v/>
      </c>
      <c r="J156" s="263" t="str">
        <f>IFERROR(INDEX(supplier_alamat,MATCH(DataSP2D_BLU!I156,supplier,0)),"")</f>
        <v/>
      </c>
      <c r="K156" s="263" t="str">
        <f t="shared" si="21"/>
        <v/>
      </c>
      <c r="L156" s="263" t="str">
        <f t="shared" si="22"/>
        <v/>
      </c>
      <c r="M156" s="263" t="str">
        <f t="shared" si="23"/>
        <v/>
      </c>
      <c r="N156" s="264" t="str">
        <f>IF(E156="","",DataPembayaran_BLU!$G$156)</f>
        <v/>
      </c>
    </row>
    <row r="157" spans="1:14">
      <c r="A157" s="256">
        <v>156</v>
      </c>
      <c r="B157" s="257" t="str">
        <f>_xlfn.IFNA(INDEX(DataPembayaran_BLU!$C$2:$C$700,MATCH(A157,DataPembayaran_BLU!$A$2:$A$700,0)),"")</f>
        <v/>
      </c>
      <c r="C157" s="258" t="str">
        <f>IF(INDEX(DataPembayaran_BLU!$B$2:$B$700,MATCH(DataSP2D_BLU!B157,DataPembayaran_BLU!$C$2:$C$700,0))=0,"",INDEX(DataPembayaran_BLU!$B$2:$B$700,MATCH(DataSP2D_BLU!B157,DataPembayaran_BLU!$C$2:$C$700,0)))</f>
        <v/>
      </c>
      <c r="D157" s="259"/>
      <c r="E157" s="260"/>
      <c r="F157" s="261" t="str">
        <f>IF(E157="","",DataPembayaran_BLU!$U157)</f>
        <v/>
      </c>
      <c r="G157" s="262" t="str">
        <f>IF(E157="","",DataPembayaran_BLU!$E$157)</f>
        <v/>
      </c>
      <c r="H157" s="7" t="str">
        <f>IF(E157="","",DataPembayaran_BLU!$L$157-DataPembayaran_BLU!$N$157-DataPembayaran_BLU!$P$157)</f>
        <v/>
      </c>
      <c r="I157" s="256" t="str">
        <f>IF(E157="","",DataPembayaran_BLU!$F$157)</f>
        <v/>
      </c>
      <c r="J157" s="263" t="str">
        <f>IFERROR(INDEX(supplier_alamat,MATCH(DataSP2D_BLU!I157,supplier,0)),"")</f>
        <v/>
      </c>
      <c r="K157" s="263" t="str">
        <f t="shared" si="21"/>
        <v/>
      </c>
      <c r="L157" s="263" t="str">
        <f t="shared" si="22"/>
        <v/>
      </c>
      <c r="M157" s="263" t="str">
        <f t="shared" si="23"/>
        <v/>
      </c>
      <c r="N157" s="264" t="str">
        <f>IF(E157="","",DataPembayaran_BLU!$G$157)</f>
        <v/>
      </c>
    </row>
    <row r="158" spans="1:14">
      <c r="A158" s="256">
        <v>157</v>
      </c>
      <c r="B158" s="257" t="str">
        <f>_xlfn.IFNA(INDEX(DataPembayaran_BLU!$C$2:$C$700,MATCH(A158,DataPembayaran_BLU!$A$2:$A$700,0)),"")</f>
        <v/>
      </c>
      <c r="C158" s="258" t="str">
        <f>IF(INDEX(DataPembayaran_BLU!$B$2:$B$700,MATCH(DataSP2D_BLU!B158,DataPembayaran_BLU!$C$2:$C$700,0))=0,"",INDEX(DataPembayaran_BLU!$B$2:$B$700,MATCH(DataSP2D_BLU!B158,DataPembayaran_BLU!$C$2:$C$700,0)))</f>
        <v/>
      </c>
      <c r="D158" s="259"/>
      <c r="E158" s="260"/>
      <c r="F158" s="261" t="str">
        <f>IF(E158="","",DataPembayaran_BLU!$U158)</f>
        <v/>
      </c>
      <c r="G158" s="262" t="str">
        <f>IF(E158="","",DataPembayaran_BLU!$E$158)</f>
        <v/>
      </c>
      <c r="H158" s="7" t="str">
        <f>IF(E158="","",DataPembayaran_BLU!$L$158-DataPembayaran_BLU!$N$158-DataPembayaran_BLU!$P$158)</f>
        <v/>
      </c>
      <c r="I158" s="256" t="str">
        <f>IF(E158="","",DataPembayaran_BLU!$F$158)</f>
        <v/>
      </c>
      <c r="J158" s="263" t="str">
        <f>IFERROR(INDEX(supplier_alamat,MATCH(DataSP2D_BLU!I158,supplier,0)),"")</f>
        <v/>
      </c>
      <c r="K158" s="263" t="str">
        <f t="shared" si="21"/>
        <v/>
      </c>
      <c r="L158" s="263" t="str">
        <f t="shared" si="22"/>
        <v/>
      </c>
      <c r="M158" s="263" t="str">
        <f t="shared" si="23"/>
        <v/>
      </c>
      <c r="N158" s="264" t="str">
        <f>IF(E158="","",DataPembayaran_BLU!$G$158)</f>
        <v/>
      </c>
    </row>
    <row r="159" spans="1:14">
      <c r="A159" s="256">
        <v>158</v>
      </c>
      <c r="B159" s="257" t="str">
        <f>_xlfn.IFNA(INDEX(DataPembayaran_BLU!$C$2:$C$700,MATCH(A159,DataPembayaran_BLU!$A$2:$A$700,0)),"")</f>
        <v/>
      </c>
      <c r="C159" s="258" t="str">
        <f>IF(INDEX(DataPembayaran_BLU!$B$2:$B$700,MATCH(DataSP2D_BLU!B159,DataPembayaran_BLU!$C$2:$C$700,0))=0,"",INDEX(DataPembayaran_BLU!$B$2:$B$700,MATCH(DataSP2D_BLU!B159,DataPembayaran_BLU!$C$2:$C$700,0)))</f>
        <v/>
      </c>
      <c r="D159" s="259"/>
      <c r="E159" s="260"/>
      <c r="F159" s="261" t="str">
        <f>IF(E159="","",DataPembayaran_BLU!$U159)</f>
        <v/>
      </c>
      <c r="G159" s="262" t="str">
        <f>IF(E159="","",DataPembayaran_BLU!$E$159)</f>
        <v/>
      </c>
      <c r="H159" s="7" t="str">
        <f>IF(E159="","",DataPembayaran_BLU!$L$159-DataPembayaran_BLU!$N$159-DataPembayaran_BLU!$P$159)</f>
        <v/>
      </c>
      <c r="I159" s="256" t="str">
        <f>IF(E159="","",DataPembayaran_BLU!$F$159)</f>
        <v/>
      </c>
      <c r="J159" s="263" t="str">
        <f>IFERROR(INDEX(supplier_alamat,MATCH(DataSP2D_BLU!I159,supplier,0)),"")</f>
        <v/>
      </c>
      <c r="K159" s="263" t="str">
        <f t="shared" si="21"/>
        <v/>
      </c>
      <c r="L159" s="263" t="str">
        <f t="shared" si="22"/>
        <v/>
      </c>
      <c r="M159" s="263" t="str">
        <f t="shared" si="23"/>
        <v/>
      </c>
      <c r="N159" s="264" t="str">
        <f>IF(E159="","",DataPembayaran_BLU!$G$159)</f>
        <v/>
      </c>
    </row>
    <row r="160" spans="1:14">
      <c r="A160" s="256">
        <v>159</v>
      </c>
      <c r="B160" s="257" t="str">
        <f>_xlfn.IFNA(INDEX(DataPembayaran_BLU!$C$2:$C$700,MATCH(A160,DataPembayaran_BLU!$A$2:$A$700,0)),"")</f>
        <v/>
      </c>
      <c r="C160" s="258" t="str">
        <f>IF(INDEX(DataPembayaran_BLU!$B$2:$B$700,MATCH(DataSP2D_BLU!B160,DataPembayaran_BLU!$C$2:$C$700,0))=0,"",INDEX(DataPembayaran_BLU!$B$2:$B$700,MATCH(DataSP2D_BLU!B160,DataPembayaran_BLU!$C$2:$C$700,0)))</f>
        <v/>
      </c>
      <c r="D160" s="259"/>
      <c r="E160" s="260"/>
      <c r="F160" s="261" t="str">
        <f>IF(E160="","",DataPembayaran_BLU!$U160)</f>
        <v/>
      </c>
      <c r="G160" s="262" t="str">
        <f>IF(E160="","",DataPembayaran_BLU!$E$160)</f>
        <v/>
      </c>
      <c r="H160" s="7" t="str">
        <f>IF(E160="","",DataPembayaran_BLU!$L$160-DataPembayaran_BLU!$N$160-DataPembayaran_BLU!$P$160)</f>
        <v/>
      </c>
      <c r="I160" s="256" t="str">
        <f>IF(E160="","",DataPembayaran_BLU!$F$160)</f>
        <v/>
      </c>
      <c r="J160" s="263" t="str">
        <f>IFERROR(INDEX(supplier_alamat,MATCH(DataSP2D_BLU!I160,supplier,0)),"")</f>
        <v/>
      </c>
      <c r="K160" s="263" t="str">
        <f t="shared" si="21"/>
        <v/>
      </c>
      <c r="L160" s="263" t="str">
        <f t="shared" si="22"/>
        <v/>
      </c>
      <c r="M160" s="263" t="str">
        <f t="shared" si="23"/>
        <v/>
      </c>
      <c r="N160" s="264" t="str">
        <f>IF(E160="","",DataPembayaran_BLU!$G$160)</f>
        <v/>
      </c>
    </row>
    <row r="161" spans="1:14">
      <c r="A161" s="256">
        <v>160</v>
      </c>
      <c r="B161" s="257" t="str">
        <f>_xlfn.IFNA(INDEX(DataPembayaran_BLU!$C$2:$C$700,MATCH(A161,DataPembayaran_BLU!$A$2:$A$700,0)),"")</f>
        <v/>
      </c>
      <c r="C161" s="258" t="str">
        <f>IF(INDEX(DataPembayaran_BLU!$B$2:$B$700,MATCH(DataSP2D_BLU!B161,DataPembayaran_BLU!$C$2:$C$700,0))=0,"",INDEX(DataPembayaran_BLU!$B$2:$B$700,MATCH(DataSP2D_BLU!B161,DataPembayaran_BLU!$C$2:$C$700,0)))</f>
        <v/>
      </c>
      <c r="D161" s="259"/>
      <c r="E161" s="260"/>
      <c r="F161" s="261" t="str">
        <f>IF(E161="","",DataPembayaran_BLU!$U161)</f>
        <v/>
      </c>
      <c r="G161" s="262" t="str">
        <f>IF(E161="","",DataPembayaran_BLU!$E$161)</f>
        <v/>
      </c>
      <c r="H161" s="7" t="str">
        <f>IF(E161="","",DataPembayaran_BLU!$L$161-DataPembayaran_BLU!$N$161-DataPembayaran_BLU!$P$161)</f>
        <v/>
      </c>
      <c r="I161" s="256" t="str">
        <f>IF(E161="","",DataPembayaran_BLU!$F$161)</f>
        <v/>
      </c>
      <c r="J161" s="263" t="str">
        <f>IFERROR(INDEX(supplier_alamat,MATCH(DataSP2D_BLU!I161,supplier,0)),"")</f>
        <v/>
      </c>
      <c r="K161" s="263" t="str">
        <f t="shared" si="21"/>
        <v/>
      </c>
      <c r="L161" s="263" t="str">
        <f t="shared" si="22"/>
        <v/>
      </c>
      <c r="M161" s="263" t="str">
        <f t="shared" si="23"/>
        <v/>
      </c>
      <c r="N161" s="264" t="str">
        <f>IF(E161="","",DataPembayaran_BLU!$G$161)</f>
        <v/>
      </c>
    </row>
    <row r="162" spans="1:14">
      <c r="A162" s="256">
        <v>161</v>
      </c>
      <c r="B162" s="257" t="str">
        <f>_xlfn.IFNA(INDEX(DataPembayaran_BLU!$C$2:$C$700,MATCH(A162,DataPembayaran_BLU!$A$2:$A$700,0)),"")</f>
        <v/>
      </c>
      <c r="C162" s="258" t="str">
        <f>IF(INDEX(DataPembayaran_BLU!$B$2:$B$700,MATCH(DataSP2D_BLU!B162,DataPembayaran_BLU!$C$2:$C$700,0))=0,"",INDEX(DataPembayaran_BLU!$B$2:$B$700,MATCH(DataSP2D_BLU!B162,DataPembayaran_BLU!$C$2:$C$700,0)))</f>
        <v/>
      </c>
      <c r="D162" s="259"/>
      <c r="E162" s="260"/>
      <c r="F162" s="261" t="str">
        <f>IF(E162="","",DataPembayaran_BLU!$U162)</f>
        <v/>
      </c>
      <c r="G162" s="262" t="str">
        <f>IF(E162="","",DataPembayaran_BLU!$E$162)</f>
        <v/>
      </c>
      <c r="H162" s="7" t="str">
        <f>IF(E162="","",DataPembayaran_BLU!$L$162-DataPembayaran_BLU!$N$162-DataPembayaran_BLU!$P$162)</f>
        <v/>
      </c>
      <c r="I162" s="256" t="str">
        <f>IF(E162="","",DataPembayaran_BLU!$F$162)</f>
        <v/>
      </c>
      <c r="J162" s="263" t="str">
        <f>IFERROR(INDEX(supplier_alamat,MATCH(DataSP2D_BLU!I162,supplier,0)),"")</f>
        <v/>
      </c>
      <c r="K162" s="263" t="str">
        <f t="shared" si="21"/>
        <v/>
      </c>
      <c r="L162" s="263" t="str">
        <f t="shared" si="22"/>
        <v/>
      </c>
      <c r="M162" s="263" t="str">
        <f t="shared" si="23"/>
        <v/>
      </c>
      <c r="N162" s="264" t="str">
        <f>IF(E162="","",DataPembayaran_BLU!$G$162)</f>
        <v/>
      </c>
    </row>
    <row r="163" spans="1:14">
      <c r="A163" s="256">
        <v>162</v>
      </c>
      <c r="B163" s="257" t="str">
        <f>_xlfn.IFNA(INDEX(DataPembayaran_BLU!$C$2:$C$700,MATCH(A163,DataPembayaran_BLU!$A$2:$A$700,0)),"")</f>
        <v/>
      </c>
      <c r="C163" s="258" t="str">
        <f>IF(INDEX(DataPembayaran_BLU!$B$2:$B$700,MATCH(DataSP2D_BLU!B163,DataPembayaran_BLU!$C$2:$C$700,0))=0,"",INDEX(DataPembayaran_BLU!$B$2:$B$700,MATCH(DataSP2D_BLU!B163,DataPembayaran_BLU!$C$2:$C$700,0)))</f>
        <v/>
      </c>
      <c r="D163" s="259"/>
      <c r="E163" s="260"/>
      <c r="F163" s="261" t="str">
        <f>IF(E163="","",DataPembayaran_BLU!$U163)</f>
        <v/>
      </c>
      <c r="G163" s="262" t="str">
        <f>IF(E163="","",DataPembayaran_BLU!$E$163)</f>
        <v/>
      </c>
      <c r="H163" s="7" t="str">
        <f>IF(E163="","",DataPembayaran_BLU!$L$163-DataPembayaran_BLU!$N$163-DataPembayaran_BLU!$P$163)</f>
        <v/>
      </c>
      <c r="I163" s="256" t="str">
        <f>IF(E163="","",DataPembayaran_BLU!$F$163)</f>
        <v/>
      </c>
      <c r="J163" s="263" t="str">
        <f>IFERROR(INDEX(supplier_alamat,MATCH(DataSP2D_BLU!I163,supplier,0)),"")</f>
        <v/>
      </c>
      <c r="K163" s="263" t="str">
        <f t="shared" si="21"/>
        <v/>
      </c>
      <c r="L163" s="263" t="str">
        <f t="shared" si="22"/>
        <v/>
      </c>
      <c r="M163" s="263" t="str">
        <f t="shared" si="23"/>
        <v/>
      </c>
      <c r="N163" s="264" t="str">
        <f>IF(E163="","",DataPembayaran_BLU!$G$163)</f>
        <v/>
      </c>
    </row>
    <row r="164" spans="1:14">
      <c r="A164" s="256">
        <v>163</v>
      </c>
      <c r="B164" s="257" t="str">
        <f>_xlfn.IFNA(INDEX(DataPembayaran_BLU!$C$2:$C$700,MATCH(A164,DataPembayaran_BLU!$A$2:$A$700,0)),"")</f>
        <v/>
      </c>
      <c r="C164" s="258" t="str">
        <f>IF(INDEX(DataPembayaran_BLU!$B$2:$B$700,MATCH(DataSP2D_BLU!B164,DataPembayaran_BLU!$C$2:$C$700,0))=0,"",INDEX(DataPembayaran_BLU!$B$2:$B$700,MATCH(DataSP2D_BLU!B164,DataPembayaran_BLU!$C$2:$C$700,0)))</f>
        <v/>
      </c>
      <c r="D164" s="259"/>
      <c r="E164" s="260"/>
      <c r="F164" s="261" t="str">
        <f>IF(E164="","",DataPembayaran_BLU!$U164)</f>
        <v/>
      </c>
      <c r="G164" s="262" t="str">
        <f>IF(E164="","",DataPembayaran_BLU!$E$164)</f>
        <v/>
      </c>
      <c r="H164" s="7" t="str">
        <f>IF(E164="","",DataPembayaran_BLU!$L$164-DataPembayaran_BLU!$N$164-DataPembayaran_BLU!$P$164)</f>
        <v/>
      </c>
      <c r="I164" s="256" t="str">
        <f>IF(E164="","",DataPembayaran_BLU!$F$164)</f>
        <v/>
      </c>
      <c r="J164" s="263" t="str">
        <f>IFERROR(INDEX(supplier_alamat,MATCH(DataSP2D_BLU!I164,supplier,0)),"")</f>
        <v/>
      </c>
      <c r="K164" s="263" t="str">
        <f t="shared" si="21"/>
        <v/>
      </c>
      <c r="L164" s="263" t="str">
        <f t="shared" si="22"/>
        <v/>
      </c>
      <c r="M164" s="263" t="str">
        <f t="shared" si="23"/>
        <v/>
      </c>
      <c r="N164" s="264" t="str">
        <f>IF(E164="","",DataPembayaran_BLU!$G$164)</f>
        <v/>
      </c>
    </row>
    <row r="165" spans="1:14">
      <c r="A165" s="256">
        <v>164</v>
      </c>
      <c r="B165" s="257" t="str">
        <f>_xlfn.IFNA(INDEX(DataPembayaran_BLU!$C$2:$C$700,MATCH(A165,DataPembayaran_BLU!$A$2:$A$700,0)),"")</f>
        <v/>
      </c>
      <c r="C165" s="258" t="str">
        <f>IF(INDEX(DataPembayaran_BLU!$B$2:$B$700,MATCH(DataSP2D_BLU!B165,DataPembayaran_BLU!$C$2:$C$700,0))=0,"",INDEX(DataPembayaran_BLU!$B$2:$B$700,MATCH(DataSP2D_BLU!B165,DataPembayaran_BLU!$C$2:$C$700,0)))</f>
        <v/>
      </c>
      <c r="D165" s="259"/>
      <c r="E165" s="260"/>
      <c r="F165" s="261" t="str">
        <f>IF(E165="","",DataPembayaran_BLU!$U165)</f>
        <v/>
      </c>
      <c r="G165" s="262" t="str">
        <f>IF(E165="","",DataPembayaran_BLU!$E$165)</f>
        <v/>
      </c>
      <c r="H165" s="7" t="str">
        <f>IF(E165="","",DataPembayaran_BLU!$L$165-DataPembayaran_BLU!$N$165-DataPembayaran_BLU!$P$165)</f>
        <v/>
      </c>
      <c r="I165" s="256" t="str">
        <f>IF(E165="","",DataPembayaran_BLU!$F$165)</f>
        <v/>
      </c>
      <c r="J165" s="263" t="str">
        <f>IFERROR(INDEX(supplier_alamat,MATCH(DataSP2D_BLU!I165,supplier,0)),"")</f>
        <v/>
      </c>
      <c r="K165" s="263" t="str">
        <f t="shared" si="21"/>
        <v/>
      </c>
      <c r="L165" s="263" t="str">
        <f t="shared" si="22"/>
        <v/>
      </c>
      <c r="M165" s="263" t="str">
        <f t="shared" si="23"/>
        <v/>
      </c>
      <c r="N165" s="264" t="str">
        <f>IF(E165="","",DataPembayaran_BLU!$G$165)</f>
        <v/>
      </c>
    </row>
    <row r="166" spans="1:14">
      <c r="A166" s="256">
        <v>165</v>
      </c>
      <c r="B166" s="257" t="str">
        <f>_xlfn.IFNA(INDEX(DataPembayaran_BLU!$C$2:$C$700,MATCH(A166,DataPembayaran_BLU!$A$2:$A$700,0)),"")</f>
        <v/>
      </c>
      <c r="C166" s="258" t="str">
        <f>IF(INDEX(DataPembayaran_BLU!$B$2:$B$700,MATCH(DataSP2D_BLU!B166,DataPembayaran_BLU!$C$2:$C$700,0))=0,"",INDEX(DataPembayaran_BLU!$B$2:$B$700,MATCH(DataSP2D_BLU!B166,DataPembayaran_BLU!$C$2:$C$700,0)))</f>
        <v/>
      </c>
      <c r="D166" s="259"/>
      <c r="E166" s="260"/>
      <c r="F166" s="261" t="str">
        <f>IF(E166="","",DataPembayaran_BLU!$U166)</f>
        <v/>
      </c>
      <c r="G166" s="262" t="str">
        <f>IF(E166="","",DataPembayaran_BLU!$E$166)</f>
        <v/>
      </c>
      <c r="H166" s="7" t="str">
        <f>IF(E166="","",DataPembayaran_BLU!$L$166-DataPembayaran_BLU!$N$166-DataPembayaran_BLU!$P$166)</f>
        <v/>
      </c>
      <c r="I166" s="256" t="str">
        <f>IF(E166="","",DataPembayaran_BLU!$F$166)</f>
        <v/>
      </c>
      <c r="J166" s="263" t="str">
        <f>IFERROR(INDEX(supplier_alamat,MATCH(DataSP2D_BLU!I166,supplier,0)),"")</f>
        <v/>
      </c>
      <c r="K166" s="263" t="str">
        <f t="shared" si="21"/>
        <v/>
      </c>
      <c r="L166" s="263" t="str">
        <f t="shared" si="22"/>
        <v/>
      </c>
      <c r="M166" s="263" t="str">
        <f t="shared" si="23"/>
        <v/>
      </c>
      <c r="N166" s="264" t="str">
        <f>IF(E166="","",DataPembayaran_BLU!$G$166)</f>
        <v/>
      </c>
    </row>
    <row r="167" spans="1:14">
      <c r="A167" s="256">
        <v>166</v>
      </c>
      <c r="B167" s="257" t="str">
        <f>_xlfn.IFNA(INDEX(DataPembayaran_BLU!$C$2:$C$700,MATCH(A167,DataPembayaran_BLU!$A$2:$A$700,0)),"")</f>
        <v/>
      </c>
      <c r="C167" s="258" t="str">
        <f>IF(INDEX(DataPembayaran_BLU!$B$2:$B$700,MATCH(DataSP2D_BLU!B167,DataPembayaran_BLU!$C$2:$C$700,0))=0,"",INDEX(DataPembayaran_BLU!$B$2:$B$700,MATCH(DataSP2D_BLU!B167,DataPembayaran_BLU!$C$2:$C$700,0)))</f>
        <v/>
      </c>
      <c r="D167" s="259"/>
      <c r="E167" s="260"/>
      <c r="F167" s="261" t="str">
        <f>IF(E167="","",DataPembayaran_BLU!$U167)</f>
        <v/>
      </c>
      <c r="G167" s="262" t="str">
        <f>IF(E167="","",DataPembayaran_BLU!$E$167)</f>
        <v/>
      </c>
      <c r="H167" s="7" t="str">
        <f>IF(E167="","",DataPembayaran_BLU!$L$167-DataPembayaran_BLU!$N$167-DataPembayaran_BLU!$P$167)</f>
        <v/>
      </c>
      <c r="I167" s="256" t="str">
        <f>IF(E167="","",DataPembayaran_BLU!$F$167)</f>
        <v/>
      </c>
      <c r="J167" s="263" t="str">
        <f>IFERROR(INDEX(supplier_alamat,MATCH(DataSP2D_BLU!I167,supplier,0)),"")</f>
        <v/>
      </c>
      <c r="K167" s="263" t="str">
        <f t="shared" si="21"/>
        <v/>
      </c>
      <c r="L167" s="263" t="str">
        <f t="shared" si="22"/>
        <v/>
      </c>
      <c r="M167" s="263" t="str">
        <f t="shared" si="23"/>
        <v/>
      </c>
      <c r="N167" s="264" t="str">
        <f>IF(E167="","",DataPembayaran_BLU!$G$167)</f>
        <v/>
      </c>
    </row>
    <row r="168" spans="1:14">
      <c r="A168" s="256">
        <v>167</v>
      </c>
      <c r="B168" s="257" t="str">
        <f>_xlfn.IFNA(INDEX(DataPembayaran_BLU!$C$2:$C$700,MATCH(A168,DataPembayaran_BLU!$A$2:$A$700,0)),"")</f>
        <v/>
      </c>
      <c r="C168" s="258" t="str">
        <f>IF(INDEX(DataPembayaran_BLU!$B$2:$B$700,MATCH(DataSP2D_BLU!B168,DataPembayaran_BLU!$C$2:$C$700,0))=0,"",INDEX(DataPembayaran_BLU!$B$2:$B$700,MATCH(DataSP2D_BLU!B168,DataPembayaran_BLU!$C$2:$C$700,0)))</f>
        <v/>
      </c>
      <c r="D168" s="259"/>
      <c r="E168" s="260"/>
      <c r="F168" s="261" t="str">
        <f>IF(E168="","",DataPembayaran_BLU!$U168)</f>
        <v/>
      </c>
      <c r="G168" s="262" t="str">
        <f>IF(E168="","",DataPembayaran_BLU!$E$168)</f>
        <v/>
      </c>
      <c r="H168" s="7" t="str">
        <f>IF(E168="","",DataPembayaran_BLU!$L$168-DataPembayaran_BLU!$N$168-DataPembayaran_BLU!$P$168)</f>
        <v/>
      </c>
      <c r="I168" s="256" t="str">
        <f>IF(E168="","",DataPembayaran_BLU!$F$168)</f>
        <v/>
      </c>
      <c r="J168" s="263" t="str">
        <f>IFERROR(INDEX(supplier_alamat,MATCH(DataSP2D_BLU!I168,supplier,0)),"")</f>
        <v/>
      </c>
      <c r="K168" s="263" t="str">
        <f t="shared" si="21"/>
        <v/>
      </c>
      <c r="L168" s="263" t="str">
        <f t="shared" si="22"/>
        <v/>
      </c>
      <c r="M168" s="263" t="str">
        <f t="shared" si="23"/>
        <v/>
      </c>
      <c r="N168" s="264" t="str">
        <f>IF(E168="","",DataPembayaran_BLU!$G$168)</f>
        <v/>
      </c>
    </row>
    <row r="169" spans="1:14">
      <c r="A169" s="256">
        <v>168</v>
      </c>
      <c r="B169" s="257" t="str">
        <f>_xlfn.IFNA(INDEX(DataPembayaran_BLU!$C$2:$C$700,MATCH(A169,DataPembayaran_BLU!$A$2:$A$700,0)),"")</f>
        <v/>
      </c>
      <c r="C169" s="258" t="str">
        <f>IF(INDEX(DataPembayaran_BLU!$B$2:$B$700,MATCH(DataSP2D_BLU!B169,DataPembayaran_BLU!$C$2:$C$700,0))=0,"",INDEX(DataPembayaran_BLU!$B$2:$B$700,MATCH(DataSP2D_BLU!B169,DataPembayaran_BLU!$C$2:$C$700,0)))</f>
        <v/>
      </c>
      <c r="D169" s="259"/>
      <c r="E169" s="260"/>
      <c r="F169" s="261" t="str">
        <f>IF(E169="","",DataPembayaran_BLU!$U169)</f>
        <v/>
      </c>
      <c r="G169" s="262" t="str">
        <f>IF(E169="","",DataPembayaran_BLU!$E169)</f>
        <v/>
      </c>
      <c r="H169" s="7" t="str">
        <f>IF(E169="","",DataPembayaran_BLU!$L$169-DataPembayaran_BLU!$N$169-DataPembayaran_BLU!$P169)</f>
        <v/>
      </c>
      <c r="I169" s="256" t="str">
        <f>IF(E169="","",DataPembayaran_BLU!$F169)</f>
        <v/>
      </c>
      <c r="J169" s="263" t="str">
        <f>IFERROR(INDEX(supplier_alamat,MATCH(DataSP2D_BLU!I169,supplier,0)),"")</f>
        <v/>
      </c>
      <c r="K169" s="263" t="str">
        <f t="shared" si="21"/>
        <v/>
      </c>
      <c r="L169" s="263" t="str">
        <f t="shared" si="22"/>
        <v/>
      </c>
      <c r="M169" s="263" t="str">
        <f t="shared" si="23"/>
        <v/>
      </c>
      <c r="N169" s="264" t="str">
        <f>IF(E169="","",DataPembayaran_BLU!$G$169)</f>
        <v/>
      </c>
    </row>
    <row r="170" spans="1:14">
      <c r="A170" s="256">
        <v>169</v>
      </c>
      <c r="B170" s="257" t="str">
        <f>_xlfn.IFNA(INDEX(DataPembayaran_BLU!$C$2:$C$700,MATCH(A170,DataPembayaran_BLU!$A$2:$A$700,0)),"")</f>
        <v/>
      </c>
      <c r="C170" s="258" t="str">
        <f>IF(INDEX(DataPembayaran_BLU!$B$2:$B$700,MATCH(DataSP2D_BLU!B170,DataPembayaran_BLU!$C$2:$C$700,0))=0,"",INDEX(DataPembayaran_BLU!$B$2:$B$700,MATCH(DataSP2D_BLU!B170,DataPembayaran_BLU!$C$2:$C$700,0)))</f>
        <v/>
      </c>
      <c r="D170" s="259"/>
      <c r="E170" s="260"/>
      <c r="F170" s="261" t="str">
        <f>IF(E170="","",DataPembayaran_BLU!$U170)</f>
        <v/>
      </c>
      <c r="G170" s="262" t="str">
        <f>IF(E170="","",DataPembayaran_BLU!$E170)</f>
        <v/>
      </c>
      <c r="H170" s="7" t="str">
        <f>IF(E170="","",DataPembayaran_BLU!$L$170-DataPembayaran_BLU!$N$170-DataPembayaran_BLU!$P170)</f>
        <v/>
      </c>
      <c r="I170" s="256" t="str">
        <f>IF(E170="","",DataPembayaran_BLU!$F170)</f>
        <v/>
      </c>
      <c r="J170" s="263" t="str">
        <f>IFERROR(INDEX(supplier_alamat,MATCH(DataSP2D_BLU!I170,supplier,0)),"")</f>
        <v/>
      </c>
      <c r="K170" s="263" t="str">
        <f t="shared" si="21"/>
        <v/>
      </c>
      <c r="L170" s="263" t="str">
        <f t="shared" si="22"/>
        <v/>
      </c>
      <c r="M170" s="263" t="str">
        <f t="shared" si="23"/>
        <v/>
      </c>
      <c r="N170" s="264" t="str">
        <f>IF(E170="","",DataPembayaran_BLU!$G$170)</f>
        <v/>
      </c>
    </row>
    <row r="171" spans="1:14">
      <c r="A171" s="256">
        <v>170</v>
      </c>
      <c r="B171" s="257" t="str">
        <f>_xlfn.IFNA(INDEX(DataPembayaran_BLU!$C$2:$C$700,MATCH(A171,DataPembayaran_BLU!$A$2:$A$700,0)),"")</f>
        <v/>
      </c>
      <c r="C171" s="258" t="str">
        <f>IF(INDEX(DataPembayaran_BLU!$B$2:$B$700,MATCH(DataSP2D_BLU!B171,DataPembayaran_BLU!$C$2:$C$700,0))=0,"",INDEX(DataPembayaran_BLU!$B$2:$B$700,MATCH(DataSP2D_BLU!B171,DataPembayaran_BLU!$C$2:$C$700,0)))</f>
        <v/>
      </c>
      <c r="D171" s="259"/>
      <c r="E171" s="260"/>
      <c r="F171" s="261" t="str">
        <f>IF(E171="","",DataPembayaran_BLU!$U171)</f>
        <v/>
      </c>
      <c r="G171" s="262" t="str">
        <f>IF(E171="","",DataPembayaran_BLU!$E171)</f>
        <v/>
      </c>
      <c r="H171" s="7" t="str">
        <f>IF(E171="","",DataPembayaran_BLU!$L$171-DataPembayaran_BLU!$N$171-DataPembayaran_BLU!$P171)</f>
        <v/>
      </c>
      <c r="I171" s="256" t="str">
        <f>IF(E171="","",DataPembayaran_BLU!$F171)</f>
        <v/>
      </c>
      <c r="J171" s="263" t="str">
        <f>IFERROR(INDEX(supplier_alamat,MATCH(DataSP2D_BLU!I171,supplier,0)),"")</f>
        <v/>
      </c>
      <c r="K171" s="263" t="str">
        <f t="shared" si="21"/>
        <v/>
      </c>
      <c r="L171" s="263" t="str">
        <f t="shared" si="22"/>
        <v/>
      </c>
      <c r="M171" s="263" t="str">
        <f t="shared" si="23"/>
        <v/>
      </c>
      <c r="N171" s="264" t="str">
        <f>IF(E171="","",DataPembayaran_BLU!$G$171)</f>
        <v/>
      </c>
    </row>
    <row r="172" spans="1:14">
      <c r="A172" s="256">
        <v>171</v>
      </c>
      <c r="B172" s="257" t="str">
        <f>_xlfn.IFNA(INDEX(DataPembayaran_BLU!$C$2:$C$700,MATCH(A172,DataPembayaran_BLU!$A$2:$A$700,0)),"")</f>
        <v/>
      </c>
      <c r="C172" s="258" t="str">
        <f>IF(INDEX(DataPembayaran_BLU!$B$2:$B$700,MATCH(DataSP2D_BLU!B172,DataPembayaran_BLU!$C$2:$C$700,0))=0,"",INDEX(DataPembayaran_BLU!$B$2:$B$700,MATCH(DataSP2D_BLU!B172,DataPembayaran_BLU!$C$2:$C$700,0)))</f>
        <v/>
      </c>
      <c r="D172" s="259"/>
      <c r="E172" s="260"/>
      <c r="F172" s="261" t="str">
        <f>IF(E172="","",DataPembayaran_BLU!$U172)</f>
        <v/>
      </c>
      <c r="G172" s="262" t="str">
        <f>IF(E172="","",DataPembayaran_BLU!$E172)</f>
        <v/>
      </c>
      <c r="H172" s="7" t="str">
        <f>IF(E172="","",DataPembayaran_BLU!$L$172-DataPembayaran_BLU!$N$172-DataPembayaran_BLU!$P172)</f>
        <v/>
      </c>
      <c r="I172" s="256" t="str">
        <f>IF(E172="","",DataPembayaran_BLU!$F172)</f>
        <v/>
      </c>
      <c r="J172" s="263" t="str">
        <f>IFERROR(INDEX(supplier_alamat,MATCH(DataSP2D_BLU!I172,supplier,0)),"")</f>
        <v/>
      </c>
      <c r="K172" s="263" t="str">
        <f t="shared" si="21"/>
        <v/>
      </c>
      <c r="L172" s="263" t="str">
        <f t="shared" si="22"/>
        <v/>
      </c>
      <c r="M172" s="263" t="str">
        <f t="shared" si="23"/>
        <v/>
      </c>
      <c r="N172" s="264" t="str">
        <f>IF(E172="","",DataPembayaran_BLU!$G$172)</f>
        <v/>
      </c>
    </row>
    <row r="173" spans="1:14">
      <c r="A173" s="256">
        <v>172</v>
      </c>
      <c r="B173" s="257" t="str">
        <f>_xlfn.IFNA(INDEX(DataPembayaran_BLU!$C$2:$C$700,MATCH(A173,DataPembayaran_BLU!$A$2:$A$700,0)),"")</f>
        <v/>
      </c>
      <c r="C173" s="258" t="str">
        <f>IF(INDEX(DataPembayaran_BLU!$B$2:$B$700,MATCH(DataSP2D_BLU!B173,DataPembayaran_BLU!$C$2:$C$700,0))=0,"",INDEX(DataPembayaran_BLU!$B$2:$B$700,MATCH(DataSP2D_BLU!B173,DataPembayaran_BLU!$C$2:$C$700,0)))</f>
        <v/>
      </c>
      <c r="D173" s="259"/>
      <c r="E173" s="260"/>
      <c r="F173" s="261" t="str">
        <f>IF(E173="","",DataPembayaran_BLU!$U173)</f>
        <v/>
      </c>
      <c r="G173" s="262" t="str">
        <f>IF(E173="","",DataPembayaran_BLU!$E173)</f>
        <v/>
      </c>
      <c r="H173" s="7" t="str">
        <f>IF(E173="","",DataPembayaran_BLU!$L$173-DataPembayaran_BLU!$N$173-DataPembayaran_BLU!$P173)</f>
        <v/>
      </c>
      <c r="I173" s="256" t="str">
        <f>IF(E173="","",DataPembayaran_BLU!$F173)</f>
        <v/>
      </c>
      <c r="J173" s="263" t="str">
        <f>IFERROR(INDEX(supplier_alamat,MATCH(DataSP2D_BLU!I173,supplier,0)),"")</f>
        <v/>
      </c>
      <c r="K173" s="263" t="str">
        <f t="shared" si="21"/>
        <v/>
      </c>
      <c r="L173" s="263" t="str">
        <f t="shared" si="22"/>
        <v/>
      </c>
      <c r="M173" s="263" t="str">
        <f t="shared" si="23"/>
        <v/>
      </c>
      <c r="N173" s="264" t="str">
        <f>IF(E173="","",DataPembayaran_BLU!$G$173)</f>
        <v/>
      </c>
    </row>
    <row r="174" spans="1:14">
      <c r="A174" s="256">
        <v>173</v>
      </c>
      <c r="B174" s="257" t="str">
        <f>_xlfn.IFNA(INDEX(DataPembayaran_BLU!$C$2:$C$700,MATCH(A174,DataPembayaran_BLU!$A$2:$A$700,0)),"")</f>
        <v/>
      </c>
      <c r="C174" s="258" t="str">
        <f>IF(INDEX(DataPembayaran_BLU!$B$2:$B$700,MATCH(DataSP2D_BLU!B174,DataPembayaran_BLU!$C$2:$C$700,0))=0,"",INDEX(DataPembayaran_BLU!$B$2:$B$700,MATCH(DataSP2D_BLU!B174,DataPembayaran_BLU!$C$2:$C$700,0)))</f>
        <v/>
      </c>
      <c r="D174" s="259"/>
      <c r="E174" s="260"/>
      <c r="F174" s="261" t="str">
        <f>IF(E174="","",DataPembayaran_BLU!$U174)</f>
        <v/>
      </c>
      <c r="G174" s="262" t="str">
        <f>IF(E174="","",DataPembayaran_BLU!$E174)</f>
        <v/>
      </c>
      <c r="H174" s="7" t="str">
        <f>IF(E174="","",DataPembayaran_BLU!$L$174-DataPembayaran_BLU!$N$174-DataPembayaran_BLU!$P174)</f>
        <v/>
      </c>
      <c r="I174" s="256" t="str">
        <f>IF(E174="","",DataPembayaran_BLU!$F174)</f>
        <v/>
      </c>
      <c r="J174" s="263" t="str">
        <f>IFERROR(INDEX(supplier_alamat,MATCH(DataSP2D_BLU!I174,supplier,0)),"")</f>
        <v/>
      </c>
      <c r="K174" s="263" t="str">
        <f t="shared" si="21"/>
        <v/>
      </c>
      <c r="L174" s="263" t="str">
        <f t="shared" si="22"/>
        <v/>
      </c>
      <c r="M174" s="263" t="str">
        <f t="shared" si="23"/>
        <v/>
      </c>
      <c r="N174" s="264" t="str">
        <f>IF(E174="","",DataPembayaran_BLU!$G$174)</f>
        <v/>
      </c>
    </row>
    <row r="175" spans="1:14">
      <c r="A175" s="256">
        <v>174</v>
      </c>
      <c r="B175" s="257" t="str">
        <f>_xlfn.IFNA(INDEX(DataPembayaran_BLU!$C$2:$C$700,MATCH(A175,DataPembayaran_BLU!$A$2:$A$700,0)),"")</f>
        <v/>
      </c>
      <c r="C175" s="258" t="str">
        <f>IF(INDEX(DataPembayaran_BLU!$B$2:$B$700,MATCH(DataSP2D_BLU!B175,DataPembayaran_BLU!$C$2:$C$700,0))=0,"",INDEX(DataPembayaran_BLU!$B$2:$B$700,MATCH(DataSP2D_BLU!B175,DataPembayaran_BLU!$C$2:$C$700,0)))</f>
        <v/>
      </c>
      <c r="D175" s="259"/>
      <c r="E175" s="260"/>
      <c r="F175" s="261" t="str">
        <f>IF(E175="","",DataPembayaran_BLU!$U175)</f>
        <v/>
      </c>
      <c r="G175" s="262" t="str">
        <f>IF(E175="","",DataPembayaran_BLU!$E175)</f>
        <v/>
      </c>
      <c r="H175" s="7" t="str">
        <f>IF(E175="","",DataPembayaran_BLU!$L$175-DataPembayaran_BLU!$N$175-DataPembayaran_BLU!$P175)</f>
        <v/>
      </c>
      <c r="I175" s="256" t="str">
        <f>IF(E175="","",DataPembayaran_BLU!$F175)</f>
        <v/>
      </c>
      <c r="J175" s="263" t="str">
        <f>IFERROR(INDEX(supplier_alamat,MATCH(DataSP2D_BLU!I175,supplier,0)),"")</f>
        <v/>
      </c>
      <c r="K175" s="263" t="str">
        <f t="shared" si="21"/>
        <v/>
      </c>
      <c r="L175" s="263" t="str">
        <f t="shared" si="22"/>
        <v/>
      </c>
      <c r="M175" s="263" t="str">
        <f t="shared" si="23"/>
        <v/>
      </c>
      <c r="N175" s="264" t="str">
        <f>IF(E175="","",DataPembayaran_BLU!$G$175)</f>
        <v/>
      </c>
    </row>
    <row r="176" spans="1:14">
      <c r="A176" s="256">
        <v>175</v>
      </c>
      <c r="B176" s="257" t="str">
        <f>_xlfn.IFNA(INDEX(DataPembayaran_BLU!$C$2:$C$700,MATCH(A176,DataPembayaran_BLU!$A$2:$A$700,0)),"")</f>
        <v/>
      </c>
      <c r="C176" s="258" t="str">
        <f>IF(INDEX(DataPembayaran_BLU!$B$2:$B$700,MATCH(DataSP2D_BLU!B176,DataPembayaran_BLU!$C$2:$C$700,0))=0,"",INDEX(DataPembayaran_BLU!$B$2:$B$700,MATCH(DataSP2D_BLU!B176,DataPembayaran_BLU!$C$2:$C$700,0)))</f>
        <v/>
      </c>
      <c r="D176" s="259"/>
      <c r="E176" s="260"/>
      <c r="F176" s="261" t="str">
        <f>IF(E176="","",DataPembayaran_BLU!$U176)</f>
        <v/>
      </c>
      <c r="G176" s="262" t="str">
        <f>IF(E176="","",DataPembayaran_BLU!$E176)</f>
        <v/>
      </c>
      <c r="H176" s="7" t="str">
        <f>IF(E176="","",DataPembayaran_BLU!$L$176-DataPembayaran_BLU!$N$176-DataPembayaran_BLU!$P176)</f>
        <v/>
      </c>
      <c r="I176" s="256" t="str">
        <f>IF(E176="","",DataPembayaran_BLU!$F176)</f>
        <v/>
      </c>
      <c r="J176" s="263" t="str">
        <f>IFERROR(INDEX(supplier_alamat,MATCH(DataSP2D_BLU!I176,supplier,0)),"")</f>
        <v/>
      </c>
      <c r="K176" s="263" t="str">
        <f t="shared" si="21"/>
        <v/>
      </c>
      <c r="L176" s="263" t="str">
        <f t="shared" si="22"/>
        <v/>
      </c>
      <c r="M176" s="263" t="str">
        <f t="shared" si="23"/>
        <v/>
      </c>
      <c r="N176" s="264" t="str">
        <f>IF(E176="","",DataPembayaran_BLU!$G$176)</f>
        <v/>
      </c>
    </row>
    <row r="177" spans="1:14">
      <c r="A177" s="256">
        <v>176</v>
      </c>
      <c r="B177" s="257" t="str">
        <f>_xlfn.IFNA(INDEX(DataPembayaran_BLU!$C$2:$C$700,MATCH(A177,DataPembayaran_BLU!$A$2:$A$700,0)),"")</f>
        <v/>
      </c>
      <c r="C177" s="258" t="str">
        <f>IF(INDEX(DataPembayaran_BLU!$B$2:$B$700,MATCH(DataSP2D_BLU!B177,DataPembayaran_BLU!$C$2:$C$700,0))=0,"",INDEX(DataPembayaran_BLU!$B$2:$B$700,MATCH(DataSP2D_BLU!B177,DataPembayaran_BLU!$C$2:$C$700,0)))</f>
        <v/>
      </c>
      <c r="D177" s="259"/>
      <c r="E177" s="260"/>
      <c r="F177" s="261" t="str">
        <f>IF(E177="","",DataPembayaran_BLU!$U177)</f>
        <v/>
      </c>
      <c r="G177" s="262" t="str">
        <f>IF(E177="","",DataPembayaran_BLU!$E177)</f>
        <v/>
      </c>
      <c r="H177" s="7" t="str">
        <f>IF(E177="","",DataPembayaran_BLU!$L$177-DataPembayaran_BLU!$N$177-DataPembayaran_BLU!$P177)</f>
        <v/>
      </c>
      <c r="I177" s="256" t="str">
        <f>IF(E177="","",DataPembayaran_BLU!$F177)</f>
        <v/>
      </c>
      <c r="J177" s="263" t="str">
        <f>IFERROR(INDEX(supplier_alamat,MATCH(DataSP2D_BLU!I177,supplier,0)),"")</f>
        <v/>
      </c>
      <c r="K177" s="263" t="str">
        <f t="shared" si="21"/>
        <v/>
      </c>
      <c r="L177" s="263" t="str">
        <f t="shared" si="22"/>
        <v/>
      </c>
      <c r="M177" s="263" t="str">
        <f t="shared" si="23"/>
        <v/>
      </c>
      <c r="N177" s="264" t="str">
        <f>IF(E177="","",DataPembayaran_BLU!$G$177)</f>
        <v/>
      </c>
    </row>
    <row r="178" spans="1:14">
      <c r="A178" s="256">
        <v>177</v>
      </c>
      <c r="B178" s="257" t="str">
        <f>_xlfn.IFNA(INDEX(DataPembayaran_BLU!$C$2:$C$700,MATCH(A178,DataPembayaran_BLU!$A$2:$A$700,0)),"")</f>
        <v/>
      </c>
      <c r="C178" s="258" t="str">
        <f>IF(INDEX(DataPembayaran_BLU!$B$2:$B$700,MATCH(DataSP2D_BLU!B178,DataPembayaran_BLU!$C$2:$C$700,0))=0,"",INDEX(DataPembayaran_BLU!$B$2:$B$700,MATCH(DataSP2D_BLU!B178,DataPembayaran_BLU!$C$2:$C$700,0)))</f>
        <v/>
      </c>
      <c r="D178" s="259"/>
      <c r="E178" s="260"/>
      <c r="F178" s="261" t="str">
        <f>IF(E178="","",DataPembayaran_BLU!$U178)</f>
        <v/>
      </c>
      <c r="G178" s="262" t="str">
        <f>IF(E178="","",DataPembayaran_BLU!$E178)</f>
        <v/>
      </c>
      <c r="H178" s="7" t="str">
        <f>IF(E178="","",DataPembayaran_BLU!$L$178-DataPembayaran_BLU!$N$178-DataPembayaran_BLU!$P178)</f>
        <v/>
      </c>
      <c r="I178" s="256" t="str">
        <f>IF(E178="","",DataPembayaran_BLU!$F178)</f>
        <v/>
      </c>
      <c r="J178" s="263" t="str">
        <f>IFERROR(INDEX(supplier_alamat,MATCH(DataSP2D_BLU!I178,supplier,0)),"")</f>
        <v/>
      </c>
      <c r="K178" s="263" t="str">
        <f t="shared" si="21"/>
        <v/>
      </c>
      <c r="L178" s="263" t="str">
        <f t="shared" si="22"/>
        <v/>
      </c>
      <c r="M178" s="263" t="str">
        <f t="shared" si="23"/>
        <v/>
      </c>
      <c r="N178" s="264" t="str">
        <f>IF(E178="","",DataPembayaran_BLU!$G$178)</f>
        <v/>
      </c>
    </row>
    <row r="179" spans="1:14">
      <c r="A179" s="256">
        <v>178</v>
      </c>
      <c r="B179" s="257" t="str">
        <f>_xlfn.IFNA(INDEX(DataPembayaran_BLU!$C$2:$C$700,MATCH(A179,DataPembayaran_BLU!$A$2:$A$700,0)),"")</f>
        <v/>
      </c>
      <c r="C179" s="258" t="str">
        <f>IF(INDEX(DataPembayaran_BLU!$B$2:$B$700,MATCH(DataSP2D_BLU!B179,DataPembayaran_BLU!$C$2:$C$700,0))=0,"",INDEX(DataPembayaran_BLU!$B$2:$B$700,MATCH(DataSP2D_BLU!B179,DataPembayaran_BLU!$C$2:$C$700,0)))</f>
        <v/>
      </c>
      <c r="D179" s="259"/>
      <c r="E179" s="260"/>
      <c r="F179" s="261" t="str">
        <f>IF(E179="","",DataPembayaran_BLU!$U179)</f>
        <v/>
      </c>
      <c r="G179" s="262" t="str">
        <f>IF(E179="","",DataPembayaran_BLU!$E179)</f>
        <v/>
      </c>
      <c r="H179" s="7" t="str">
        <f>IF(E179="","",DataPembayaran_BLU!$L$179-DataPembayaran_BLU!$N$179-DataPembayaran_BLU!$P179)</f>
        <v/>
      </c>
      <c r="I179" s="256" t="str">
        <f>IF(E179="","",DataPembayaran_BLU!$F179)</f>
        <v/>
      </c>
      <c r="J179" s="263" t="str">
        <f>IFERROR(INDEX(supplier_alamat,MATCH(DataSP2D_BLU!I179,supplier,0)),"")</f>
        <v/>
      </c>
      <c r="K179" s="263" t="str">
        <f t="shared" si="21"/>
        <v/>
      </c>
      <c r="L179" s="263" t="str">
        <f t="shared" si="22"/>
        <v/>
      </c>
      <c r="M179" s="263" t="str">
        <f t="shared" si="23"/>
        <v/>
      </c>
      <c r="N179" s="264" t="str">
        <f>IF(E179="","",DataPembayaran_BLU!$G$179)</f>
        <v/>
      </c>
    </row>
    <row r="180" spans="1:14">
      <c r="A180" s="256">
        <v>179</v>
      </c>
      <c r="B180" s="257" t="str">
        <f>_xlfn.IFNA(INDEX(DataPembayaran_BLU!$C$2:$C$700,MATCH(A180,DataPembayaran_BLU!$A$2:$A$700,0)),"")</f>
        <v/>
      </c>
      <c r="C180" s="258" t="str">
        <f>IF(INDEX(DataPembayaran_BLU!$B$2:$B$700,MATCH(DataSP2D_BLU!B180,DataPembayaran_BLU!$C$2:$C$700,0))=0,"",INDEX(DataPembayaran_BLU!$B$2:$B$700,MATCH(DataSP2D_BLU!B180,DataPembayaran_BLU!$C$2:$C$700,0)))</f>
        <v/>
      </c>
      <c r="D180" s="259"/>
      <c r="E180" s="260"/>
      <c r="F180" s="261" t="str">
        <f>IF(E180="","",DataPembayaran_BLU!$U180)</f>
        <v/>
      </c>
      <c r="G180" s="262" t="str">
        <f>IF(E180="","",DataPembayaran_BLU!$E180)</f>
        <v/>
      </c>
      <c r="H180" s="7" t="str">
        <f>IF(E180="","",DataPembayaran_BLU!$L$180-DataPembayaran_BLU!$N$180-DataPembayaran_BLU!$P180)</f>
        <v/>
      </c>
      <c r="I180" s="256" t="str">
        <f>IF(E180="","",DataPembayaran_BLU!$F180)</f>
        <v/>
      </c>
      <c r="J180" s="263" t="str">
        <f>IFERROR(INDEX(supplier_alamat,MATCH(DataSP2D_BLU!I180,supplier,0)),"")</f>
        <v/>
      </c>
      <c r="K180" s="263" t="str">
        <f t="shared" si="21"/>
        <v/>
      </c>
      <c r="L180" s="263" t="str">
        <f t="shared" si="22"/>
        <v/>
      </c>
      <c r="M180" s="263" t="str">
        <f t="shared" si="23"/>
        <v/>
      </c>
      <c r="N180" s="264" t="str">
        <f>IF(E180="","",DataPembayaran_BLU!$G$180)</f>
        <v/>
      </c>
    </row>
    <row r="181" spans="1:14">
      <c r="A181" s="256">
        <v>180</v>
      </c>
      <c r="B181" s="257" t="str">
        <f>_xlfn.IFNA(INDEX(DataPembayaran_BLU!$C$2:$C$700,MATCH(A181,DataPembayaran_BLU!$A$2:$A$700,0)),"")</f>
        <v/>
      </c>
      <c r="C181" s="258" t="str">
        <f>IF(INDEX(DataPembayaran_BLU!$B$2:$B$700,MATCH(DataSP2D_BLU!B181,DataPembayaran_BLU!$C$2:$C$700,0))=0,"",INDEX(DataPembayaran_BLU!$B$2:$B$700,MATCH(DataSP2D_BLU!B181,DataPembayaran_BLU!$C$2:$C$700,0)))</f>
        <v/>
      </c>
      <c r="D181" s="259"/>
      <c r="E181" s="260"/>
      <c r="F181" s="261" t="str">
        <f>IF(E181="","",DataPembayaran_BLU!$U181)</f>
        <v/>
      </c>
      <c r="G181" s="262" t="str">
        <f>IF(E181="","",DataPembayaran_BLU!$E181)</f>
        <v/>
      </c>
      <c r="H181" s="7" t="str">
        <f>IF(E181="","",DataPembayaran_BLU!$L$181-DataPembayaran_BLU!$N$181-DataPembayaran_BLU!$P181)</f>
        <v/>
      </c>
      <c r="I181" s="256" t="str">
        <f>IF(E181="","",DataPembayaran_BLU!$F181)</f>
        <v/>
      </c>
      <c r="J181" s="263" t="str">
        <f>IFERROR(INDEX(supplier_alamat,MATCH(DataSP2D_BLU!I181,supplier,0)),"")</f>
        <v/>
      </c>
      <c r="K181" s="263" t="str">
        <f t="shared" si="21"/>
        <v/>
      </c>
      <c r="L181" s="263" t="str">
        <f t="shared" si="22"/>
        <v/>
      </c>
      <c r="M181" s="263" t="str">
        <f t="shared" si="23"/>
        <v/>
      </c>
      <c r="N181" s="264" t="str">
        <f>IF(E181="","",DataPembayaran_BLU!$G$181)</f>
        <v/>
      </c>
    </row>
    <row r="182" spans="1:14">
      <c r="A182" s="256">
        <v>181</v>
      </c>
      <c r="B182" s="257" t="str">
        <f>_xlfn.IFNA(INDEX(DataPembayaran_BLU!$C$2:$C$700,MATCH(A182,DataPembayaran_BLU!$A$2:$A$700,0)),"")</f>
        <v/>
      </c>
      <c r="C182" s="258" t="str">
        <f>IF(INDEX(DataPembayaran_BLU!$B$2:$B$700,MATCH(DataSP2D_BLU!B182,DataPembayaran_BLU!$C$2:$C$700,0))=0,"",INDEX(DataPembayaran_BLU!$B$2:$B$700,MATCH(DataSP2D_BLU!B182,DataPembayaran_BLU!$C$2:$C$700,0)))</f>
        <v/>
      </c>
      <c r="D182" s="259"/>
      <c r="E182" s="260"/>
      <c r="F182" s="261" t="str">
        <f>IF(E182="","",DataPembayaran_BLU!$U182)</f>
        <v/>
      </c>
      <c r="G182" s="262" t="str">
        <f>IF(E182="","",DataPembayaran_BLU!$E182)</f>
        <v/>
      </c>
      <c r="H182" s="7" t="str">
        <f>IF(E182="","",DataPembayaran_BLU!$L$182-DataPembayaran_BLU!$N$182-DataPembayaran_BLU!$P182)</f>
        <v/>
      </c>
      <c r="I182" s="256" t="str">
        <f>IF(E182="","",DataPembayaran_BLU!$F182)</f>
        <v/>
      </c>
      <c r="J182" s="263" t="str">
        <f>IFERROR(INDEX(supplier_alamat,MATCH(DataSP2D_BLU!I182,supplier,0)),"")</f>
        <v/>
      </c>
      <c r="K182" s="263" t="str">
        <f t="shared" si="21"/>
        <v/>
      </c>
      <c r="L182" s="263" t="str">
        <f t="shared" si="22"/>
        <v/>
      </c>
      <c r="M182" s="263" t="str">
        <f t="shared" si="23"/>
        <v/>
      </c>
      <c r="N182" s="264" t="str">
        <f>IF(E182="","",DataPembayaran_BLU!$G$182)</f>
        <v/>
      </c>
    </row>
    <row r="183" spans="1:14">
      <c r="A183" s="256">
        <v>182</v>
      </c>
      <c r="B183" s="257" t="str">
        <f>_xlfn.IFNA(INDEX(DataPembayaran_BLU!$C$2:$C$700,MATCH(A183,DataPembayaran_BLU!$A$2:$A$700,0)),"")</f>
        <v/>
      </c>
      <c r="C183" s="258" t="str">
        <f>IF(INDEX(DataPembayaran_BLU!$B$2:$B$700,MATCH(DataSP2D_BLU!B183,DataPembayaran_BLU!$C$2:$C$700,0))=0,"",INDEX(DataPembayaran_BLU!$B$2:$B$700,MATCH(DataSP2D_BLU!B183,DataPembayaran_BLU!$C$2:$C$700,0)))</f>
        <v/>
      </c>
      <c r="D183" s="259"/>
      <c r="E183" s="260"/>
      <c r="F183" s="261" t="str">
        <f>IF(E183="","",DataPembayaran_BLU!$U183)</f>
        <v/>
      </c>
      <c r="G183" s="262" t="str">
        <f>IF(E183="","",DataPembayaran_BLU!$E183)</f>
        <v/>
      </c>
      <c r="H183" s="7" t="str">
        <f>IF(E183="","",DataPembayaran_BLU!$L$183-DataPembayaran_BLU!$N$183-DataPembayaran_BLU!$P183)</f>
        <v/>
      </c>
      <c r="I183" s="256" t="str">
        <f>IF(E183="","",DataPembayaran_BLU!$F183)</f>
        <v/>
      </c>
      <c r="J183" s="263" t="str">
        <f>IFERROR(INDEX(supplier_alamat,MATCH(DataSP2D_BLU!I183,supplier,0)),"")</f>
        <v/>
      </c>
      <c r="K183" s="263" t="str">
        <f t="shared" si="21"/>
        <v/>
      </c>
      <c r="L183" s="263" t="str">
        <f t="shared" si="22"/>
        <v/>
      </c>
      <c r="M183" s="263" t="str">
        <f t="shared" si="23"/>
        <v/>
      </c>
      <c r="N183" s="264" t="str">
        <f>IF(E183="","",DataPembayaran_BLU!$G$183)</f>
        <v/>
      </c>
    </row>
    <row r="184" spans="1:14">
      <c r="A184" s="256">
        <v>183</v>
      </c>
      <c r="B184" s="257" t="str">
        <f>_xlfn.IFNA(INDEX(DataPembayaran_BLU!$C$2:$C$700,MATCH(A184,DataPembayaran_BLU!$A$2:$A$700,0)),"")</f>
        <v/>
      </c>
      <c r="C184" s="258" t="str">
        <f>IF(INDEX(DataPembayaran_BLU!$B$2:$B$700,MATCH(DataSP2D_BLU!B184,DataPembayaran_BLU!$C$2:$C$700,0))=0,"",INDEX(DataPembayaran_BLU!$B$2:$B$700,MATCH(DataSP2D_BLU!B184,DataPembayaran_BLU!$C$2:$C$700,0)))</f>
        <v/>
      </c>
      <c r="D184" s="259"/>
      <c r="E184" s="260"/>
      <c r="F184" s="261" t="str">
        <f>IF(E184="","",DataPembayaran_BLU!$U184)</f>
        <v/>
      </c>
      <c r="G184" s="262" t="str">
        <f>IF(E184="","",DataPembayaran_BLU!$E184)</f>
        <v/>
      </c>
      <c r="H184" s="7" t="str">
        <f>IF(E184="","",DataPembayaran_BLU!$L$184-DataPembayaran_BLU!$N$184-DataPembayaran_BLU!$P184)</f>
        <v/>
      </c>
      <c r="I184" s="256" t="str">
        <f>IF(E184="","",DataPembayaran_BLU!$F184)</f>
        <v/>
      </c>
      <c r="J184" s="263" t="str">
        <f>IFERROR(INDEX(supplier_alamat,MATCH(DataSP2D_BLU!I184,supplier,0)),"")</f>
        <v/>
      </c>
      <c r="K184" s="263" t="str">
        <f t="shared" si="21"/>
        <v/>
      </c>
      <c r="L184" s="263" t="str">
        <f t="shared" si="22"/>
        <v/>
      </c>
      <c r="M184" s="263" t="str">
        <f t="shared" si="23"/>
        <v/>
      </c>
      <c r="N184" s="264" t="str">
        <f>IF(E184="","",DataPembayaran_BLU!$G$184)</f>
        <v/>
      </c>
    </row>
    <row r="185" spans="1:14">
      <c r="A185" s="256">
        <v>184</v>
      </c>
      <c r="B185" s="257" t="str">
        <f>_xlfn.IFNA(INDEX(DataPembayaran_BLU!$C$2:$C$700,MATCH(A185,DataPembayaran_BLU!$A$2:$A$700,0)),"")</f>
        <v/>
      </c>
      <c r="C185" s="258" t="str">
        <f>IF(INDEX(DataPembayaran_BLU!$B$2:$B$700,MATCH(DataSP2D_BLU!B185,DataPembayaran_BLU!$C$2:$C$700,0))=0,"",INDEX(DataPembayaran_BLU!$B$2:$B$700,MATCH(DataSP2D_BLU!B185,DataPembayaran_BLU!$C$2:$C$700,0)))</f>
        <v/>
      </c>
      <c r="D185" s="259"/>
      <c r="E185" s="260"/>
      <c r="F185" s="261" t="str">
        <f>IF(E185="","",DataPembayaran_BLU!$U185)</f>
        <v/>
      </c>
      <c r="G185" s="262" t="str">
        <f>IF(E185="","",DataPembayaran_BLU!$E185)</f>
        <v/>
      </c>
      <c r="H185" s="7" t="str">
        <f>IF(E185="","",DataPembayaran_BLU!$L$185-DataPembayaran_BLU!$N$185-DataPembayaran_BLU!$P185)</f>
        <v/>
      </c>
      <c r="I185" s="256" t="str">
        <f>IF(E185="","",DataPembayaran_BLU!$F185)</f>
        <v/>
      </c>
      <c r="J185" s="263" t="str">
        <f>IFERROR(INDEX(supplier_alamat,MATCH(DataSP2D_BLU!I185,supplier,0)),"")</f>
        <v/>
      </c>
      <c r="K185" s="263" t="str">
        <f t="shared" si="21"/>
        <v/>
      </c>
      <c r="L185" s="263" t="str">
        <f t="shared" si="22"/>
        <v/>
      </c>
      <c r="M185" s="263" t="str">
        <f t="shared" si="23"/>
        <v/>
      </c>
      <c r="N185" s="264" t="str">
        <f>IF(E185="","",DataPembayaran_BLU!$G$185)</f>
        <v/>
      </c>
    </row>
    <row r="186" spans="1:14">
      <c r="A186" s="256">
        <v>185</v>
      </c>
      <c r="B186" s="257" t="str">
        <f>_xlfn.IFNA(INDEX(DataPembayaran_BLU!$C$2:$C$700,MATCH(A186,DataPembayaran_BLU!$A$2:$A$700,0)),"")</f>
        <v/>
      </c>
      <c r="C186" s="258" t="str">
        <f>IF(INDEX(DataPembayaran_BLU!$B$2:$B$700,MATCH(DataSP2D_BLU!B186,DataPembayaran_BLU!$C$2:$C$700,0))=0,"",INDEX(DataPembayaran_BLU!$B$2:$B$700,MATCH(DataSP2D_BLU!B186,DataPembayaran_BLU!$C$2:$C$700,0)))</f>
        <v/>
      </c>
      <c r="D186" s="259"/>
      <c r="E186" s="260"/>
      <c r="F186" s="261" t="str">
        <f>IF(E186="","",DataPembayaran_BLU!$U186)</f>
        <v/>
      </c>
      <c r="G186" s="262" t="str">
        <f>IF(E186="","",DataPembayaran_BLU!$E186)</f>
        <v/>
      </c>
      <c r="H186" s="7" t="str">
        <f>IF(E186="","",DataPembayaran_BLU!$L$186-DataPembayaran_BLU!$N$186-DataPembayaran_BLU!$P186)</f>
        <v/>
      </c>
      <c r="I186" s="256" t="str">
        <f>IF(E186="","",DataPembayaran_BLU!$F186)</f>
        <v/>
      </c>
      <c r="J186" s="263" t="str">
        <f>IFERROR(INDEX(supplier_alamat,MATCH(DataSP2D_BLU!I186,supplier,0)),"")</f>
        <v/>
      </c>
      <c r="K186" s="263" t="str">
        <f t="shared" si="21"/>
        <v/>
      </c>
      <c r="L186" s="263" t="str">
        <f t="shared" si="22"/>
        <v/>
      </c>
      <c r="M186" s="263" t="str">
        <f t="shared" si="23"/>
        <v/>
      </c>
      <c r="N186" s="264" t="str">
        <f>IF(E186="","",DataPembayaran_BLU!$G$186)</f>
        <v/>
      </c>
    </row>
    <row r="187" spans="1:14">
      <c r="A187" s="256">
        <v>186</v>
      </c>
      <c r="B187" s="257" t="str">
        <f>_xlfn.IFNA(INDEX(DataPembayaran_BLU!$C$2:$C$700,MATCH(A187,DataPembayaran_BLU!$A$2:$A$700,0)),"")</f>
        <v/>
      </c>
      <c r="C187" s="258" t="str">
        <f>IF(INDEX(DataPembayaran_BLU!$B$2:$B$700,MATCH(DataSP2D_BLU!B187,DataPembayaran_BLU!$C$2:$C$700,0))=0,"",INDEX(DataPembayaran_BLU!$B$2:$B$700,MATCH(DataSP2D_BLU!B187,DataPembayaran_BLU!$C$2:$C$700,0)))</f>
        <v/>
      </c>
      <c r="D187" s="259"/>
      <c r="E187" s="260"/>
      <c r="F187" s="261" t="str">
        <f>IF(E187="","",DataPembayaran_BLU!$U187)</f>
        <v/>
      </c>
      <c r="G187" s="262" t="str">
        <f>IF(E187="","",DataPembayaran_BLU!$E187)</f>
        <v/>
      </c>
      <c r="H187" s="7" t="str">
        <f>IF(E187="","",DataPembayaran_BLU!$L$187-DataPembayaran_BLU!$N$187-DataPembayaran_BLU!$P187)</f>
        <v/>
      </c>
      <c r="I187" s="256" t="str">
        <f>IF(E187="","",DataPembayaran_BLU!$F187)</f>
        <v/>
      </c>
      <c r="J187" s="263" t="str">
        <f>IFERROR(INDEX(supplier_alamat,MATCH(DataSP2D_BLU!I187,supplier,0)),"")</f>
        <v/>
      </c>
      <c r="K187" s="263" t="str">
        <f t="shared" si="21"/>
        <v/>
      </c>
      <c r="L187" s="263" t="str">
        <f t="shared" si="22"/>
        <v/>
      </c>
      <c r="M187" s="263" t="str">
        <f t="shared" si="23"/>
        <v/>
      </c>
      <c r="N187" s="264" t="str">
        <f>IF(E187="","",DataPembayaran_BLU!$G$187)</f>
        <v/>
      </c>
    </row>
    <row r="188" spans="1:14">
      <c r="A188" s="256">
        <v>187</v>
      </c>
      <c r="B188" s="257" t="str">
        <f>_xlfn.IFNA(INDEX(DataPembayaran_BLU!$C$2:$C$700,MATCH(A188,DataPembayaran_BLU!$A$2:$A$700,0)),"")</f>
        <v/>
      </c>
      <c r="C188" s="258" t="str">
        <f>IF(INDEX(DataPembayaran_BLU!$B$2:$B$700,MATCH(DataSP2D_BLU!B188,DataPembayaran_BLU!$C$2:$C$700,0))=0,"",INDEX(DataPembayaran_BLU!$B$2:$B$700,MATCH(DataSP2D_BLU!B188,DataPembayaran_BLU!$C$2:$C$700,0)))</f>
        <v/>
      </c>
      <c r="D188" s="259"/>
      <c r="E188" s="260"/>
      <c r="F188" s="261" t="str">
        <f>IF(E188="","",DataPembayaran_BLU!$U188)</f>
        <v/>
      </c>
      <c r="G188" s="262" t="str">
        <f>IF(E188="","",DataPembayaran_BLU!$E188)</f>
        <v/>
      </c>
      <c r="H188" s="7" t="str">
        <f>IF(E188="","",DataPembayaran_BLU!$L$188-DataPembayaran_BLU!$N$188-DataPembayaran_BLU!$P188)</f>
        <v/>
      </c>
      <c r="I188" s="256" t="str">
        <f>IF(E188="","",DataPembayaran_BLU!$F188)</f>
        <v/>
      </c>
      <c r="J188" s="263" t="str">
        <f>IFERROR(INDEX(supplier_alamat,MATCH(DataSP2D_BLU!I188,supplier,0)),"")</f>
        <v/>
      </c>
      <c r="K188" s="263" t="str">
        <f t="shared" si="21"/>
        <v/>
      </c>
      <c r="L188" s="263" t="str">
        <f t="shared" si="22"/>
        <v/>
      </c>
      <c r="M188" s="263" t="str">
        <f t="shared" si="23"/>
        <v/>
      </c>
      <c r="N188" s="264" t="str">
        <f>IF(E188="","",DataPembayaran_BLU!$G$188)</f>
        <v/>
      </c>
    </row>
    <row r="189" spans="1:14">
      <c r="A189" s="256">
        <v>188</v>
      </c>
      <c r="B189" s="257" t="str">
        <f>_xlfn.IFNA(INDEX(DataPembayaran_BLU!$C$2:$C$700,MATCH(A189,DataPembayaran_BLU!$A$2:$A$700,0)),"")</f>
        <v/>
      </c>
      <c r="C189" s="258" t="str">
        <f>IF(INDEX(DataPembayaran_BLU!$B$2:$B$700,MATCH(DataSP2D_BLU!B189,DataPembayaran_BLU!$C$2:$C$700,0))=0,"",INDEX(DataPembayaran_BLU!$B$2:$B$700,MATCH(DataSP2D_BLU!B189,DataPembayaran_BLU!$C$2:$C$700,0)))</f>
        <v/>
      </c>
      <c r="D189" s="259"/>
      <c r="E189" s="260"/>
      <c r="F189" s="261" t="str">
        <f>IF(E189="","",DataPembayaran_BLU!$U189)</f>
        <v/>
      </c>
      <c r="G189" s="262" t="str">
        <f>IF(E189="","",DataPembayaran_BLU!$E189)</f>
        <v/>
      </c>
      <c r="H189" s="7" t="str">
        <f>IF(E189="","",DataPembayaran_BLU!$L$189-DataPembayaran_BLU!$N$189-DataPembayaran_BLU!$P189)</f>
        <v/>
      </c>
      <c r="I189" s="256" t="str">
        <f>IF(E189="","",DataPembayaran_BLU!$F189)</f>
        <v/>
      </c>
      <c r="J189" s="263" t="str">
        <f>IFERROR(INDEX(supplier_alamat,MATCH(DataSP2D_BLU!I189,supplier,0)),"")</f>
        <v/>
      </c>
      <c r="K189" s="263" t="str">
        <f t="shared" si="21"/>
        <v/>
      </c>
      <c r="L189" s="263" t="str">
        <f t="shared" si="22"/>
        <v/>
      </c>
      <c r="M189" s="263" t="str">
        <f t="shared" si="23"/>
        <v/>
      </c>
      <c r="N189" s="264" t="str">
        <f>IF(E189="","",DataPembayaran_BLU!$G$189)</f>
        <v/>
      </c>
    </row>
    <row r="190" spans="1:14">
      <c r="A190" s="256">
        <v>189</v>
      </c>
      <c r="B190" s="257" t="str">
        <f>_xlfn.IFNA(INDEX(DataPembayaran_BLU!$C$2:$C$700,MATCH(A190,DataPembayaran_BLU!$A$2:$A$700,0)),"")</f>
        <v/>
      </c>
      <c r="C190" s="258" t="str">
        <f>IF(INDEX(DataPembayaran_BLU!$B$2:$B$700,MATCH(DataSP2D_BLU!B190,DataPembayaran_BLU!$C$2:$C$700,0))=0,"",INDEX(DataPembayaran_BLU!$B$2:$B$700,MATCH(DataSP2D_BLU!B190,DataPembayaran_BLU!$C$2:$C$700,0)))</f>
        <v/>
      </c>
      <c r="D190" s="259"/>
      <c r="E190" s="260"/>
      <c r="F190" s="261" t="str">
        <f>IF(E190="","",DataPembayaran_BLU!$U190)</f>
        <v/>
      </c>
      <c r="G190" s="262" t="str">
        <f>IF(E190="","",DataPembayaran_BLU!$E190)</f>
        <v/>
      </c>
      <c r="H190" s="7" t="str">
        <f>IF(E190="","",DataPembayaran_BLU!$L$190-DataPembayaran_BLU!$N$190-DataPembayaran_BLU!$P190)</f>
        <v/>
      </c>
      <c r="I190" s="256" t="str">
        <f>IF(E190="","",DataPembayaran_BLU!$F190)</f>
        <v/>
      </c>
      <c r="J190" s="263" t="str">
        <f>IFERROR(INDEX(supplier_alamat,MATCH(DataSP2D_BLU!I190,supplier,0)),"")</f>
        <v/>
      </c>
      <c r="K190" s="263" t="str">
        <f t="shared" si="21"/>
        <v/>
      </c>
      <c r="L190" s="263" t="str">
        <f t="shared" si="22"/>
        <v/>
      </c>
      <c r="M190" s="263" t="str">
        <f t="shared" si="23"/>
        <v/>
      </c>
      <c r="N190" s="264" t="str">
        <f>IF(E190="","",DataPembayaran_BLU!$G$190)</f>
        <v/>
      </c>
    </row>
    <row r="191" spans="1:14">
      <c r="A191" s="256">
        <v>190</v>
      </c>
      <c r="B191" s="257" t="str">
        <f>_xlfn.IFNA(INDEX(DataPembayaran_BLU!$C$2:$C$700,MATCH(A191,DataPembayaran_BLU!$A$2:$A$700,0)),"")</f>
        <v/>
      </c>
      <c r="C191" s="258" t="str">
        <f>IF(INDEX(DataPembayaran_BLU!$B$2:$B$700,MATCH(DataSP2D_BLU!B191,DataPembayaran_BLU!$C$2:$C$700,0))=0,"",INDEX(DataPembayaran_BLU!$B$2:$B$700,MATCH(DataSP2D_BLU!B191,DataPembayaran_BLU!$C$2:$C$700,0)))</f>
        <v/>
      </c>
      <c r="D191" s="259"/>
      <c r="E191" s="260"/>
      <c r="F191" s="261" t="str">
        <f>IF(E191="","",DataPembayaran_BLU!$U191)</f>
        <v/>
      </c>
      <c r="G191" s="262" t="str">
        <f>IF(E191="","",DataPembayaran_BLU!$E191)</f>
        <v/>
      </c>
      <c r="H191" s="7" t="str">
        <f>IF(E191="","",DataPembayaran_BLU!$L$191-DataPembayaran_BLU!$N$191-DataPembayaran_BLU!$P191)</f>
        <v/>
      </c>
      <c r="I191" s="256" t="str">
        <f>IF(E191="","",DataPembayaran_BLU!$F191)</f>
        <v/>
      </c>
      <c r="J191" s="263" t="str">
        <f>IFERROR(INDEX(supplier_alamat,MATCH(DataSP2D_BLU!I191,supplier,0)),"")</f>
        <v/>
      </c>
      <c r="K191" s="263" t="str">
        <f t="shared" si="21"/>
        <v/>
      </c>
      <c r="L191" s="263" t="str">
        <f t="shared" si="22"/>
        <v/>
      </c>
      <c r="M191" s="263" t="str">
        <f t="shared" si="23"/>
        <v/>
      </c>
      <c r="N191" s="264" t="str">
        <f>IF(E191="","",DataPembayaran_BLU!$G$191)</f>
        <v/>
      </c>
    </row>
    <row r="192" spans="1:14">
      <c r="A192" s="256">
        <v>191</v>
      </c>
      <c r="B192" s="257" t="str">
        <f>_xlfn.IFNA(INDEX(DataPembayaran_BLU!$C$2:$C$700,MATCH(A192,DataPembayaran_BLU!$A$2:$A$700,0)),"")</f>
        <v/>
      </c>
      <c r="C192" s="258" t="str">
        <f>IF(INDEX(DataPembayaran_BLU!$B$2:$B$700,MATCH(DataSP2D_BLU!B192,DataPembayaran_BLU!$C$2:$C$700,0))=0,"",INDEX(DataPembayaran_BLU!$B$2:$B$700,MATCH(DataSP2D_BLU!B192,DataPembayaran_BLU!$C$2:$C$700,0)))</f>
        <v/>
      </c>
      <c r="D192" s="259"/>
      <c r="E192" s="260"/>
      <c r="F192" s="261" t="str">
        <f>IF(E192="","",DataPembayaran_BLU!$U192)</f>
        <v/>
      </c>
      <c r="G192" s="262" t="str">
        <f>IF(E192="","",DataPembayaran_BLU!$E192)</f>
        <v/>
      </c>
      <c r="H192" s="7" t="str">
        <f>IF(E192="","",DataPembayaran_BLU!$L$192-DataPembayaran_BLU!$N$192-DataPembayaran_BLU!$P192)</f>
        <v/>
      </c>
      <c r="I192" s="256" t="str">
        <f>IF(E192="","",DataPembayaran_BLU!$F192)</f>
        <v/>
      </c>
      <c r="J192" s="263" t="str">
        <f>IFERROR(INDEX(supplier_alamat,MATCH(DataSP2D_BLU!I192,supplier,0)),"")</f>
        <v/>
      </c>
      <c r="K192" s="263" t="str">
        <f t="shared" si="21"/>
        <v/>
      </c>
      <c r="L192" s="263" t="str">
        <f t="shared" si="22"/>
        <v/>
      </c>
      <c r="M192" s="263" t="str">
        <f t="shared" si="23"/>
        <v/>
      </c>
      <c r="N192" s="264" t="str">
        <f>IF(E192="","",DataPembayaran_BLU!$G$192)</f>
        <v/>
      </c>
    </row>
    <row r="193" spans="1:14">
      <c r="A193" s="256">
        <v>192</v>
      </c>
      <c r="B193" s="257" t="str">
        <f>_xlfn.IFNA(INDEX(DataPembayaran_BLU!$C$2:$C$700,MATCH(A193,DataPembayaran_BLU!$A$2:$A$700,0)),"")</f>
        <v/>
      </c>
      <c r="C193" s="258" t="str">
        <f>IF(INDEX(DataPembayaran_BLU!$B$2:$B$700,MATCH(DataSP2D_BLU!B193,DataPembayaran_BLU!$C$2:$C$700,0))=0,"",INDEX(DataPembayaran_BLU!$B$2:$B$700,MATCH(DataSP2D_BLU!B193,DataPembayaran_BLU!$C$2:$C$700,0)))</f>
        <v/>
      </c>
      <c r="D193" s="259"/>
      <c r="E193" s="260"/>
      <c r="F193" s="261" t="str">
        <f>IF(E193="","",DataPembayaran_BLU!$U193)</f>
        <v/>
      </c>
      <c r="G193" s="262" t="str">
        <f>IF(E193="","",DataPembayaran_BLU!$E193)</f>
        <v/>
      </c>
      <c r="H193" s="7" t="str">
        <f>IF(E193="","",DataPembayaran_BLU!$L$193-DataPembayaran_BLU!$N$193-DataPembayaran_BLU!$P193)</f>
        <v/>
      </c>
      <c r="I193" s="256" t="str">
        <f>IF(E193="","",DataPembayaran_BLU!$F193)</f>
        <v/>
      </c>
      <c r="J193" s="263" t="str">
        <f>IFERROR(INDEX(supplier_alamat,MATCH(DataSP2D_BLU!I193,supplier,0)),"")</f>
        <v/>
      </c>
      <c r="K193" s="263" t="str">
        <f t="shared" si="21"/>
        <v/>
      </c>
      <c r="L193" s="263" t="str">
        <f t="shared" si="22"/>
        <v/>
      </c>
      <c r="M193" s="263" t="str">
        <f t="shared" si="23"/>
        <v/>
      </c>
      <c r="N193" s="264" t="str">
        <f>IF(E193="","",DataPembayaran_BLU!$G$193)</f>
        <v/>
      </c>
    </row>
    <row r="194" spans="1:14">
      <c r="A194" s="256">
        <v>193</v>
      </c>
      <c r="B194" s="257" t="str">
        <f>_xlfn.IFNA(INDEX(DataPembayaran_BLU!$C$2:$C$700,MATCH(A194,DataPembayaran_BLU!$A$2:$A$700,0)),"")</f>
        <v/>
      </c>
      <c r="C194" s="258" t="str">
        <f>IF(INDEX(DataPembayaran_BLU!$B$2:$B$700,MATCH(DataSP2D_BLU!B194,DataPembayaran_BLU!$C$2:$C$700,0))=0,"",INDEX(DataPembayaran_BLU!$B$2:$B$700,MATCH(DataSP2D_BLU!B194,DataPembayaran_BLU!$C$2:$C$700,0)))</f>
        <v/>
      </c>
      <c r="D194" s="259"/>
      <c r="E194" s="260"/>
      <c r="F194" s="261" t="str">
        <f>IF(E194="","",DataPembayaran_BLU!$U194)</f>
        <v/>
      </c>
      <c r="G194" s="262" t="str">
        <f>IF(E194="","",DataPembayaran_BLU!$E194)</f>
        <v/>
      </c>
      <c r="H194" s="7" t="str">
        <f>IF(E194="","",DataPembayaran_BLU!$L$194-DataPembayaran_BLU!$N$194-DataPembayaran_BLU!$P194)</f>
        <v/>
      </c>
      <c r="I194" s="256" t="str">
        <f>IF(E194="","",DataPembayaran_BLU!$F194)</f>
        <v/>
      </c>
      <c r="J194" s="263" t="str">
        <f>IFERROR(INDEX(supplier_alamat,MATCH(DataSP2D_BLU!I194,supplier,0)),"")</f>
        <v/>
      </c>
      <c r="K194" s="263" t="str">
        <f t="shared" si="21"/>
        <v/>
      </c>
      <c r="L194" s="263" t="str">
        <f t="shared" si="22"/>
        <v/>
      </c>
      <c r="M194" s="263" t="str">
        <f t="shared" si="23"/>
        <v/>
      </c>
      <c r="N194" s="264" t="str">
        <f>IF(E194="","",DataPembayaran_BLU!$G$194)</f>
        <v/>
      </c>
    </row>
    <row r="195" spans="1:14">
      <c r="A195" s="256">
        <v>194</v>
      </c>
      <c r="B195" s="257" t="str">
        <f>_xlfn.IFNA(INDEX(DataPembayaran_BLU!$C$2:$C$700,MATCH(A195,DataPembayaran_BLU!$A$2:$A$700,0)),"")</f>
        <v/>
      </c>
      <c r="C195" s="258" t="str">
        <f>IF(INDEX(DataPembayaran_BLU!$B$2:$B$700,MATCH(DataSP2D_BLU!B195,DataPembayaran_BLU!$C$2:$C$700,0))=0,"",INDEX(DataPembayaran_BLU!$B$2:$B$700,MATCH(DataSP2D_BLU!B195,DataPembayaran_BLU!$C$2:$C$700,0)))</f>
        <v/>
      </c>
      <c r="D195" s="259"/>
      <c r="E195" s="260"/>
      <c r="F195" s="261" t="str">
        <f>IF(E195="","",DataPembayaran_BLU!$U195)</f>
        <v/>
      </c>
      <c r="G195" s="262" t="str">
        <f>IF(E195="","",DataPembayaran_BLU!$E195)</f>
        <v/>
      </c>
      <c r="H195" s="7" t="str">
        <f>IF(E195="","",DataPembayaran_BLU!$L$195-DataPembayaran_BLU!$N$195-DataPembayaran_BLU!$P195)</f>
        <v/>
      </c>
      <c r="I195" s="256" t="str">
        <f>IF(E195="","",DataPembayaran_BLU!$F195)</f>
        <v/>
      </c>
      <c r="J195" s="263" t="str">
        <f>IFERROR(INDEX(supplier_alamat,MATCH(DataSP2D_BLU!I195,supplier,0)),"")</f>
        <v/>
      </c>
      <c r="K195" s="263" t="str">
        <f t="shared" si="21"/>
        <v/>
      </c>
      <c r="L195" s="263" t="str">
        <f t="shared" si="22"/>
        <v/>
      </c>
      <c r="M195" s="263" t="str">
        <f t="shared" si="23"/>
        <v/>
      </c>
      <c r="N195" s="264" t="str">
        <f>IF(E195="","",DataPembayaran_BLU!$G$195)</f>
        <v/>
      </c>
    </row>
    <row r="196" spans="1:14">
      <c r="A196" s="256">
        <v>195</v>
      </c>
      <c r="B196" s="257" t="str">
        <f>_xlfn.IFNA(INDEX(DataPembayaran_BLU!$C$2:$C$700,MATCH(A196,DataPembayaran_BLU!$A$2:$A$700,0)),"")</f>
        <v/>
      </c>
      <c r="C196" s="258" t="str">
        <f>IF(INDEX(DataPembayaran_BLU!$B$2:$B$700,MATCH(DataSP2D_BLU!B196,DataPembayaran_BLU!$C$2:$C$700,0))=0,"",INDEX(DataPembayaran_BLU!$B$2:$B$700,MATCH(DataSP2D_BLU!B196,DataPembayaran_BLU!$C$2:$C$700,0)))</f>
        <v/>
      </c>
      <c r="D196" s="259"/>
      <c r="E196" s="260"/>
      <c r="F196" s="261" t="str">
        <f>IF(E196="","",DataPembayaran_BLU!$U196)</f>
        <v/>
      </c>
      <c r="G196" s="262" t="str">
        <f>IF(E196="","",DataPembayaran_BLU!$E196)</f>
        <v/>
      </c>
      <c r="H196" s="7" t="str">
        <f>IF(E196="","",DataPembayaran_BLU!$L$196-DataPembayaran_BLU!$N$196-DataPembayaran_BLU!$P196)</f>
        <v/>
      </c>
      <c r="I196" s="256" t="str">
        <f>IF(E196="","",DataPembayaran_BLU!$F196)</f>
        <v/>
      </c>
      <c r="J196" s="263" t="str">
        <f>IFERROR(INDEX(supplier_alamat,MATCH(DataSP2D_BLU!I196,supplier,0)),"")</f>
        <v/>
      </c>
      <c r="K196" s="263" t="str">
        <f t="shared" si="21"/>
        <v/>
      </c>
      <c r="L196" s="263" t="str">
        <f t="shared" si="22"/>
        <v/>
      </c>
      <c r="M196" s="263" t="str">
        <f t="shared" si="23"/>
        <v/>
      </c>
      <c r="N196" s="264" t="str">
        <f>IF(E196="","",DataPembayaran_BLU!$G$196)</f>
        <v/>
      </c>
    </row>
    <row r="197" spans="1:14">
      <c r="A197" s="256">
        <v>196</v>
      </c>
      <c r="B197" s="257" t="str">
        <f>_xlfn.IFNA(INDEX(DataPembayaran_BLU!$C$2:$C$700,MATCH(A197,DataPembayaran_BLU!$A$2:$A$700,0)),"")</f>
        <v/>
      </c>
      <c r="C197" s="258" t="str">
        <f>IF(INDEX(DataPembayaran_BLU!$B$2:$B$700,MATCH(DataSP2D_BLU!B197,DataPembayaran_BLU!$C$2:$C$700,0))=0,"",INDEX(DataPembayaran_BLU!$B$2:$B$700,MATCH(DataSP2D_BLU!B197,DataPembayaran_BLU!$C$2:$C$700,0)))</f>
        <v/>
      </c>
      <c r="D197" s="259"/>
      <c r="E197" s="260"/>
      <c r="F197" s="261" t="str">
        <f>IF(E197="","",DataPembayaran_BLU!$U197)</f>
        <v/>
      </c>
      <c r="G197" s="262" t="str">
        <f>IF(E197="","",DataPembayaran_BLU!$E197)</f>
        <v/>
      </c>
      <c r="H197" s="7" t="str">
        <f>IF(E197="","",DataPembayaran_BLU!$L$197-DataPembayaran_BLU!$N$197-DataPembayaran_BLU!$P197)</f>
        <v/>
      </c>
      <c r="I197" s="256" t="str">
        <f>IF(E197="","",DataPembayaran_BLU!$F197)</f>
        <v/>
      </c>
      <c r="J197" s="263" t="str">
        <f>IFERROR(INDEX(supplier_alamat,MATCH(DataSP2D_BLU!I197,supplier,0)),"")</f>
        <v/>
      </c>
      <c r="K197" s="263" t="str">
        <f t="shared" si="21"/>
        <v/>
      </c>
      <c r="L197" s="263" t="str">
        <f t="shared" si="22"/>
        <v/>
      </c>
      <c r="M197" s="263" t="str">
        <f t="shared" si="23"/>
        <v/>
      </c>
      <c r="N197" s="264" t="str">
        <f>IF(E197="","",DataPembayaran_BLU!$G$197)</f>
        <v/>
      </c>
    </row>
    <row r="198" spans="1:14">
      <c r="A198" s="256">
        <v>197</v>
      </c>
      <c r="B198" s="257" t="str">
        <f>_xlfn.IFNA(INDEX(DataPembayaran_BLU!$C$2:$C$700,MATCH(A198,DataPembayaran_BLU!$A$2:$A$700,0)),"")</f>
        <v/>
      </c>
      <c r="C198" s="258" t="str">
        <f>IF(INDEX(DataPembayaran_BLU!$B$2:$B$700,MATCH(DataSP2D_BLU!B198,DataPembayaran_BLU!$C$2:$C$700,0))=0,"",INDEX(DataPembayaran_BLU!$B$2:$B$700,MATCH(DataSP2D_BLU!B198,DataPembayaran_BLU!$C$2:$C$700,0)))</f>
        <v/>
      </c>
      <c r="D198" s="259"/>
      <c r="E198" s="260"/>
      <c r="F198" s="261" t="str">
        <f>IF(E198="","",DataPembayaran_BLU!$U198)</f>
        <v/>
      </c>
      <c r="G198" s="262" t="str">
        <f>IF(E198="","",DataPembayaran_BLU!$E198)</f>
        <v/>
      </c>
      <c r="H198" s="7" t="str">
        <f>IF(E198="","",DataPembayaran_BLU!$L$198-DataPembayaran_BLU!$N$198-DataPembayaran_BLU!$P198)</f>
        <v/>
      </c>
      <c r="I198" s="256" t="str">
        <f>IF(E198="","",DataPembayaran_BLU!$F198)</f>
        <v/>
      </c>
      <c r="J198" s="263" t="str">
        <f>IFERROR(INDEX(supplier_alamat,MATCH(DataSP2D_BLU!I198,supplier,0)),"")</f>
        <v/>
      </c>
      <c r="K198" s="263" t="str">
        <f t="shared" si="21"/>
        <v/>
      </c>
      <c r="L198" s="263" t="str">
        <f t="shared" si="22"/>
        <v/>
      </c>
      <c r="M198" s="263" t="str">
        <f t="shared" si="23"/>
        <v/>
      </c>
      <c r="N198" s="264" t="str">
        <f>IF(E198="","",DataPembayaran_BLU!$G$198)</f>
        <v/>
      </c>
    </row>
    <row r="199" spans="1:14">
      <c r="A199" s="256">
        <v>198</v>
      </c>
      <c r="B199" s="257" t="str">
        <f>_xlfn.IFNA(INDEX(DataPembayaran_BLU!$C$2:$C$700,MATCH(A199,DataPembayaran_BLU!$A$2:$A$700,0)),"")</f>
        <v/>
      </c>
      <c r="C199" s="258" t="str">
        <f>IF(INDEX(DataPembayaran_BLU!$B$2:$B$700,MATCH(DataSP2D_BLU!B199,DataPembayaran_BLU!$C$2:$C$700,0))=0,"",INDEX(DataPembayaran_BLU!$B$2:$B$700,MATCH(DataSP2D_BLU!B199,DataPembayaran_BLU!$C$2:$C$700,0)))</f>
        <v/>
      </c>
      <c r="D199" s="259"/>
      <c r="E199" s="260"/>
      <c r="F199" s="261" t="str">
        <f>IF(E199="","",DataPembayaran_BLU!$U199)</f>
        <v/>
      </c>
      <c r="G199" s="262" t="str">
        <f>IF(E199="","",DataPembayaran_BLU!$E199)</f>
        <v/>
      </c>
      <c r="H199" s="7" t="str">
        <f>IF(E199="","",DataPembayaran_BLU!$L$199-DataPembayaran_BLU!$N$199-DataPembayaran_BLU!$P199)</f>
        <v/>
      </c>
      <c r="I199" s="256" t="str">
        <f>IF(E199="","",DataPembayaran_BLU!$F199)</f>
        <v/>
      </c>
      <c r="J199" s="263" t="str">
        <f>IFERROR(INDEX(supplier_alamat,MATCH(DataSP2D_BLU!I199,supplier,0)),"")</f>
        <v/>
      </c>
      <c r="K199" s="263" t="str">
        <f t="shared" si="21"/>
        <v/>
      </c>
      <c r="L199" s="263" t="str">
        <f t="shared" si="22"/>
        <v/>
      </c>
      <c r="M199" s="263" t="str">
        <f t="shared" si="23"/>
        <v/>
      </c>
      <c r="N199" s="264" t="str">
        <f>IF(E199="","",DataPembayaran_BLU!$G$199)</f>
        <v/>
      </c>
    </row>
    <row r="200" spans="1:14">
      <c r="A200" s="256">
        <v>199</v>
      </c>
      <c r="B200" s="257" t="str">
        <f>_xlfn.IFNA(INDEX(DataPembayaran_BLU!$C$2:$C$700,MATCH(A200,DataPembayaran_BLU!$A$2:$A$700,0)),"")</f>
        <v/>
      </c>
      <c r="C200" s="258" t="str">
        <f>IF(INDEX(DataPembayaran_BLU!$B$2:$B$700,MATCH(DataSP2D_BLU!B200,DataPembayaran_BLU!$C$2:$C$700,0))=0,"",INDEX(DataPembayaran_BLU!$B$2:$B$700,MATCH(DataSP2D_BLU!B200,DataPembayaran_BLU!$C$2:$C$700,0)))</f>
        <v/>
      </c>
      <c r="D200" s="259"/>
      <c r="E200" s="260"/>
      <c r="F200" s="261" t="str">
        <f>IF(E200="","",DataPembayaran_BLU!$U200)</f>
        <v/>
      </c>
      <c r="G200" s="262" t="str">
        <f>IF(E200="","",DataPembayaran_BLU!$E200)</f>
        <v/>
      </c>
      <c r="H200" s="7" t="str">
        <f>IF(E200="","",DataPembayaran_BLU!$L$200-DataPembayaran_BLU!$N$200-DataPembayaran_BLU!$P200)</f>
        <v/>
      </c>
      <c r="I200" s="256" t="str">
        <f>IF(E200="","",DataPembayaran_BLU!$F200)</f>
        <v/>
      </c>
      <c r="J200" s="263" t="str">
        <f>IFERROR(INDEX(supplier_alamat,MATCH(DataSP2D_BLU!I200,supplier,0)),"")</f>
        <v/>
      </c>
      <c r="K200" s="263" t="str">
        <f t="shared" si="21"/>
        <v/>
      </c>
      <c r="L200" s="263" t="str">
        <f t="shared" si="22"/>
        <v/>
      </c>
      <c r="M200" s="263" t="str">
        <f t="shared" si="23"/>
        <v/>
      </c>
      <c r="N200" s="264" t="str">
        <f>IF(E200="","",DataPembayaran_BLU!$G$200)</f>
        <v/>
      </c>
    </row>
    <row r="201" spans="1:14">
      <c r="A201" s="256">
        <v>200</v>
      </c>
      <c r="B201" s="257" t="str">
        <f>_xlfn.IFNA(INDEX(DataPembayaran_BLU!$C$2:$C$700,MATCH(A201,DataPembayaran_BLU!$A$2:$A$700,0)),"")</f>
        <v/>
      </c>
      <c r="C201" s="258" t="str">
        <f>IF(INDEX(DataPembayaran_BLU!$B$2:$B$700,MATCH(DataSP2D_BLU!B201,DataPembayaran_BLU!$C$2:$C$700,0))=0,"",INDEX(DataPembayaran_BLU!$B$2:$B$700,MATCH(DataSP2D_BLU!B201,DataPembayaran_BLU!$C$2:$C$700,0)))</f>
        <v/>
      </c>
      <c r="D201" s="259"/>
      <c r="E201" s="260"/>
      <c r="F201" s="261" t="str">
        <f>IF(E201="","",DataPembayaran_BLU!$U201)</f>
        <v/>
      </c>
      <c r="G201" s="262" t="str">
        <f>IF(E201="","",DataPembayaran_BLU!$E201)</f>
        <v/>
      </c>
      <c r="H201" s="7" t="str">
        <f>IF(E201="","",DataPembayaran_BLU!$L$201-DataPembayaran_BLU!$N$201-DataPembayaran_BLU!$P201)</f>
        <v/>
      </c>
      <c r="I201" s="256" t="str">
        <f>IF(E201="","",DataPembayaran_BLU!$F201)</f>
        <v/>
      </c>
      <c r="J201" s="263" t="str">
        <f>IFERROR(INDEX(supplier_alamat,MATCH(DataSP2D_BLU!I201,supplier,0)),"")</f>
        <v/>
      </c>
      <c r="K201" s="263" t="str">
        <f t="shared" si="21"/>
        <v/>
      </c>
      <c r="L201" s="263" t="str">
        <f t="shared" si="22"/>
        <v/>
      </c>
      <c r="M201" s="263" t="str">
        <f t="shared" si="23"/>
        <v/>
      </c>
      <c r="N201" s="264" t="str">
        <f>IF(E201="","",DataPembayaran_BLU!$G$201)</f>
        <v/>
      </c>
    </row>
    <row r="202" spans="1:14">
      <c r="A202" s="256">
        <v>201</v>
      </c>
      <c r="B202" s="257" t="str">
        <f>_xlfn.IFNA(INDEX(DataPembayaran_BLU!$C$2:$C$700,MATCH(A202,DataPembayaran_BLU!$A$2:$A$700,0)),"")</f>
        <v/>
      </c>
      <c r="C202" s="258" t="str">
        <f>IF(INDEX(DataPembayaran_BLU!$B$2:$B$700,MATCH(DataSP2D_BLU!B202,DataPembayaran_BLU!$C$2:$C$700,0))=0,"",INDEX(DataPembayaran_BLU!$B$2:$B$700,MATCH(DataSP2D_BLU!B202,DataPembayaran_BLU!$C$2:$C$700,0)))</f>
        <v/>
      </c>
      <c r="D202" s="259"/>
      <c r="E202" s="260"/>
      <c r="F202" s="261" t="str">
        <f>IF(E202="","",DataPembayaran_BLU!$U202)</f>
        <v/>
      </c>
      <c r="G202" s="262" t="str">
        <f>IF(E202="","",DataPembayaran_BLU!$E202)</f>
        <v/>
      </c>
      <c r="H202" s="7" t="str">
        <f>IF(E202="","",DataPembayaran_BLU!$L$202-DataPembayaran_BLU!$N$202-DataPembayaran_BLU!$P202)</f>
        <v/>
      </c>
      <c r="I202" s="256" t="str">
        <f>IF(E202="","",DataPembayaran_BLU!$F202)</f>
        <v/>
      </c>
      <c r="J202" s="263" t="str">
        <f>IFERROR(INDEX(supplier_alamat,MATCH(DataSP2D_BLU!I202,supplier,0)),"")</f>
        <v/>
      </c>
      <c r="K202" s="263" t="str">
        <f t="shared" si="21"/>
        <v/>
      </c>
      <c r="L202" s="263" t="str">
        <f t="shared" si="22"/>
        <v/>
      </c>
      <c r="M202" s="263" t="str">
        <f t="shared" si="23"/>
        <v/>
      </c>
      <c r="N202" s="264" t="str">
        <f>IF(E202="","",DataPembayaran_BLU!$G$202)</f>
        <v/>
      </c>
    </row>
    <row r="203" spans="1:14">
      <c r="A203" s="256">
        <v>202</v>
      </c>
      <c r="B203" s="257" t="str">
        <f>_xlfn.IFNA(INDEX(DataPembayaran_BLU!$C$2:$C$700,MATCH(A203,DataPembayaran_BLU!$A$2:$A$700,0)),"")</f>
        <v/>
      </c>
      <c r="C203" s="258" t="str">
        <f>IF(INDEX(DataPembayaran_BLU!$B$2:$B$700,MATCH(DataSP2D_BLU!B203,DataPembayaran_BLU!$C$2:$C$700,0))=0,"",INDEX(DataPembayaran_BLU!$B$2:$B$700,MATCH(DataSP2D_BLU!B203,DataPembayaran_BLU!$C$2:$C$700,0)))</f>
        <v/>
      </c>
      <c r="D203" s="259"/>
      <c r="E203" s="260"/>
      <c r="F203" s="261" t="str">
        <f>IF(E203="","",DataPembayaran_BLU!$U203)</f>
        <v/>
      </c>
      <c r="G203" s="262" t="str">
        <f>IF(E203="","",DataPembayaran_BLU!$E203)</f>
        <v/>
      </c>
      <c r="H203" s="7" t="str">
        <f>IF(E203="","",DataPembayaran_BLU!$L$203-DataPembayaran_BLU!$N$203-DataPembayaran_BLU!$P203)</f>
        <v/>
      </c>
      <c r="I203" s="256" t="str">
        <f>IF(E203="","",DataPembayaran_BLU!$F203)</f>
        <v/>
      </c>
      <c r="J203" s="263" t="str">
        <f>IFERROR(INDEX(supplier_alamat,MATCH(DataSP2D_BLU!I203,supplier,0)),"")</f>
        <v/>
      </c>
      <c r="K203" s="263" t="str">
        <f t="shared" si="21"/>
        <v/>
      </c>
      <c r="L203" s="263" t="str">
        <f t="shared" si="22"/>
        <v/>
      </c>
      <c r="M203" s="263" t="str">
        <f t="shared" si="23"/>
        <v/>
      </c>
      <c r="N203" s="264" t="str">
        <f>IF(E203="","",DataPembayaran_BLU!$G$203)</f>
        <v/>
      </c>
    </row>
    <row r="204" spans="1:14">
      <c r="A204" s="256">
        <v>203</v>
      </c>
      <c r="B204" s="257" t="str">
        <f>_xlfn.IFNA(INDEX(DataPembayaran_BLU!$C$2:$C$700,MATCH(A204,DataPembayaran_BLU!$A$2:$A$700,0)),"")</f>
        <v/>
      </c>
      <c r="C204" s="258" t="str">
        <f>IF(INDEX(DataPembayaran_BLU!$B$2:$B$700,MATCH(DataSP2D_BLU!B204,DataPembayaran_BLU!$C$2:$C$700,0))=0,"",INDEX(DataPembayaran_BLU!$B$2:$B$700,MATCH(DataSP2D_BLU!B204,DataPembayaran_BLU!$C$2:$C$700,0)))</f>
        <v/>
      </c>
      <c r="D204" s="259"/>
      <c r="E204" s="260"/>
      <c r="F204" s="261" t="str">
        <f>IF(E204="","",DataPembayaran_BLU!$U204)</f>
        <v/>
      </c>
      <c r="G204" s="262" t="str">
        <f>IF(E204="","",DataPembayaran_BLU!$E204)</f>
        <v/>
      </c>
      <c r="H204" s="7" t="str">
        <f>IF(E204="","",DataPembayaran_BLU!$L$204-DataPembayaran_BLU!$N$204-DataPembayaran_BLU!$P204)</f>
        <v/>
      </c>
      <c r="I204" s="256" t="str">
        <f>IF(E204="","",DataPembayaran_BLU!$F204)</f>
        <v/>
      </c>
      <c r="J204" s="263" t="str">
        <f>IFERROR(INDEX(supplier_alamat,MATCH(DataSP2D_BLU!I204,supplier,0)),"")</f>
        <v/>
      </c>
      <c r="K204" s="263" t="str">
        <f t="shared" ref="K204:K267" si="24">IFERROR(INDEX(supplier_npwp,MATCH(I204,supplier,0)),"")</f>
        <v/>
      </c>
      <c r="L204" s="263" t="str">
        <f t="shared" ref="L204:L267" si="25">IFERROR(INDEX(supplier_rekening,MATCH(I204,supplier,0)),"")</f>
        <v/>
      </c>
      <c r="M204" s="263" t="str">
        <f t="shared" ref="M204:M267" si="26">IFERROR(INDEX(supplier_bank,MATCH(I204,supplier,0)),"")</f>
        <v/>
      </c>
      <c r="N204" s="264" t="str">
        <f>IF(E204="","",DataPembayaran_BLU!$G$204)</f>
        <v/>
      </c>
    </row>
    <row r="205" spans="1:14">
      <c r="A205" s="256">
        <v>204</v>
      </c>
      <c r="B205" s="257" t="str">
        <f>_xlfn.IFNA(INDEX(DataPembayaran_BLU!$C$2:$C$700,MATCH(A205,DataPembayaran_BLU!$A$2:$A$700,0)),"")</f>
        <v/>
      </c>
      <c r="C205" s="258" t="str">
        <f>IF(INDEX(DataPembayaran_BLU!$B$2:$B$700,MATCH(DataSP2D_BLU!B205,DataPembayaran_BLU!$C$2:$C$700,0))=0,"",INDEX(DataPembayaran_BLU!$B$2:$B$700,MATCH(DataSP2D_BLU!B205,DataPembayaran_BLU!$C$2:$C$700,0)))</f>
        <v/>
      </c>
      <c r="D205" s="259"/>
      <c r="E205" s="260"/>
      <c r="F205" s="261" t="str">
        <f>IF(E205="","",DataPembayaran_BLU!$U205)</f>
        <v/>
      </c>
      <c r="G205" s="262" t="str">
        <f>IF(E205="","",DataPembayaran_BLU!$E205)</f>
        <v/>
      </c>
      <c r="H205" s="7" t="str">
        <f>IF(E205="","",DataPembayaran_BLU!$L$205-DataPembayaran_BLU!$N$205-DataPembayaran_BLU!$P205)</f>
        <v/>
      </c>
      <c r="I205" s="256" t="str">
        <f>IF(E205="","",DataPembayaran_BLU!$F205)</f>
        <v/>
      </c>
      <c r="J205" s="263" t="str">
        <f>IFERROR(INDEX(supplier_alamat,MATCH(DataSP2D_BLU!I205,supplier,0)),"")</f>
        <v/>
      </c>
      <c r="K205" s="263" t="str">
        <f t="shared" si="24"/>
        <v/>
      </c>
      <c r="L205" s="263" t="str">
        <f t="shared" si="25"/>
        <v/>
      </c>
      <c r="M205" s="263" t="str">
        <f t="shared" si="26"/>
        <v/>
      </c>
      <c r="N205" s="264" t="str">
        <f>IF(E205="","",DataPembayaran_BLU!$G$205)</f>
        <v/>
      </c>
    </row>
    <row r="206" spans="1:14">
      <c r="A206" s="256">
        <v>205</v>
      </c>
      <c r="B206" s="257" t="str">
        <f>_xlfn.IFNA(INDEX(DataPembayaran_BLU!$C$2:$C$700,MATCH(A206,DataPembayaran_BLU!$A$2:$A$700,0)),"")</f>
        <v/>
      </c>
      <c r="C206" s="258" t="str">
        <f>IF(INDEX(DataPembayaran_BLU!$B$2:$B$700,MATCH(DataSP2D_BLU!B206,DataPembayaran_BLU!$C$2:$C$700,0))=0,"",INDEX(DataPembayaran_BLU!$B$2:$B$700,MATCH(DataSP2D_BLU!B206,DataPembayaran_BLU!$C$2:$C$700,0)))</f>
        <v/>
      </c>
      <c r="D206" s="259"/>
      <c r="E206" s="260"/>
      <c r="F206" s="261" t="str">
        <f>IF(E206="","",DataPembayaran_BLU!$U206)</f>
        <v/>
      </c>
      <c r="G206" s="262" t="str">
        <f>IF(E206="","",DataPembayaran_BLU!$E206)</f>
        <v/>
      </c>
      <c r="H206" s="7" t="str">
        <f>IF(E206="","",DataPembayaran_BLU!$L$206-DataPembayaran_BLU!$N$206-DataPembayaran_BLU!$P206)</f>
        <v/>
      </c>
      <c r="I206" s="256" t="str">
        <f>IF(E206="","",DataPembayaran_BLU!$F206)</f>
        <v/>
      </c>
      <c r="J206" s="263" t="str">
        <f>IFERROR(INDEX(supplier_alamat,MATCH(DataSP2D_BLU!I206,supplier,0)),"")</f>
        <v/>
      </c>
      <c r="K206" s="263" t="str">
        <f t="shared" si="24"/>
        <v/>
      </c>
      <c r="L206" s="263" t="str">
        <f t="shared" si="25"/>
        <v/>
      </c>
      <c r="M206" s="263" t="str">
        <f t="shared" si="26"/>
        <v/>
      </c>
      <c r="N206" s="264" t="str">
        <f>IF(E206="","",DataPembayaran_BLU!$G$206)</f>
        <v/>
      </c>
    </row>
    <row r="207" spans="1:14">
      <c r="A207" s="256">
        <v>206</v>
      </c>
      <c r="B207" s="257" t="str">
        <f>_xlfn.IFNA(INDEX(DataPembayaran_BLU!$C$2:$C$700,MATCH(A207,DataPembayaran_BLU!$A$2:$A$700,0)),"")</f>
        <v/>
      </c>
      <c r="C207" s="258" t="str">
        <f>IF(INDEX(DataPembayaran_BLU!$B$2:$B$700,MATCH(DataSP2D_BLU!B207,DataPembayaran_BLU!$C$2:$C$700,0))=0,"",INDEX(DataPembayaran_BLU!$B$2:$B$700,MATCH(DataSP2D_BLU!B207,DataPembayaran_BLU!$C$2:$C$700,0)))</f>
        <v/>
      </c>
      <c r="D207" s="259"/>
      <c r="E207" s="260"/>
      <c r="F207" s="261" t="str">
        <f>IF(E207="","",DataPembayaran_BLU!$U207)</f>
        <v/>
      </c>
      <c r="G207" s="262" t="str">
        <f>IF(E207="","",DataPembayaran_BLU!$E207)</f>
        <v/>
      </c>
      <c r="H207" s="7" t="str">
        <f>IF(E207="","",DataPembayaran_BLU!$L$207-DataPembayaran_BLU!$N$207-DataPembayaran_BLU!$P207)</f>
        <v/>
      </c>
      <c r="I207" s="256" t="str">
        <f>IF(E207="","",DataPembayaran_BLU!$F207)</f>
        <v/>
      </c>
      <c r="J207" s="263" t="str">
        <f>IFERROR(INDEX(supplier_alamat,MATCH(DataSP2D_BLU!I207,supplier,0)),"")</f>
        <v/>
      </c>
      <c r="K207" s="263" t="str">
        <f t="shared" si="24"/>
        <v/>
      </c>
      <c r="L207" s="263" t="str">
        <f t="shared" si="25"/>
        <v/>
      </c>
      <c r="M207" s="263" t="str">
        <f t="shared" si="26"/>
        <v/>
      </c>
      <c r="N207" s="264" t="str">
        <f>IF(E207="","",DataPembayaran_BLU!$G$207)</f>
        <v/>
      </c>
    </row>
    <row r="208" spans="1:14">
      <c r="A208" s="256">
        <v>207</v>
      </c>
      <c r="B208" s="257" t="str">
        <f>_xlfn.IFNA(INDEX(DataPembayaran_BLU!$C$2:$C$700,MATCH(A208,DataPembayaran_BLU!$A$2:$A$700,0)),"")</f>
        <v/>
      </c>
      <c r="C208" s="258" t="str">
        <f>IF(INDEX(DataPembayaran_BLU!$B$2:$B$700,MATCH(DataSP2D_BLU!B208,DataPembayaran_BLU!$C$2:$C$700,0))=0,"",INDEX(DataPembayaran_BLU!$B$2:$B$700,MATCH(DataSP2D_BLU!B208,DataPembayaran_BLU!$C$2:$C$700,0)))</f>
        <v/>
      </c>
      <c r="D208" s="259"/>
      <c r="E208" s="260"/>
      <c r="F208" s="261" t="str">
        <f>IF(E208="","",DataPembayaran_BLU!$U208)</f>
        <v/>
      </c>
      <c r="G208" s="262" t="str">
        <f>IF(E208="","",DataPembayaran_BLU!$E208)</f>
        <v/>
      </c>
      <c r="H208" s="7" t="str">
        <f>IF(E208="","",DataPembayaran_BLU!$L$208-DataPembayaran_BLU!$N$208-DataPembayaran_BLU!$P208)</f>
        <v/>
      </c>
      <c r="I208" s="256" t="str">
        <f>IF(E208="","",DataPembayaran_BLU!$F208)</f>
        <v/>
      </c>
      <c r="J208" s="263" t="str">
        <f>IFERROR(INDEX(supplier_alamat,MATCH(DataSP2D_BLU!I208,supplier,0)),"")</f>
        <v/>
      </c>
      <c r="K208" s="263" t="str">
        <f t="shared" si="24"/>
        <v/>
      </c>
      <c r="L208" s="263" t="str">
        <f t="shared" si="25"/>
        <v/>
      </c>
      <c r="M208" s="263" t="str">
        <f t="shared" si="26"/>
        <v/>
      </c>
      <c r="N208" s="264" t="str">
        <f>IF(E208="","",DataPembayaran_BLU!$G$208)</f>
        <v/>
      </c>
    </row>
    <row r="209" spans="1:14">
      <c r="A209" s="256">
        <v>208</v>
      </c>
      <c r="B209" s="257" t="str">
        <f>_xlfn.IFNA(INDEX(DataPembayaran_BLU!$C$2:$C$700,MATCH(A209,DataPembayaran_BLU!$A$2:$A$700,0)),"")</f>
        <v/>
      </c>
      <c r="C209" s="258" t="str">
        <f>IF(INDEX(DataPembayaran_BLU!$B$2:$B$700,MATCH(DataSP2D_BLU!B209,DataPembayaran_BLU!$C$2:$C$700,0))=0,"",INDEX(DataPembayaran_BLU!$B$2:$B$700,MATCH(DataSP2D_BLU!B209,DataPembayaran_BLU!$C$2:$C$700,0)))</f>
        <v/>
      </c>
      <c r="D209" s="259"/>
      <c r="E209" s="260"/>
      <c r="F209" s="261" t="str">
        <f>IF(E209="","",DataPembayaran_BLU!$U209)</f>
        <v/>
      </c>
      <c r="G209" s="262" t="str">
        <f>IF(E209="","",DataPembayaran_BLU!$E209)</f>
        <v/>
      </c>
      <c r="H209" s="7" t="str">
        <f>IF(E209="","",DataPembayaran_BLU!$L$209-DataPembayaran_BLU!$N$209-DataPembayaran_BLU!$P209)</f>
        <v/>
      </c>
      <c r="I209" s="256" t="str">
        <f>IF(E209="","",DataPembayaran_BLU!$F209)</f>
        <v/>
      </c>
      <c r="J209" s="263" t="str">
        <f>IFERROR(INDEX(supplier_alamat,MATCH(DataSP2D_BLU!I209,supplier,0)),"")</f>
        <v/>
      </c>
      <c r="K209" s="263" t="str">
        <f t="shared" si="24"/>
        <v/>
      </c>
      <c r="L209" s="263" t="str">
        <f t="shared" si="25"/>
        <v/>
      </c>
      <c r="M209" s="263" t="str">
        <f t="shared" si="26"/>
        <v/>
      </c>
      <c r="N209" s="264" t="str">
        <f>IF(E209="","",DataPembayaran_BLU!$G$209)</f>
        <v/>
      </c>
    </row>
    <row r="210" spans="1:14">
      <c r="A210" s="256">
        <v>209</v>
      </c>
      <c r="B210" s="257" t="str">
        <f>_xlfn.IFNA(INDEX(DataPembayaran_BLU!$C$2:$C$700,MATCH(A210,DataPembayaran_BLU!$A$2:$A$700,0)),"")</f>
        <v/>
      </c>
      <c r="C210" s="258" t="str">
        <f>IF(INDEX(DataPembayaran_BLU!$B$2:$B$700,MATCH(DataSP2D_BLU!B210,DataPembayaran_BLU!$C$2:$C$700,0))=0,"",INDEX(DataPembayaran_BLU!$B$2:$B$700,MATCH(DataSP2D_BLU!B210,DataPembayaran_BLU!$C$2:$C$700,0)))</f>
        <v/>
      </c>
      <c r="D210" s="259"/>
      <c r="E210" s="260"/>
      <c r="F210" s="261" t="str">
        <f>IF(E210="","",DataPembayaran_BLU!$U210)</f>
        <v/>
      </c>
      <c r="G210" s="262" t="str">
        <f>IF(E210="","",DataPembayaran_BLU!$E210)</f>
        <v/>
      </c>
      <c r="H210" s="7" t="str">
        <f>IF(E210="","",DataPembayaran_BLU!$L$210-DataPembayaran_BLU!$N$210-DataPembayaran_BLU!$P210)</f>
        <v/>
      </c>
      <c r="I210" s="256" t="str">
        <f>IF(E210="","",DataPembayaran_BLU!$F210)</f>
        <v/>
      </c>
      <c r="J210" s="263" t="str">
        <f>IFERROR(INDEX(supplier_alamat,MATCH(DataSP2D_BLU!I210,supplier,0)),"")</f>
        <v/>
      </c>
      <c r="K210" s="263" t="str">
        <f t="shared" si="24"/>
        <v/>
      </c>
      <c r="L210" s="263" t="str">
        <f t="shared" si="25"/>
        <v/>
      </c>
      <c r="M210" s="263" t="str">
        <f t="shared" si="26"/>
        <v/>
      </c>
      <c r="N210" s="264" t="str">
        <f>IF(E210="","",DataPembayaran_BLU!$G$210)</f>
        <v/>
      </c>
    </row>
    <row r="211" spans="1:14">
      <c r="A211" s="256">
        <v>210</v>
      </c>
      <c r="B211" s="257" t="str">
        <f>_xlfn.IFNA(INDEX(DataPembayaran_BLU!$C$2:$C$700,MATCH(A211,DataPembayaran_BLU!$A$2:$A$700,0)),"")</f>
        <v/>
      </c>
      <c r="C211" s="258" t="str">
        <f>IF(INDEX(DataPembayaran_BLU!$B$2:$B$700,MATCH(DataSP2D_BLU!B211,DataPembayaran_BLU!$C$2:$C$700,0))=0,"",INDEX(DataPembayaran_BLU!$B$2:$B$700,MATCH(DataSP2D_BLU!B211,DataPembayaran_BLU!$C$2:$C$700,0)))</f>
        <v/>
      </c>
      <c r="D211" s="259"/>
      <c r="E211" s="260"/>
      <c r="F211" s="261" t="str">
        <f>IF(E211="","",DataPembayaran_BLU!$U211)</f>
        <v/>
      </c>
      <c r="G211" s="262" t="str">
        <f>IF(E211="","",DataPembayaran_BLU!$E211)</f>
        <v/>
      </c>
      <c r="H211" s="7" t="str">
        <f>IF(E211="","",DataPembayaran_BLU!$L$211-DataPembayaran_BLU!$N$211-DataPembayaran_BLU!$P211)</f>
        <v/>
      </c>
      <c r="I211" s="256" t="str">
        <f>IF(E211="","",DataPembayaran_BLU!$F211)</f>
        <v/>
      </c>
      <c r="J211" s="263" t="str">
        <f>IFERROR(INDEX(supplier_alamat,MATCH(DataSP2D_BLU!I211,supplier,0)),"")</f>
        <v/>
      </c>
      <c r="K211" s="263" t="str">
        <f t="shared" si="24"/>
        <v/>
      </c>
      <c r="L211" s="263" t="str">
        <f t="shared" si="25"/>
        <v/>
      </c>
      <c r="M211" s="263" t="str">
        <f t="shared" si="26"/>
        <v/>
      </c>
      <c r="N211" s="264" t="str">
        <f>IF(E211="","",DataPembayaran_BLU!$G$211)</f>
        <v/>
      </c>
    </row>
    <row r="212" spans="1:14">
      <c r="A212" s="256">
        <v>211</v>
      </c>
      <c r="B212" s="257" t="str">
        <f>_xlfn.IFNA(INDEX(DataPembayaran_BLU!$C$2:$C$700,MATCH(A212,DataPembayaran_BLU!$A$2:$A$700,0)),"")</f>
        <v/>
      </c>
      <c r="C212" s="258" t="str">
        <f>IF(INDEX(DataPembayaran_BLU!$B$2:$B$700,MATCH(DataSP2D_BLU!B212,DataPembayaran_BLU!$C$2:$C$700,0))=0,"",INDEX(DataPembayaran_BLU!$B$2:$B$700,MATCH(DataSP2D_BLU!B212,DataPembayaran_BLU!$C$2:$C$700,0)))</f>
        <v/>
      </c>
      <c r="D212" s="259"/>
      <c r="E212" s="260"/>
      <c r="F212" s="261" t="str">
        <f>IF(E212="","",DataPembayaran_BLU!$U212)</f>
        <v/>
      </c>
      <c r="G212" s="262" t="str">
        <f>IF(E212="","",DataPembayaran_BLU!$E212)</f>
        <v/>
      </c>
      <c r="H212" s="7" t="str">
        <f>IF(E212="","",DataPembayaran_BLU!$L$212-DataPembayaran_BLU!$N$212-DataPembayaran_BLU!$P212)</f>
        <v/>
      </c>
      <c r="I212" s="256" t="str">
        <f>IF(E212="","",DataPembayaran_BLU!$F212)</f>
        <v/>
      </c>
      <c r="J212" s="263" t="str">
        <f>IFERROR(INDEX(supplier_alamat,MATCH(DataSP2D_BLU!I212,supplier,0)),"")</f>
        <v/>
      </c>
      <c r="K212" s="263" t="str">
        <f t="shared" si="24"/>
        <v/>
      </c>
      <c r="L212" s="263" t="str">
        <f t="shared" si="25"/>
        <v/>
      </c>
      <c r="M212" s="263" t="str">
        <f t="shared" si="26"/>
        <v/>
      </c>
      <c r="N212" s="264" t="str">
        <f>IF(E212="","",DataPembayaran_BLU!$G$212)</f>
        <v/>
      </c>
    </row>
    <row r="213" spans="1:14">
      <c r="A213" s="256">
        <v>212</v>
      </c>
      <c r="B213" s="257" t="str">
        <f>_xlfn.IFNA(INDEX(DataPembayaran_BLU!$C$2:$C$700,MATCH(A213,DataPembayaran_BLU!$A$2:$A$700,0)),"")</f>
        <v/>
      </c>
      <c r="C213" s="258" t="str">
        <f>IF(INDEX(DataPembayaran_BLU!$B$2:$B$700,MATCH(DataSP2D_BLU!B213,DataPembayaran_BLU!$C$2:$C$700,0))=0,"",INDEX(DataPembayaran_BLU!$B$2:$B$700,MATCH(DataSP2D_BLU!B213,DataPembayaran_BLU!$C$2:$C$700,0)))</f>
        <v/>
      </c>
      <c r="D213" s="259"/>
      <c r="E213" s="260"/>
      <c r="F213" s="261" t="str">
        <f>IF(E213="","",DataPembayaran_BLU!$U213)</f>
        <v/>
      </c>
      <c r="G213" s="262" t="str">
        <f>IF(E213="","",DataPembayaran_BLU!$E213)</f>
        <v/>
      </c>
      <c r="H213" s="7" t="str">
        <f>IF(E213="","",DataPembayaran_BLU!$L$213-DataPembayaran_BLU!$N$213-DataPembayaran_BLU!$P213)</f>
        <v/>
      </c>
      <c r="I213" s="256" t="str">
        <f>IF(E213="","",DataPembayaran_BLU!$F213)</f>
        <v/>
      </c>
      <c r="J213" s="263" t="str">
        <f>IFERROR(INDEX(supplier_alamat,MATCH(DataSP2D_BLU!I213,supplier,0)),"")</f>
        <v/>
      </c>
      <c r="K213" s="263" t="str">
        <f t="shared" si="24"/>
        <v/>
      </c>
      <c r="L213" s="263" t="str">
        <f t="shared" si="25"/>
        <v/>
      </c>
      <c r="M213" s="263" t="str">
        <f t="shared" si="26"/>
        <v/>
      </c>
      <c r="N213" s="264" t="str">
        <f>IF(E213="","",DataPembayaran_BLU!$G$213)</f>
        <v/>
      </c>
    </row>
    <row r="214" spans="1:14">
      <c r="A214" s="256">
        <v>213</v>
      </c>
      <c r="B214" s="257" t="str">
        <f>_xlfn.IFNA(INDEX(DataPembayaran_BLU!$C$2:$C$700,MATCH(A214,DataPembayaran_BLU!$A$2:$A$700,0)),"")</f>
        <v/>
      </c>
      <c r="C214" s="258" t="str">
        <f>IF(INDEX(DataPembayaran_BLU!$B$2:$B$700,MATCH(DataSP2D_BLU!B214,DataPembayaran_BLU!$C$2:$C$700,0))=0,"",INDEX(DataPembayaran_BLU!$B$2:$B$700,MATCH(DataSP2D_BLU!B214,DataPembayaran_BLU!$C$2:$C$700,0)))</f>
        <v/>
      </c>
      <c r="D214" s="259"/>
      <c r="E214" s="260"/>
      <c r="F214" s="261" t="str">
        <f>IF(E214="","",DataPembayaran_BLU!$U214)</f>
        <v/>
      </c>
      <c r="G214" s="262" t="str">
        <f>IF(E214="","",DataPembayaran_BLU!$E214)</f>
        <v/>
      </c>
      <c r="H214" s="7" t="str">
        <f>IF(E214="","",DataPembayaran_BLU!$L$214-DataPembayaran_BLU!$N$214-DataPembayaran_BLU!$P214)</f>
        <v/>
      </c>
      <c r="I214" s="256" t="str">
        <f>IF(E214="","",DataPembayaran_BLU!$F214)</f>
        <v/>
      </c>
      <c r="J214" s="263" t="str">
        <f>IFERROR(INDEX(supplier_alamat,MATCH(DataSP2D_BLU!I214,supplier,0)),"")</f>
        <v/>
      </c>
      <c r="K214" s="263" t="str">
        <f t="shared" si="24"/>
        <v/>
      </c>
      <c r="L214" s="263" t="str">
        <f t="shared" si="25"/>
        <v/>
      </c>
      <c r="M214" s="263" t="str">
        <f t="shared" si="26"/>
        <v/>
      </c>
      <c r="N214" s="264" t="str">
        <f>IF(E214="","",DataPembayaran_BLU!$G$214)</f>
        <v/>
      </c>
    </row>
    <row r="215" spans="1:14">
      <c r="A215" s="256">
        <v>214</v>
      </c>
      <c r="B215" s="257" t="str">
        <f>_xlfn.IFNA(INDEX(DataPembayaran_BLU!$C$2:$C$700,MATCH(A215,DataPembayaran_BLU!$A$2:$A$700,0)),"")</f>
        <v/>
      </c>
      <c r="C215" s="258" t="str">
        <f>IF(INDEX(DataPembayaran_BLU!$B$2:$B$700,MATCH(DataSP2D_BLU!B215,DataPembayaran_BLU!$C$2:$C$700,0))=0,"",INDEX(DataPembayaran_BLU!$B$2:$B$700,MATCH(DataSP2D_BLU!B215,DataPembayaran_BLU!$C$2:$C$700,0)))</f>
        <v/>
      </c>
      <c r="D215" s="259"/>
      <c r="E215" s="260"/>
      <c r="F215" s="261" t="str">
        <f>IF(E215="","",DataPembayaran_BLU!$U215)</f>
        <v/>
      </c>
      <c r="G215" s="262" t="str">
        <f>IF(E215="","",DataPembayaran_BLU!$E215)</f>
        <v/>
      </c>
      <c r="H215" s="7" t="str">
        <f>IF(E215="","",DataPembayaran_BLU!$L$215-DataPembayaran_BLU!$N$215-DataPembayaran_BLU!$P215)</f>
        <v/>
      </c>
      <c r="I215" s="256" t="str">
        <f>IF(E215="","",DataPembayaran_BLU!$F215)</f>
        <v/>
      </c>
      <c r="J215" s="263" t="str">
        <f>IFERROR(INDEX(supplier_alamat,MATCH(DataSP2D_BLU!I215,supplier,0)),"")</f>
        <v/>
      </c>
      <c r="K215" s="263" t="str">
        <f t="shared" si="24"/>
        <v/>
      </c>
      <c r="L215" s="263" t="str">
        <f t="shared" si="25"/>
        <v/>
      </c>
      <c r="M215" s="263" t="str">
        <f t="shared" si="26"/>
        <v/>
      </c>
      <c r="N215" s="264" t="str">
        <f>IF(E215="","",DataPembayaran_BLU!$G$215)</f>
        <v/>
      </c>
    </row>
    <row r="216" spans="1:14">
      <c r="A216" s="256">
        <v>215</v>
      </c>
      <c r="B216" s="257" t="str">
        <f>_xlfn.IFNA(INDEX(DataPembayaran_BLU!$C$2:$C$700,MATCH(A216,DataPembayaran_BLU!$A$2:$A$700,0)),"")</f>
        <v/>
      </c>
      <c r="C216" s="258" t="str">
        <f>IF(INDEX(DataPembayaran_BLU!$B$2:$B$700,MATCH(DataSP2D_BLU!B216,DataPembayaran_BLU!$C$2:$C$700,0))=0,"",INDEX(DataPembayaran_BLU!$B$2:$B$700,MATCH(DataSP2D_BLU!B216,DataPembayaran_BLU!$C$2:$C$700,0)))</f>
        <v/>
      </c>
      <c r="D216" s="259"/>
      <c r="E216" s="260"/>
      <c r="F216" s="261" t="str">
        <f>IF(E216="","",DataPembayaran_BLU!$U216)</f>
        <v/>
      </c>
      <c r="G216" s="262" t="str">
        <f>IF(E216="","",DataPembayaran_BLU!$E216)</f>
        <v/>
      </c>
      <c r="H216" s="7" t="str">
        <f>IF(E216="","",DataPembayaran_BLU!$L$216-DataPembayaran_BLU!$N$216-DataPembayaran_BLU!$P216)</f>
        <v/>
      </c>
      <c r="I216" s="256" t="str">
        <f>IF(E216="","",DataPembayaran_BLU!$F216)</f>
        <v/>
      </c>
      <c r="J216" s="263" t="str">
        <f>IFERROR(INDEX(supplier_alamat,MATCH(DataSP2D_BLU!I216,supplier,0)),"")</f>
        <v/>
      </c>
      <c r="K216" s="263" t="str">
        <f t="shared" si="24"/>
        <v/>
      </c>
      <c r="L216" s="263" t="str">
        <f t="shared" si="25"/>
        <v/>
      </c>
      <c r="M216" s="263" t="str">
        <f t="shared" si="26"/>
        <v/>
      </c>
      <c r="N216" s="264" t="str">
        <f>IF(E216="","",DataPembayaran_BLU!$G$216)</f>
        <v/>
      </c>
    </row>
    <row r="217" spans="1:14">
      <c r="A217" s="256">
        <v>216</v>
      </c>
      <c r="B217" s="257" t="str">
        <f>_xlfn.IFNA(INDEX(DataPembayaran_BLU!$C$2:$C$700,MATCH(A217,DataPembayaran_BLU!$A$2:$A$700,0)),"")</f>
        <v/>
      </c>
      <c r="C217" s="258" t="str">
        <f>IF(INDEX(DataPembayaran_BLU!$B$2:$B$700,MATCH(DataSP2D_BLU!B217,DataPembayaran_BLU!$C$2:$C$700,0))=0,"",INDEX(DataPembayaran_BLU!$B$2:$B$700,MATCH(DataSP2D_BLU!B217,DataPembayaran_BLU!$C$2:$C$700,0)))</f>
        <v/>
      </c>
      <c r="D217" s="259"/>
      <c r="E217" s="260"/>
      <c r="F217" s="261" t="str">
        <f>IF(E217="","",DataPembayaran_BLU!$U217)</f>
        <v/>
      </c>
      <c r="G217" s="262" t="str">
        <f>IF(E217="","",DataPembayaran_BLU!$E217)</f>
        <v/>
      </c>
      <c r="H217" s="7" t="str">
        <f>IF(E217="","",DataPembayaran_BLU!$L$217-DataPembayaran_BLU!$N$217-DataPembayaran_BLU!$P217)</f>
        <v/>
      </c>
      <c r="I217" s="256" t="str">
        <f>IF(E217="","",DataPembayaran_BLU!$F217)</f>
        <v/>
      </c>
      <c r="J217" s="263" t="str">
        <f>IFERROR(INDEX(supplier_alamat,MATCH(DataSP2D_BLU!I217,supplier,0)),"")</f>
        <v/>
      </c>
      <c r="K217" s="263" t="str">
        <f t="shared" si="24"/>
        <v/>
      </c>
      <c r="L217" s="263" t="str">
        <f t="shared" si="25"/>
        <v/>
      </c>
      <c r="M217" s="263" t="str">
        <f t="shared" si="26"/>
        <v/>
      </c>
      <c r="N217" s="264" t="str">
        <f>IF(E217="","",DataPembayaran_BLU!$G$217)</f>
        <v/>
      </c>
    </row>
    <row r="218" spans="1:14">
      <c r="A218" s="256">
        <v>217</v>
      </c>
      <c r="B218" s="257" t="str">
        <f>_xlfn.IFNA(INDEX(DataPembayaran_BLU!$C$2:$C$700,MATCH(A218,DataPembayaran_BLU!$A$2:$A$700,0)),"")</f>
        <v/>
      </c>
      <c r="C218" s="258" t="str">
        <f>IF(INDEX(DataPembayaran_BLU!$B$2:$B$700,MATCH(DataSP2D_BLU!B218,DataPembayaran_BLU!$C$2:$C$700,0))=0,"",INDEX(DataPembayaran_BLU!$B$2:$B$700,MATCH(DataSP2D_BLU!B218,DataPembayaran_BLU!$C$2:$C$700,0)))</f>
        <v/>
      </c>
      <c r="D218" s="259"/>
      <c r="E218" s="260"/>
      <c r="F218" s="261" t="str">
        <f>IF(E218="","",DataPembayaran_BLU!$U218)</f>
        <v/>
      </c>
      <c r="G218" s="262" t="str">
        <f>IF(E218="","",DataPembayaran_BLU!$E218)</f>
        <v/>
      </c>
      <c r="H218" s="7" t="str">
        <f>IF(E218="","",DataPembayaran_BLU!$L$218-DataPembayaran_BLU!$N$218-DataPembayaran_BLU!$P218)</f>
        <v/>
      </c>
      <c r="I218" s="256" t="str">
        <f>IF(E218="","",DataPembayaran_BLU!$F218)</f>
        <v/>
      </c>
      <c r="J218" s="263" t="str">
        <f>IFERROR(INDEX(supplier_alamat,MATCH(DataSP2D_BLU!I218,supplier,0)),"")</f>
        <v/>
      </c>
      <c r="K218" s="263" t="str">
        <f t="shared" si="24"/>
        <v/>
      </c>
      <c r="L218" s="263" t="str">
        <f t="shared" si="25"/>
        <v/>
      </c>
      <c r="M218" s="263" t="str">
        <f t="shared" si="26"/>
        <v/>
      </c>
      <c r="N218" s="264" t="str">
        <f>IF(E218="","",DataPembayaran_BLU!$G$218)</f>
        <v/>
      </c>
    </row>
    <row r="219" spans="1:14">
      <c r="A219" s="256">
        <v>218</v>
      </c>
      <c r="B219" s="257" t="str">
        <f>_xlfn.IFNA(INDEX(DataPembayaran_BLU!$C$2:$C$700,MATCH(A219,DataPembayaran_BLU!$A$2:$A$700,0)),"")</f>
        <v/>
      </c>
      <c r="C219" s="258" t="str">
        <f>IF(INDEX(DataPembayaran_BLU!$B$2:$B$700,MATCH(DataSP2D_BLU!B219,DataPembayaran_BLU!$C$2:$C$700,0))=0,"",INDEX(DataPembayaran_BLU!$B$2:$B$700,MATCH(DataSP2D_BLU!B219,DataPembayaran_BLU!$C$2:$C$700,0)))</f>
        <v/>
      </c>
      <c r="D219" s="259"/>
      <c r="E219" s="260"/>
      <c r="F219" s="261" t="str">
        <f>IF(E219="","",DataPembayaran_BLU!$U219)</f>
        <v/>
      </c>
      <c r="G219" s="262" t="str">
        <f>IF(E219="","",DataPembayaran_BLU!$E219)</f>
        <v/>
      </c>
      <c r="H219" s="7" t="str">
        <f>IF(E219="","",DataPembayaran_BLU!$L$219-DataPembayaran_BLU!$N$219-DataPembayaran_BLU!$P219)</f>
        <v/>
      </c>
      <c r="I219" s="256" t="str">
        <f>IF(E219="","",DataPembayaran_BLU!$F219)</f>
        <v/>
      </c>
      <c r="J219" s="263" t="str">
        <f>IFERROR(INDEX(supplier_alamat,MATCH(DataSP2D_BLU!I219,supplier,0)),"")</f>
        <v/>
      </c>
      <c r="K219" s="263" t="str">
        <f t="shared" si="24"/>
        <v/>
      </c>
      <c r="L219" s="263" t="str">
        <f t="shared" si="25"/>
        <v/>
      </c>
      <c r="M219" s="263" t="str">
        <f t="shared" si="26"/>
        <v/>
      </c>
      <c r="N219" s="264" t="str">
        <f>IF(E219="","",DataPembayaran_BLU!$G$219)</f>
        <v/>
      </c>
    </row>
    <row r="220" spans="1:14">
      <c r="A220" s="256">
        <v>219</v>
      </c>
      <c r="B220" s="257" t="str">
        <f>_xlfn.IFNA(INDEX(DataPembayaran_BLU!$C$2:$C$700,MATCH(A220,DataPembayaran_BLU!$A$2:$A$700,0)),"")</f>
        <v/>
      </c>
      <c r="C220" s="258" t="str">
        <f>IF(INDEX(DataPembayaran_BLU!$B$2:$B$700,MATCH(DataSP2D_BLU!B220,DataPembayaran_BLU!$C$2:$C$700,0))=0,"",INDEX(DataPembayaran_BLU!$B$2:$B$700,MATCH(DataSP2D_BLU!B220,DataPembayaran_BLU!$C$2:$C$700,0)))</f>
        <v/>
      </c>
      <c r="D220" s="259"/>
      <c r="E220" s="260"/>
      <c r="F220" s="261" t="str">
        <f>IF(E220="","",DataPembayaran_BLU!$U220)</f>
        <v/>
      </c>
      <c r="G220" s="262" t="str">
        <f>IF(E220="","",DataPembayaran_BLU!$E220)</f>
        <v/>
      </c>
      <c r="H220" s="7" t="str">
        <f>IF(E220="","",DataPembayaran_BLU!$L$220-DataPembayaran_BLU!$N$220-DataPembayaran_BLU!$P220)</f>
        <v/>
      </c>
      <c r="I220" s="256" t="str">
        <f>IF(E220="","",DataPembayaran_BLU!$F220)</f>
        <v/>
      </c>
      <c r="J220" s="263" t="str">
        <f>IFERROR(INDEX(supplier_alamat,MATCH(DataSP2D_BLU!I220,supplier,0)),"")</f>
        <v/>
      </c>
      <c r="K220" s="263" t="str">
        <f t="shared" si="24"/>
        <v/>
      </c>
      <c r="L220" s="263" t="str">
        <f t="shared" si="25"/>
        <v/>
      </c>
      <c r="M220" s="263" t="str">
        <f t="shared" si="26"/>
        <v/>
      </c>
      <c r="N220" s="264" t="str">
        <f>IF(E220="","",DataPembayaran_BLU!$G$220)</f>
        <v/>
      </c>
    </row>
    <row r="221" spans="1:14">
      <c r="A221" s="256">
        <v>220</v>
      </c>
      <c r="B221" s="257" t="str">
        <f>_xlfn.IFNA(INDEX(DataPembayaran_BLU!$C$2:$C$700,MATCH(A221,DataPembayaran_BLU!$A$2:$A$700,0)),"")</f>
        <v/>
      </c>
      <c r="C221" s="258" t="str">
        <f>IF(INDEX(DataPembayaran_BLU!$B$2:$B$700,MATCH(DataSP2D_BLU!B221,DataPembayaran_BLU!$C$2:$C$700,0))=0,"",INDEX(DataPembayaran_BLU!$B$2:$B$700,MATCH(DataSP2D_BLU!B221,DataPembayaran_BLU!$C$2:$C$700,0)))</f>
        <v/>
      </c>
      <c r="D221" s="259"/>
      <c r="E221" s="260"/>
      <c r="F221" s="261" t="str">
        <f>IF(E221="","",DataPembayaran_BLU!$U221)</f>
        <v/>
      </c>
      <c r="G221" s="262" t="str">
        <f>IF(E221="","",DataPembayaran_BLU!$E221)</f>
        <v/>
      </c>
      <c r="H221" s="7" t="str">
        <f>IF(E221="","",DataPembayaran_BLU!$L$221-DataPembayaran_BLU!$N$221-DataPembayaran_BLU!$P221)</f>
        <v/>
      </c>
      <c r="I221" s="256" t="str">
        <f>IF(E221="","",DataPembayaran_BLU!$F221)</f>
        <v/>
      </c>
      <c r="J221" s="263" t="str">
        <f>IFERROR(INDEX(supplier_alamat,MATCH(DataSP2D_BLU!I221,supplier,0)),"")</f>
        <v/>
      </c>
      <c r="K221" s="263" t="str">
        <f t="shared" si="24"/>
        <v/>
      </c>
      <c r="L221" s="263" t="str">
        <f t="shared" si="25"/>
        <v/>
      </c>
      <c r="M221" s="263" t="str">
        <f t="shared" si="26"/>
        <v/>
      </c>
      <c r="N221" s="264" t="str">
        <f>IF(E221="","",DataPembayaran_BLU!$G$221)</f>
        <v/>
      </c>
    </row>
    <row r="222" spans="1:14">
      <c r="A222" s="256">
        <v>221</v>
      </c>
      <c r="B222" s="257" t="str">
        <f>_xlfn.IFNA(INDEX(DataPembayaran_BLU!$C$2:$C$700,MATCH(A222,DataPembayaran_BLU!$A$2:$A$700,0)),"")</f>
        <v/>
      </c>
      <c r="C222" s="258" t="str">
        <f>IF(INDEX(DataPembayaran_BLU!$B$2:$B$700,MATCH(DataSP2D_BLU!B222,DataPembayaran_BLU!$C$2:$C$700,0))=0,"",INDEX(DataPembayaran_BLU!$B$2:$B$700,MATCH(DataSP2D_BLU!B222,DataPembayaran_BLU!$C$2:$C$700,0)))</f>
        <v/>
      </c>
      <c r="D222" s="259"/>
      <c r="E222" s="260"/>
      <c r="F222" s="261" t="str">
        <f>IF(E222="","",DataPembayaran_BLU!$U222)</f>
        <v/>
      </c>
      <c r="G222" s="262" t="str">
        <f>IF(E222="","",DataPembayaran_BLU!$E222)</f>
        <v/>
      </c>
      <c r="H222" s="7" t="str">
        <f>IF(E222="","",DataPembayaran_BLU!$L$222-DataPembayaran_BLU!$N$222-DataPembayaran_BLU!$P222)</f>
        <v/>
      </c>
      <c r="I222" s="256" t="str">
        <f>IF(E222="","",DataPembayaran_BLU!$F222)</f>
        <v/>
      </c>
      <c r="J222" s="263" t="str">
        <f>IFERROR(INDEX(supplier_alamat,MATCH(DataSP2D_BLU!I222,supplier,0)),"")</f>
        <v/>
      </c>
      <c r="K222" s="263" t="str">
        <f t="shared" si="24"/>
        <v/>
      </c>
      <c r="L222" s="263" t="str">
        <f t="shared" si="25"/>
        <v/>
      </c>
      <c r="M222" s="263" t="str">
        <f t="shared" si="26"/>
        <v/>
      </c>
      <c r="N222" s="264" t="str">
        <f>IF(E222="","",DataPembayaran_BLU!$G$222)</f>
        <v/>
      </c>
    </row>
    <row r="223" spans="1:14">
      <c r="A223" s="256">
        <v>222</v>
      </c>
      <c r="B223" s="257" t="str">
        <f>_xlfn.IFNA(INDEX(DataPembayaran_BLU!$C$2:$C$700,MATCH(A223,DataPembayaran_BLU!$A$2:$A$700,0)),"")</f>
        <v/>
      </c>
      <c r="C223" s="258" t="str">
        <f>IF(INDEX(DataPembayaran_BLU!$B$2:$B$700,MATCH(DataSP2D_BLU!B223,DataPembayaran_BLU!$C$2:$C$700,0))=0,"",INDEX(DataPembayaran_BLU!$B$2:$B$700,MATCH(DataSP2D_BLU!B223,DataPembayaran_BLU!$C$2:$C$700,0)))</f>
        <v/>
      </c>
      <c r="D223" s="259"/>
      <c r="E223" s="260"/>
      <c r="F223" s="261" t="str">
        <f>IF(E223="","",DataPembayaran_BLU!$U223)</f>
        <v/>
      </c>
      <c r="G223" s="262" t="str">
        <f>IF(E223="","",DataPembayaran_BLU!$E223)</f>
        <v/>
      </c>
      <c r="H223" s="7" t="str">
        <f>IF(E223="","",DataPembayaran_BLU!$L$223-DataPembayaran_BLU!$N$223-DataPembayaran_BLU!$P223)</f>
        <v/>
      </c>
      <c r="I223" s="256" t="str">
        <f>IF(E223="","",DataPembayaran_BLU!$F223)</f>
        <v/>
      </c>
      <c r="J223" s="263" t="str">
        <f>IFERROR(INDEX(supplier_alamat,MATCH(DataSP2D_BLU!I223,supplier,0)),"")</f>
        <v/>
      </c>
      <c r="K223" s="263" t="str">
        <f t="shared" si="24"/>
        <v/>
      </c>
      <c r="L223" s="263" t="str">
        <f t="shared" si="25"/>
        <v/>
      </c>
      <c r="M223" s="263" t="str">
        <f t="shared" si="26"/>
        <v/>
      </c>
      <c r="N223" s="264" t="str">
        <f>IF(E223="","",DataPembayaran_BLU!$G$223)</f>
        <v/>
      </c>
    </row>
    <row r="224" spans="1:14">
      <c r="A224" s="256">
        <v>223</v>
      </c>
      <c r="B224" s="257" t="str">
        <f>_xlfn.IFNA(INDEX(DataPembayaran_BLU!$C$2:$C$700,MATCH(A224,DataPembayaran_BLU!$A$2:$A$700,0)),"")</f>
        <v/>
      </c>
      <c r="C224" s="258" t="str">
        <f>IF(INDEX(DataPembayaran_BLU!$B$2:$B$700,MATCH(DataSP2D_BLU!B224,DataPembayaran_BLU!$C$2:$C$700,0))=0,"",INDEX(DataPembayaran_BLU!$B$2:$B$700,MATCH(DataSP2D_BLU!B224,DataPembayaran_BLU!$C$2:$C$700,0)))</f>
        <v/>
      </c>
      <c r="D224" s="259"/>
      <c r="E224" s="260"/>
      <c r="F224" s="261" t="str">
        <f>IF(E224="","",DataPembayaran_BLU!$U224)</f>
        <v/>
      </c>
      <c r="G224" s="262" t="str">
        <f>IF(E224="","",DataPembayaran_BLU!$E224)</f>
        <v/>
      </c>
      <c r="H224" s="7" t="str">
        <f>IF(E224="","",DataPembayaran_BLU!$L$224-DataPembayaran_BLU!$N$224-DataPembayaran_BLU!$P224)</f>
        <v/>
      </c>
      <c r="I224" s="256" t="str">
        <f>IF(E224="","",DataPembayaran_BLU!$F224)</f>
        <v/>
      </c>
      <c r="J224" s="263" t="str">
        <f>IFERROR(INDEX(supplier_alamat,MATCH(DataSP2D_BLU!I224,supplier,0)),"")</f>
        <v/>
      </c>
      <c r="K224" s="263" t="str">
        <f t="shared" si="24"/>
        <v/>
      </c>
      <c r="L224" s="263" t="str">
        <f t="shared" si="25"/>
        <v/>
      </c>
      <c r="M224" s="263" t="str">
        <f t="shared" si="26"/>
        <v/>
      </c>
      <c r="N224" s="264" t="str">
        <f>IF(E224="","",DataPembayaran_BLU!$G$224)</f>
        <v/>
      </c>
    </row>
    <row r="225" spans="1:14">
      <c r="A225" s="256">
        <v>224</v>
      </c>
      <c r="B225" s="257" t="str">
        <f>_xlfn.IFNA(INDEX(DataPembayaran_BLU!$C$2:$C$700,MATCH(A225,DataPembayaran_BLU!$A$2:$A$700,0)),"")</f>
        <v/>
      </c>
      <c r="C225" s="258" t="str">
        <f>IF(INDEX(DataPembayaran_BLU!$B$2:$B$700,MATCH(DataSP2D_BLU!B225,DataPembayaran_BLU!$C$2:$C$700,0))=0,"",INDEX(DataPembayaran_BLU!$B$2:$B$700,MATCH(DataSP2D_BLU!B225,DataPembayaran_BLU!$C$2:$C$700,0)))</f>
        <v/>
      </c>
      <c r="D225" s="259"/>
      <c r="E225" s="260"/>
      <c r="F225" s="261" t="str">
        <f>IF(E225="","",DataPembayaran_BLU!$U225)</f>
        <v/>
      </c>
      <c r="G225" s="262" t="str">
        <f>IF(E225="","",DataPembayaran_BLU!$E225)</f>
        <v/>
      </c>
      <c r="H225" s="7" t="str">
        <f>IF(E225="","",DataPembayaran_BLU!$L$225-DataPembayaran_BLU!$N$225-DataPembayaran_BLU!$P225)</f>
        <v/>
      </c>
      <c r="I225" s="256" t="str">
        <f>IF(E225="","",DataPembayaran_BLU!$F225)</f>
        <v/>
      </c>
      <c r="J225" s="263" t="str">
        <f>IFERROR(INDEX(supplier_alamat,MATCH(DataSP2D_BLU!I225,supplier,0)),"")</f>
        <v/>
      </c>
      <c r="K225" s="263" t="str">
        <f t="shared" si="24"/>
        <v/>
      </c>
      <c r="L225" s="263" t="str">
        <f t="shared" si="25"/>
        <v/>
      </c>
      <c r="M225" s="263" t="str">
        <f t="shared" si="26"/>
        <v/>
      </c>
      <c r="N225" s="264" t="str">
        <f>IF(E225="","",DataPembayaran_BLU!$G$225)</f>
        <v/>
      </c>
    </row>
    <row r="226" spans="1:14">
      <c r="A226" s="256">
        <v>225</v>
      </c>
      <c r="B226" s="257" t="str">
        <f>_xlfn.IFNA(INDEX(DataPembayaran_BLU!$C$2:$C$700,MATCH(A226,DataPembayaran_BLU!$A$2:$A$700,0)),"")</f>
        <v/>
      </c>
      <c r="C226" s="258" t="str">
        <f>IF(INDEX(DataPembayaran_BLU!$B$2:$B$700,MATCH(DataSP2D_BLU!B226,DataPembayaran_BLU!$C$2:$C$700,0))=0,"",INDEX(DataPembayaran_BLU!$B$2:$B$700,MATCH(DataSP2D_BLU!B226,DataPembayaran_BLU!$C$2:$C$700,0)))</f>
        <v/>
      </c>
      <c r="D226" s="259"/>
      <c r="E226" s="260"/>
      <c r="F226" s="261" t="str">
        <f>IF(E226="","",DataPembayaran_BLU!$U226)</f>
        <v/>
      </c>
      <c r="G226" s="262" t="str">
        <f>IF(E226="","",DataPembayaran_BLU!$E226)</f>
        <v/>
      </c>
      <c r="H226" s="7" t="str">
        <f>IF(E226="","",DataPembayaran_BLU!$L$226-DataPembayaran_BLU!$N$226-DataPembayaran_BLU!$P226)</f>
        <v/>
      </c>
      <c r="I226" s="256" t="str">
        <f>IF(E226="","",DataPembayaran_BLU!$F226)</f>
        <v/>
      </c>
      <c r="J226" s="263" t="str">
        <f>IFERROR(INDEX(supplier_alamat,MATCH(DataSP2D_BLU!I226,supplier,0)),"")</f>
        <v/>
      </c>
      <c r="K226" s="263" t="str">
        <f t="shared" si="24"/>
        <v/>
      </c>
      <c r="L226" s="263" t="str">
        <f t="shared" si="25"/>
        <v/>
      </c>
      <c r="M226" s="263" t="str">
        <f t="shared" si="26"/>
        <v/>
      </c>
      <c r="N226" s="264" t="str">
        <f>IF(E226="","",DataPembayaran_BLU!$G$226)</f>
        <v/>
      </c>
    </row>
    <row r="227" spans="1:14">
      <c r="A227" s="256">
        <v>226</v>
      </c>
      <c r="B227" s="257" t="str">
        <f>_xlfn.IFNA(INDEX(DataPembayaran_BLU!$C$2:$C$700,MATCH(A227,DataPembayaran_BLU!$A$2:$A$700,0)),"")</f>
        <v/>
      </c>
      <c r="C227" s="258" t="str">
        <f>IF(INDEX(DataPembayaran_BLU!$B$2:$B$700,MATCH(DataSP2D_BLU!B227,DataPembayaran_BLU!$C$2:$C$700,0))=0,"",INDEX(DataPembayaran_BLU!$B$2:$B$700,MATCH(DataSP2D_BLU!B227,DataPembayaran_BLU!$C$2:$C$700,0)))</f>
        <v/>
      </c>
      <c r="D227" s="259"/>
      <c r="E227" s="260"/>
      <c r="F227" s="261" t="str">
        <f>IF(E227="","",DataPembayaran_BLU!$U227)</f>
        <v/>
      </c>
      <c r="G227" s="262" t="str">
        <f>IF(E227="","",DataPembayaran_BLU!$E227)</f>
        <v/>
      </c>
      <c r="H227" s="7" t="str">
        <f>IF(E227="","",DataPembayaran_BLU!$L$227-DataPembayaran_BLU!$N$227-DataPembayaran_BLU!$P227)</f>
        <v/>
      </c>
      <c r="I227" s="256" t="str">
        <f>IF(E227="","",DataPembayaran_BLU!$F227)</f>
        <v/>
      </c>
      <c r="J227" s="263" t="str">
        <f>IFERROR(INDEX(supplier_alamat,MATCH(DataSP2D_BLU!I227,supplier,0)),"")</f>
        <v/>
      </c>
      <c r="K227" s="263" t="str">
        <f t="shared" si="24"/>
        <v/>
      </c>
      <c r="L227" s="263" t="str">
        <f t="shared" si="25"/>
        <v/>
      </c>
      <c r="M227" s="263" t="str">
        <f t="shared" si="26"/>
        <v/>
      </c>
      <c r="N227" s="264" t="str">
        <f>IF(E227="","",DataPembayaran_BLU!$G$227)</f>
        <v/>
      </c>
    </row>
    <row r="228" spans="1:14">
      <c r="A228" s="256">
        <v>227</v>
      </c>
      <c r="B228" s="257" t="str">
        <f>_xlfn.IFNA(INDEX(DataPembayaran_BLU!$C$2:$C$700,MATCH(A228,DataPembayaran_BLU!$A$2:$A$700,0)),"")</f>
        <v/>
      </c>
      <c r="C228" s="258" t="str">
        <f>IF(INDEX(DataPembayaran_BLU!$B$2:$B$700,MATCH(DataSP2D_BLU!B228,DataPembayaran_BLU!$C$2:$C$700,0))=0,"",INDEX(DataPembayaran_BLU!$B$2:$B$700,MATCH(DataSP2D_BLU!B228,DataPembayaran_BLU!$C$2:$C$700,0)))</f>
        <v/>
      </c>
      <c r="D228" s="259"/>
      <c r="E228" s="260"/>
      <c r="F228" s="261" t="str">
        <f>IF(E228="","",DataPembayaran_BLU!$U228)</f>
        <v/>
      </c>
      <c r="G228" s="262" t="str">
        <f>IF(E228="","",DataPembayaran_BLU!$E228)</f>
        <v/>
      </c>
      <c r="H228" s="7" t="str">
        <f>IF(E228="","",DataPembayaran_BLU!$L$228-DataPembayaran_BLU!$N$228-DataPembayaran_BLU!$P228)</f>
        <v/>
      </c>
      <c r="I228" s="256" t="str">
        <f>IF(E228="","",DataPembayaran_BLU!$F228)</f>
        <v/>
      </c>
      <c r="J228" s="263" t="str">
        <f>IFERROR(INDEX(supplier_alamat,MATCH(DataSP2D_BLU!I228,supplier,0)),"")</f>
        <v/>
      </c>
      <c r="K228" s="263" t="str">
        <f t="shared" si="24"/>
        <v/>
      </c>
      <c r="L228" s="263" t="str">
        <f t="shared" si="25"/>
        <v/>
      </c>
      <c r="M228" s="263" t="str">
        <f t="shared" si="26"/>
        <v/>
      </c>
      <c r="N228" s="264" t="str">
        <f>IF(E228="","",DataPembayaran_BLU!$G$228)</f>
        <v/>
      </c>
    </row>
    <row r="229" spans="1:14">
      <c r="A229" s="256">
        <v>228</v>
      </c>
      <c r="B229" s="257" t="str">
        <f>_xlfn.IFNA(INDEX(DataPembayaran_BLU!$C$2:$C$700,MATCH(A229,DataPembayaran_BLU!$A$2:$A$700,0)),"")</f>
        <v/>
      </c>
      <c r="C229" s="258" t="str">
        <f>IF(INDEX(DataPembayaran_BLU!$B$2:$B$700,MATCH(DataSP2D_BLU!B229,DataPembayaran_BLU!$C$2:$C$700,0))=0,"",INDEX(DataPembayaran_BLU!$B$2:$B$700,MATCH(DataSP2D_BLU!B229,DataPembayaran_BLU!$C$2:$C$700,0)))</f>
        <v/>
      </c>
      <c r="D229" s="259"/>
      <c r="E229" s="260"/>
      <c r="F229" s="261" t="str">
        <f>IF(E229="","",DataPembayaran_BLU!$U229)</f>
        <v/>
      </c>
      <c r="G229" s="262" t="str">
        <f>IF(E229="","",DataPembayaran_BLU!$E229)</f>
        <v/>
      </c>
      <c r="H229" s="7" t="str">
        <f>IF(E229="","",DataPembayaran_BLU!$L$229-DataPembayaran_BLU!$N$229-DataPembayaran_BLU!$P229)</f>
        <v/>
      </c>
      <c r="I229" s="256" t="str">
        <f>IF(E229="","",DataPembayaran_BLU!$F229)</f>
        <v/>
      </c>
      <c r="J229" s="263" t="str">
        <f>IFERROR(INDEX(supplier_alamat,MATCH(DataSP2D_BLU!I229,supplier,0)),"")</f>
        <v/>
      </c>
      <c r="K229" s="263" t="str">
        <f t="shared" si="24"/>
        <v/>
      </c>
      <c r="L229" s="263" t="str">
        <f t="shared" si="25"/>
        <v/>
      </c>
      <c r="M229" s="263" t="str">
        <f t="shared" si="26"/>
        <v/>
      </c>
      <c r="N229" s="264" t="str">
        <f>IF(E229="","",DataPembayaran_BLU!$G$229)</f>
        <v/>
      </c>
    </row>
    <row r="230" spans="1:14">
      <c r="A230" s="256">
        <v>229</v>
      </c>
      <c r="B230" s="257" t="str">
        <f>_xlfn.IFNA(INDEX(DataPembayaran_BLU!$C$2:$C$700,MATCH(A230,DataPembayaran_BLU!$A$2:$A$700,0)),"")</f>
        <v/>
      </c>
      <c r="C230" s="258" t="str">
        <f>IF(INDEX(DataPembayaran_BLU!$B$2:$B$700,MATCH(DataSP2D_BLU!B230,DataPembayaran_BLU!$C$2:$C$700,0))=0,"",INDEX(DataPembayaran_BLU!$B$2:$B$700,MATCH(DataSP2D_BLU!B230,DataPembayaran_BLU!$C$2:$C$700,0)))</f>
        <v/>
      </c>
      <c r="D230" s="259"/>
      <c r="E230" s="260"/>
      <c r="F230" s="261" t="str">
        <f>IF(E230="","",DataPembayaran_BLU!$U230)</f>
        <v/>
      </c>
      <c r="G230" s="262" t="str">
        <f>IF(E230="","",DataPembayaran_BLU!$E230)</f>
        <v/>
      </c>
      <c r="H230" s="7" t="str">
        <f>IF(E230="","",DataPembayaran_BLU!$L$230-DataPembayaran_BLU!$N$230-DataPembayaran_BLU!$P230)</f>
        <v/>
      </c>
      <c r="I230" s="256" t="str">
        <f>IF(E230="","",DataPembayaran_BLU!$F230)</f>
        <v/>
      </c>
      <c r="J230" s="263" t="str">
        <f>IFERROR(INDEX(supplier_alamat,MATCH(DataSP2D_BLU!I230,supplier,0)),"")</f>
        <v/>
      </c>
      <c r="K230" s="263" t="str">
        <f t="shared" si="24"/>
        <v/>
      </c>
      <c r="L230" s="263" t="str">
        <f t="shared" si="25"/>
        <v/>
      </c>
      <c r="M230" s="263" t="str">
        <f t="shared" si="26"/>
        <v/>
      </c>
      <c r="N230" s="264" t="str">
        <f>IF(E230="","",DataPembayaran_BLU!$G$230)</f>
        <v/>
      </c>
    </row>
    <row r="231" spans="1:14">
      <c r="A231" s="256">
        <v>230</v>
      </c>
      <c r="B231" s="257" t="str">
        <f>_xlfn.IFNA(INDEX(DataPembayaran_BLU!$C$2:$C$700,MATCH(A231,DataPembayaran_BLU!$A$2:$A$700,0)),"")</f>
        <v/>
      </c>
      <c r="C231" s="258" t="str">
        <f>IF(INDEX(DataPembayaran_BLU!$B$2:$B$700,MATCH(DataSP2D_BLU!B231,DataPembayaran_BLU!$C$2:$C$700,0))=0,"",INDEX(DataPembayaran_BLU!$B$2:$B$700,MATCH(DataSP2D_BLU!B231,DataPembayaran_BLU!$C$2:$C$700,0)))</f>
        <v/>
      </c>
      <c r="D231" s="259"/>
      <c r="E231" s="260"/>
      <c r="F231" s="261" t="str">
        <f>IF(E231="","",DataPembayaran_BLU!$U231)</f>
        <v/>
      </c>
      <c r="G231" s="262" t="str">
        <f>IF(E231="","",DataPembayaran_BLU!$E231)</f>
        <v/>
      </c>
      <c r="H231" s="7" t="str">
        <f>IF(E231="","",DataPembayaran_BLU!$L$231-DataPembayaran_BLU!$N$231-DataPembayaran_BLU!$P231)</f>
        <v/>
      </c>
      <c r="I231" s="256" t="str">
        <f>IF(E231="","",DataPembayaran_BLU!$F231)</f>
        <v/>
      </c>
      <c r="J231" s="263" t="str">
        <f>IFERROR(INDEX(supplier_alamat,MATCH(DataSP2D_BLU!I231,supplier,0)),"")</f>
        <v/>
      </c>
      <c r="K231" s="263" t="str">
        <f t="shared" si="24"/>
        <v/>
      </c>
      <c r="L231" s="263" t="str">
        <f t="shared" si="25"/>
        <v/>
      </c>
      <c r="M231" s="263" t="str">
        <f t="shared" si="26"/>
        <v/>
      </c>
      <c r="N231" s="264" t="str">
        <f>IF(E231="","",DataPembayaran_BLU!$G$231)</f>
        <v/>
      </c>
    </row>
    <row r="232" spans="1:14">
      <c r="A232" s="256">
        <v>231</v>
      </c>
      <c r="B232" s="257" t="str">
        <f>_xlfn.IFNA(INDEX(DataPembayaran_BLU!$C$2:$C$700,MATCH(A232,DataPembayaran_BLU!$A$2:$A$700,0)),"")</f>
        <v/>
      </c>
      <c r="C232" s="258" t="str">
        <f>IF(INDEX(DataPembayaran_BLU!$B$2:$B$700,MATCH(DataSP2D_BLU!B232,DataPembayaran_BLU!$C$2:$C$700,0))=0,"",INDEX(DataPembayaran_BLU!$B$2:$B$700,MATCH(DataSP2D_BLU!B232,DataPembayaran_BLU!$C$2:$C$700,0)))</f>
        <v/>
      </c>
      <c r="D232" s="259"/>
      <c r="E232" s="260"/>
      <c r="F232" s="261" t="str">
        <f>IF(E232="","",DataPembayaran_BLU!$U232)</f>
        <v/>
      </c>
      <c r="G232" s="262" t="str">
        <f>IF(E232="","",DataPembayaran_BLU!$E232)</f>
        <v/>
      </c>
      <c r="H232" s="7" t="str">
        <f>IF(E232="","",DataPembayaran_BLU!$L$232-DataPembayaran_BLU!$N$232-DataPembayaran_BLU!$P232)</f>
        <v/>
      </c>
      <c r="I232" s="256" t="str">
        <f>IF(E232="","",DataPembayaran_BLU!$F232)</f>
        <v/>
      </c>
      <c r="J232" s="263" t="str">
        <f>IFERROR(INDEX(supplier_alamat,MATCH(DataSP2D_BLU!I232,supplier,0)),"")</f>
        <v/>
      </c>
      <c r="K232" s="263" t="str">
        <f t="shared" si="24"/>
        <v/>
      </c>
      <c r="L232" s="263" t="str">
        <f t="shared" si="25"/>
        <v/>
      </c>
      <c r="M232" s="263" t="str">
        <f t="shared" si="26"/>
        <v/>
      </c>
      <c r="N232" s="264" t="str">
        <f>IF(E232="","",DataPembayaran_BLU!$G$232)</f>
        <v/>
      </c>
    </row>
    <row r="233" spans="1:14">
      <c r="A233" s="256">
        <v>232</v>
      </c>
      <c r="B233" s="257" t="str">
        <f>_xlfn.IFNA(INDEX(DataPembayaran_BLU!$C$2:$C$700,MATCH(A233,DataPembayaran_BLU!$A$2:$A$700,0)),"")</f>
        <v/>
      </c>
      <c r="C233" s="258" t="str">
        <f>IF(INDEX(DataPembayaran_BLU!$B$2:$B$700,MATCH(DataSP2D_BLU!B233,DataPembayaran_BLU!$C$2:$C$700,0))=0,"",INDEX(DataPembayaran_BLU!$B$2:$B$700,MATCH(DataSP2D_BLU!B233,DataPembayaran_BLU!$C$2:$C$700,0)))</f>
        <v/>
      </c>
      <c r="D233" s="259"/>
      <c r="E233" s="260"/>
      <c r="F233" s="261" t="str">
        <f>IF(E233="","",DataPembayaran_BLU!$U233)</f>
        <v/>
      </c>
      <c r="G233" s="262" t="str">
        <f>IF(E233="","",DataPembayaran_BLU!$E233)</f>
        <v/>
      </c>
      <c r="H233" s="7" t="str">
        <f>IF(E233="","",DataPembayaran_BLU!$L$233-DataPembayaran_BLU!$N$233-DataPembayaran_BLU!$P233)</f>
        <v/>
      </c>
      <c r="I233" s="256" t="str">
        <f>IF(E233="","",DataPembayaran_BLU!$F233)</f>
        <v/>
      </c>
      <c r="J233" s="263" t="str">
        <f>IFERROR(INDEX(supplier_alamat,MATCH(DataSP2D_BLU!I233,supplier,0)),"")</f>
        <v/>
      </c>
      <c r="K233" s="263" t="str">
        <f t="shared" si="24"/>
        <v/>
      </c>
      <c r="L233" s="263" t="str">
        <f t="shared" si="25"/>
        <v/>
      </c>
      <c r="M233" s="263" t="str">
        <f t="shared" si="26"/>
        <v/>
      </c>
      <c r="N233" s="264" t="str">
        <f>IF(E233="","",DataPembayaran_BLU!$G$233)</f>
        <v/>
      </c>
    </row>
    <row r="234" spans="1:14">
      <c r="A234" s="256">
        <v>233</v>
      </c>
      <c r="B234" s="257" t="str">
        <f>_xlfn.IFNA(INDEX(DataPembayaran_BLU!$C$2:$C$700,MATCH(A234,DataPembayaran_BLU!$A$2:$A$700,0)),"")</f>
        <v/>
      </c>
      <c r="C234" s="258" t="str">
        <f>IF(INDEX(DataPembayaran_BLU!$B$2:$B$700,MATCH(DataSP2D_BLU!B234,DataPembayaran_BLU!$C$2:$C$700,0))=0,"",INDEX(DataPembayaran_BLU!$B$2:$B$700,MATCH(DataSP2D_BLU!B234,DataPembayaran_BLU!$C$2:$C$700,0)))</f>
        <v/>
      </c>
      <c r="D234" s="259"/>
      <c r="E234" s="260"/>
      <c r="F234" s="261" t="str">
        <f>IF(E234="","",DataPembayaran_BLU!$U234)</f>
        <v/>
      </c>
      <c r="G234" s="262" t="str">
        <f>IF(E234="","",DataPembayaran_BLU!$E234)</f>
        <v/>
      </c>
      <c r="H234" s="7" t="str">
        <f>IF(E234="","",DataPembayaran_BLU!$L$234-DataPembayaran_BLU!$N$234-DataPembayaran_BLU!$P234)</f>
        <v/>
      </c>
      <c r="I234" s="256" t="str">
        <f>IF(E234="","",DataPembayaran_BLU!$F234)</f>
        <v/>
      </c>
      <c r="J234" s="263" t="str">
        <f>IFERROR(INDEX(supplier_alamat,MATCH(DataSP2D_BLU!I234,supplier,0)),"")</f>
        <v/>
      </c>
      <c r="K234" s="263" t="str">
        <f t="shared" si="24"/>
        <v/>
      </c>
      <c r="L234" s="263" t="str">
        <f t="shared" si="25"/>
        <v/>
      </c>
      <c r="M234" s="263" t="str">
        <f t="shared" si="26"/>
        <v/>
      </c>
      <c r="N234" s="264" t="str">
        <f>IF(E234="","",DataPembayaran_BLU!$G$234)</f>
        <v/>
      </c>
    </row>
    <row r="235" spans="1:14">
      <c r="A235" s="256">
        <v>234</v>
      </c>
      <c r="B235" s="257" t="str">
        <f>_xlfn.IFNA(INDEX(DataPembayaran_BLU!$C$2:$C$700,MATCH(A235,DataPembayaran_BLU!$A$2:$A$700,0)),"")</f>
        <v/>
      </c>
      <c r="C235" s="258" t="str">
        <f>IF(INDEX(DataPembayaran_BLU!$B$2:$B$700,MATCH(DataSP2D_BLU!B235,DataPembayaran_BLU!$C$2:$C$700,0))=0,"",INDEX(DataPembayaran_BLU!$B$2:$B$700,MATCH(DataSP2D_BLU!B235,DataPembayaran_BLU!$C$2:$C$700,0)))</f>
        <v/>
      </c>
      <c r="D235" s="259"/>
      <c r="E235" s="260"/>
      <c r="F235" s="261" t="str">
        <f>IF(E235="","",DataPembayaran_BLU!$U235)</f>
        <v/>
      </c>
      <c r="G235" s="262" t="str">
        <f>IF(E235="","",DataPembayaran_BLU!$E235)</f>
        <v/>
      </c>
      <c r="H235" s="7" t="str">
        <f>IF(E235="","",DataPembayaran_BLU!$L$235-DataPembayaran_BLU!$N$235-DataPembayaran_BLU!$P235)</f>
        <v/>
      </c>
      <c r="I235" s="256" t="str">
        <f>IF(E235="","",DataPembayaran_BLU!$F235)</f>
        <v/>
      </c>
      <c r="J235" s="263" t="str">
        <f>IFERROR(INDEX(supplier_alamat,MATCH(DataSP2D_BLU!I235,supplier,0)),"")</f>
        <v/>
      </c>
      <c r="K235" s="263" t="str">
        <f t="shared" si="24"/>
        <v/>
      </c>
      <c r="L235" s="263" t="str">
        <f t="shared" si="25"/>
        <v/>
      </c>
      <c r="M235" s="263" t="str">
        <f t="shared" si="26"/>
        <v/>
      </c>
      <c r="N235" s="264" t="str">
        <f>IF(E235="","",DataPembayaran_BLU!$G$235)</f>
        <v/>
      </c>
    </row>
    <row r="236" spans="1:14">
      <c r="A236" s="256">
        <v>235</v>
      </c>
      <c r="B236" s="257" t="str">
        <f>_xlfn.IFNA(INDEX(DataPembayaran_BLU!$C$2:$C$700,MATCH(A236,DataPembayaran_BLU!$A$2:$A$700,0)),"")</f>
        <v/>
      </c>
      <c r="C236" s="258" t="str">
        <f>IF(INDEX(DataPembayaran_BLU!$B$2:$B$700,MATCH(DataSP2D_BLU!B236,DataPembayaran_BLU!$C$2:$C$700,0))=0,"",INDEX(DataPembayaran_BLU!$B$2:$B$700,MATCH(DataSP2D_BLU!B236,DataPembayaran_BLU!$C$2:$C$700,0)))</f>
        <v/>
      </c>
      <c r="D236" s="259"/>
      <c r="E236" s="260"/>
      <c r="F236" s="261" t="str">
        <f>IF(E236="","",DataPembayaran_BLU!$U236)</f>
        <v/>
      </c>
      <c r="G236" s="262" t="str">
        <f>IF(E236="","",DataPembayaran_BLU!$E236)</f>
        <v/>
      </c>
      <c r="H236" s="7" t="str">
        <f>IF(E236="","",DataPembayaran_BLU!$L$236-DataPembayaran_BLU!$N$236-DataPembayaran_BLU!$P236)</f>
        <v/>
      </c>
      <c r="I236" s="256" t="str">
        <f>IF(E236="","",DataPembayaran_BLU!$F236)</f>
        <v/>
      </c>
      <c r="J236" s="263" t="str">
        <f>IFERROR(INDEX(supplier_alamat,MATCH(DataSP2D_BLU!I236,supplier,0)),"")</f>
        <v/>
      </c>
      <c r="K236" s="263" t="str">
        <f t="shared" si="24"/>
        <v/>
      </c>
      <c r="L236" s="263" t="str">
        <f t="shared" si="25"/>
        <v/>
      </c>
      <c r="M236" s="263" t="str">
        <f t="shared" si="26"/>
        <v/>
      </c>
      <c r="N236" s="264" t="str">
        <f>IF(E236="","",DataPembayaran_BLU!$G$236)</f>
        <v/>
      </c>
    </row>
    <row r="237" spans="1:14">
      <c r="A237" s="256">
        <v>236</v>
      </c>
      <c r="B237" s="257" t="str">
        <f>_xlfn.IFNA(INDEX(DataPembayaran_BLU!$C$2:$C$700,MATCH(A237,DataPembayaran_BLU!$A$2:$A$700,0)),"")</f>
        <v/>
      </c>
      <c r="C237" s="258" t="str">
        <f>IF(INDEX(DataPembayaran_BLU!$B$2:$B$700,MATCH(DataSP2D_BLU!B237,DataPembayaran_BLU!$C$2:$C$700,0))=0,"",INDEX(DataPembayaran_BLU!$B$2:$B$700,MATCH(DataSP2D_BLU!B237,DataPembayaran_BLU!$C$2:$C$700,0)))</f>
        <v/>
      </c>
      <c r="D237" s="259"/>
      <c r="E237" s="260"/>
      <c r="F237" s="261" t="str">
        <f>IF(E237="","",DataPembayaran_BLU!$U237)</f>
        <v/>
      </c>
      <c r="G237" s="262" t="str">
        <f>IF(E237="","",DataPembayaran_BLU!$E237)</f>
        <v/>
      </c>
      <c r="H237" s="7" t="str">
        <f>IF(E237="","",DataPembayaran_BLU!$L$237-DataPembayaran_BLU!$N$237-DataPembayaran_BLU!$P237)</f>
        <v/>
      </c>
      <c r="I237" s="256" t="str">
        <f>IF(E237="","",DataPembayaran_BLU!$F237)</f>
        <v/>
      </c>
      <c r="J237" s="263" t="str">
        <f>IFERROR(INDEX(supplier_alamat,MATCH(DataSP2D_BLU!I237,supplier,0)),"")</f>
        <v/>
      </c>
      <c r="K237" s="263" t="str">
        <f t="shared" si="24"/>
        <v/>
      </c>
      <c r="L237" s="263" t="str">
        <f t="shared" si="25"/>
        <v/>
      </c>
      <c r="M237" s="263" t="str">
        <f t="shared" si="26"/>
        <v/>
      </c>
      <c r="N237" s="264" t="str">
        <f>IF(E237="","",DataPembayaran_BLU!$G$237)</f>
        <v/>
      </c>
    </row>
    <row r="238" spans="1:14">
      <c r="A238" s="256">
        <v>237</v>
      </c>
      <c r="B238" s="257" t="str">
        <f>_xlfn.IFNA(INDEX(DataPembayaran_BLU!$C$2:$C$700,MATCH(A238,DataPembayaran_BLU!$A$2:$A$700,0)),"")</f>
        <v/>
      </c>
      <c r="C238" s="258" t="str">
        <f>IF(INDEX(DataPembayaran_BLU!$B$2:$B$700,MATCH(DataSP2D_BLU!B238,DataPembayaran_BLU!$C$2:$C$700,0))=0,"",INDEX(DataPembayaran_BLU!$B$2:$B$700,MATCH(DataSP2D_BLU!B238,DataPembayaran_BLU!$C$2:$C$700,0)))</f>
        <v/>
      </c>
      <c r="D238" s="259"/>
      <c r="E238" s="260"/>
      <c r="F238" s="261" t="str">
        <f>IF(E238="","",DataPembayaran_BLU!$U238)</f>
        <v/>
      </c>
      <c r="G238" s="262" t="str">
        <f>IF(E238="","",DataPembayaran_BLU!$E238)</f>
        <v/>
      </c>
      <c r="H238" s="7" t="str">
        <f>IF(E238="","",DataPembayaran_BLU!$L$238-DataPembayaran_BLU!$N$238-DataPembayaran_BLU!$P238)</f>
        <v/>
      </c>
      <c r="I238" s="256" t="str">
        <f>IF(E238="","",DataPembayaran_BLU!$F238)</f>
        <v/>
      </c>
      <c r="J238" s="263" t="str">
        <f>IFERROR(INDEX(supplier_alamat,MATCH(DataSP2D_BLU!I238,supplier,0)),"")</f>
        <v/>
      </c>
      <c r="K238" s="263" t="str">
        <f t="shared" si="24"/>
        <v/>
      </c>
      <c r="L238" s="263" t="str">
        <f t="shared" si="25"/>
        <v/>
      </c>
      <c r="M238" s="263" t="str">
        <f t="shared" si="26"/>
        <v/>
      </c>
      <c r="N238" s="264" t="str">
        <f>IF(E238="","",DataPembayaran_BLU!$G$238)</f>
        <v/>
      </c>
    </row>
    <row r="239" spans="1:14">
      <c r="A239" s="256">
        <v>238</v>
      </c>
      <c r="B239" s="257" t="str">
        <f>_xlfn.IFNA(INDEX(DataPembayaran_BLU!$C$2:$C$700,MATCH(A239,DataPembayaran_BLU!$A$2:$A$700,0)),"")</f>
        <v/>
      </c>
      <c r="C239" s="258" t="str">
        <f>IF(INDEX(DataPembayaran_BLU!$B$2:$B$700,MATCH(DataSP2D_BLU!B239,DataPembayaran_BLU!$C$2:$C$700,0))=0,"",INDEX(DataPembayaran_BLU!$B$2:$B$700,MATCH(DataSP2D_BLU!B239,DataPembayaran_BLU!$C$2:$C$700,0)))</f>
        <v/>
      </c>
      <c r="D239" s="259"/>
      <c r="E239" s="260"/>
      <c r="F239" s="261" t="str">
        <f>IF(E239="","",DataPembayaran_BLU!$U239)</f>
        <v/>
      </c>
      <c r="G239" s="262" t="str">
        <f>IF(E239="","",DataPembayaran_BLU!$E239)</f>
        <v/>
      </c>
      <c r="H239" s="7" t="str">
        <f>IF(E239="","",DataPembayaran_BLU!$L$239-DataPembayaran_BLU!$N$239-DataPembayaran_BLU!$P239)</f>
        <v/>
      </c>
      <c r="I239" s="256" t="str">
        <f>IF(E239="","",DataPembayaran_BLU!$F239)</f>
        <v/>
      </c>
      <c r="J239" s="263" t="str">
        <f>IFERROR(INDEX(supplier_alamat,MATCH(DataSP2D_BLU!I239,supplier,0)),"")</f>
        <v/>
      </c>
      <c r="K239" s="263" t="str">
        <f t="shared" si="24"/>
        <v/>
      </c>
      <c r="L239" s="263" t="str">
        <f t="shared" si="25"/>
        <v/>
      </c>
      <c r="M239" s="263" t="str">
        <f t="shared" si="26"/>
        <v/>
      </c>
      <c r="N239" s="264" t="str">
        <f>IF(E239="","",DataPembayaran_BLU!$G$239)</f>
        <v/>
      </c>
    </row>
    <row r="240" spans="1:14">
      <c r="A240" s="256">
        <v>239</v>
      </c>
      <c r="B240" s="257" t="str">
        <f>_xlfn.IFNA(INDEX(DataPembayaran_BLU!$C$2:$C$700,MATCH(A240,DataPembayaran_BLU!$A$2:$A$700,0)),"")</f>
        <v/>
      </c>
      <c r="C240" s="258" t="str">
        <f>IF(INDEX(DataPembayaran_BLU!$B$2:$B$700,MATCH(DataSP2D_BLU!B240,DataPembayaran_BLU!$C$2:$C$700,0))=0,"",INDEX(DataPembayaran_BLU!$B$2:$B$700,MATCH(DataSP2D_BLU!B240,DataPembayaran_BLU!$C$2:$C$700,0)))</f>
        <v/>
      </c>
      <c r="D240" s="259"/>
      <c r="E240" s="260"/>
      <c r="F240" s="261" t="str">
        <f>IF(E240="","",DataPembayaran_BLU!$U240)</f>
        <v/>
      </c>
      <c r="G240" s="262" t="str">
        <f>IF(E240="","",DataPembayaran_BLU!$E240)</f>
        <v/>
      </c>
      <c r="H240" s="7" t="str">
        <f>IF(E240="","",DataPembayaran_BLU!$L$240-DataPembayaran_BLU!$N$240-DataPembayaran_BLU!$P240)</f>
        <v/>
      </c>
      <c r="I240" s="256" t="str">
        <f>IF(E240="","",DataPembayaran_BLU!$F240)</f>
        <v/>
      </c>
      <c r="J240" s="263" t="str">
        <f>IFERROR(INDEX(supplier_alamat,MATCH(DataSP2D_BLU!I240,supplier,0)),"")</f>
        <v/>
      </c>
      <c r="K240" s="263" t="str">
        <f t="shared" si="24"/>
        <v/>
      </c>
      <c r="L240" s="263" t="str">
        <f t="shared" si="25"/>
        <v/>
      </c>
      <c r="M240" s="263" t="str">
        <f t="shared" si="26"/>
        <v/>
      </c>
      <c r="N240" s="264" t="str">
        <f>IF(E240="","",DataPembayaran_BLU!$G$240)</f>
        <v/>
      </c>
    </row>
    <row r="241" spans="1:14">
      <c r="A241" s="256">
        <v>240</v>
      </c>
      <c r="B241" s="257" t="str">
        <f>_xlfn.IFNA(INDEX(DataPembayaran_BLU!$C$2:$C$700,MATCH(A241,DataPembayaran_BLU!$A$2:$A$700,0)),"")</f>
        <v/>
      </c>
      <c r="C241" s="258" t="str">
        <f>IF(INDEX(DataPembayaran_BLU!$B$2:$B$700,MATCH(DataSP2D_BLU!B241,DataPembayaran_BLU!$C$2:$C$700,0))=0,"",INDEX(DataPembayaran_BLU!$B$2:$B$700,MATCH(DataSP2D_BLU!B241,DataPembayaran_BLU!$C$2:$C$700,0)))</f>
        <v/>
      </c>
      <c r="D241" s="259"/>
      <c r="E241" s="260"/>
      <c r="F241" s="261" t="str">
        <f>IF(E241="","",DataPembayaran_BLU!$U241)</f>
        <v/>
      </c>
      <c r="G241" s="262" t="str">
        <f>IF(E241="","",DataPembayaran_BLU!$E241)</f>
        <v/>
      </c>
      <c r="H241" s="7" t="str">
        <f>IF(E241="","",DataPembayaran_BLU!$L$241-DataPembayaran_BLU!$N$241-DataPembayaran_BLU!$P241)</f>
        <v/>
      </c>
      <c r="I241" s="256" t="str">
        <f>IF(E241="","",DataPembayaran_BLU!$F241)</f>
        <v/>
      </c>
      <c r="J241" s="263" t="str">
        <f>IFERROR(INDEX(supplier_alamat,MATCH(DataSP2D_BLU!I241,supplier,0)),"")</f>
        <v/>
      </c>
      <c r="K241" s="263" t="str">
        <f t="shared" si="24"/>
        <v/>
      </c>
      <c r="L241" s="263" t="str">
        <f t="shared" si="25"/>
        <v/>
      </c>
      <c r="M241" s="263" t="str">
        <f t="shared" si="26"/>
        <v/>
      </c>
      <c r="N241" s="264" t="str">
        <f>IF(E241="","",DataPembayaran_BLU!$G$241)</f>
        <v/>
      </c>
    </row>
    <row r="242" spans="1:14">
      <c r="A242" s="256">
        <v>241</v>
      </c>
      <c r="B242" s="257" t="str">
        <f>_xlfn.IFNA(INDEX(DataPembayaran_BLU!$C$2:$C$700,MATCH(A242,DataPembayaran_BLU!$A$2:$A$700,0)),"")</f>
        <v/>
      </c>
      <c r="C242" s="258" t="str">
        <f>IF(INDEX(DataPembayaran_BLU!$B$2:$B$700,MATCH(DataSP2D_BLU!B242,DataPembayaran_BLU!$C$2:$C$700,0))=0,"",INDEX(DataPembayaran_BLU!$B$2:$B$700,MATCH(DataSP2D_BLU!B242,DataPembayaran_BLU!$C$2:$C$700,0)))</f>
        <v/>
      </c>
      <c r="D242" s="259"/>
      <c r="E242" s="260"/>
      <c r="F242" s="261" t="str">
        <f>IF(E242="","",DataPembayaran_BLU!$U242)</f>
        <v/>
      </c>
      <c r="G242" s="262" t="str">
        <f>IF(E242="","",DataPembayaran_BLU!$E242)</f>
        <v/>
      </c>
      <c r="H242" s="7" t="str">
        <f>IF(E242="","",DataPembayaran_BLU!$L$242-DataPembayaran_BLU!$N$242-DataPembayaran_BLU!$P242)</f>
        <v/>
      </c>
      <c r="I242" s="256" t="str">
        <f>IF(E242="","",DataPembayaran_BLU!$F242)</f>
        <v/>
      </c>
      <c r="J242" s="263" t="str">
        <f>IFERROR(INDEX(supplier_alamat,MATCH(DataSP2D_BLU!I242,supplier,0)),"")</f>
        <v/>
      </c>
      <c r="K242" s="263" t="str">
        <f t="shared" si="24"/>
        <v/>
      </c>
      <c r="L242" s="263" t="str">
        <f t="shared" si="25"/>
        <v/>
      </c>
      <c r="M242" s="263" t="str">
        <f t="shared" si="26"/>
        <v/>
      </c>
      <c r="N242" s="264" t="str">
        <f>IF(E242="","",DataPembayaran_BLU!$G$242)</f>
        <v/>
      </c>
    </row>
    <row r="243" spans="1:14">
      <c r="A243" s="256">
        <v>242</v>
      </c>
      <c r="B243" s="257" t="str">
        <f>_xlfn.IFNA(INDEX(DataPembayaran_BLU!$C$2:$C$700,MATCH(A243,DataPembayaran_BLU!$A$2:$A$700,0)),"")</f>
        <v/>
      </c>
      <c r="C243" s="258" t="str">
        <f>IF(INDEX(DataPembayaran_BLU!$B$2:$B$700,MATCH(DataSP2D_BLU!B243,DataPembayaran_BLU!$C$2:$C$700,0))=0,"",INDEX(DataPembayaran_BLU!$B$2:$B$700,MATCH(DataSP2D_BLU!B243,DataPembayaran_BLU!$C$2:$C$700,0)))</f>
        <v/>
      </c>
      <c r="D243" s="259"/>
      <c r="E243" s="260"/>
      <c r="F243" s="261" t="str">
        <f>IF(E243="","",DataPembayaran_BLU!$U243)</f>
        <v/>
      </c>
      <c r="G243" s="262" t="str">
        <f>IF(E243="","",DataPembayaran_BLU!$E243)</f>
        <v/>
      </c>
      <c r="H243" s="7" t="str">
        <f>IF(E243="","",DataPembayaran_BLU!$L$243-DataPembayaran_BLU!$N$243-DataPembayaran_BLU!$P243)</f>
        <v/>
      </c>
      <c r="I243" s="256" t="str">
        <f>IF(E243="","",DataPembayaran_BLU!$F243)</f>
        <v/>
      </c>
      <c r="J243" s="263" t="str">
        <f>IFERROR(INDEX(supplier_alamat,MATCH(DataSP2D_BLU!I243,supplier,0)),"")</f>
        <v/>
      </c>
      <c r="K243" s="263" t="str">
        <f t="shared" si="24"/>
        <v/>
      </c>
      <c r="L243" s="263" t="str">
        <f t="shared" si="25"/>
        <v/>
      </c>
      <c r="M243" s="263" t="str">
        <f t="shared" si="26"/>
        <v/>
      </c>
      <c r="N243" s="264" t="str">
        <f>IF(E243="","",DataPembayaran_BLU!$G$243)</f>
        <v/>
      </c>
    </row>
    <row r="244" spans="1:14">
      <c r="A244" s="256">
        <v>243</v>
      </c>
      <c r="B244" s="257" t="str">
        <f>_xlfn.IFNA(INDEX(DataPembayaran_BLU!$C$2:$C$700,MATCH(A244,DataPembayaran_BLU!$A$2:$A$700,0)),"")</f>
        <v/>
      </c>
      <c r="C244" s="258" t="str">
        <f>IF(INDEX(DataPembayaran_BLU!$B$2:$B$700,MATCH(DataSP2D_BLU!B244,DataPembayaran_BLU!$C$2:$C$700,0))=0,"",INDEX(DataPembayaran_BLU!$B$2:$B$700,MATCH(DataSP2D_BLU!B244,DataPembayaran_BLU!$C$2:$C$700,0)))</f>
        <v/>
      </c>
      <c r="D244" s="259"/>
      <c r="E244" s="260"/>
      <c r="F244" s="261" t="str">
        <f>IF(E244="","",DataPembayaran_BLU!$U244)</f>
        <v/>
      </c>
      <c r="G244" s="262" t="str">
        <f>IF(E244="","",DataPembayaran_BLU!$E244)</f>
        <v/>
      </c>
      <c r="H244" s="7" t="str">
        <f>IF(E244="","",DataPembayaran_BLU!$L$244-DataPembayaran_BLU!$N$244-DataPembayaran_BLU!$P244)</f>
        <v/>
      </c>
      <c r="I244" s="256" t="str">
        <f>IF(E244="","",DataPembayaran_BLU!$F244)</f>
        <v/>
      </c>
      <c r="J244" s="263" t="str">
        <f>IFERROR(INDEX(supplier_alamat,MATCH(DataSP2D_BLU!I244,supplier,0)),"")</f>
        <v/>
      </c>
      <c r="K244" s="263" t="str">
        <f t="shared" si="24"/>
        <v/>
      </c>
      <c r="L244" s="263" t="str">
        <f t="shared" si="25"/>
        <v/>
      </c>
      <c r="M244" s="263" t="str">
        <f t="shared" si="26"/>
        <v/>
      </c>
      <c r="N244" s="264" t="str">
        <f>IF(E244="","",DataPembayaran_BLU!$G$244)</f>
        <v/>
      </c>
    </row>
    <row r="245" spans="1:14">
      <c r="A245" s="256">
        <v>244</v>
      </c>
      <c r="B245" s="257" t="str">
        <f>_xlfn.IFNA(INDEX(DataPembayaran_BLU!$C$2:$C$700,MATCH(A245,DataPembayaran_BLU!$A$2:$A$700,0)),"")</f>
        <v/>
      </c>
      <c r="C245" s="258" t="str">
        <f>IF(INDEX(DataPembayaran_BLU!$B$2:$B$700,MATCH(DataSP2D_BLU!B245,DataPembayaran_BLU!$C$2:$C$700,0))=0,"",INDEX(DataPembayaran_BLU!$B$2:$B$700,MATCH(DataSP2D_BLU!B245,DataPembayaran_BLU!$C$2:$C$700,0)))</f>
        <v/>
      </c>
      <c r="D245" s="259"/>
      <c r="E245" s="260"/>
      <c r="F245" s="261" t="str">
        <f>IF(E245="","",DataPembayaran_BLU!$U245)</f>
        <v/>
      </c>
      <c r="G245" s="262" t="str">
        <f>IF(E245="","",DataPembayaran_BLU!$E245)</f>
        <v/>
      </c>
      <c r="H245" s="7" t="str">
        <f>IF(E245="","",DataPembayaran_BLU!$L$245-DataPembayaran_BLU!$N$245-DataPembayaran_BLU!$P245)</f>
        <v/>
      </c>
      <c r="I245" s="256" t="str">
        <f>IF(E245="","",DataPembayaran_BLU!$F245)</f>
        <v/>
      </c>
      <c r="J245" s="263" t="str">
        <f>IFERROR(INDEX(supplier_alamat,MATCH(DataSP2D_BLU!I245,supplier,0)),"")</f>
        <v/>
      </c>
      <c r="K245" s="263" t="str">
        <f t="shared" si="24"/>
        <v/>
      </c>
      <c r="L245" s="263" t="str">
        <f t="shared" si="25"/>
        <v/>
      </c>
      <c r="M245" s="263" t="str">
        <f t="shared" si="26"/>
        <v/>
      </c>
      <c r="N245" s="264" t="str">
        <f>IF(E245="","",DataPembayaran_BLU!$G$245)</f>
        <v/>
      </c>
    </row>
    <row r="246" spans="1:14">
      <c r="A246" s="256">
        <v>245</v>
      </c>
      <c r="B246" s="257" t="str">
        <f>_xlfn.IFNA(INDEX(DataPembayaran_BLU!$C$2:$C$700,MATCH(A246,DataPembayaran_BLU!$A$2:$A$700,0)),"")</f>
        <v/>
      </c>
      <c r="C246" s="258" t="str">
        <f>IF(INDEX(DataPembayaran_BLU!$B$2:$B$700,MATCH(DataSP2D_BLU!B246,DataPembayaran_BLU!$C$2:$C$700,0))=0,"",INDEX(DataPembayaran_BLU!$B$2:$B$700,MATCH(DataSP2D_BLU!B246,DataPembayaran_BLU!$C$2:$C$700,0)))</f>
        <v/>
      </c>
      <c r="D246" s="259"/>
      <c r="E246" s="260"/>
      <c r="F246" s="261" t="str">
        <f>IF(E246="","",DataPembayaran_BLU!$U246)</f>
        <v/>
      </c>
      <c r="G246" s="262" t="str">
        <f>IF(E246="","",DataPembayaran_BLU!$E246)</f>
        <v/>
      </c>
      <c r="H246" s="7" t="str">
        <f>IF(E246="","",DataPembayaran_BLU!$L$246-DataPembayaran_BLU!$N$246-DataPembayaran_BLU!$P246)</f>
        <v/>
      </c>
      <c r="I246" s="256" t="str">
        <f>IF(E246="","",DataPembayaran_BLU!$F246)</f>
        <v/>
      </c>
      <c r="J246" s="263" t="str">
        <f>IFERROR(INDEX(supplier_alamat,MATCH(DataSP2D_BLU!I246,supplier,0)),"")</f>
        <v/>
      </c>
      <c r="K246" s="263" t="str">
        <f t="shared" si="24"/>
        <v/>
      </c>
      <c r="L246" s="263" t="str">
        <f t="shared" si="25"/>
        <v/>
      </c>
      <c r="M246" s="263" t="str">
        <f t="shared" si="26"/>
        <v/>
      </c>
      <c r="N246" s="264" t="str">
        <f>IF(E246="","",DataPembayaran_BLU!$G$246)</f>
        <v/>
      </c>
    </row>
    <row r="247" spans="1:14">
      <c r="A247" s="256">
        <v>246</v>
      </c>
      <c r="B247" s="257" t="str">
        <f>_xlfn.IFNA(INDEX(DataPembayaran_BLU!$C$2:$C$700,MATCH(A247,DataPembayaran_BLU!$A$2:$A$700,0)),"")</f>
        <v/>
      </c>
      <c r="C247" s="258" t="str">
        <f>IF(INDEX(DataPembayaran_BLU!$B$2:$B$700,MATCH(DataSP2D_BLU!B247,DataPembayaran_BLU!$C$2:$C$700,0))=0,"",INDEX(DataPembayaran_BLU!$B$2:$B$700,MATCH(DataSP2D_BLU!B247,DataPembayaran_BLU!$C$2:$C$700,0)))</f>
        <v/>
      </c>
      <c r="D247" s="259"/>
      <c r="E247" s="260"/>
      <c r="F247" s="261" t="str">
        <f>IF(E247="","",DataPembayaran_BLU!$U247)</f>
        <v/>
      </c>
      <c r="G247" s="262" t="str">
        <f>IF(E247="","",DataPembayaran_BLU!$E247)</f>
        <v/>
      </c>
      <c r="H247" s="7" t="str">
        <f>IF(E247="","",DataPembayaran_BLU!$L$247-DataPembayaran_BLU!$N$247-DataPembayaran_BLU!$P247)</f>
        <v/>
      </c>
      <c r="I247" s="256" t="str">
        <f>IF(E247="","",DataPembayaran_BLU!$F247)</f>
        <v/>
      </c>
      <c r="J247" s="263" t="str">
        <f>IFERROR(INDEX(supplier_alamat,MATCH(DataSP2D_BLU!I247,supplier,0)),"")</f>
        <v/>
      </c>
      <c r="K247" s="263" t="str">
        <f t="shared" si="24"/>
        <v/>
      </c>
      <c r="L247" s="263" t="str">
        <f t="shared" si="25"/>
        <v/>
      </c>
      <c r="M247" s="263" t="str">
        <f t="shared" si="26"/>
        <v/>
      </c>
      <c r="N247" s="264" t="str">
        <f>IF(E247="","",DataPembayaran_BLU!$G$247)</f>
        <v/>
      </c>
    </row>
    <row r="248" spans="1:14">
      <c r="A248" s="256">
        <v>247</v>
      </c>
      <c r="B248" s="257" t="str">
        <f>_xlfn.IFNA(INDEX(DataPembayaran_BLU!$C$2:$C$700,MATCH(A248,DataPembayaran_BLU!$A$2:$A$700,0)),"")</f>
        <v/>
      </c>
      <c r="C248" s="258" t="str">
        <f>IF(INDEX(DataPembayaran_BLU!$B$2:$B$700,MATCH(DataSP2D_BLU!B248,DataPembayaran_BLU!$C$2:$C$700,0))=0,"",INDEX(DataPembayaran_BLU!$B$2:$B$700,MATCH(DataSP2D_BLU!B248,DataPembayaran_BLU!$C$2:$C$700,0)))</f>
        <v/>
      </c>
      <c r="D248" s="259"/>
      <c r="E248" s="260"/>
      <c r="F248" s="261" t="str">
        <f>IF(E248="","",DataPembayaran_BLU!$U248)</f>
        <v/>
      </c>
      <c r="G248" s="262" t="str">
        <f>IF(E248="","",DataPembayaran_BLU!$E248)</f>
        <v/>
      </c>
      <c r="H248" s="7" t="str">
        <f>IF(E248="","",DataPembayaran_BLU!$L$248-DataPembayaran_BLU!$N$248-DataPembayaran_BLU!$P248)</f>
        <v/>
      </c>
      <c r="I248" s="256" t="str">
        <f>IF(E248="","",DataPembayaran_BLU!$F248)</f>
        <v/>
      </c>
      <c r="J248" s="263" t="str">
        <f>IFERROR(INDEX(supplier_alamat,MATCH(DataSP2D_BLU!I248,supplier,0)),"")</f>
        <v/>
      </c>
      <c r="K248" s="263" t="str">
        <f t="shared" si="24"/>
        <v/>
      </c>
      <c r="L248" s="263" t="str">
        <f t="shared" si="25"/>
        <v/>
      </c>
      <c r="M248" s="263" t="str">
        <f t="shared" si="26"/>
        <v/>
      </c>
      <c r="N248" s="264" t="str">
        <f>IF(E248="","",DataPembayaran_BLU!$G$248)</f>
        <v/>
      </c>
    </row>
    <row r="249" spans="1:14">
      <c r="A249" s="256">
        <v>248</v>
      </c>
      <c r="B249" s="257" t="str">
        <f>_xlfn.IFNA(INDEX(DataPembayaran_BLU!$C$2:$C$700,MATCH(A249,DataPembayaran_BLU!$A$2:$A$700,0)),"")</f>
        <v/>
      </c>
      <c r="C249" s="258" t="str">
        <f>IF(INDEX(DataPembayaran_BLU!$B$2:$B$700,MATCH(DataSP2D_BLU!B249,DataPembayaran_BLU!$C$2:$C$700,0))=0,"",INDEX(DataPembayaran_BLU!$B$2:$B$700,MATCH(DataSP2D_BLU!B249,DataPembayaran_BLU!$C$2:$C$700,0)))</f>
        <v/>
      </c>
      <c r="D249" s="259"/>
      <c r="E249" s="260"/>
      <c r="F249" s="261" t="str">
        <f>IF(E249="","",DataPembayaran_BLU!$U249)</f>
        <v/>
      </c>
      <c r="G249" s="262" t="str">
        <f>IF(E249="","",DataPembayaran_BLU!$E249)</f>
        <v/>
      </c>
      <c r="H249" s="7" t="str">
        <f>IF(E249="","",DataPembayaran_BLU!$L$249-DataPembayaran_BLU!$N$249-DataPembayaran_BLU!$P249)</f>
        <v/>
      </c>
      <c r="I249" s="256" t="str">
        <f>IF(E249="","",DataPembayaran_BLU!$F249)</f>
        <v/>
      </c>
      <c r="J249" s="263" t="str">
        <f>IFERROR(INDEX(supplier_alamat,MATCH(DataSP2D_BLU!I249,supplier,0)),"")</f>
        <v/>
      </c>
      <c r="K249" s="263" t="str">
        <f t="shared" si="24"/>
        <v/>
      </c>
      <c r="L249" s="263" t="str">
        <f t="shared" si="25"/>
        <v/>
      </c>
      <c r="M249" s="263" t="str">
        <f t="shared" si="26"/>
        <v/>
      </c>
      <c r="N249" s="264" t="str">
        <f>IF(E249="","",DataPembayaran_BLU!$G$249)</f>
        <v/>
      </c>
    </row>
    <row r="250" spans="1:14">
      <c r="A250" s="256">
        <v>249</v>
      </c>
      <c r="B250" s="257" t="str">
        <f>_xlfn.IFNA(INDEX(DataPembayaran_BLU!$C$2:$C$700,MATCH(A250,DataPembayaran_BLU!$A$2:$A$700,0)),"")</f>
        <v/>
      </c>
      <c r="C250" s="258" t="str">
        <f>IF(INDEX(DataPembayaran_BLU!$B$2:$B$700,MATCH(DataSP2D_BLU!B250,DataPembayaran_BLU!$C$2:$C$700,0))=0,"",INDEX(DataPembayaran_BLU!$B$2:$B$700,MATCH(DataSP2D_BLU!B250,DataPembayaran_BLU!$C$2:$C$700,0)))</f>
        <v/>
      </c>
      <c r="D250" s="259"/>
      <c r="E250" s="260"/>
      <c r="F250" s="261" t="str">
        <f>IF(E250="","",DataPembayaran_BLU!$U250)</f>
        <v/>
      </c>
      <c r="G250" s="262" t="str">
        <f>IF(E250="","",DataPembayaran_BLU!$E250)</f>
        <v/>
      </c>
      <c r="H250" s="7" t="str">
        <f>IF(E250="","",DataPembayaran_BLU!$L$250-DataPembayaran_BLU!$N$250-DataPembayaran_BLU!$P250)</f>
        <v/>
      </c>
      <c r="I250" s="256" t="str">
        <f>IF(E250="","",DataPembayaran_BLU!$F250)</f>
        <v/>
      </c>
      <c r="J250" s="263" t="str">
        <f>IFERROR(INDEX(supplier_alamat,MATCH(DataSP2D_BLU!I250,supplier,0)),"")</f>
        <v/>
      </c>
      <c r="K250" s="263" t="str">
        <f t="shared" si="24"/>
        <v/>
      </c>
      <c r="L250" s="263" t="str">
        <f t="shared" si="25"/>
        <v/>
      </c>
      <c r="M250" s="263" t="str">
        <f t="shared" si="26"/>
        <v/>
      </c>
      <c r="N250" s="264" t="str">
        <f>IF(E250="","",DataPembayaran_BLU!$G$250)</f>
        <v/>
      </c>
    </row>
    <row r="251" spans="1:14">
      <c r="A251" s="256">
        <v>250</v>
      </c>
      <c r="B251" s="257" t="str">
        <f>_xlfn.IFNA(INDEX(DataPembayaran_BLU!$C$2:$C$700,MATCH(A251,DataPembayaran_BLU!$A$2:$A$700,0)),"")</f>
        <v/>
      </c>
      <c r="C251" s="258" t="str">
        <f>IF(INDEX(DataPembayaran_BLU!$B$2:$B$700,MATCH(DataSP2D_BLU!B251,DataPembayaran_BLU!$C$2:$C$700,0))=0,"",INDEX(DataPembayaran_BLU!$B$2:$B$700,MATCH(DataSP2D_BLU!B251,DataPembayaran_BLU!$C$2:$C$700,0)))</f>
        <v/>
      </c>
      <c r="D251" s="259"/>
      <c r="E251" s="260"/>
      <c r="F251" s="261" t="str">
        <f>IF(E251="","",DataPembayaran_BLU!$U251)</f>
        <v/>
      </c>
      <c r="G251" s="262" t="str">
        <f>IF(E251="","",DataPembayaran_BLU!$E251)</f>
        <v/>
      </c>
      <c r="H251" s="7" t="str">
        <f>IF(E251="","",DataPembayaran_BLU!$L$251-DataPembayaran_BLU!$N$251-DataPembayaran_BLU!$P251)</f>
        <v/>
      </c>
      <c r="I251" s="256" t="str">
        <f>IF(E251="","",DataPembayaran_BLU!$F251)</f>
        <v/>
      </c>
      <c r="J251" s="263" t="str">
        <f>IFERROR(INDEX(supplier_alamat,MATCH(DataSP2D_BLU!I251,supplier,0)),"")</f>
        <v/>
      </c>
      <c r="K251" s="263" t="str">
        <f t="shared" si="24"/>
        <v/>
      </c>
      <c r="L251" s="263" t="str">
        <f t="shared" si="25"/>
        <v/>
      </c>
      <c r="M251" s="263" t="str">
        <f t="shared" si="26"/>
        <v/>
      </c>
      <c r="N251" s="264" t="str">
        <f>IF(E251="","",DataPembayaran_BLU!$G$251)</f>
        <v/>
      </c>
    </row>
    <row r="252" spans="1:14">
      <c r="A252" s="256">
        <v>251</v>
      </c>
      <c r="B252" s="257" t="str">
        <f>_xlfn.IFNA(INDEX(DataPembayaran_BLU!$C$2:$C$700,MATCH(A252,DataPembayaran_BLU!$A$2:$A$700,0)),"")</f>
        <v/>
      </c>
      <c r="C252" s="258" t="str">
        <f>IF(INDEX(DataPembayaran_BLU!$B$2:$B$700,MATCH(DataSP2D_BLU!B252,DataPembayaran_BLU!$C$2:$C$700,0))=0,"",INDEX(DataPembayaran_BLU!$B$2:$B$700,MATCH(DataSP2D_BLU!B252,DataPembayaran_BLU!$C$2:$C$700,0)))</f>
        <v/>
      </c>
      <c r="D252" s="259"/>
      <c r="E252" s="260"/>
      <c r="F252" s="261" t="str">
        <f>IF(E252="","",DataPembayaran_BLU!$U252)</f>
        <v/>
      </c>
      <c r="G252" s="262" t="str">
        <f>IF(E252="","",DataPembayaran_BLU!$E252)</f>
        <v/>
      </c>
      <c r="H252" s="7" t="str">
        <f>IF(E252="","",DataPembayaran_BLU!$L$252-DataPembayaran_BLU!$N$252-DataPembayaran_BLU!$P252)</f>
        <v/>
      </c>
      <c r="I252" s="256" t="str">
        <f>IF(E252="","",DataPembayaran_BLU!$F252)</f>
        <v/>
      </c>
      <c r="J252" s="263" t="str">
        <f>IFERROR(INDEX(supplier_alamat,MATCH(DataSP2D_BLU!I252,supplier,0)),"")</f>
        <v/>
      </c>
      <c r="K252" s="263" t="str">
        <f t="shared" si="24"/>
        <v/>
      </c>
      <c r="L252" s="263" t="str">
        <f t="shared" si="25"/>
        <v/>
      </c>
      <c r="M252" s="263" t="str">
        <f t="shared" si="26"/>
        <v/>
      </c>
      <c r="N252" s="264" t="str">
        <f>IF(E252="","",DataPembayaran_BLU!$G$252)</f>
        <v/>
      </c>
    </row>
    <row r="253" spans="1:14">
      <c r="A253" s="256">
        <v>252</v>
      </c>
      <c r="B253" s="257" t="str">
        <f>_xlfn.IFNA(INDEX(DataPembayaran_BLU!$C$2:$C$700,MATCH(A253,DataPembayaran_BLU!$A$2:$A$700,0)),"")</f>
        <v/>
      </c>
      <c r="C253" s="258" t="str">
        <f>IF(INDEX(DataPembayaran_BLU!$B$2:$B$700,MATCH(DataSP2D_BLU!B253,DataPembayaran_BLU!$C$2:$C$700,0))=0,"",INDEX(DataPembayaran_BLU!$B$2:$B$700,MATCH(DataSP2D_BLU!B253,DataPembayaran_BLU!$C$2:$C$700,0)))</f>
        <v/>
      </c>
      <c r="D253" s="259"/>
      <c r="E253" s="260"/>
      <c r="F253" s="261" t="str">
        <f>IF(E253="","",DataPembayaran_BLU!$U253)</f>
        <v/>
      </c>
      <c r="G253" s="262" t="str">
        <f>IF(E253="","",DataPembayaran_BLU!$E253)</f>
        <v/>
      </c>
      <c r="H253" s="7" t="str">
        <f>IF(E253="","",DataPembayaran_BLU!$L$253-DataPembayaran_BLU!$N$253-DataPembayaran_BLU!$P253)</f>
        <v/>
      </c>
      <c r="I253" s="256" t="str">
        <f>IF(E253="","",DataPembayaran_BLU!$F253)</f>
        <v/>
      </c>
      <c r="J253" s="263" t="str">
        <f>IFERROR(INDEX(supplier_alamat,MATCH(DataSP2D_BLU!I253,supplier,0)),"")</f>
        <v/>
      </c>
      <c r="K253" s="263" t="str">
        <f t="shared" si="24"/>
        <v/>
      </c>
      <c r="L253" s="263" t="str">
        <f t="shared" si="25"/>
        <v/>
      </c>
      <c r="M253" s="263" t="str">
        <f t="shared" si="26"/>
        <v/>
      </c>
      <c r="N253" s="264" t="str">
        <f>IF(E253="","",DataPembayaran_BLU!$G$253)</f>
        <v/>
      </c>
    </row>
    <row r="254" spans="1:14">
      <c r="A254" s="256">
        <v>253</v>
      </c>
      <c r="B254" s="257" t="str">
        <f>_xlfn.IFNA(INDEX(DataPembayaran_BLU!$C$2:$C$700,MATCH(A254,DataPembayaran_BLU!$A$2:$A$700,0)),"")</f>
        <v/>
      </c>
      <c r="C254" s="258" t="str">
        <f>IF(INDEX(DataPembayaran_BLU!$B$2:$B$700,MATCH(DataSP2D_BLU!B254,DataPembayaran_BLU!$C$2:$C$700,0))=0,"",INDEX(DataPembayaran_BLU!$B$2:$B$700,MATCH(DataSP2D_BLU!B254,DataPembayaran_BLU!$C$2:$C$700,0)))</f>
        <v/>
      </c>
      <c r="D254" s="259"/>
      <c r="E254" s="260"/>
      <c r="F254" s="261" t="str">
        <f>IF(E254="","",DataPembayaran_BLU!$U254)</f>
        <v/>
      </c>
      <c r="G254" s="262" t="str">
        <f>IF(E254="","",DataPembayaran_BLU!$E254)</f>
        <v/>
      </c>
      <c r="H254" s="7" t="str">
        <f>IF(E254="","",DataPembayaran_BLU!$L$254-DataPembayaran_BLU!$N$254-DataPembayaran_BLU!$P254)</f>
        <v/>
      </c>
      <c r="I254" s="256" t="str">
        <f>IF(E254="","",DataPembayaran_BLU!$F254)</f>
        <v/>
      </c>
      <c r="J254" s="263" t="str">
        <f>IFERROR(INDEX(supplier_alamat,MATCH(DataSP2D_BLU!I254,supplier,0)),"")</f>
        <v/>
      </c>
      <c r="K254" s="263" t="str">
        <f t="shared" si="24"/>
        <v/>
      </c>
      <c r="L254" s="263" t="str">
        <f t="shared" si="25"/>
        <v/>
      </c>
      <c r="M254" s="263" t="str">
        <f t="shared" si="26"/>
        <v/>
      </c>
      <c r="N254" s="264" t="str">
        <f>IF(E254="","",DataPembayaran_BLU!$G$254)</f>
        <v/>
      </c>
    </row>
    <row r="255" spans="1:14">
      <c r="A255" s="256">
        <v>254</v>
      </c>
      <c r="B255" s="257" t="str">
        <f>_xlfn.IFNA(INDEX(DataPembayaran_BLU!$C$2:$C$700,MATCH(A255,DataPembayaran_BLU!$A$2:$A$700,0)),"")</f>
        <v/>
      </c>
      <c r="C255" s="258" t="str">
        <f>IF(INDEX(DataPembayaran_BLU!$B$2:$B$700,MATCH(DataSP2D_BLU!B255,DataPembayaran_BLU!$C$2:$C$700,0))=0,"",INDEX(DataPembayaran_BLU!$B$2:$B$700,MATCH(DataSP2D_BLU!B255,DataPembayaran_BLU!$C$2:$C$700,0)))</f>
        <v/>
      </c>
      <c r="D255" s="259"/>
      <c r="E255" s="260"/>
      <c r="F255" s="261" t="str">
        <f>IF(E255="","",DataPembayaran_BLU!$U255)</f>
        <v/>
      </c>
      <c r="G255" s="262" t="str">
        <f>IF(E255="","",DataPembayaran_BLU!$E255)</f>
        <v/>
      </c>
      <c r="H255" s="7" t="str">
        <f>IF(E255="","",DataPembayaran_BLU!$L$255-DataPembayaran_BLU!$N$255-DataPembayaran_BLU!$P255)</f>
        <v/>
      </c>
      <c r="I255" s="256" t="str">
        <f>IF(E255="","",DataPembayaran_BLU!$F255)</f>
        <v/>
      </c>
      <c r="J255" s="263" t="str">
        <f>IFERROR(INDEX(supplier_alamat,MATCH(DataSP2D_BLU!I255,supplier,0)),"")</f>
        <v/>
      </c>
      <c r="K255" s="263" t="str">
        <f t="shared" si="24"/>
        <v/>
      </c>
      <c r="L255" s="263" t="str">
        <f t="shared" si="25"/>
        <v/>
      </c>
      <c r="M255" s="263" t="str">
        <f t="shared" si="26"/>
        <v/>
      </c>
      <c r="N255" s="264" t="str">
        <f>IF(E255="","",DataPembayaran_BLU!$G$255)</f>
        <v/>
      </c>
    </row>
    <row r="256" spans="1:14">
      <c r="A256" s="256">
        <v>255</v>
      </c>
      <c r="B256" s="257" t="str">
        <f>_xlfn.IFNA(INDEX(DataPembayaran_BLU!$C$2:$C$700,MATCH(A256,DataPembayaran_BLU!$A$2:$A$700,0)),"")</f>
        <v/>
      </c>
      <c r="C256" s="258" t="str">
        <f>IF(INDEX(DataPembayaran_BLU!$B$2:$B$700,MATCH(DataSP2D_BLU!B256,DataPembayaran_BLU!$C$2:$C$700,0))=0,"",INDEX(DataPembayaran_BLU!$B$2:$B$700,MATCH(DataSP2D_BLU!B256,DataPembayaran_BLU!$C$2:$C$700,0)))</f>
        <v/>
      </c>
      <c r="D256" s="259"/>
      <c r="E256" s="260"/>
      <c r="F256" s="261" t="str">
        <f>IF(E256="","",DataPembayaran_BLU!$U256)</f>
        <v/>
      </c>
      <c r="G256" s="262" t="str">
        <f>IF(E256="","",DataPembayaran_BLU!$E256)</f>
        <v/>
      </c>
      <c r="H256" s="7" t="str">
        <f>IF(E256="","",DataPembayaran_BLU!$L$256-DataPembayaran_BLU!$N$256-DataPembayaran_BLU!$P256)</f>
        <v/>
      </c>
      <c r="I256" s="256" t="str">
        <f>IF(E256="","",DataPembayaran_BLU!$F256)</f>
        <v/>
      </c>
      <c r="J256" s="263" t="str">
        <f>IFERROR(INDEX(supplier_alamat,MATCH(DataSP2D_BLU!I256,supplier,0)),"")</f>
        <v/>
      </c>
      <c r="K256" s="263" t="str">
        <f t="shared" si="24"/>
        <v/>
      </c>
      <c r="L256" s="263" t="str">
        <f t="shared" si="25"/>
        <v/>
      </c>
      <c r="M256" s="263" t="str">
        <f t="shared" si="26"/>
        <v/>
      </c>
      <c r="N256" s="264" t="str">
        <f>IF(E256="","",DataPembayaran_BLU!$G$256)</f>
        <v/>
      </c>
    </row>
    <row r="257" spans="1:14">
      <c r="A257" s="256">
        <v>256</v>
      </c>
      <c r="B257" s="257" t="str">
        <f>_xlfn.IFNA(INDEX(DataPembayaran_BLU!$C$2:$C$700,MATCH(A257,DataPembayaran_BLU!$A$2:$A$700,0)),"")</f>
        <v/>
      </c>
      <c r="C257" s="258" t="str">
        <f>IF(INDEX(DataPembayaran_BLU!$B$2:$B$700,MATCH(DataSP2D_BLU!B257,DataPembayaran_BLU!$C$2:$C$700,0))=0,"",INDEX(DataPembayaran_BLU!$B$2:$B$700,MATCH(DataSP2D_BLU!B257,DataPembayaran_BLU!$C$2:$C$700,0)))</f>
        <v/>
      </c>
      <c r="D257" s="259"/>
      <c r="E257" s="260"/>
      <c r="F257" s="261" t="str">
        <f>IF(E257="","",DataPembayaran_BLU!$U257)</f>
        <v/>
      </c>
      <c r="G257" s="262" t="str">
        <f>IF(E257="","",DataPembayaran_BLU!$E257)</f>
        <v/>
      </c>
      <c r="H257" s="7" t="str">
        <f>IF(E257="","",DataPembayaran_BLU!$L$257-DataPembayaran_BLU!$N$257-DataPembayaran_BLU!$P257)</f>
        <v/>
      </c>
      <c r="I257" s="256" t="str">
        <f>IF(E257="","",DataPembayaran_BLU!$F257)</f>
        <v/>
      </c>
      <c r="J257" s="263" t="str">
        <f>IFERROR(INDEX(supplier_alamat,MATCH(DataSP2D_BLU!I257,supplier,0)),"")</f>
        <v/>
      </c>
      <c r="K257" s="263" t="str">
        <f t="shared" si="24"/>
        <v/>
      </c>
      <c r="L257" s="263" t="str">
        <f t="shared" si="25"/>
        <v/>
      </c>
      <c r="M257" s="263" t="str">
        <f t="shared" si="26"/>
        <v/>
      </c>
      <c r="N257" s="264" t="str">
        <f>IF(E257="","",DataPembayaran_BLU!$G$257)</f>
        <v/>
      </c>
    </row>
    <row r="258" spans="1:14">
      <c r="A258" s="256">
        <v>257</v>
      </c>
      <c r="B258" s="257" t="str">
        <f>_xlfn.IFNA(INDEX(DataPembayaran_BLU!$C$2:$C$700,MATCH(A258,DataPembayaran_BLU!$A$2:$A$700,0)),"")</f>
        <v/>
      </c>
      <c r="C258" s="258" t="str">
        <f>IF(INDEX(DataPembayaran_BLU!$B$2:$B$700,MATCH(DataSP2D_BLU!B258,DataPembayaran_BLU!$C$2:$C$700,0))=0,"",INDEX(DataPembayaran_BLU!$B$2:$B$700,MATCH(DataSP2D_BLU!B258,DataPembayaran_BLU!$C$2:$C$700,0)))</f>
        <v/>
      </c>
      <c r="D258" s="259"/>
      <c r="E258" s="260"/>
      <c r="F258" s="261" t="str">
        <f>IF(E258="","",DataPembayaran_BLU!$U258)</f>
        <v/>
      </c>
      <c r="G258" s="262" t="str">
        <f>IF(E258="","",DataPembayaran_BLU!$E258)</f>
        <v/>
      </c>
      <c r="H258" s="7" t="str">
        <f>IF(E258="","",DataPembayaran_BLU!$L$258-DataPembayaran_BLU!$N$258-DataPembayaran_BLU!$P258)</f>
        <v/>
      </c>
      <c r="I258" s="256" t="str">
        <f>IF(E258="","",DataPembayaran_BLU!$F258)</f>
        <v/>
      </c>
      <c r="J258" s="263" t="str">
        <f>IFERROR(INDEX(supplier_alamat,MATCH(DataSP2D_BLU!I258,supplier,0)),"")</f>
        <v/>
      </c>
      <c r="K258" s="263" t="str">
        <f t="shared" si="24"/>
        <v/>
      </c>
      <c r="L258" s="263" t="str">
        <f t="shared" si="25"/>
        <v/>
      </c>
      <c r="M258" s="263" t="str">
        <f t="shared" si="26"/>
        <v/>
      </c>
      <c r="N258" s="264" t="str">
        <f>IF(E258="","",DataPembayaran_BLU!$G$258)</f>
        <v/>
      </c>
    </row>
    <row r="259" spans="1:14">
      <c r="A259" s="256">
        <v>258</v>
      </c>
      <c r="B259" s="257" t="str">
        <f>_xlfn.IFNA(INDEX(DataPembayaran_BLU!$C$2:$C$700,MATCH(A259,DataPembayaran_BLU!$A$2:$A$700,0)),"")</f>
        <v/>
      </c>
      <c r="C259" s="258" t="str">
        <f>IF(INDEX(DataPembayaran_BLU!$B$2:$B$700,MATCH(DataSP2D_BLU!B259,DataPembayaran_BLU!$C$2:$C$700,0))=0,"",INDEX(DataPembayaran_BLU!$B$2:$B$700,MATCH(DataSP2D_BLU!B259,DataPembayaran_BLU!$C$2:$C$700,0)))</f>
        <v/>
      </c>
      <c r="D259" s="259"/>
      <c r="E259" s="260"/>
      <c r="F259" s="261" t="str">
        <f>IF(E259="","",DataPembayaran_BLU!$U259)</f>
        <v/>
      </c>
      <c r="G259" s="262" t="str">
        <f>IF(E259="","",DataPembayaran_BLU!$E259)</f>
        <v/>
      </c>
      <c r="H259" s="7" t="str">
        <f>IF(E259="","",DataPembayaran_BLU!$L$259-DataPembayaran_BLU!$N$259-DataPembayaran_BLU!$P259)</f>
        <v/>
      </c>
      <c r="I259" s="256" t="str">
        <f>IF(E259="","",DataPembayaran_BLU!$F259)</f>
        <v/>
      </c>
      <c r="J259" s="263" t="str">
        <f>IFERROR(INDEX(supplier_alamat,MATCH(DataSP2D_BLU!I259,supplier,0)),"")</f>
        <v/>
      </c>
      <c r="K259" s="263" t="str">
        <f t="shared" si="24"/>
        <v/>
      </c>
      <c r="L259" s="263" t="str">
        <f t="shared" si="25"/>
        <v/>
      </c>
      <c r="M259" s="263" t="str">
        <f t="shared" si="26"/>
        <v/>
      </c>
      <c r="N259" s="264" t="str">
        <f>IF(E259="","",DataPembayaran_BLU!$G$259)</f>
        <v/>
      </c>
    </row>
    <row r="260" spans="1:14">
      <c r="A260" s="256">
        <v>259</v>
      </c>
      <c r="B260" s="257" t="str">
        <f>_xlfn.IFNA(INDEX(DataPembayaran_BLU!$C$2:$C$700,MATCH(A260,DataPembayaran_BLU!$A$2:$A$700,0)),"")</f>
        <v/>
      </c>
      <c r="C260" s="258" t="str">
        <f>IF(INDEX(DataPembayaran_BLU!$B$2:$B$700,MATCH(DataSP2D_BLU!B260,DataPembayaran_BLU!$C$2:$C$700,0))=0,"",INDEX(DataPembayaran_BLU!$B$2:$B$700,MATCH(DataSP2D_BLU!B260,DataPembayaran_BLU!$C$2:$C$700,0)))</f>
        <v/>
      </c>
      <c r="D260" s="259"/>
      <c r="E260" s="260"/>
      <c r="F260" s="261" t="str">
        <f>IF(E260="","",DataPembayaran_BLU!$U260)</f>
        <v/>
      </c>
      <c r="G260" s="262" t="str">
        <f>IF(E260="","",DataPembayaran_BLU!$E260)</f>
        <v/>
      </c>
      <c r="H260" s="7" t="str">
        <f>IF(E260="","",DataPembayaran_BLU!$L$260-DataPembayaran_BLU!$N$260-DataPembayaran_BLU!$P260)</f>
        <v/>
      </c>
      <c r="I260" s="256" t="str">
        <f>IF(E260="","",DataPembayaran_BLU!$F260)</f>
        <v/>
      </c>
      <c r="J260" s="263" t="str">
        <f>IFERROR(INDEX(supplier_alamat,MATCH(DataSP2D_BLU!I260,supplier,0)),"")</f>
        <v/>
      </c>
      <c r="K260" s="263" t="str">
        <f t="shared" si="24"/>
        <v/>
      </c>
      <c r="L260" s="263" t="str">
        <f t="shared" si="25"/>
        <v/>
      </c>
      <c r="M260" s="263" t="str">
        <f t="shared" si="26"/>
        <v/>
      </c>
      <c r="N260" s="264" t="str">
        <f>IF(E260="","",DataPembayaran_BLU!$G$260)</f>
        <v/>
      </c>
    </row>
    <row r="261" spans="1:14">
      <c r="A261" s="256">
        <v>260</v>
      </c>
      <c r="B261" s="257" t="str">
        <f>_xlfn.IFNA(INDEX(DataPembayaran_BLU!$C$2:$C$700,MATCH(A261,DataPembayaran_BLU!$A$2:$A$700,0)),"")</f>
        <v/>
      </c>
      <c r="C261" s="258" t="str">
        <f>IF(INDEX(DataPembayaran_BLU!$B$2:$B$700,MATCH(DataSP2D_BLU!B261,DataPembayaran_BLU!$C$2:$C$700,0))=0,"",INDEX(DataPembayaran_BLU!$B$2:$B$700,MATCH(DataSP2D_BLU!B261,DataPembayaran_BLU!$C$2:$C$700,0)))</f>
        <v/>
      </c>
      <c r="D261" s="259"/>
      <c r="E261" s="260"/>
      <c r="F261" s="261" t="str">
        <f>IF(E261="","",DataPembayaran_BLU!$U261)</f>
        <v/>
      </c>
      <c r="G261" s="262" t="str">
        <f>IF(E261="","",DataPembayaran_BLU!$E261)</f>
        <v/>
      </c>
      <c r="H261" s="7" t="str">
        <f>IF(E261="","",DataPembayaran_BLU!$L$261-DataPembayaran_BLU!$N$261-DataPembayaran_BLU!$P261)</f>
        <v/>
      </c>
      <c r="I261" s="256" t="str">
        <f>IF(E261="","",DataPembayaran_BLU!$F261)</f>
        <v/>
      </c>
      <c r="J261" s="263" t="str">
        <f>IFERROR(INDEX(supplier_alamat,MATCH(DataSP2D_BLU!I261,supplier,0)),"")</f>
        <v/>
      </c>
      <c r="K261" s="263" t="str">
        <f t="shared" si="24"/>
        <v/>
      </c>
      <c r="L261" s="263" t="str">
        <f t="shared" si="25"/>
        <v/>
      </c>
      <c r="M261" s="263" t="str">
        <f t="shared" si="26"/>
        <v/>
      </c>
      <c r="N261" s="264" t="str">
        <f>IF(E261="","",DataPembayaran_BLU!$G$261)</f>
        <v/>
      </c>
    </row>
    <row r="262" spans="1:14">
      <c r="A262" s="256">
        <v>261</v>
      </c>
      <c r="B262" s="257" t="str">
        <f>_xlfn.IFNA(INDEX(DataPembayaran_BLU!$C$2:$C$700,MATCH(A262,DataPembayaran_BLU!$A$2:$A$700,0)),"")</f>
        <v/>
      </c>
      <c r="C262" s="258" t="str">
        <f>IF(INDEX(DataPembayaran_BLU!$B$2:$B$700,MATCH(DataSP2D_BLU!B262,DataPembayaran_BLU!$C$2:$C$700,0))=0,"",INDEX(DataPembayaran_BLU!$B$2:$B$700,MATCH(DataSP2D_BLU!B262,DataPembayaran_BLU!$C$2:$C$700,0)))</f>
        <v/>
      </c>
      <c r="D262" s="259"/>
      <c r="E262" s="260"/>
      <c r="F262" s="261" t="str">
        <f>IF(E262="","",DataPembayaran_BLU!$U262)</f>
        <v/>
      </c>
      <c r="G262" s="262" t="str">
        <f>IF(E262="","",DataPembayaran_BLU!$E262)</f>
        <v/>
      </c>
      <c r="H262" s="7" t="str">
        <f>IF(E262="","",DataPembayaran_BLU!$L$262-DataPembayaran_BLU!$N$262-DataPembayaran_BLU!$P$262)</f>
        <v/>
      </c>
      <c r="I262" s="256" t="str">
        <f>IF(E262="","",DataPembayaran_BLU!$F262)</f>
        <v/>
      </c>
      <c r="J262" s="263" t="str">
        <f>IFERROR(INDEX(supplier_alamat,MATCH(DataSP2D_BLU!I262,supplier,0)),"")</f>
        <v/>
      </c>
      <c r="K262" s="263" t="str">
        <f t="shared" si="24"/>
        <v/>
      </c>
      <c r="L262" s="263" t="str">
        <f t="shared" si="25"/>
        <v/>
      </c>
      <c r="M262" s="263" t="str">
        <f t="shared" si="26"/>
        <v/>
      </c>
      <c r="N262" s="264" t="str">
        <f>IF(E262="","",DataPembayaran_BLU!$G$262)</f>
        <v/>
      </c>
    </row>
    <row r="263" spans="1:14">
      <c r="A263" s="256">
        <v>262</v>
      </c>
      <c r="B263" s="257" t="str">
        <f>_xlfn.IFNA(INDEX(DataPembayaran_BLU!$C$2:$C$700,MATCH(A263,DataPembayaran_BLU!$A$2:$A$700,0)),"")</f>
        <v/>
      </c>
      <c r="C263" s="258" t="str">
        <f>IF(INDEX(DataPembayaran_BLU!$B$2:$B$700,MATCH(DataSP2D_BLU!B263,DataPembayaran_BLU!$C$2:$C$700,0))=0,"",INDEX(DataPembayaran_BLU!$B$2:$B$700,MATCH(DataSP2D_BLU!B263,DataPembayaran_BLU!$C$2:$C$700,0)))</f>
        <v/>
      </c>
      <c r="D263" s="259"/>
      <c r="E263" s="260"/>
      <c r="F263" s="261" t="str">
        <f>IF(E263="","",DataPembayaran_BLU!$U263)</f>
        <v/>
      </c>
      <c r="G263" s="262" t="str">
        <f>IF(E263="","",DataPembayaran_BLU!$E263)</f>
        <v/>
      </c>
      <c r="H263" s="7" t="str">
        <f>IF(E263="","",DataPembayaran_BLU!$L$263-DataPembayaran_BLU!$N$263-DataPembayaran_BLU!$P$263)</f>
        <v/>
      </c>
      <c r="I263" s="256" t="str">
        <f>IF(E263="","",DataPembayaran_BLU!$F263)</f>
        <v/>
      </c>
      <c r="J263" s="263" t="str">
        <f>IFERROR(INDEX(supplier_alamat,MATCH(DataSP2D_BLU!I263,supplier,0)),"")</f>
        <v/>
      </c>
      <c r="K263" s="263" t="str">
        <f t="shared" si="24"/>
        <v/>
      </c>
      <c r="L263" s="263" t="str">
        <f t="shared" si="25"/>
        <v/>
      </c>
      <c r="M263" s="263" t="str">
        <f t="shared" si="26"/>
        <v/>
      </c>
      <c r="N263" s="264" t="str">
        <f>IF(E263="","",DataPembayaran_BLU!$G$263)</f>
        <v/>
      </c>
    </row>
    <row r="264" spans="1:14">
      <c r="A264" s="256">
        <v>263</v>
      </c>
      <c r="B264" s="257" t="str">
        <f>_xlfn.IFNA(INDEX(DataPembayaran_BLU!$C$2:$C$700,MATCH(A264,DataPembayaran_BLU!$A$2:$A$700,0)),"")</f>
        <v/>
      </c>
      <c r="C264" s="258" t="str">
        <f>IF(INDEX(DataPembayaran_BLU!$B$2:$B$700,MATCH(DataSP2D_BLU!B264,DataPembayaran_BLU!$C$2:$C$700,0))=0,"",INDEX(DataPembayaran_BLU!$B$2:$B$700,MATCH(DataSP2D_BLU!B264,DataPembayaran_BLU!$C$2:$C$700,0)))</f>
        <v/>
      </c>
      <c r="D264" s="259"/>
      <c r="E264" s="260"/>
      <c r="F264" s="261" t="str">
        <f>IF(E264="","",DataPembayaran_BLU!$U264)</f>
        <v/>
      </c>
      <c r="G264" s="262" t="str">
        <f>IF(E264="","",DataPembayaran_BLU!$E264)</f>
        <v/>
      </c>
      <c r="H264" s="7" t="str">
        <f>IF(E264="","",DataPembayaran_BLU!$L$264-DataPembayaran_BLU!$N$264-DataPembayaran_BLU!$P$264)</f>
        <v/>
      </c>
      <c r="I264" s="256" t="str">
        <f>IF(E264="","",DataPembayaran_BLU!$F264)</f>
        <v/>
      </c>
      <c r="J264" s="263" t="str">
        <f>IFERROR(INDEX(supplier_alamat,MATCH(DataSP2D_BLU!I264,supplier,0)),"")</f>
        <v/>
      </c>
      <c r="K264" s="263" t="str">
        <f t="shared" si="24"/>
        <v/>
      </c>
      <c r="L264" s="263" t="str">
        <f t="shared" si="25"/>
        <v/>
      </c>
      <c r="M264" s="263" t="str">
        <f t="shared" si="26"/>
        <v/>
      </c>
      <c r="N264" s="264" t="str">
        <f>IF(E264="","",DataPembayaran_BLU!$G$264)</f>
        <v/>
      </c>
    </row>
    <row r="265" spans="1:14">
      <c r="A265" s="256">
        <v>264</v>
      </c>
      <c r="B265" s="257" t="str">
        <f>_xlfn.IFNA(INDEX(DataPembayaran_BLU!$C$2:$C$700,MATCH(A265,DataPembayaran_BLU!$A$2:$A$700,0)),"")</f>
        <v/>
      </c>
      <c r="C265" s="258" t="str">
        <f>IF(INDEX(DataPembayaran_BLU!$B$2:$B$700,MATCH(DataSP2D_BLU!B265,DataPembayaran_BLU!$C$2:$C$700,0))=0,"",INDEX(DataPembayaran_BLU!$B$2:$B$700,MATCH(DataSP2D_BLU!B265,DataPembayaran_BLU!$C$2:$C$700,0)))</f>
        <v/>
      </c>
      <c r="D265" s="259"/>
      <c r="E265" s="260"/>
      <c r="F265" s="261" t="str">
        <f>IF(E265="","",DataPembayaran_BLU!$U265)</f>
        <v/>
      </c>
      <c r="G265" s="262" t="str">
        <f>IF(E265="","",DataPembayaran_BLU!$E265)</f>
        <v/>
      </c>
      <c r="H265" s="7" t="str">
        <f>IF(E265="","",DataPembayaran_BLU!$L$265-DataPembayaran_BLU!$N$265-DataPembayaran_BLU!$P$265)</f>
        <v/>
      </c>
      <c r="I265" s="256" t="str">
        <f>IF(E265="","",DataPembayaran_BLU!$F265)</f>
        <v/>
      </c>
      <c r="J265" s="263" t="str">
        <f>IFERROR(INDEX(supplier_alamat,MATCH(DataSP2D_BLU!I265,supplier,0)),"")</f>
        <v/>
      </c>
      <c r="K265" s="263" t="str">
        <f t="shared" si="24"/>
        <v/>
      </c>
      <c r="L265" s="263" t="str">
        <f t="shared" si="25"/>
        <v/>
      </c>
      <c r="M265" s="263" t="str">
        <f t="shared" si="26"/>
        <v/>
      </c>
      <c r="N265" s="264" t="str">
        <f>IF(E265="","",DataPembayaran_BLU!$G$265)</f>
        <v/>
      </c>
    </row>
    <row r="266" spans="1:14">
      <c r="A266" s="256">
        <v>265</v>
      </c>
      <c r="B266" s="257" t="str">
        <f>_xlfn.IFNA(INDEX(DataPembayaran_BLU!$C$2:$C$700,MATCH(A266,DataPembayaran_BLU!$A$2:$A$700,0)),"")</f>
        <v/>
      </c>
      <c r="C266" s="258" t="str">
        <f>IF(INDEX(DataPembayaran_BLU!$B$2:$B$700,MATCH(DataSP2D_BLU!B266,DataPembayaran_BLU!$C$2:$C$700,0))=0,"",INDEX(DataPembayaran_BLU!$B$2:$B$700,MATCH(DataSP2D_BLU!B266,DataPembayaran_BLU!$C$2:$C$700,0)))</f>
        <v/>
      </c>
      <c r="D266" s="259"/>
      <c r="E266" s="260"/>
      <c r="F266" s="261" t="str">
        <f>IF(E266="","",DataPembayaran_BLU!$U266)</f>
        <v/>
      </c>
      <c r="G266" s="262" t="str">
        <f>IF(E266="","",DataPembayaran_BLU!$E266)</f>
        <v/>
      </c>
      <c r="H266" s="7" t="str">
        <f>IF(E266="","",DataPembayaran_BLU!$L$266-DataPembayaran_BLU!$N$266-DataPembayaran_BLU!$P$266)</f>
        <v/>
      </c>
      <c r="I266" s="256" t="str">
        <f>IF(E266="","",DataPembayaran_BLU!$F266)</f>
        <v/>
      </c>
      <c r="J266" s="263" t="str">
        <f>IFERROR(INDEX(supplier_alamat,MATCH(DataSP2D_BLU!I266,supplier,0)),"")</f>
        <v/>
      </c>
      <c r="K266" s="263" t="str">
        <f t="shared" si="24"/>
        <v/>
      </c>
      <c r="L266" s="263" t="str">
        <f t="shared" si="25"/>
        <v/>
      </c>
      <c r="M266" s="263" t="str">
        <f t="shared" si="26"/>
        <v/>
      </c>
      <c r="N266" s="264" t="str">
        <f>IF(E266="","",DataPembayaran_BLU!$G$266)</f>
        <v/>
      </c>
    </row>
    <row r="267" spans="1:14">
      <c r="A267" s="256">
        <v>266</v>
      </c>
      <c r="B267" s="257" t="str">
        <f>_xlfn.IFNA(INDEX(DataPembayaran_BLU!$C$2:$C$700,MATCH(A267,DataPembayaran_BLU!$A$2:$A$700,0)),"")</f>
        <v/>
      </c>
      <c r="C267" s="258" t="str">
        <f>IF(INDEX(DataPembayaran_BLU!$B$2:$B$700,MATCH(DataSP2D_BLU!B267,DataPembayaran_BLU!$C$2:$C$700,0))=0,"",INDEX(DataPembayaran_BLU!$B$2:$B$700,MATCH(DataSP2D_BLU!B267,DataPembayaran_BLU!$C$2:$C$700,0)))</f>
        <v/>
      </c>
      <c r="D267" s="259"/>
      <c r="E267" s="260"/>
      <c r="F267" s="261" t="str">
        <f>IF(E267="","",DataPembayaran_BLU!$U267)</f>
        <v/>
      </c>
      <c r="G267" s="262" t="str">
        <f>IF(E267="","",DataPembayaran_BLU!$E267)</f>
        <v/>
      </c>
      <c r="H267" s="7" t="str">
        <f>IF(E267="","",DataPembayaran_BLU!$L$267-DataPembayaran_BLU!$N$267-DataPembayaran_BLU!$P$267)</f>
        <v/>
      </c>
      <c r="I267" s="256" t="str">
        <f>IF(E267="","",DataPembayaran_BLU!$F267)</f>
        <v/>
      </c>
      <c r="J267" s="263" t="str">
        <f>IFERROR(INDEX(supplier_alamat,MATCH(DataSP2D_BLU!I267,supplier,0)),"")</f>
        <v/>
      </c>
      <c r="K267" s="263" t="str">
        <f t="shared" si="24"/>
        <v/>
      </c>
      <c r="L267" s="263" t="str">
        <f t="shared" si="25"/>
        <v/>
      </c>
      <c r="M267" s="263" t="str">
        <f t="shared" si="26"/>
        <v/>
      </c>
      <c r="N267" s="264" t="str">
        <f>IF(E267="","",DataPembayaran_BLU!$G$267)</f>
        <v/>
      </c>
    </row>
    <row r="268" spans="1:14">
      <c r="A268" s="256">
        <v>267</v>
      </c>
      <c r="B268" s="257" t="str">
        <f>_xlfn.IFNA(INDEX(DataPembayaran_BLU!$C$2:$C$700,MATCH(A268,DataPembayaran_BLU!$A$2:$A$700,0)),"")</f>
        <v/>
      </c>
      <c r="C268" s="258" t="str">
        <f>IF(INDEX(DataPembayaran_BLU!$B$2:$B$700,MATCH(DataSP2D_BLU!B268,DataPembayaran_BLU!$C$2:$C$700,0))=0,"",INDEX(DataPembayaran_BLU!$B$2:$B$700,MATCH(DataSP2D_BLU!B268,DataPembayaran_BLU!$C$2:$C$700,0)))</f>
        <v/>
      </c>
      <c r="D268" s="259"/>
      <c r="E268" s="260"/>
      <c r="F268" s="261" t="str">
        <f>IF(E268="","",DataPembayaran_BLU!$U268)</f>
        <v/>
      </c>
      <c r="G268" s="262" t="str">
        <f>IF(E268="","",DataPembayaran_BLU!$E268)</f>
        <v/>
      </c>
      <c r="H268" s="266" t="str">
        <f>IF(E268="","",DataPembayaran_BLU!$L$268-DataPembayaran_BLU!$N$268-DataPembayaran_BLU!$P$268)</f>
        <v/>
      </c>
      <c r="I268" s="256" t="str">
        <f>IF(E268="","",DataPembayaran_BLU!$F268)</f>
        <v/>
      </c>
      <c r="J268" s="263" t="str">
        <f>IFERROR(INDEX(supplier_alamat,MATCH(DataSP2D_BLU!I268,supplier,0)),"")</f>
        <v/>
      </c>
      <c r="K268" s="263" t="str">
        <f t="shared" ref="K268:K331" si="27">IFERROR(INDEX(supplier_npwp,MATCH(I268,supplier,0)),"")</f>
        <v/>
      </c>
      <c r="L268" s="263" t="str">
        <f t="shared" ref="L268:L331" si="28">IFERROR(INDEX(supplier_rekening,MATCH(I268,supplier,0)),"")</f>
        <v/>
      </c>
      <c r="M268" s="263" t="str">
        <f t="shared" ref="M268:M331" si="29">IFERROR(INDEX(supplier_bank,MATCH(I268,supplier,0)),"")</f>
        <v/>
      </c>
      <c r="N268" s="264" t="str">
        <f>IF(E268="","",DataPembayaran_BLU!$G268)</f>
        <v/>
      </c>
    </row>
    <row r="269" spans="1:14">
      <c r="A269" s="256">
        <v>268</v>
      </c>
      <c r="B269" s="257" t="str">
        <f>_xlfn.IFNA(INDEX(DataPembayaran_BLU!$C$2:$C$700,MATCH(A269,DataPembayaran_BLU!$A$2:$A$700,0)),"")</f>
        <v/>
      </c>
      <c r="C269" s="258" t="str">
        <f>IF(INDEX(DataPembayaran_BLU!$B$2:$B$700,MATCH(DataSP2D_BLU!B269,DataPembayaran_BLU!$C$2:$C$700,0))=0,"",INDEX(DataPembayaran_BLU!$B$2:$B$700,MATCH(DataSP2D_BLU!B269,DataPembayaran_BLU!$C$2:$C$700,0)))</f>
        <v/>
      </c>
      <c r="D269" s="259"/>
      <c r="E269" s="260"/>
      <c r="F269" s="261" t="str">
        <f>IF(E269="","",DataPembayaran_BLU!$U269)</f>
        <v/>
      </c>
      <c r="G269" s="262" t="str">
        <f>IF(E269="","",DataPembayaran_BLU!$E269)</f>
        <v/>
      </c>
      <c r="H269" s="7" t="str">
        <f>IF(E269="","",DataPembayaran_BLU!$L269-DataPembayaran_BLU!$N269-DataPembayaran_BLU!$P269)</f>
        <v/>
      </c>
      <c r="I269" s="256" t="str">
        <f>IF(E269="","",DataPembayaran_BLU!$F269)</f>
        <v/>
      </c>
      <c r="J269" s="263" t="str">
        <f>IFERROR(INDEX(supplier_alamat,MATCH(DataSP2D_BLU!I269,supplier,0)),"")</f>
        <v/>
      </c>
      <c r="K269" s="263" t="str">
        <f t="shared" si="27"/>
        <v/>
      </c>
      <c r="L269" s="263" t="str">
        <f t="shared" si="28"/>
        <v/>
      </c>
      <c r="M269" s="263" t="str">
        <f t="shared" si="29"/>
        <v/>
      </c>
      <c r="N269" s="264" t="str">
        <f>IF(E269="","",DataPembayaran_BLU!$G269)</f>
        <v/>
      </c>
    </row>
    <row r="270" spans="1:14">
      <c r="A270" s="256">
        <v>269</v>
      </c>
      <c r="B270" s="257" t="str">
        <f>_xlfn.IFNA(INDEX(DataPembayaran_BLU!$C$2:$C$700,MATCH(A270,DataPembayaran_BLU!$A$2:$A$700,0)),"")</f>
        <v/>
      </c>
      <c r="C270" s="258" t="str">
        <f>IF(INDEX(DataPembayaran_BLU!$B$2:$B$700,MATCH(DataSP2D_BLU!B270,DataPembayaran_BLU!$C$2:$C$700,0))=0,"",INDEX(DataPembayaran_BLU!$B$2:$B$700,MATCH(DataSP2D_BLU!B270,DataPembayaran_BLU!$C$2:$C$700,0)))</f>
        <v/>
      </c>
      <c r="D270" s="259"/>
      <c r="E270" s="260"/>
      <c r="F270" s="261" t="str">
        <f>IF(E270="","",DataPembayaran_BLU!$U270)</f>
        <v/>
      </c>
      <c r="G270" s="262" t="str">
        <f>IF(E270="","",DataPembayaran_BLU!$E270)</f>
        <v/>
      </c>
      <c r="H270" s="7" t="str">
        <f>IF(E270="","",DataPembayaran_BLU!$L270-DataPembayaran_BLU!$N270-DataPembayaran_BLU!$P270)</f>
        <v/>
      </c>
      <c r="I270" s="256" t="str">
        <f>IF(E270="","",DataPembayaran_BLU!$F270)</f>
        <v/>
      </c>
      <c r="J270" s="263" t="str">
        <f>IFERROR(INDEX(supplier_alamat,MATCH(DataSP2D_BLU!I270,supplier,0)),"")</f>
        <v/>
      </c>
      <c r="K270" s="263" t="str">
        <f t="shared" si="27"/>
        <v/>
      </c>
      <c r="L270" s="263" t="str">
        <f t="shared" si="28"/>
        <v/>
      </c>
      <c r="M270" s="263" t="str">
        <f t="shared" si="29"/>
        <v/>
      </c>
      <c r="N270" s="264" t="str">
        <f>IF(E270="","",DataPembayaran_BLU!$G270)</f>
        <v/>
      </c>
    </row>
    <row r="271" spans="1:14">
      <c r="A271" s="256">
        <v>270</v>
      </c>
      <c r="B271" s="257" t="str">
        <f>_xlfn.IFNA(INDEX(DataPembayaran_BLU!$C$2:$C$700,MATCH(A271,DataPembayaran_BLU!$A$2:$A$700,0)),"")</f>
        <v/>
      </c>
      <c r="C271" s="258" t="str">
        <f>IF(INDEX(DataPembayaran_BLU!$B$2:$B$700,MATCH(DataSP2D_BLU!B271,DataPembayaran_BLU!$C$2:$C$700,0))=0,"",INDEX(DataPembayaran_BLU!$B$2:$B$700,MATCH(DataSP2D_BLU!B271,DataPembayaran_BLU!$C$2:$C$700,0)))</f>
        <v/>
      </c>
      <c r="D271" s="259"/>
      <c r="E271" s="260"/>
      <c r="F271" s="261" t="str">
        <f>IF(E271="","",DataPembayaran_BLU!$U271)</f>
        <v/>
      </c>
      <c r="G271" s="262" t="str">
        <f>IF(E271="","",DataPembayaran_BLU!$E271)</f>
        <v/>
      </c>
      <c r="H271" s="7" t="str">
        <f>IF(E271="","",DataPembayaran_BLU!$L271-DataPembayaran_BLU!$N271-DataPembayaran_BLU!$P271)</f>
        <v/>
      </c>
      <c r="I271" s="256" t="str">
        <f>IF(E271="","",DataPembayaran_BLU!$F271)</f>
        <v/>
      </c>
      <c r="J271" s="263" t="str">
        <f>IFERROR(INDEX(supplier_alamat,MATCH(DataSP2D_BLU!I271,supplier,0)),"")</f>
        <v/>
      </c>
      <c r="K271" s="263" t="str">
        <f t="shared" si="27"/>
        <v/>
      </c>
      <c r="L271" s="263" t="str">
        <f t="shared" si="28"/>
        <v/>
      </c>
      <c r="M271" s="263" t="str">
        <f t="shared" si="29"/>
        <v/>
      </c>
      <c r="N271" s="264" t="str">
        <f>IF(E271="","",DataPembayaran_BLU!$G271)</f>
        <v/>
      </c>
    </row>
    <row r="272" spans="1:14">
      <c r="A272" s="256">
        <v>271</v>
      </c>
      <c r="B272" s="257" t="str">
        <f>_xlfn.IFNA(INDEX(DataPembayaran_BLU!$C$2:$C$700,MATCH(A272,DataPembayaran_BLU!$A$2:$A$700,0)),"")</f>
        <v/>
      </c>
      <c r="C272" s="258" t="str">
        <f>IF(INDEX(DataPembayaran_BLU!$B$2:$B$700,MATCH(DataSP2D_BLU!B272,DataPembayaran_BLU!$C$2:$C$700,0))=0,"",INDEX(DataPembayaran_BLU!$B$2:$B$700,MATCH(DataSP2D_BLU!B272,DataPembayaran_BLU!$C$2:$C$700,0)))</f>
        <v/>
      </c>
      <c r="D272" s="259"/>
      <c r="E272" s="260"/>
      <c r="F272" s="261" t="str">
        <f>IF(E272="","",DataPembayaran_BLU!$U272)</f>
        <v/>
      </c>
      <c r="G272" s="262" t="str">
        <f>IF(E272="","",DataPembayaran_BLU!$E272)</f>
        <v/>
      </c>
      <c r="H272" s="7" t="str">
        <f>IF(E272="","",DataPembayaran_BLU!$L272-DataPembayaran_BLU!$N272-DataPembayaran_BLU!$P272)</f>
        <v/>
      </c>
      <c r="I272" s="256" t="str">
        <f>IF(E272="","",DataPembayaran_BLU!$F272)</f>
        <v/>
      </c>
      <c r="J272" s="263" t="str">
        <f>IFERROR(INDEX(supplier_alamat,MATCH(DataSP2D_BLU!I272,supplier,0)),"")</f>
        <v/>
      </c>
      <c r="K272" s="263" t="str">
        <f t="shared" si="27"/>
        <v/>
      </c>
      <c r="L272" s="263" t="str">
        <f t="shared" si="28"/>
        <v/>
      </c>
      <c r="M272" s="263" t="str">
        <f t="shared" si="29"/>
        <v/>
      </c>
      <c r="N272" s="264" t="str">
        <f>IF(E272="","",DataPembayaran_BLU!$G272)</f>
        <v/>
      </c>
    </row>
    <row r="273" spans="1:14">
      <c r="A273" s="256">
        <v>272</v>
      </c>
      <c r="B273" s="257" t="str">
        <f>_xlfn.IFNA(INDEX(DataPembayaran_BLU!$C$2:$C$700,MATCH(A273,DataPembayaran_BLU!$A$2:$A$700,0)),"")</f>
        <v/>
      </c>
      <c r="C273" s="258" t="str">
        <f>IF(INDEX(DataPembayaran_BLU!$B$2:$B$700,MATCH(DataSP2D_BLU!B273,DataPembayaran_BLU!$C$2:$C$700,0))=0,"",INDEX(DataPembayaran_BLU!$B$2:$B$700,MATCH(DataSP2D_BLU!B273,DataPembayaran_BLU!$C$2:$C$700,0)))</f>
        <v/>
      </c>
      <c r="D273" s="259"/>
      <c r="E273" s="260"/>
      <c r="F273" s="261" t="str">
        <f>IF(E273="","",DataPembayaran_BLU!$U273)</f>
        <v/>
      </c>
      <c r="G273" s="262" t="str">
        <f>IF(E273="","",DataPembayaran_BLU!$E273)</f>
        <v/>
      </c>
      <c r="H273" s="7" t="str">
        <f>IF(E273="","",DataPembayaran_BLU!$L273-DataPembayaran_BLU!$N273-DataPembayaran_BLU!$P273)</f>
        <v/>
      </c>
      <c r="I273" s="256" t="str">
        <f>IF(E273="","",DataPembayaran_BLU!$F273)</f>
        <v/>
      </c>
      <c r="J273" s="263" t="str">
        <f>IFERROR(INDEX(supplier_alamat,MATCH(DataSP2D_BLU!I273,supplier,0)),"")</f>
        <v/>
      </c>
      <c r="K273" s="263" t="str">
        <f t="shared" si="27"/>
        <v/>
      </c>
      <c r="L273" s="263" t="str">
        <f t="shared" si="28"/>
        <v/>
      </c>
      <c r="M273" s="263" t="str">
        <f t="shared" si="29"/>
        <v/>
      </c>
      <c r="N273" s="264" t="str">
        <f>IF(E273="","",DataPembayaran_BLU!$G273)</f>
        <v/>
      </c>
    </row>
    <row r="274" spans="1:14">
      <c r="A274" s="256">
        <v>273</v>
      </c>
      <c r="B274" s="257" t="str">
        <f>_xlfn.IFNA(INDEX(DataPembayaran_BLU!$C$2:$C$700,MATCH(A274,DataPembayaran_BLU!$A$2:$A$700,0)),"")</f>
        <v/>
      </c>
      <c r="C274" s="258" t="str">
        <f>IF(INDEX(DataPembayaran_BLU!$B$2:$B$700,MATCH(DataSP2D_BLU!B274,DataPembayaran_BLU!$C$2:$C$700,0))=0,"",INDEX(DataPembayaran_BLU!$B$2:$B$700,MATCH(DataSP2D_BLU!B274,DataPembayaran_BLU!$C$2:$C$700,0)))</f>
        <v/>
      </c>
      <c r="D274" s="259"/>
      <c r="E274" s="260"/>
      <c r="F274" s="261" t="str">
        <f>IF(E274="","",DataPembayaran_BLU!$U274)</f>
        <v/>
      </c>
      <c r="G274" s="262" t="str">
        <f>IF(E274="","",DataPembayaran_BLU!$E274)</f>
        <v/>
      </c>
      <c r="H274" s="7" t="str">
        <f>IF(E274="","",DataPembayaran_BLU!$L274-DataPembayaran_BLU!$N274-DataPembayaran_BLU!$P274)</f>
        <v/>
      </c>
      <c r="I274" s="256" t="str">
        <f>IF(E274="","",DataPembayaran_BLU!$F274)</f>
        <v/>
      </c>
      <c r="J274" s="263" t="str">
        <f>IFERROR(INDEX(supplier_alamat,MATCH(DataSP2D_BLU!I274,supplier,0)),"")</f>
        <v/>
      </c>
      <c r="K274" s="263" t="str">
        <f t="shared" si="27"/>
        <v/>
      </c>
      <c r="L274" s="263" t="str">
        <f t="shared" si="28"/>
        <v/>
      </c>
      <c r="M274" s="263" t="str">
        <f t="shared" si="29"/>
        <v/>
      </c>
      <c r="N274" s="264" t="str">
        <f>IF(E274="","",DataPembayaran_BLU!$G274)</f>
        <v/>
      </c>
    </row>
    <row r="275" spans="1:14">
      <c r="A275" s="256">
        <v>274</v>
      </c>
      <c r="B275" s="257" t="str">
        <f>_xlfn.IFNA(INDEX(DataPembayaran_BLU!$C$2:$C$700,MATCH(A275,DataPembayaran_BLU!$A$2:$A$700,0)),"")</f>
        <v/>
      </c>
      <c r="C275" s="258" t="str">
        <f>IF(INDEX(DataPembayaran_BLU!$B$2:$B$700,MATCH(DataSP2D_BLU!B275,DataPembayaran_BLU!$C$2:$C$700,0))=0,"",INDEX(DataPembayaran_BLU!$B$2:$B$700,MATCH(DataSP2D_BLU!B275,DataPembayaran_BLU!$C$2:$C$700,0)))</f>
        <v/>
      </c>
      <c r="D275" s="259"/>
      <c r="E275" s="260"/>
      <c r="F275" s="261" t="str">
        <f>IF(E275="","",DataPembayaran_BLU!$U275)</f>
        <v/>
      </c>
      <c r="G275" s="262" t="str">
        <f>IF(E275="","",DataPembayaran_BLU!$E275)</f>
        <v/>
      </c>
      <c r="H275" s="7" t="str">
        <f>IF(E275="","",DataPembayaran_BLU!$L275-DataPembayaran_BLU!$N275-DataPembayaran_BLU!$P275)</f>
        <v/>
      </c>
      <c r="I275" s="256" t="str">
        <f>IF(E275="","",DataPembayaran_BLU!$F275)</f>
        <v/>
      </c>
      <c r="J275" s="263" t="str">
        <f>IFERROR(INDEX(supplier_alamat,MATCH(DataSP2D_BLU!I275,supplier,0)),"")</f>
        <v/>
      </c>
      <c r="K275" s="263" t="str">
        <f t="shared" si="27"/>
        <v/>
      </c>
      <c r="L275" s="263" t="str">
        <f t="shared" si="28"/>
        <v/>
      </c>
      <c r="M275" s="263" t="str">
        <f t="shared" si="29"/>
        <v/>
      </c>
      <c r="N275" s="264" t="str">
        <f>IF(E275="","",DataPembayaran_BLU!$G275)</f>
        <v/>
      </c>
    </row>
    <row r="276" spans="1:14">
      <c r="A276" s="256">
        <v>275</v>
      </c>
      <c r="B276" s="257" t="str">
        <f>_xlfn.IFNA(INDEX(DataPembayaran_BLU!$C$2:$C$700,MATCH(A276,DataPembayaran_BLU!$A$2:$A$700,0)),"")</f>
        <v/>
      </c>
      <c r="C276" s="258" t="str">
        <f>IF(INDEX(DataPembayaran_BLU!$B$2:$B$700,MATCH(DataSP2D_BLU!B276,DataPembayaran_BLU!$C$2:$C$700,0))=0,"",INDEX(DataPembayaran_BLU!$B$2:$B$700,MATCH(DataSP2D_BLU!B276,DataPembayaran_BLU!$C$2:$C$700,0)))</f>
        <v/>
      </c>
      <c r="D276" s="259"/>
      <c r="E276" s="260"/>
      <c r="F276" s="261" t="str">
        <f>IF(E276="","",DataPembayaran_BLU!$U276)</f>
        <v/>
      </c>
      <c r="G276" s="262" t="str">
        <f>IF(E276="","",DataPembayaran_BLU!$E276)</f>
        <v/>
      </c>
      <c r="H276" s="7" t="str">
        <f>IF(E276="","",DataPembayaran_BLU!$L276-DataPembayaran_BLU!$N276-DataPembayaran_BLU!$P276)</f>
        <v/>
      </c>
      <c r="I276" s="256" t="str">
        <f>IF(E276="","",DataPembayaran_BLU!$F276)</f>
        <v/>
      </c>
      <c r="J276" s="263" t="str">
        <f>IFERROR(INDEX(supplier_alamat,MATCH(DataSP2D_BLU!I276,supplier,0)),"")</f>
        <v/>
      </c>
      <c r="K276" s="263" t="str">
        <f t="shared" si="27"/>
        <v/>
      </c>
      <c r="L276" s="263" t="str">
        <f t="shared" si="28"/>
        <v/>
      </c>
      <c r="M276" s="263" t="str">
        <f t="shared" si="29"/>
        <v/>
      </c>
      <c r="N276" s="264" t="str">
        <f>IF(E276="","",DataPembayaran_BLU!$G276)</f>
        <v/>
      </c>
    </row>
    <row r="277" spans="1:14">
      <c r="A277" s="256">
        <v>276</v>
      </c>
      <c r="B277" s="257" t="str">
        <f>_xlfn.IFNA(INDEX(DataPembayaran_BLU!$C$2:$C$700,MATCH(A277,DataPembayaran_BLU!$A$2:$A$700,0)),"")</f>
        <v/>
      </c>
      <c r="C277" s="258" t="str">
        <f>IF(INDEX(DataPembayaran_BLU!$B$2:$B$700,MATCH(DataSP2D_BLU!B277,DataPembayaran_BLU!$C$2:$C$700,0))=0,"",INDEX(DataPembayaran_BLU!$B$2:$B$700,MATCH(DataSP2D_BLU!B277,DataPembayaran_BLU!$C$2:$C$700,0)))</f>
        <v/>
      </c>
      <c r="D277" s="259"/>
      <c r="E277" s="260"/>
      <c r="F277" s="261" t="str">
        <f>IF(E277="","",DataPembayaran_BLU!$U277)</f>
        <v/>
      </c>
      <c r="G277" s="262" t="str">
        <f>IF(E277="","",DataPembayaran_BLU!$E277)</f>
        <v/>
      </c>
      <c r="H277" s="7" t="str">
        <f>IF(E277="","",DataPembayaran_BLU!$L277-DataPembayaran_BLU!$N277-DataPembayaran_BLU!$P277)</f>
        <v/>
      </c>
      <c r="I277" s="256" t="str">
        <f>IF(E277="","",DataPembayaran_BLU!$F277)</f>
        <v/>
      </c>
      <c r="J277" s="263" t="str">
        <f>IFERROR(INDEX(supplier_alamat,MATCH(DataSP2D_BLU!I277,supplier,0)),"")</f>
        <v/>
      </c>
      <c r="K277" s="263" t="str">
        <f t="shared" si="27"/>
        <v/>
      </c>
      <c r="L277" s="263" t="str">
        <f t="shared" si="28"/>
        <v/>
      </c>
      <c r="M277" s="263" t="str">
        <f t="shared" si="29"/>
        <v/>
      </c>
      <c r="N277" s="264" t="str">
        <f>IF(E277="","",DataPembayaran_BLU!$G277)</f>
        <v/>
      </c>
    </row>
    <row r="278" spans="1:14">
      <c r="A278" s="256">
        <v>277</v>
      </c>
      <c r="B278" s="257" t="str">
        <f>_xlfn.IFNA(INDEX(DataPembayaran_BLU!$C$2:$C$700,MATCH(A278,DataPembayaran_BLU!$A$2:$A$700,0)),"")</f>
        <v/>
      </c>
      <c r="C278" s="258" t="str">
        <f>IF(INDEX(DataPembayaran_BLU!$B$2:$B$700,MATCH(DataSP2D_BLU!B278,DataPembayaran_BLU!$C$2:$C$700,0))=0,"",INDEX(DataPembayaran_BLU!$B$2:$B$700,MATCH(DataSP2D_BLU!B278,DataPembayaran_BLU!$C$2:$C$700,0)))</f>
        <v/>
      </c>
      <c r="D278" s="259"/>
      <c r="E278" s="260"/>
      <c r="F278" s="261" t="str">
        <f>IF(E278="","",DataPembayaran_BLU!$U278)</f>
        <v/>
      </c>
      <c r="G278" s="262" t="str">
        <f>IF(E278="","",DataPembayaran_BLU!$E278)</f>
        <v/>
      </c>
      <c r="H278" s="7" t="str">
        <f>IF(E278="","",DataPembayaran_BLU!$L278-DataPembayaran_BLU!$N278-DataPembayaran_BLU!$P278)</f>
        <v/>
      </c>
      <c r="I278" s="256" t="str">
        <f>IF(E278="","",DataPembayaran_BLU!$F278)</f>
        <v/>
      </c>
      <c r="J278" s="263" t="str">
        <f>IFERROR(INDEX(supplier_alamat,MATCH(DataSP2D_BLU!I278,supplier,0)),"")</f>
        <v/>
      </c>
      <c r="K278" s="263" t="str">
        <f t="shared" si="27"/>
        <v/>
      </c>
      <c r="L278" s="263" t="str">
        <f t="shared" si="28"/>
        <v/>
      </c>
      <c r="M278" s="263" t="str">
        <f t="shared" si="29"/>
        <v/>
      </c>
      <c r="N278" s="264" t="str">
        <f>IF(E278="","",DataPembayaran_BLU!$G278)</f>
        <v/>
      </c>
    </row>
    <row r="279" spans="1:14">
      <c r="A279" s="256">
        <v>278</v>
      </c>
      <c r="B279" s="257" t="str">
        <f>_xlfn.IFNA(INDEX(DataPembayaran_BLU!$C$2:$C$700,MATCH(A279,DataPembayaran_BLU!$A$2:$A$700,0)),"")</f>
        <v/>
      </c>
      <c r="C279" s="258" t="str">
        <f>IF(INDEX(DataPembayaran_BLU!$B$2:$B$700,MATCH(DataSP2D_BLU!B279,DataPembayaran_BLU!$C$2:$C$700,0))=0,"",INDEX(DataPembayaran_BLU!$B$2:$B$700,MATCH(DataSP2D_BLU!B279,DataPembayaran_BLU!$C$2:$C$700,0)))</f>
        <v/>
      </c>
      <c r="D279" s="259"/>
      <c r="E279" s="260"/>
      <c r="F279" s="261" t="str">
        <f>IF(E279="","",DataPembayaran_BLU!$U279)</f>
        <v/>
      </c>
      <c r="G279" s="262" t="str">
        <f>IF(E279="","",DataPembayaran_BLU!$E279)</f>
        <v/>
      </c>
      <c r="H279" s="7" t="str">
        <f>IF(E279="","",DataPembayaran_BLU!$L279-DataPembayaran_BLU!$N279-DataPembayaran_BLU!$P279)</f>
        <v/>
      </c>
      <c r="I279" s="256" t="str">
        <f>IF(E279="","",DataPembayaran_BLU!$F279)</f>
        <v/>
      </c>
      <c r="J279" s="263" t="str">
        <f>IFERROR(INDEX(supplier_alamat,MATCH(DataSP2D_BLU!I279,supplier,0)),"")</f>
        <v/>
      </c>
      <c r="K279" s="263" t="str">
        <f t="shared" si="27"/>
        <v/>
      </c>
      <c r="L279" s="263" t="str">
        <f t="shared" si="28"/>
        <v/>
      </c>
      <c r="M279" s="263" t="str">
        <f t="shared" si="29"/>
        <v/>
      </c>
      <c r="N279" s="264" t="str">
        <f>IF(E279="","",DataPembayaran_BLU!$G279)</f>
        <v/>
      </c>
    </row>
    <row r="280" spans="1:14">
      <c r="A280" s="256">
        <v>279</v>
      </c>
      <c r="B280" s="257" t="str">
        <f>_xlfn.IFNA(INDEX(DataPembayaran_BLU!$C$2:$C$700,MATCH(A280,DataPembayaran_BLU!$A$2:$A$700,0)),"")</f>
        <v/>
      </c>
      <c r="C280" s="258" t="str">
        <f>IF(INDEX(DataPembayaran_BLU!$B$2:$B$700,MATCH(DataSP2D_BLU!B280,DataPembayaran_BLU!$C$2:$C$700,0))=0,"",INDEX(DataPembayaran_BLU!$B$2:$B$700,MATCH(DataSP2D_BLU!B280,DataPembayaran_BLU!$C$2:$C$700,0)))</f>
        <v/>
      </c>
      <c r="D280" s="259"/>
      <c r="E280" s="260"/>
      <c r="F280" s="261" t="str">
        <f>IF(E280="","",DataPembayaran_BLU!$U280)</f>
        <v/>
      </c>
      <c r="G280" s="262" t="str">
        <f>IF(E280="","",DataPembayaran_BLU!$E280)</f>
        <v/>
      </c>
      <c r="H280" s="7" t="str">
        <f>IF(E280="","",DataPembayaran_BLU!$L280-DataPembayaran_BLU!$N280-DataPembayaran_BLU!$P280)</f>
        <v/>
      </c>
      <c r="I280" s="256" t="str">
        <f>IF(E280="","",DataPembayaran_BLU!$F280)</f>
        <v/>
      </c>
      <c r="J280" s="263" t="str">
        <f>IFERROR(INDEX(supplier_alamat,MATCH(DataSP2D_BLU!I280,supplier,0)),"")</f>
        <v/>
      </c>
      <c r="K280" s="263" t="str">
        <f t="shared" si="27"/>
        <v/>
      </c>
      <c r="L280" s="263" t="str">
        <f t="shared" si="28"/>
        <v/>
      </c>
      <c r="M280" s="263" t="str">
        <f t="shared" si="29"/>
        <v/>
      </c>
      <c r="N280" s="264" t="str">
        <f>IF(E280="","",DataPembayaran_BLU!$G280)</f>
        <v/>
      </c>
    </row>
    <row r="281" spans="1:14">
      <c r="A281" s="256">
        <v>280</v>
      </c>
      <c r="B281" s="257" t="str">
        <f>_xlfn.IFNA(INDEX(DataPembayaran_BLU!$C$2:$C$700,MATCH(A281,DataPembayaran_BLU!$A$2:$A$700,0)),"")</f>
        <v/>
      </c>
      <c r="C281" s="258" t="str">
        <f>IF(INDEX(DataPembayaran_BLU!$B$2:$B$700,MATCH(DataSP2D_BLU!B281,DataPembayaran_BLU!$C$2:$C$700,0))=0,"",INDEX(DataPembayaran_BLU!$B$2:$B$700,MATCH(DataSP2D_BLU!B281,DataPembayaran_BLU!$C$2:$C$700,0)))</f>
        <v/>
      </c>
      <c r="D281" s="259"/>
      <c r="E281" s="260"/>
      <c r="F281" s="261" t="str">
        <f>IF(E281="","",DataPembayaran_BLU!$U281)</f>
        <v/>
      </c>
      <c r="G281" s="262" t="str">
        <f>IF(E281="","",DataPembayaran_BLU!$E281)</f>
        <v/>
      </c>
      <c r="H281" s="7" t="str">
        <f>IF(E281="","",DataPembayaran_BLU!$L281-DataPembayaran_BLU!$N281-DataPembayaran_BLU!$P281)</f>
        <v/>
      </c>
      <c r="I281" s="256" t="str">
        <f>IF(E281="","",DataPembayaran_BLU!$F281)</f>
        <v/>
      </c>
      <c r="J281" s="263" t="str">
        <f>IFERROR(INDEX(supplier_alamat,MATCH(DataSP2D_BLU!I281,supplier,0)),"")</f>
        <v/>
      </c>
      <c r="K281" s="263" t="str">
        <f t="shared" si="27"/>
        <v/>
      </c>
      <c r="L281" s="263" t="str">
        <f t="shared" si="28"/>
        <v/>
      </c>
      <c r="M281" s="263" t="str">
        <f t="shared" si="29"/>
        <v/>
      </c>
      <c r="N281" s="264" t="str">
        <f>IF(E281="","",DataPembayaran_BLU!$G281)</f>
        <v/>
      </c>
    </row>
    <row r="282" spans="1:14">
      <c r="A282" s="256">
        <v>281</v>
      </c>
      <c r="B282" s="257" t="str">
        <f>_xlfn.IFNA(INDEX(DataPembayaran_BLU!$C$2:$C$700,MATCH(A282,DataPembayaran_BLU!$A$2:$A$700,0)),"")</f>
        <v/>
      </c>
      <c r="C282" s="258" t="str">
        <f>IF(INDEX(DataPembayaran_BLU!$B$2:$B$700,MATCH(DataSP2D_BLU!B282,DataPembayaran_BLU!$C$2:$C$700,0))=0,"",INDEX(DataPembayaran_BLU!$B$2:$B$700,MATCH(DataSP2D_BLU!B282,DataPembayaran_BLU!$C$2:$C$700,0)))</f>
        <v/>
      </c>
      <c r="D282" s="259"/>
      <c r="E282" s="260"/>
      <c r="F282" s="261" t="str">
        <f>IF(E282="","",DataPembayaran_BLU!$U282)</f>
        <v/>
      </c>
      <c r="G282" s="262" t="str">
        <f>IF(E282="","",DataPembayaran_BLU!$E282)</f>
        <v/>
      </c>
      <c r="H282" s="7" t="str">
        <f>IF(E282="","",DataPembayaran_BLU!$L282-DataPembayaran_BLU!$N282-DataPembayaran_BLU!$P282)</f>
        <v/>
      </c>
      <c r="I282" s="256" t="str">
        <f>IF(E282="","",DataPembayaran_BLU!$F282)</f>
        <v/>
      </c>
      <c r="J282" s="263" t="str">
        <f>IFERROR(INDEX(supplier_alamat,MATCH(DataSP2D_BLU!I282,supplier,0)),"")</f>
        <v/>
      </c>
      <c r="K282" s="263" t="str">
        <f t="shared" si="27"/>
        <v/>
      </c>
      <c r="L282" s="263" t="str">
        <f t="shared" si="28"/>
        <v/>
      </c>
      <c r="M282" s="263" t="str">
        <f t="shared" si="29"/>
        <v/>
      </c>
      <c r="N282" s="264" t="str">
        <f>IF(E282="","",DataPembayaran_BLU!$G282)</f>
        <v/>
      </c>
    </row>
    <row r="283" spans="1:14">
      <c r="A283" s="256">
        <v>282</v>
      </c>
      <c r="B283" s="257" t="str">
        <f>_xlfn.IFNA(INDEX(DataPembayaran_BLU!$C$2:$C$700,MATCH(A283,DataPembayaran_BLU!$A$2:$A$700,0)),"")</f>
        <v/>
      </c>
      <c r="C283" s="258" t="str">
        <f>IF(INDEX(DataPembayaran_BLU!$B$2:$B$700,MATCH(DataSP2D_BLU!B283,DataPembayaran_BLU!$C$2:$C$700,0))=0,"",INDEX(DataPembayaran_BLU!$B$2:$B$700,MATCH(DataSP2D_BLU!B283,DataPembayaran_BLU!$C$2:$C$700,0)))</f>
        <v/>
      </c>
      <c r="D283" s="259"/>
      <c r="E283" s="260"/>
      <c r="F283" s="261" t="str">
        <f>IF(E283="","",DataPembayaran_BLU!$U283)</f>
        <v/>
      </c>
      <c r="G283" s="262" t="str">
        <f>IF(E283="","",DataPembayaran_BLU!$E283)</f>
        <v/>
      </c>
      <c r="H283" s="7" t="str">
        <f>IF(E283="","",DataPembayaran_BLU!$L283-DataPembayaran_BLU!$N283-DataPembayaran_BLU!$P283)</f>
        <v/>
      </c>
      <c r="I283" s="256" t="str">
        <f>IF(E283="","",DataPembayaran_BLU!$F283)</f>
        <v/>
      </c>
      <c r="J283" s="263" t="str">
        <f>IFERROR(INDEX(supplier_alamat,MATCH(DataSP2D_BLU!I283,supplier,0)),"")</f>
        <v/>
      </c>
      <c r="K283" s="263" t="str">
        <f t="shared" si="27"/>
        <v/>
      </c>
      <c r="L283" s="263" t="str">
        <f t="shared" si="28"/>
        <v/>
      </c>
      <c r="M283" s="263" t="str">
        <f t="shared" si="29"/>
        <v/>
      </c>
      <c r="N283" s="264" t="str">
        <f>IF(E283="","",DataPembayaran_BLU!$G283)</f>
        <v/>
      </c>
    </row>
    <row r="284" spans="1:14">
      <c r="A284" s="256">
        <v>283</v>
      </c>
      <c r="B284" s="257" t="str">
        <f>_xlfn.IFNA(INDEX(DataPembayaran_BLU!$C$2:$C$700,MATCH(A284,DataPembayaran_BLU!$A$2:$A$700,0)),"")</f>
        <v/>
      </c>
      <c r="C284" s="258" t="str">
        <f>IF(INDEX(DataPembayaran_BLU!$B$2:$B$700,MATCH(DataSP2D_BLU!B284,DataPembayaran_BLU!$C$2:$C$700,0))=0,"",INDEX(DataPembayaran_BLU!$B$2:$B$700,MATCH(DataSP2D_BLU!B284,DataPembayaran_BLU!$C$2:$C$700,0)))</f>
        <v/>
      </c>
      <c r="D284" s="259"/>
      <c r="E284" s="260"/>
      <c r="F284" s="261" t="str">
        <f>IF(E284="","",DataPembayaran_BLU!$U284)</f>
        <v/>
      </c>
      <c r="G284" s="262" t="str">
        <f>IF(E284="","",DataPembayaran_BLU!$E284)</f>
        <v/>
      </c>
      <c r="H284" s="7" t="str">
        <f>IF(E284="","",DataPembayaran_BLU!$L284-DataPembayaran_BLU!$N284-DataPembayaran_BLU!$P284)</f>
        <v/>
      </c>
      <c r="I284" s="256" t="str">
        <f>IF(E284="","",DataPembayaran_BLU!$F284)</f>
        <v/>
      </c>
      <c r="J284" s="263" t="str">
        <f>IFERROR(INDEX(supplier_alamat,MATCH(DataSP2D_BLU!I284,supplier,0)),"")</f>
        <v/>
      </c>
      <c r="K284" s="263" t="str">
        <f t="shared" si="27"/>
        <v/>
      </c>
      <c r="L284" s="263" t="str">
        <f t="shared" si="28"/>
        <v/>
      </c>
      <c r="M284" s="263" t="str">
        <f t="shared" si="29"/>
        <v/>
      </c>
      <c r="N284" s="264" t="str">
        <f>IF(E284="","",DataPembayaran_BLU!$G284)</f>
        <v/>
      </c>
    </row>
    <row r="285" spans="1:14">
      <c r="A285" s="256">
        <v>284</v>
      </c>
      <c r="B285" s="257" t="str">
        <f>_xlfn.IFNA(INDEX(DataPembayaran_BLU!$C$2:$C$700,MATCH(A285,DataPembayaran_BLU!$A$2:$A$700,0)),"")</f>
        <v/>
      </c>
      <c r="C285" s="258" t="str">
        <f>IF(INDEX(DataPembayaran_BLU!$B$2:$B$700,MATCH(DataSP2D_BLU!B285,DataPembayaran_BLU!$C$2:$C$700,0))=0,"",INDEX(DataPembayaran_BLU!$B$2:$B$700,MATCH(DataSP2D_BLU!B285,DataPembayaran_BLU!$C$2:$C$700,0)))</f>
        <v/>
      </c>
      <c r="D285" s="259"/>
      <c r="E285" s="260"/>
      <c r="F285" s="261" t="str">
        <f>IF(E285="","",DataPembayaran_BLU!$U285)</f>
        <v/>
      </c>
      <c r="G285" s="262" t="str">
        <f>IF(E285="","",DataPembayaran_BLU!$E285)</f>
        <v/>
      </c>
      <c r="H285" s="7" t="str">
        <f>IF(E285="","",DataPembayaran_BLU!$L285-DataPembayaran_BLU!$N285-DataPembayaran_BLU!$P285)</f>
        <v/>
      </c>
      <c r="I285" s="256" t="str">
        <f>IF(E285="","",DataPembayaran_BLU!$F285)</f>
        <v/>
      </c>
      <c r="J285" s="263" t="str">
        <f>IFERROR(INDEX(supplier_alamat,MATCH(DataSP2D_BLU!I285,supplier,0)),"")</f>
        <v/>
      </c>
      <c r="K285" s="263" t="str">
        <f t="shared" si="27"/>
        <v/>
      </c>
      <c r="L285" s="263" t="str">
        <f t="shared" si="28"/>
        <v/>
      </c>
      <c r="M285" s="263" t="str">
        <f t="shared" si="29"/>
        <v/>
      </c>
      <c r="N285" s="264" t="str">
        <f>IF(E285="","",DataPembayaran_BLU!$G285)</f>
        <v/>
      </c>
    </row>
    <row r="286" spans="1:14">
      <c r="A286" s="256">
        <v>285</v>
      </c>
      <c r="B286" s="257" t="str">
        <f>_xlfn.IFNA(INDEX(DataPembayaran_BLU!$C$2:$C$700,MATCH(A286,DataPembayaran_BLU!$A$2:$A$700,0)),"")</f>
        <v/>
      </c>
      <c r="C286" s="258" t="str">
        <f>IF(INDEX(DataPembayaran_BLU!$B$2:$B$700,MATCH(DataSP2D_BLU!B286,DataPembayaran_BLU!$C$2:$C$700,0))=0,"",INDEX(DataPembayaran_BLU!$B$2:$B$700,MATCH(DataSP2D_BLU!B286,DataPembayaran_BLU!$C$2:$C$700,0)))</f>
        <v/>
      </c>
      <c r="D286" s="259"/>
      <c r="E286" s="260"/>
      <c r="F286" s="261" t="str">
        <f>IF(E286="","",DataPembayaran_BLU!$U286)</f>
        <v/>
      </c>
      <c r="G286" s="262" t="str">
        <f>IF(E286="","",DataPembayaran_BLU!$E286)</f>
        <v/>
      </c>
      <c r="H286" s="7" t="str">
        <f>IF(E286="","",DataPembayaran_BLU!$L286-DataPembayaran_BLU!$N286-DataPembayaran_BLU!$P286)</f>
        <v/>
      </c>
      <c r="I286" s="256" t="str">
        <f>IF(E286="","",DataPembayaran_BLU!$F286)</f>
        <v/>
      </c>
      <c r="J286" s="263" t="str">
        <f>IFERROR(INDEX(supplier_alamat,MATCH(DataSP2D_BLU!I286,supplier,0)),"")</f>
        <v/>
      </c>
      <c r="K286" s="263" t="str">
        <f t="shared" si="27"/>
        <v/>
      </c>
      <c r="L286" s="263" t="str">
        <f t="shared" si="28"/>
        <v/>
      </c>
      <c r="M286" s="263" t="str">
        <f t="shared" si="29"/>
        <v/>
      </c>
      <c r="N286" s="264" t="str">
        <f>IF(E286="","",DataPembayaran_BLU!$G286)</f>
        <v/>
      </c>
    </row>
    <row r="287" spans="1:14">
      <c r="A287" s="256">
        <v>286</v>
      </c>
      <c r="B287" s="257" t="str">
        <f>_xlfn.IFNA(INDEX(DataPembayaran_BLU!$C$2:$C$700,MATCH(A287,DataPembayaran_BLU!$A$2:$A$700,0)),"")</f>
        <v/>
      </c>
      <c r="C287" s="258" t="str">
        <f>IF(INDEX(DataPembayaran_BLU!$B$2:$B$700,MATCH(DataSP2D_BLU!B287,DataPembayaran_BLU!$C$2:$C$700,0))=0,"",INDEX(DataPembayaran_BLU!$B$2:$B$700,MATCH(DataSP2D_BLU!B287,DataPembayaran_BLU!$C$2:$C$700,0)))</f>
        <v/>
      </c>
      <c r="D287" s="259"/>
      <c r="E287" s="260"/>
      <c r="F287" s="261" t="str">
        <f>IF(E287="","",DataPembayaran_BLU!$U287)</f>
        <v/>
      </c>
      <c r="G287" s="262" t="str">
        <f>IF(E287="","",DataPembayaran_BLU!$E287)</f>
        <v/>
      </c>
      <c r="H287" s="7" t="str">
        <f>IF(E287="","",DataPembayaran_BLU!$L287-DataPembayaran_BLU!$N287-DataPembayaran_BLU!$P287)</f>
        <v/>
      </c>
      <c r="I287" s="256" t="str">
        <f>IF(E287="","",DataPembayaran_BLU!$F287)</f>
        <v/>
      </c>
      <c r="J287" s="263" t="str">
        <f>IFERROR(INDEX(supplier_alamat,MATCH(DataSP2D_BLU!I287,supplier,0)),"")</f>
        <v/>
      </c>
      <c r="K287" s="263" t="str">
        <f t="shared" si="27"/>
        <v/>
      </c>
      <c r="L287" s="263" t="str">
        <f t="shared" si="28"/>
        <v/>
      </c>
      <c r="M287" s="263" t="str">
        <f t="shared" si="29"/>
        <v/>
      </c>
      <c r="N287" s="264" t="str">
        <f>IF(E287="","",DataPembayaran_BLU!$G287)</f>
        <v/>
      </c>
    </row>
    <row r="288" spans="1:14">
      <c r="A288" s="256">
        <v>287</v>
      </c>
      <c r="B288" s="257" t="str">
        <f>_xlfn.IFNA(INDEX(DataPembayaran_BLU!$C$2:$C$700,MATCH(A288,DataPembayaran_BLU!$A$2:$A$700,0)),"")</f>
        <v/>
      </c>
      <c r="C288" s="258" t="str">
        <f>IF(INDEX(DataPembayaran_BLU!$B$2:$B$700,MATCH(DataSP2D_BLU!B288,DataPembayaran_BLU!$C$2:$C$700,0))=0,"",INDEX(DataPembayaran_BLU!$B$2:$B$700,MATCH(DataSP2D_BLU!B288,DataPembayaran_BLU!$C$2:$C$700,0)))</f>
        <v/>
      </c>
      <c r="D288" s="259"/>
      <c r="E288" s="260"/>
      <c r="F288" s="261" t="str">
        <f>IF(E288="","",DataPembayaran_BLU!$U288)</f>
        <v/>
      </c>
      <c r="G288" s="262" t="str">
        <f>IF(E288="","",DataPembayaran_BLU!$E288)</f>
        <v/>
      </c>
      <c r="H288" s="7" t="str">
        <f>IF(E288="","",DataPembayaran_BLU!$L288-DataPembayaran_BLU!$N288-DataPembayaran_BLU!$P288)</f>
        <v/>
      </c>
      <c r="I288" s="256" t="str">
        <f>IF(E288="","",DataPembayaran_BLU!$F288)</f>
        <v/>
      </c>
      <c r="J288" s="263" t="str">
        <f>IFERROR(INDEX(supplier_alamat,MATCH(DataSP2D_BLU!I288,supplier,0)),"")</f>
        <v/>
      </c>
      <c r="K288" s="263" t="str">
        <f t="shared" si="27"/>
        <v/>
      </c>
      <c r="L288" s="263" t="str">
        <f t="shared" si="28"/>
        <v/>
      </c>
      <c r="M288" s="263" t="str">
        <f t="shared" si="29"/>
        <v/>
      </c>
      <c r="N288" s="264" t="str">
        <f>IF(E288="","",DataPembayaran_BLU!$G288)</f>
        <v/>
      </c>
    </row>
    <row r="289" spans="1:14">
      <c r="A289" s="256">
        <v>288</v>
      </c>
      <c r="B289" s="257" t="str">
        <f>_xlfn.IFNA(INDEX(DataPembayaran_BLU!$C$2:$C$700,MATCH(A289,DataPembayaran_BLU!$A$2:$A$700,0)),"")</f>
        <v/>
      </c>
      <c r="C289" s="258" t="str">
        <f>IF(INDEX(DataPembayaran_BLU!$B$2:$B$700,MATCH(DataSP2D_BLU!B289,DataPembayaran_BLU!$C$2:$C$700,0))=0,"",INDEX(DataPembayaran_BLU!$B$2:$B$700,MATCH(DataSP2D_BLU!B289,DataPembayaran_BLU!$C$2:$C$700,0)))</f>
        <v/>
      </c>
      <c r="D289" s="259"/>
      <c r="E289" s="260"/>
      <c r="F289" s="261" t="str">
        <f>IF(E289="","",DataPembayaran_BLU!$U289)</f>
        <v/>
      </c>
      <c r="G289" s="262" t="str">
        <f>IF(E289="","",DataPembayaran_BLU!$E289)</f>
        <v/>
      </c>
      <c r="H289" s="7" t="str">
        <f>IF(E289="","",DataPembayaran_BLU!$L289-DataPembayaran_BLU!$N289-DataPembayaran_BLU!$P289)</f>
        <v/>
      </c>
      <c r="I289" s="256" t="str">
        <f>IF(E289="","",DataPembayaran_BLU!$F289)</f>
        <v/>
      </c>
      <c r="J289" s="263" t="str">
        <f>IFERROR(INDEX(supplier_alamat,MATCH(DataSP2D_BLU!I289,supplier,0)),"")</f>
        <v/>
      </c>
      <c r="K289" s="263" t="str">
        <f t="shared" si="27"/>
        <v/>
      </c>
      <c r="L289" s="263" t="str">
        <f t="shared" si="28"/>
        <v/>
      </c>
      <c r="M289" s="263" t="str">
        <f t="shared" si="29"/>
        <v/>
      </c>
      <c r="N289" s="264" t="str">
        <f>IF(E289="","",DataPembayaran_BLU!$G289)</f>
        <v/>
      </c>
    </row>
    <row r="290" spans="1:14">
      <c r="A290" s="256">
        <v>289</v>
      </c>
      <c r="B290" s="257" t="str">
        <f>_xlfn.IFNA(INDEX(DataPembayaran_BLU!$C$2:$C$700,MATCH(A290,DataPembayaran_BLU!$A$2:$A$700,0)),"")</f>
        <v/>
      </c>
      <c r="C290" s="258" t="str">
        <f>IF(INDEX(DataPembayaran_BLU!$B$2:$B$700,MATCH(DataSP2D_BLU!B290,DataPembayaran_BLU!$C$2:$C$700,0))=0,"",INDEX(DataPembayaran_BLU!$B$2:$B$700,MATCH(DataSP2D_BLU!B290,DataPembayaran_BLU!$C$2:$C$700,0)))</f>
        <v/>
      </c>
      <c r="D290" s="259"/>
      <c r="E290" s="260"/>
      <c r="F290" s="261" t="str">
        <f>IF(E290="","",DataPembayaran_BLU!$U290)</f>
        <v/>
      </c>
      <c r="G290" s="262" t="str">
        <f>IF(E290="","",DataPembayaran_BLU!$E290)</f>
        <v/>
      </c>
      <c r="H290" s="7" t="str">
        <f>IF(E290="","",DataPembayaran_BLU!$L290-DataPembayaran_BLU!$N290-DataPembayaran_BLU!$P290)</f>
        <v/>
      </c>
      <c r="I290" s="256" t="str">
        <f>IF(E290="","",DataPembayaran_BLU!$F290)</f>
        <v/>
      </c>
      <c r="J290" s="263" t="str">
        <f>IFERROR(INDEX(supplier_alamat,MATCH(DataSP2D_BLU!I290,supplier,0)),"")</f>
        <v/>
      </c>
      <c r="K290" s="263" t="str">
        <f t="shared" si="27"/>
        <v/>
      </c>
      <c r="L290" s="263" t="str">
        <f t="shared" si="28"/>
        <v/>
      </c>
      <c r="M290" s="263" t="str">
        <f t="shared" si="29"/>
        <v/>
      </c>
      <c r="N290" s="264" t="str">
        <f>IF(E290="","",DataPembayaran_BLU!$G290)</f>
        <v/>
      </c>
    </row>
    <row r="291" spans="1:14">
      <c r="A291" s="256">
        <v>290</v>
      </c>
      <c r="B291" s="257" t="str">
        <f>_xlfn.IFNA(INDEX(DataPembayaran_BLU!$C$2:$C$700,MATCH(A291,DataPembayaran_BLU!$A$2:$A$700,0)),"")</f>
        <v/>
      </c>
      <c r="C291" s="258" t="str">
        <f>IF(INDEX(DataPembayaran_BLU!$B$2:$B$700,MATCH(DataSP2D_BLU!B291,DataPembayaran_BLU!$C$2:$C$700,0))=0,"",INDEX(DataPembayaran_BLU!$B$2:$B$700,MATCH(DataSP2D_BLU!B291,DataPembayaran_BLU!$C$2:$C$700,0)))</f>
        <v/>
      </c>
      <c r="D291" s="259"/>
      <c r="E291" s="260"/>
      <c r="F291" s="261" t="str">
        <f>IF(E291="","",DataPembayaran_BLU!$U291)</f>
        <v/>
      </c>
      <c r="G291" s="262" t="str">
        <f>IF(E291="","",DataPembayaran_BLU!$E291)</f>
        <v/>
      </c>
      <c r="H291" s="7" t="str">
        <f>IF(E291="","",DataPembayaran_BLU!$L291-DataPembayaran_BLU!$N291-DataPembayaran_BLU!$P291)</f>
        <v/>
      </c>
      <c r="I291" s="256" t="str">
        <f>IF(E291="","",DataPembayaran_BLU!$F291)</f>
        <v/>
      </c>
      <c r="J291" s="263" t="str">
        <f>IFERROR(INDEX(supplier_alamat,MATCH(DataSP2D_BLU!I291,supplier,0)),"")</f>
        <v/>
      </c>
      <c r="K291" s="263" t="str">
        <f t="shared" si="27"/>
        <v/>
      </c>
      <c r="L291" s="263" t="str">
        <f t="shared" si="28"/>
        <v/>
      </c>
      <c r="M291" s="263" t="str">
        <f t="shared" si="29"/>
        <v/>
      </c>
      <c r="N291" s="264" t="str">
        <f>IF(E291="","",DataPembayaran_BLU!$G291)</f>
        <v/>
      </c>
    </row>
    <row r="292" spans="1:14">
      <c r="A292" s="256">
        <v>291</v>
      </c>
      <c r="B292" s="257" t="str">
        <f>_xlfn.IFNA(INDEX(DataPembayaran_BLU!$C$2:$C$700,MATCH(A292,DataPembayaran_BLU!$A$2:$A$700,0)),"")</f>
        <v/>
      </c>
      <c r="C292" s="258" t="str">
        <f>IF(INDEX(DataPembayaran_BLU!$B$2:$B$700,MATCH(DataSP2D_BLU!B292,DataPembayaran_BLU!$C$2:$C$700,0))=0,"",INDEX(DataPembayaran_BLU!$B$2:$B$700,MATCH(DataSP2D_BLU!B292,DataPembayaran_BLU!$C$2:$C$700,0)))</f>
        <v/>
      </c>
      <c r="D292" s="259"/>
      <c r="E292" s="260"/>
      <c r="F292" s="261" t="str">
        <f>IF(E292="","",DataPembayaran_BLU!$U292)</f>
        <v/>
      </c>
      <c r="G292" s="262" t="str">
        <f>IF(E292="","",DataPembayaran_BLU!$E292)</f>
        <v/>
      </c>
      <c r="H292" s="7" t="str">
        <f>IF(E292="","",DataPembayaran_BLU!$L292-DataPembayaran_BLU!$N292-DataPembayaran_BLU!$P292)</f>
        <v/>
      </c>
      <c r="I292" s="256" t="str">
        <f>IF(E292="","",DataPembayaran_BLU!$F292)</f>
        <v/>
      </c>
      <c r="J292" s="263" t="str">
        <f>IFERROR(INDEX(supplier_alamat,MATCH(DataSP2D_BLU!I292,supplier,0)),"")</f>
        <v/>
      </c>
      <c r="K292" s="263" t="str">
        <f t="shared" si="27"/>
        <v/>
      </c>
      <c r="L292" s="263" t="str">
        <f t="shared" si="28"/>
        <v/>
      </c>
      <c r="M292" s="263" t="str">
        <f t="shared" si="29"/>
        <v/>
      </c>
      <c r="N292" s="264" t="str">
        <f>IF(E292="","",DataPembayaran_BLU!$G292)</f>
        <v/>
      </c>
    </row>
    <row r="293" spans="1:14">
      <c r="A293" s="256">
        <v>292</v>
      </c>
      <c r="B293" s="257" t="str">
        <f>_xlfn.IFNA(INDEX(DataPembayaran_BLU!$C$2:$C$700,MATCH(A293,DataPembayaran_BLU!$A$2:$A$700,0)),"")</f>
        <v/>
      </c>
      <c r="C293" s="258" t="str">
        <f>IF(INDEX(DataPembayaran_BLU!$B$2:$B$700,MATCH(DataSP2D_BLU!B293,DataPembayaran_BLU!$C$2:$C$700,0))=0,"",INDEX(DataPembayaran_BLU!$B$2:$B$700,MATCH(DataSP2D_BLU!B293,DataPembayaran_BLU!$C$2:$C$700,0)))</f>
        <v/>
      </c>
      <c r="D293" s="259"/>
      <c r="E293" s="260"/>
      <c r="F293" s="261" t="str">
        <f>IF(E293="","",DataPembayaran_BLU!$U293)</f>
        <v/>
      </c>
      <c r="G293" s="262" t="str">
        <f>IF(E293="","",DataPembayaran_BLU!$E293)</f>
        <v/>
      </c>
      <c r="H293" s="7" t="str">
        <f>IF(E293="","",DataPembayaran_BLU!$L293-DataPembayaran_BLU!$N293-DataPembayaran_BLU!$P293)</f>
        <v/>
      </c>
      <c r="I293" s="256" t="str">
        <f>IF(E293="","",DataPembayaran_BLU!$F293)</f>
        <v/>
      </c>
      <c r="J293" s="263" t="str">
        <f>IFERROR(INDEX(supplier_alamat,MATCH(DataSP2D_BLU!I293,supplier,0)),"")</f>
        <v/>
      </c>
      <c r="K293" s="263" t="str">
        <f t="shared" si="27"/>
        <v/>
      </c>
      <c r="L293" s="263" t="str">
        <f t="shared" si="28"/>
        <v/>
      </c>
      <c r="M293" s="263" t="str">
        <f t="shared" si="29"/>
        <v/>
      </c>
      <c r="N293" s="264" t="str">
        <f>IF(E293="","",DataPembayaran_BLU!$G293)</f>
        <v/>
      </c>
    </row>
    <row r="294" spans="1:14">
      <c r="A294" s="256">
        <v>293</v>
      </c>
      <c r="B294" s="257" t="str">
        <f>_xlfn.IFNA(INDEX(DataPembayaran_BLU!$C$2:$C$700,MATCH(A294,DataPembayaran_BLU!$A$2:$A$700,0)),"")</f>
        <v/>
      </c>
      <c r="C294" s="258" t="str">
        <f>IF(INDEX(DataPembayaran_BLU!$B$2:$B$700,MATCH(DataSP2D_BLU!B294,DataPembayaran_BLU!$C$2:$C$700,0))=0,"",INDEX(DataPembayaran_BLU!$B$2:$B$700,MATCH(DataSP2D_BLU!B294,DataPembayaran_BLU!$C$2:$C$700,0)))</f>
        <v/>
      </c>
      <c r="D294" s="259"/>
      <c r="E294" s="260"/>
      <c r="F294" s="261" t="str">
        <f>IF(E294="","",DataPembayaran_BLU!$U294)</f>
        <v/>
      </c>
      <c r="G294" s="262" t="str">
        <f>IF(E294="","",DataPembayaran_BLU!$E294)</f>
        <v/>
      </c>
      <c r="H294" s="7" t="str">
        <f>IF(E294="","",DataPembayaran_BLU!$L294-DataPembayaran_BLU!$N294-DataPembayaran_BLU!$P294)</f>
        <v/>
      </c>
      <c r="I294" s="256" t="str">
        <f>IF(E294="","",DataPembayaran_BLU!$F294)</f>
        <v/>
      </c>
      <c r="J294" s="263" t="str">
        <f>IFERROR(INDEX(supplier_alamat,MATCH(DataSP2D_BLU!I294,supplier,0)),"")</f>
        <v/>
      </c>
      <c r="K294" s="263" t="str">
        <f t="shared" si="27"/>
        <v/>
      </c>
      <c r="L294" s="263" t="str">
        <f t="shared" si="28"/>
        <v/>
      </c>
      <c r="M294" s="263" t="str">
        <f t="shared" si="29"/>
        <v/>
      </c>
      <c r="N294" s="264" t="str">
        <f>IF(E294="","",DataPembayaran_BLU!$G294)</f>
        <v/>
      </c>
    </row>
    <row r="295" spans="1:14">
      <c r="A295" s="256">
        <v>294</v>
      </c>
      <c r="B295" s="257" t="str">
        <f>_xlfn.IFNA(INDEX(DataPembayaran_BLU!$C$2:$C$700,MATCH(A295,DataPembayaran_BLU!$A$2:$A$700,0)),"")</f>
        <v/>
      </c>
      <c r="C295" s="258" t="str">
        <f>IF(INDEX(DataPembayaran_BLU!$B$2:$B$700,MATCH(DataSP2D_BLU!B295,DataPembayaran_BLU!$C$2:$C$700,0))=0,"",INDEX(DataPembayaran_BLU!$B$2:$B$700,MATCH(DataSP2D_BLU!B295,DataPembayaran_BLU!$C$2:$C$700,0)))</f>
        <v/>
      </c>
      <c r="D295" s="259"/>
      <c r="E295" s="260"/>
      <c r="F295" s="261" t="str">
        <f>IF(E295="","",DataPembayaran_BLU!$U295)</f>
        <v/>
      </c>
      <c r="G295" s="262" t="str">
        <f>IF(E295="","",DataPembayaran_BLU!$E295)</f>
        <v/>
      </c>
      <c r="H295" s="7" t="str">
        <f>IF(E295="","",DataPembayaran_BLU!$L295-DataPembayaran_BLU!$N295-DataPembayaran_BLU!$P295)</f>
        <v/>
      </c>
      <c r="I295" s="256" t="str">
        <f>IF(E295="","",DataPembayaran_BLU!$F295)</f>
        <v/>
      </c>
      <c r="J295" s="263" t="str">
        <f>IFERROR(INDEX(supplier_alamat,MATCH(DataSP2D_BLU!I295,supplier,0)),"")</f>
        <v/>
      </c>
      <c r="K295" s="263" t="str">
        <f t="shared" si="27"/>
        <v/>
      </c>
      <c r="L295" s="263" t="str">
        <f t="shared" si="28"/>
        <v/>
      </c>
      <c r="M295" s="263" t="str">
        <f t="shared" si="29"/>
        <v/>
      </c>
      <c r="N295" s="264" t="str">
        <f>IF(E295="","",DataPembayaran_BLU!$G295)</f>
        <v/>
      </c>
    </row>
    <row r="296" spans="1:14">
      <c r="A296" s="256">
        <v>295</v>
      </c>
      <c r="B296" s="257" t="str">
        <f>_xlfn.IFNA(INDEX(DataPembayaran_BLU!$C$2:$C$700,MATCH(A296,DataPembayaran_BLU!$A$2:$A$700,0)),"")</f>
        <v/>
      </c>
      <c r="C296" s="258" t="str">
        <f>IF(INDEX(DataPembayaran_BLU!$B$2:$B$700,MATCH(DataSP2D_BLU!B296,DataPembayaran_BLU!$C$2:$C$700,0))=0,"",INDEX(DataPembayaran_BLU!$B$2:$B$700,MATCH(DataSP2D_BLU!B296,DataPembayaran_BLU!$C$2:$C$700,0)))</f>
        <v/>
      </c>
      <c r="D296" s="259"/>
      <c r="E296" s="260"/>
      <c r="F296" s="261" t="str">
        <f>IF(E296="","",DataPembayaran_BLU!$U296)</f>
        <v/>
      </c>
      <c r="G296" s="262" t="str">
        <f>IF(E296="","",DataPembayaran_BLU!$E296)</f>
        <v/>
      </c>
      <c r="H296" s="7" t="str">
        <f>IF(E296="","",DataPembayaran_BLU!$L296-DataPembayaran_BLU!$N296-DataPembayaran_BLU!$P296)</f>
        <v/>
      </c>
      <c r="I296" s="256" t="str">
        <f>IF(E296="","",DataPembayaran_BLU!$F296)</f>
        <v/>
      </c>
      <c r="J296" s="263" t="str">
        <f>IFERROR(INDEX(supplier_alamat,MATCH(DataSP2D_BLU!I296,supplier,0)),"")</f>
        <v/>
      </c>
      <c r="K296" s="263" t="str">
        <f t="shared" si="27"/>
        <v/>
      </c>
      <c r="L296" s="263" t="str">
        <f t="shared" si="28"/>
        <v/>
      </c>
      <c r="M296" s="263" t="str">
        <f t="shared" si="29"/>
        <v/>
      </c>
      <c r="N296" s="264" t="str">
        <f>IF(E296="","",DataPembayaran_BLU!$G296)</f>
        <v/>
      </c>
    </row>
    <row r="297" spans="1:14">
      <c r="A297" s="256">
        <v>296</v>
      </c>
      <c r="B297" s="257" t="str">
        <f>_xlfn.IFNA(INDEX(DataPembayaran_BLU!$C$2:$C$700,MATCH(A297,DataPembayaran_BLU!$A$2:$A$700,0)),"")</f>
        <v/>
      </c>
      <c r="C297" s="258" t="str">
        <f>IF(INDEX(DataPembayaran_BLU!$B$2:$B$700,MATCH(DataSP2D_BLU!B297,DataPembayaran_BLU!$C$2:$C$700,0))=0,"",INDEX(DataPembayaran_BLU!$B$2:$B$700,MATCH(DataSP2D_BLU!B297,DataPembayaran_BLU!$C$2:$C$700,0)))</f>
        <v/>
      </c>
      <c r="D297" s="259"/>
      <c r="E297" s="260"/>
      <c r="F297" s="261" t="str">
        <f>IF(E297="","",DataPembayaran_BLU!$U297)</f>
        <v/>
      </c>
      <c r="G297" s="262" t="str">
        <f>IF(E297="","",DataPembayaran_BLU!$E297)</f>
        <v/>
      </c>
      <c r="H297" s="7" t="str">
        <f>IF(E297="","",DataPembayaran_BLU!$L297-DataPembayaran_BLU!$N297-DataPembayaran_BLU!$P297)</f>
        <v/>
      </c>
      <c r="I297" s="256" t="str">
        <f>IF(E297="","",DataPembayaran_BLU!$F297)</f>
        <v/>
      </c>
      <c r="J297" s="263" t="str">
        <f>IFERROR(INDEX(supplier_alamat,MATCH(DataSP2D_BLU!I297,supplier,0)),"")</f>
        <v/>
      </c>
      <c r="K297" s="263" t="str">
        <f t="shared" si="27"/>
        <v/>
      </c>
      <c r="L297" s="263" t="str">
        <f t="shared" si="28"/>
        <v/>
      </c>
      <c r="M297" s="263" t="str">
        <f t="shared" si="29"/>
        <v/>
      </c>
      <c r="N297" s="264" t="str">
        <f>IF(E297="","",DataPembayaran_BLU!$G297)</f>
        <v/>
      </c>
    </row>
    <row r="298" spans="1:14">
      <c r="A298" s="256">
        <v>297</v>
      </c>
      <c r="B298" s="257" t="str">
        <f>_xlfn.IFNA(INDEX(DataPembayaran_BLU!$C$2:$C$700,MATCH(A298,DataPembayaran_BLU!$A$2:$A$700,0)),"")</f>
        <v/>
      </c>
      <c r="C298" s="258" t="str">
        <f>IF(INDEX(DataPembayaran_BLU!$B$2:$B$700,MATCH(DataSP2D_BLU!B298,DataPembayaran_BLU!$C$2:$C$700,0))=0,"",INDEX(DataPembayaran_BLU!$B$2:$B$700,MATCH(DataSP2D_BLU!B298,DataPembayaran_BLU!$C$2:$C$700,0)))</f>
        <v/>
      </c>
      <c r="D298" s="259"/>
      <c r="E298" s="260"/>
      <c r="F298" s="261" t="str">
        <f>IF(E298="","",DataPembayaran_BLU!$U298)</f>
        <v/>
      </c>
      <c r="G298" s="262" t="str">
        <f>IF(E298="","",DataPembayaran_BLU!$E298)</f>
        <v/>
      </c>
      <c r="H298" s="7" t="str">
        <f>IF(E298="","",DataPembayaran_BLU!$L298-DataPembayaran_BLU!$N298-DataPembayaran_BLU!$P298)</f>
        <v/>
      </c>
      <c r="I298" s="256" t="str">
        <f>IF(E298="","",DataPembayaran_BLU!$F298)</f>
        <v/>
      </c>
      <c r="J298" s="263" t="str">
        <f>IFERROR(INDEX(supplier_alamat,MATCH(DataSP2D_BLU!I298,supplier,0)),"")</f>
        <v/>
      </c>
      <c r="K298" s="263" t="str">
        <f t="shared" si="27"/>
        <v/>
      </c>
      <c r="L298" s="263" t="str">
        <f t="shared" si="28"/>
        <v/>
      </c>
      <c r="M298" s="263" t="str">
        <f t="shared" si="29"/>
        <v/>
      </c>
      <c r="N298" s="264" t="str">
        <f>IF(E298="","",DataPembayaran_BLU!$G298)</f>
        <v/>
      </c>
    </row>
    <row r="299" spans="1:14">
      <c r="A299" s="256">
        <v>298</v>
      </c>
      <c r="B299" s="257" t="str">
        <f>_xlfn.IFNA(INDEX(DataPembayaran_BLU!$C$2:$C$700,MATCH(A299,DataPembayaran_BLU!$A$2:$A$700,0)),"")</f>
        <v/>
      </c>
      <c r="C299" s="258" t="str">
        <f>IF(INDEX(DataPembayaran_BLU!$B$2:$B$700,MATCH(DataSP2D_BLU!B299,DataPembayaran_BLU!$C$2:$C$700,0))=0,"",INDEX(DataPembayaran_BLU!$B$2:$B$700,MATCH(DataSP2D_BLU!B299,DataPembayaran_BLU!$C$2:$C$700,0)))</f>
        <v/>
      </c>
      <c r="D299" s="259"/>
      <c r="E299" s="260"/>
      <c r="F299" s="261" t="str">
        <f>IF(E299="","",DataPembayaran_BLU!$U299)</f>
        <v/>
      </c>
      <c r="G299" s="262" t="str">
        <f>IF(E299="","",DataPembayaran_BLU!$E299)</f>
        <v/>
      </c>
      <c r="H299" s="7" t="str">
        <f>IF(E299="","",DataPembayaran_BLU!$L299-DataPembayaran_BLU!$N299-DataPembayaran_BLU!$P299)</f>
        <v/>
      </c>
      <c r="I299" s="256" t="str">
        <f>IF(E299="","",DataPembayaran_BLU!$F299)</f>
        <v/>
      </c>
      <c r="J299" s="263" t="str">
        <f>IFERROR(INDEX(supplier_alamat,MATCH(DataSP2D_BLU!I299,supplier,0)),"")</f>
        <v/>
      </c>
      <c r="K299" s="263" t="str">
        <f t="shared" si="27"/>
        <v/>
      </c>
      <c r="L299" s="263" t="str">
        <f t="shared" si="28"/>
        <v/>
      </c>
      <c r="M299" s="263" t="str">
        <f t="shared" si="29"/>
        <v/>
      </c>
      <c r="N299" s="264" t="str">
        <f>IF(E299="","",DataPembayaran_BLU!$G299)</f>
        <v/>
      </c>
    </row>
    <row r="300" spans="1:14">
      <c r="A300" s="256">
        <v>299</v>
      </c>
      <c r="B300" s="257" t="str">
        <f>_xlfn.IFNA(INDEX(DataPembayaran_BLU!$C$2:$C$700,MATCH(A300,DataPembayaran_BLU!$A$2:$A$700,0)),"")</f>
        <v/>
      </c>
      <c r="C300" s="258" t="str">
        <f>IF(INDEX(DataPembayaran_BLU!$B$2:$B$700,MATCH(DataSP2D_BLU!B300,DataPembayaran_BLU!$C$2:$C$700,0))=0,"",INDEX(DataPembayaran_BLU!$B$2:$B$700,MATCH(DataSP2D_BLU!B300,DataPembayaran_BLU!$C$2:$C$700,0)))</f>
        <v/>
      </c>
      <c r="D300" s="259"/>
      <c r="E300" s="260"/>
      <c r="F300" s="261" t="str">
        <f>IF(E300="","",DataPembayaran_BLU!$U300)</f>
        <v/>
      </c>
      <c r="G300" s="262" t="str">
        <f>IF(E300="","",DataPembayaran_BLU!$E300)</f>
        <v/>
      </c>
      <c r="H300" s="7" t="str">
        <f>IF(E300="","",DataPembayaran_BLU!$L300-DataPembayaran_BLU!$N300-DataPembayaran_BLU!$P300)</f>
        <v/>
      </c>
      <c r="I300" s="256" t="str">
        <f>IF(E300="","",DataPembayaran_BLU!$F300)</f>
        <v/>
      </c>
      <c r="J300" s="263" t="str">
        <f>IFERROR(INDEX(supplier_alamat,MATCH(DataSP2D_BLU!I300,supplier,0)),"")</f>
        <v/>
      </c>
      <c r="K300" s="263" t="str">
        <f t="shared" si="27"/>
        <v/>
      </c>
      <c r="L300" s="263" t="str">
        <f t="shared" si="28"/>
        <v/>
      </c>
      <c r="M300" s="263" t="str">
        <f t="shared" si="29"/>
        <v/>
      </c>
      <c r="N300" s="264" t="str">
        <f>IF(E300="","",DataPembayaran_BLU!$G300)</f>
        <v/>
      </c>
    </row>
    <row r="301" spans="1:14">
      <c r="A301" s="256">
        <v>300</v>
      </c>
      <c r="B301" s="257" t="str">
        <f>_xlfn.IFNA(INDEX(DataPembayaran_BLU!$C$2:$C$700,MATCH(A301,DataPembayaran_BLU!$A$2:$A$700,0)),"")</f>
        <v/>
      </c>
      <c r="C301" s="258" t="str">
        <f>IF(INDEX(DataPembayaran_BLU!$B$2:$B$700,MATCH(DataSP2D_BLU!B301,DataPembayaran_BLU!$C$2:$C$700,0))=0,"",INDEX(DataPembayaran_BLU!$B$2:$B$700,MATCH(DataSP2D_BLU!B301,DataPembayaran_BLU!$C$2:$C$700,0)))</f>
        <v/>
      </c>
      <c r="D301" s="259"/>
      <c r="E301" s="260"/>
      <c r="F301" s="261" t="str">
        <f>IF(E301="","",DataPembayaran_BLU!$U301)</f>
        <v/>
      </c>
      <c r="G301" s="262" t="str">
        <f>IF(E301="","",DataPembayaran_BLU!$E301)</f>
        <v/>
      </c>
      <c r="H301" s="7" t="str">
        <f>IF(E301="","",DataPembayaran_BLU!$L301-DataPembayaran_BLU!$N301-DataPembayaran_BLU!$P301)</f>
        <v/>
      </c>
      <c r="I301" s="256" t="str">
        <f>IF(E301="","",DataPembayaran_BLU!$F301)</f>
        <v/>
      </c>
      <c r="J301" s="263" t="str">
        <f>IFERROR(INDEX(supplier_alamat,MATCH(DataSP2D_BLU!I301,supplier,0)),"")</f>
        <v/>
      </c>
      <c r="K301" s="263" t="str">
        <f t="shared" si="27"/>
        <v/>
      </c>
      <c r="L301" s="263" t="str">
        <f t="shared" si="28"/>
        <v/>
      </c>
      <c r="M301" s="263" t="str">
        <f t="shared" si="29"/>
        <v/>
      </c>
      <c r="N301" s="264" t="str">
        <f>IF(E301="","",DataPembayaran_BLU!$G301)</f>
        <v/>
      </c>
    </row>
    <row r="302" spans="1:14">
      <c r="A302" s="256">
        <v>301</v>
      </c>
      <c r="B302" s="257" t="str">
        <f>_xlfn.IFNA(INDEX(DataPembayaran_BLU!$C$2:$C$700,MATCH(A302,DataPembayaran_BLU!$A$2:$A$700,0)),"")</f>
        <v/>
      </c>
      <c r="C302" s="258" t="str">
        <f>IF(INDEX(DataPembayaran_BLU!$B$2:$B$700,MATCH(DataSP2D_BLU!B302,DataPembayaran_BLU!$C$2:$C$700,0))=0,"",INDEX(DataPembayaran_BLU!$B$2:$B$700,MATCH(DataSP2D_BLU!B302,DataPembayaran_BLU!$C$2:$C$700,0)))</f>
        <v/>
      </c>
      <c r="D302" s="259"/>
      <c r="E302" s="260"/>
      <c r="F302" s="261" t="str">
        <f>IF(E302="","",DataPembayaran_BLU!$U302)</f>
        <v/>
      </c>
      <c r="G302" s="262" t="str">
        <f>IF(E302="","",DataPembayaran_BLU!$E302)</f>
        <v/>
      </c>
      <c r="H302" s="7" t="str">
        <f>IF(E302="","",DataPembayaran_BLU!$L302-DataPembayaran_BLU!$N302-DataPembayaran_BLU!$P302)</f>
        <v/>
      </c>
      <c r="I302" s="256" t="str">
        <f>IF(E302="","",DataPembayaran_BLU!$F302)</f>
        <v/>
      </c>
      <c r="J302" s="263" t="str">
        <f>IFERROR(INDEX(supplier_alamat,MATCH(DataSP2D_BLU!I302,supplier,0)),"")</f>
        <v/>
      </c>
      <c r="K302" s="263" t="str">
        <f t="shared" si="27"/>
        <v/>
      </c>
      <c r="L302" s="263" t="str">
        <f t="shared" si="28"/>
        <v/>
      </c>
      <c r="M302" s="263" t="str">
        <f t="shared" si="29"/>
        <v/>
      </c>
      <c r="N302" s="264" t="str">
        <f>IF(E302="","",DataPembayaran_BLU!$G302)</f>
        <v/>
      </c>
    </row>
    <row r="303" spans="1:14">
      <c r="A303" s="256">
        <v>302</v>
      </c>
      <c r="B303" s="257" t="str">
        <f>_xlfn.IFNA(INDEX(DataPembayaran_BLU!$C$2:$C$700,MATCH(A303,DataPembayaran_BLU!$A$2:$A$700,0)),"")</f>
        <v/>
      </c>
      <c r="C303" s="258" t="str">
        <f>IF(INDEX(DataPembayaran_BLU!$B$2:$B$700,MATCH(DataSP2D_BLU!B303,DataPembayaran_BLU!$C$2:$C$700,0))=0,"",INDEX(DataPembayaran_BLU!$B$2:$B$700,MATCH(DataSP2D_BLU!B303,DataPembayaran_BLU!$C$2:$C$700,0)))</f>
        <v/>
      </c>
      <c r="D303" s="259"/>
      <c r="E303" s="260"/>
      <c r="F303" s="261" t="str">
        <f>IF(E303="","",DataPembayaran_BLU!$U303)</f>
        <v/>
      </c>
      <c r="G303" s="262" t="str">
        <f>IF(E303="","",DataPembayaran_BLU!$E303)</f>
        <v/>
      </c>
      <c r="H303" s="7" t="str">
        <f>IF(E303="","",DataPembayaran_BLU!$L303-DataPembayaran_BLU!$N303-DataPembayaran_BLU!$P303)</f>
        <v/>
      </c>
      <c r="I303" s="256" t="str">
        <f>IF(E303="","",DataPembayaran_BLU!$F303)</f>
        <v/>
      </c>
      <c r="J303" s="263" t="str">
        <f>IFERROR(INDEX(supplier_alamat,MATCH(DataSP2D_BLU!I303,supplier,0)),"")</f>
        <v/>
      </c>
      <c r="K303" s="263" t="str">
        <f t="shared" si="27"/>
        <v/>
      </c>
      <c r="L303" s="263" t="str">
        <f t="shared" si="28"/>
        <v/>
      </c>
      <c r="M303" s="263" t="str">
        <f t="shared" si="29"/>
        <v/>
      </c>
      <c r="N303" s="264" t="str">
        <f>IF(E303="","",DataPembayaran_BLU!$G303)</f>
        <v/>
      </c>
    </row>
    <row r="304" spans="1:14">
      <c r="A304" s="256">
        <v>303</v>
      </c>
      <c r="B304" s="257" t="str">
        <f>_xlfn.IFNA(INDEX(DataPembayaran_BLU!$C$2:$C$700,MATCH(A304,DataPembayaran_BLU!$A$2:$A$700,0)),"")</f>
        <v/>
      </c>
      <c r="C304" s="258" t="str">
        <f>IF(INDEX(DataPembayaran_BLU!$B$2:$B$700,MATCH(DataSP2D_BLU!B304,DataPembayaran_BLU!$C$2:$C$700,0))=0,"",INDEX(DataPembayaran_BLU!$B$2:$B$700,MATCH(DataSP2D_BLU!B304,DataPembayaran_BLU!$C$2:$C$700,0)))</f>
        <v/>
      </c>
      <c r="D304" s="259"/>
      <c r="E304" s="260"/>
      <c r="F304" s="261" t="str">
        <f>IF(E304="","",DataPembayaran_BLU!$U304)</f>
        <v/>
      </c>
      <c r="G304" s="262" t="str">
        <f>IF(E304="","",DataPembayaran_BLU!$E304)</f>
        <v/>
      </c>
      <c r="H304" s="7" t="str">
        <f>IF(E304="","",DataPembayaran_BLU!$L304-DataPembayaran_BLU!$N304-DataPembayaran_BLU!$P304)</f>
        <v/>
      </c>
      <c r="I304" s="256" t="str">
        <f>IF(E304="","",DataPembayaran_BLU!$F304)</f>
        <v/>
      </c>
      <c r="J304" s="263" t="str">
        <f>IFERROR(INDEX(supplier_alamat,MATCH(DataSP2D_BLU!I304,supplier,0)),"")</f>
        <v/>
      </c>
      <c r="K304" s="263" t="str">
        <f t="shared" si="27"/>
        <v/>
      </c>
      <c r="L304" s="263" t="str">
        <f t="shared" si="28"/>
        <v/>
      </c>
      <c r="M304" s="263" t="str">
        <f t="shared" si="29"/>
        <v/>
      </c>
      <c r="N304" s="264" t="str">
        <f>IF(E304="","",DataPembayaran_BLU!$G304)</f>
        <v/>
      </c>
    </row>
    <row r="305" spans="1:14">
      <c r="A305" s="256">
        <v>304</v>
      </c>
      <c r="B305" s="257" t="str">
        <f>_xlfn.IFNA(INDEX(DataPembayaran_BLU!$C$2:$C$700,MATCH(A305,DataPembayaran_BLU!$A$2:$A$700,0)),"")</f>
        <v/>
      </c>
      <c r="C305" s="258" t="str">
        <f>IF(INDEX(DataPembayaran_BLU!$B$2:$B$700,MATCH(DataSP2D_BLU!B305,DataPembayaran_BLU!$C$2:$C$700,0))=0,"",INDEX(DataPembayaran_BLU!$B$2:$B$700,MATCH(DataSP2D_BLU!B305,DataPembayaran_BLU!$C$2:$C$700,0)))</f>
        <v/>
      </c>
      <c r="D305" s="259"/>
      <c r="E305" s="260"/>
      <c r="F305" s="261" t="str">
        <f>IF(E305="","",DataPembayaran_BLU!$U305)</f>
        <v/>
      </c>
      <c r="G305" s="262" t="str">
        <f>IF(E305="","",DataPembayaran_BLU!$E305)</f>
        <v/>
      </c>
      <c r="H305" s="7" t="str">
        <f>IF(E305="","",DataPembayaran_BLU!$L305-DataPembayaran_BLU!$N305-DataPembayaran_BLU!$P305)</f>
        <v/>
      </c>
      <c r="I305" s="256" t="str">
        <f>IF(E305="","",DataPembayaran_BLU!$F305)</f>
        <v/>
      </c>
      <c r="J305" s="263" t="str">
        <f>IFERROR(INDEX(supplier_alamat,MATCH(DataSP2D_BLU!I305,supplier,0)),"")</f>
        <v/>
      </c>
      <c r="K305" s="263" t="str">
        <f t="shared" si="27"/>
        <v/>
      </c>
      <c r="L305" s="263" t="str">
        <f t="shared" si="28"/>
        <v/>
      </c>
      <c r="M305" s="263" t="str">
        <f t="shared" si="29"/>
        <v/>
      </c>
      <c r="N305" s="264" t="str">
        <f>IF(E305="","",DataPembayaran_BLU!$G305)</f>
        <v/>
      </c>
    </row>
    <row r="306" spans="1:14">
      <c r="A306" s="256">
        <v>305</v>
      </c>
      <c r="B306" s="257" t="str">
        <f>_xlfn.IFNA(INDEX(DataPembayaran_BLU!$C$2:$C$700,MATCH(A306,DataPembayaran_BLU!$A$2:$A$700,0)),"")</f>
        <v/>
      </c>
      <c r="C306" s="258" t="str">
        <f>IF(INDEX(DataPembayaran_BLU!$B$2:$B$700,MATCH(DataSP2D_BLU!B306,DataPembayaran_BLU!$C$2:$C$700,0))=0,"",INDEX(DataPembayaran_BLU!$B$2:$B$700,MATCH(DataSP2D_BLU!B306,DataPembayaran_BLU!$C$2:$C$700,0)))</f>
        <v/>
      </c>
      <c r="D306" s="259"/>
      <c r="E306" s="260"/>
      <c r="F306" s="261" t="str">
        <f>IF(E306="","",DataPembayaran_BLU!$U306)</f>
        <v/>
      </c>
      <c r="G306" s="262" t="str">
        <f>IF(E306="","",DataPembayaran_BLU!$E306)</f>
        <v/>
      </c>
      <c r="H306" s="7" t="str">
        <f>IF(E306="","",DataPembayaran_BLU!$L306-DataPembayaran_BLU!$N306-DataPembayaran_BLU!$P306)</f>
        <v/>
      </c>
      <c r="I306" s="256" t="str">
        <f>IF(E306="","",DataPembayaran_BLU!$F306)</f>
        <v/>
      </c>
      <c r="J306" s="263" t="str">
        <f>IFERROR(INDEX(supplier_alamat,MATCH(DataSP2D_BLU!I306,supplier,0)),"")</f>
        <v/>
      </c>
      <c r="K306" s="263" t="str">
        <f t="shared" si="27"/>
        <v/>
      </c>
      <c r="L306" s="263" t="str">
        <f t="shared" si="28"/>
        <v/>
      </c>
      <c r="M306" s="263" t="str">
        <f t="shared" si="29"/>
        <v/>
      </c>
      <c r="N306" s="264" t="str">
        <f>IF(E306="","",DataPembayaran_BLU!$G306)</f>
        <v/>
      </c>
    </row>
    <row r="307" spans="1:14">
      <c r="A307" s="256">
        <v>306</v>
      </c>
      <c r="B307" s="257" t="str">
        <f>_xlfn.IFNA(INDEX(DataPembayaran_BLU!$C$2:$C$700,MATCH(A307,DataPembayaran_BLU!$A$2:$A$700,0)),"")</f>
        <v/>
      </c>
      <c r="C307" s="258" t="str">
        <f>IF(INDEX(DataPembayaran_BLU!$B$2:$B$700,MATCH(DataSP2D_BLU!B307,DataPembayaran_BLU!$C$2:$C$700,0))=0,"",INDEX(DataPembayaran_BLU!$B$2:$B$700,MATCH(DataSP2D_BLU!B307,DataPembayaran_BLU!$C$2:$C$700,0)))</f>
        <v/>
      </c>
      <c r="D307" s="259"/>
      <c r="E307" s="260"/>
      <c r="F307" s="261" t="str">
        <f>IF(E307="","",DataPembayaran_BLU!$U307)</f>
        <v/>
      </c>
      <c r="G307" s="262" t="str">
        <f>IF(E307="","",DataPembayaran_BLU!$E307)</f>
        <v/>
      </c>
      <c r="H307" s="7" t="str">
        <f>IF(E307="","",DataPembayaran_BLU!$L307-DataPembayaran_BLU!$N307-DataPembayaran_BLU!$P307)</f>
        <v/>
      </c>
      <c r="I307" s="256" t="str">
        <f>IF(E307="","",DataPembayaran_BLU!$F307)</f>
        <v/>
      </c>
      <c r="J307" s="263" t="str">
        <f>IFERROR(INDEX(supplier_alamat,MATCH(DataSP2D_BLU!I307,supplier,0)),"")</f>
        <v/>
      </c>
      <c r="K307" s="263" t="str">
        <f t="shared" si="27"/>
        <v/>
      </c>
      <c r="L307" s="263" t="str">
        <f t="shared" si="28"/>
        <v/>
      </c>
      <c r="M307" s="263" t="str">
        <f t="shared" si="29"/>
        <v/>
      </c>
      <c r="N307" s="264" t="str">
        <f>IF(E307="","",DataPembayaran_BLU!$G307)</f>
        <v/>
      </c>
    </row>
    <row r="308" spans="1:14">
      <c r="A308" s="256">
        <v>307</v>
      </c>
      <c r="B308" s="257" t="str">
        <f>_xlfn.IFNA(INDEX(DataPembayaran_BLU!$C$2:$C$700,MATCH(A308,DataPembayaran_BLU!$A$2:$A$700,0)),"")</f>
        <v/>
      </c>
      <c r="C308" s="258" t="str">
        <f>IF(INDEX(DataPembayaran_BLU!$B$2:$B$700,MATCH(DataSP2D_BLU!B308,DataPembayaran_BLU!$C$2:$C$700,0))=0,"",INDEX(DataPembayaran_BLU!$B$2:$B$700,MATCH(DataSP2D_BLU!B308,DataPembayaran_BLU!$C$2:$C$700,0)))</f>
        <v/>
      </c>
      <c r="D308" s="259"/>
      <c r="E308" s="260"/>
      <c r="F308" s="261" t="str">
        <f>IF(E308="","",DataPembayaran_BLU!$U308)</f>
        <v/>
      </c>
      <c r="G308" s="262" t="str">
        <f>IF(E308="","",DataPembayaran_BLU!$E308)</f>
        <v/>
      </c>
      <c r="H308" s="7" t="str">
        <f>IF(E308="","",DataPembayaran_BLU!$L308-DataPembayaran_BLU!$N308-DataPembayaran_BLU!$P308)</f>
        <v/>
      </c>
      <c r="I308" s="256" t="str">
        <f>IF(E308="","",DataPembayaran_BLU!$F308)</f>
        <v/>
      </c>
      <c r="J308" s="263" t="str">
        <f>IFERROR(INDEX(supplier_alamat,MATCH(DataSP2D_BLU!I308,supplier,0)),"")</f>
        <v/>
      </c>
      <c r="K308" s="263" t="str">
        <f t="shared" si="27"/>
        <v/>
      </c>
      <c r="L308" s="263" t="str">
        <f t="shared" si="28"/>
        <v/>
      </c>
      <c r="M308" s="263" t="str">
        <f t="shared" si="29"/>
        <v/>
      </c>
      <c r="N308" s="264" t="str">
        <f>IF(E308="","",DataPembayaran_BLU!$G308)</f>
        <v/>
      </c>
    </row>
    <row r="309" spans="1:14">
      <c r="A309" s="256">
        <v>308</v>
      </c>
      <c r="B309" s="257" t="str">
        <f>_xlfn.IFNA(INDEX(DataPembayaran_BLU!$C$2:$C$700,MATCH(A309,DataPembayaran_BLU!$A$2:$A$700,0)),"")</f>
        <v/>
      </c>
      <c r="C309" s="258" t="str">
        <f>IF(INDEX(DataPembayaran_BLU!$B$2:$B$700,MATCH(DataSP2D_BLU!B309,DataPembayaran_BLU!$C$2:$C$700,0))=0,"",INDEX(DataPembayaran_BLU!$B$2:$B$700,MATCH(DataSP2D_BLU!B309,DataPembayaran_BLU!$C$2:$C$700,0)))</f>
        <v/>
      </c>
      <c r="D309" s="259"/>
      <c r="E309" s="260"/>
      <c r="F309" s="261" t="str">
        <f>IF(E309="","",DataPembayaran_BLU!$U309)</f>
        <v/>
      </c>
      <c r="G309" s="262" t="str">
        <f>IF(E309="","",DataPembayaran_BLU!$E309)</f>
        <v/>
      </c>
      <c r="H309" s="7" t="str">
        <f>IF(E309="","",DataPembayaran_BLU!$L309-DataPembayaran_BLU!$N309-DataPembayaran_BLU!$P309)</f>
        <v/>
      </c>
      <c r="I309" s="256" t="str">
        <f>IF(E309="","",DataPembayaran_BLU!$F309)</f>
        <v/>
      </c>
      <c r="J309" s="263" t="str">
        <f>IFERROR(INDEX(supplier_alamat,MATCH(DataSP2D_BLU!I309,supplier,0)),"")</f>
        <v/>
      </c>
      <c r="K309" s="263" t="str">
        <f t="shared" si="27"/>
        <v/>
      </c>
      <c r="L309" s="263" t="str">
        <f t="shared" si="28"/>
        <v/>
      </c>
      <c r="M309" s="263" t="str">
        <f t="shared" si="29"/>
        <v/>
      </c>
      <c r="N309" s="264" t="str">
        <f>IF(E309="","",DataPembayaran_BLU!$G309)</f>
        <v/>
      </c>
    </row>
    <row r="310" spans="1:14">
      <c r="A310" s="256">
        <v>309</v>
      </c>
      <c r="B310" s="257" t="str">
        <f>_xlfn.IFNA(INDEX(DataPembayaran_BLU!$C$2:$C$700,MATCH(A310,DataPembayaran_BLU!$A$2:$A$700,0)),"")</f>
        <v/>
      </c>
      <c r="C310" s="258" t="str">
        <f>IF(INDEX(DataPembayaran_BLU!$B$2:$B$700,MATCH(DataSP2D_BLU!B310,DataPembayaran_BLU!$C$2:$C$700,0))=0,"",INDEX(DataPembayaran_BLU!$B$2:$B$700,MATCH(DataSP2D_BLU!B310,DataPembayaran_BLU!$C$2:$C$700,0)))</f>
        <v/>
      </c>
      <c r="D310" s="259"/>
      <c r="E310" s="260"/>
      <c r="F310" s="261" t="str">
        <f>IF(E310="","",DataPembayaran_BLU!$U310)</f>
        <v/>
      </c>
      <c r="G310" s="262" t="str">
        <f>IF(E310="","",DataPembayaran_BLU!$E310)</f>
        <v/>
      </c>
      <c r="H310" s="7" t="str">
        <f>IF(E310="","",DataPembayaran_BLU!$L310-DataPembayaran_BLU!$N310-DataPembayaran_BLU!$P310)</f>
        <v/>
      </c>
      <c r="I310" s="256" t="str">
        <f>IF(E310="","",DataPembayaran_BLU!$F310)</f>
        <v/>
      </c>
      <c r="J310" s="263" t="str">
        <f>IFERROR(INDEX(supplier_alamat,MATCH(DataSP2D_BLU!I310,supplier,0)),"")</f>
        <v/>
      </c>
      <c r="K310" s="263" t="str">
        <f t="shared" si="27"/>
        <v/>
      </c>
      <c r="L310" s="263" t="str">
        <f t="shared" si="28"/>
        <v/>
      </c>
      <c r="M310" s="263" t="str">
        <f t="shared" si="29"/>
        <v/>
      </c>
      <c r="N310" s="264" t="str">
        <f>IF(E310="","",DataPembayaran_BLU!$G310)</f>
        <v/>
      </c>
    </row>
    <row r="311" spans="1:14">
      <c r="A311" s="256">
        <v>310</v>
      </c>
      <c r="B311" s="257" t="str">
        <f>_xlfn.IFNA(INDEX(DataPembayaran_BLU!$C$2:$C$700,MATCH(A311,DataPembayaran_BLU!$A$2:$A$700,0)),"")</f>
        <v/>
      </c>
      <c r="C311" s="258" t="str">
        <f>IF(INDEX(DataPembayaran_BLU!$B$2:$B$700,MATCH(DataSP2D_BLU!B311,DataPembayaran_BLU!$C$2:$C$700,0))=0,"",INDEX(DataPembayaran_BLU!$B$2:$B$700,MATCH(DataSP2D_BLU!B311,DataPembayaran_BLU!$C$2:$C$700,0)))</f>
        <v/>
      </c>
      <c r="D311" s="259"/>
      <c r="E311" s="260"/>
      <c r="F311" s="261" t="str">
        <f>IF(E311="","",DataPembayaran_BLU!$U311)</f>
        <v/>
      </c>
      <c r="G311" s="262" t="str">
        <f>IF(E311="","",DataPembayaran_BLU!$E311)</f>
        <v/>
      </c>
      <c r="H311" s="7" t="str">
        <f>IF(E311="","",DataPembayaran_BLU!$L311-DataPembayaran_BLU!$N311-DataPembayaran_BLU!$P311)</f>
        <v/>
      </c>
      <c r="I311" s="256" t="str">
        <f>IF(E311="","",DataPembayaran_BLU!$F311)</f>
        <v/>
      </c>
      <c r="J311" s="263" t="str">
        <f>IFERROR(INDEX(supplier_alamat,MATCH(DataSP2D_BLU!I311,supplier,0)),"")</f>
        <v/>
      </c>
      <c r="K311" s="263" t="str">
        <f t="shared" si="27"/>
        <v/>
      </c>
      <c r="L311" s="263" t="str">
        <f t="shared" si="28"/>
        <v/>
      </c>
      <c r="M311" s="263" t="str">
        <f t="shared" si="29"/>
        <v/>
      </c>
      <c r="N311" s="264" t="str">
        <f>IF(E311="","",DataPembayaran_BLU!$G311)</f>
        <v/>
      </c>
    </row>
    <row r="312" spans="1:14">
      <c r="A312" s="256">
        <v>311</v>
      </c>
      <c r="B312" s="257" t="str">
        <f>_xlfn.IFNA(INDEX(DataPembayaran_BLU!$C$2:$C$700,MATCH(A312,DataPembayaran_BLU!$A$2:$A$700,0)),"")</f>
        <v/>
      </c>
      <c r="C312" s="258" t="str">
        <f>IF(INDEX(DataPembayaran_BLU!$B$2:$B$700,MATCH(DataSP2D_BLU!B312,DataPembayaran_BLU!$C$2:$C$700,0))=0,"",INDEX(DataPembayaran_BLU!$B$2:$B$700,MATCH(DataSP2D_BLU!B312,DataPembayaran_BLU!$C$2:$C$700,0)))</f>
        <v/>
      </c>
      <c r="D312" s="259"/>
      <c r="E312" s="260"/>
      <c r="F312" s="261" t="str">
        <f>IF(E312="","",DataPembayaran_BLU!$U312)</f>
        <v/>
      </c>
      <c r="G312" s="262" t="str">
        <f>IF(E312="","",DataPembayaran_BLU!$E312)</f>
        <v/>
      </c>
      <c r="H312" s="7" t="str">
        <f>IF(E312="","",DataPembayaran_BLU!$L312-DataPembayaran_BLU!$N312-DataPembayaran_BLU!$P312)</f>
        <v/>
      </c>
      <c r="I312" s="256" t="str">
        <f>IF(E312="","",DataPembayaran_BLU!$F312)</f>
        <v/>
      </c>
      <c r="J312" s="263" t="str">
        <f>IFERROR(INDEX(supplier_alamat,MATCH(DataSP2D_BLU!I312,supplier,0)),"")</f>
        <v/>
      </c>
      <c r="K312" s="263" t="str">
        <f t="shared" si="27"/>
        <v/>
      </c>
      <c r="L312" s="263" t="str">
        <f t="shared" si="28"/>
        <v/>
      </c>
      <c r="M312" s="263" t="str">
        <f t="shared" si="29"/>
        <v/>
      </c>
      <c r="N312" s="264" t="str">
        <f>IF(E312="","",DataPembayaran_BLU!$G312)</f>
        <v/>
      </c>
    </row>
    <row r="313" spans="1:14">
      <c r="A313" s="256">
        <v>312</v>
      </c>
      <c r="B313" s="257" t="str">
        <f>_xlfn.IFNA(INDEX(DataPembayaran_BLU!$C$2:$C$700,MATCH(A313,DataPembayaran_BLU!$A$2:$A$700,0)),"")</f>
        <v/>
      </c>
      <c r="C313" s="258" t="str">
        <f>IF(INDEX(DataPembayaran_BLU!$B$2:$B$700,MATCH(DataSP2D_BLU!B313,DataPembayaran_BLU!$C$2:$C$700,0))=0,"",INDEX(DataPembayaran_BLU!$B$2:$B$700,MATCH(DataSP2D_BLU!B313,DataPembayaran_BLU!$C$2:$C$700,0)))</f>
        <v/>
      </c>
      <c r="D313" s="259"/>
      <c r="E313" s="260"/>
      <c r="F313" s="261" t="str">
        <f>IF(E313="","",DataPembayaran_BLU!$U313)</f>
        <v/>
      </c>
      <c r="G313" s="262" t="str">
        <f>IF(E313="","",DataPembayaran_BLU!$E313)</f>
        <v/>
      </c>
      <c r="H313" s="7" t="str">
        <f>IF(E313="","",DataPembayaran_BLU!$L313-DataPembayaran_BLU!$N313-DataPembayaran_BLU!$P313)</f>
        <v/>
      </c>
      <c r="I313" s="256" t="str">
        <f>IF(E313="","",DataPembayaran_BLU!$F313)</f>
        <v/>
      </c>
      <c r="J313" s="263" t="str">
        <f>IFERROR(INDEX(supplier_alamat,MATCH(DataSP2D_BLU!I313,supplier,0)),"")</f>
        <v/>
      </c>
      <c r="K313" s="263" t="str">
        <f t="shared" si="27"/>
        <v/>
      </c>
      <c r="L313" s="263" t="str">
        <f t="shared" si="28"/>
        <v/>
      </c>
      <c r="M313" s="263" t="str">
        <f t="shared" si="29"/>
        <v/>
      </c>
      <c r="N313" s="264" t="str">
        <f>IF(E313="","",DataPembayaran_BLU!$G313)</f>
        <v/>
      </c>
    </row>
    <row r="314" spans="1:14">
      <c r="A314" s="256">
        <v>313</v>
      </c>
      <c r="B314" s="257" t="str">
        <f>_xlfn.IFNA(INDEX(DataPembayaran_BLU!$C$2:$C$700,MATCH(A314,DataPembayaran_BLU!$A$2:$A$700,0)),"")</f>
        <v/>
      </c>
      <c r="C314" s="258" t="str">
        <f>IF(INDEX(DataPembayaran_BLU!$B$2:$B$700,MATCH(DataSP2D_BLU!B314,DataPembayaran_BLU!$C$2:$C$700,0))=0,"",INDEX(DataPembayaran_BLU!$B$2:$B$700,MATCH(DataSP2D_BLU!B314,DataPembayaran_BLU!$C$2:$C$700,0)))</f>
        <v/>
      </c>
      <c r="D314" s="259"/>
      <c r="E314" s="260"/>
      <c r="F314" s="261" t="str">
        <f>IF(E314="","",DataPembayaran_BLU!$U314)</f>
        <v/>
      </c>
      <c r="G314" s="262" t="str">
        <f>IF(E314="","",DataPembayaran_BLU!$E314)</f>
        <v/>
      </c>
      <c r="H314" s="7" t="str">
        <f>IF(E314="","",DataPembayaran_BLU!$L314-DataPembayaran_BLU!$N314-DataPembayaran_BLU!$P314)</f>
        <v/>
      </c>
      <c r="I314" s="256" t="str">
        <f>IF(E314="","",DataPembayaran_BLU!$F314)</f>
        <v/>
      </c>
      <c r="J314" s="263" t="str">
        <f>IFERROR(INDEX(supplier_alamat,MATCH(DataSP2D_BLU!I314,supplier,0)),"")</f>
        <v/>
      </c>
      <c r="K314" s="263" t="str">
        <f t="shared" si="27"/>
        <v/>
      </c>
      <c r="L314" s="263" t="str">
        <f t="shared" si="28"/>
        <v/>
      </c>
      <c r="M314" s="263" t="str">
        <f t="shared" si="29"/>
        <v/>
      </c>
      <c r="N314" s="264" t="str">
        <f>IF(E314="","",DataPembayaran_BLU!$G314)</f>
        <v/>
      </c>
    </row>
    <row r="315" spans="1:14">
      <c r="A315" s="256">
        <v>314</v>
      </c>
      <c r="B315" s="257" t="str">
        <f>_xlfn.IFNA(INDEX(DataPembayaran_BLU!$C$2:$C$700,MATCH(A315,DataPembayaran_BLU!$A$2:$A$700,0)),"")</f>
        <v/>
      </c>
      <c r="C315" s="258" t="str">
        <f>IF(INDEX(DataPembayaran_BLU!$B$2:$B$700,MATCH(DataSP2D_BLU!B315,DataPembayaran_BLU!$C$2:$C$700,0))=0,"",INDEX(DataPembayaran_BLU!$B$2:$B$700,MATCH(DataSP2D_BLU!B315,DataPembayaran_BLU!$C$2:$C$700,0)))</f>
        <v/>
      </c>
      <c r="D315" s="259"/>
      <c r="E315" s="260"/>
      <c r="F315" s="261" t="str">
        <f>IF(E315="","",DataPembayaran_BLU!$U315)</f>
        <v/>
      </c>
      <c r="G315" s="262" t="str">
        <f>IF(E315="","",DataPembayaran_BLU!$E315)</f>
        <v/>
      </c>
      <c r="H315" s="7" t="str">
        <f>IF(E315="","",DataPembayaran_BLU!$L315-DataPembayaran_BLU!$N315-DataPembayaran_BLU!$P315)</f>
        <v/>
      </c>
      <c r="I315" s="256" t="str">
        <f>IF(E315="","",DataPembayaran_BLU!$F315)</f>
        <v/>
      </c>
      <c r="J315" s="263" t="str">
        <f>IFERROR(INDEX(supplier_alamat,MATCH(DataSP2D_BLU!I315,supplier,0)),"")</f>
        <v/>
      </c>
      <c r="K315" s="263" t="str">
        <f t="shared" si="27"/>
        <v/>
      </c>
      <c r="L315" s="263" t="str">
        <f t="shared" si="28"/>
        <v/>
      </c>
      <c r="M315" s="263" t="str">
        <f t="shared" si="29"/>
        <v/>
      </c>
      <c r="N315" s="264" t="str">
        <f>IF(E315="","",DataPembayaran_BLU!$G315)</f>
        <v/>
      </c>
    </row>
    <row r="316" spans="1:14">
      <c r="A316" s="256">
        <v>315</v>
      </c>
      <c r="B316" s="257" t="str">
        <f>_xlfn.IFNA(INDEX(DataPembayaran_BLU!$C$2:$C$700,MATCH(A316,DataPembayaran_BLU!$A$2:$A$700,0)),"")</f>
        <v/>
      </c>
      <c r="C316" s="258" t="str">
        <f>IF(INDEX(DataPembayaran_BLU!$B$2:$B$700,MATCH(DataSP2D_BLU!B316,DataPembayaran_BLU!$C$2:$C$700,0))=0,"",INDEX(DataPembayaran_BLU!$B$2:$B$700,MATCH(DataSP2D_BLU!B316,DataPembayaran_BLU!$C$2:$C$700,0)))</f>
        <v/>
      </c>
      <c r="D316" s="259"/>
      <c r="E316" s="260"/>
      <c r="F316" s="261" t="str">
        <f>IF(E316="","",DataPembayaran_BLU!$U316)</f>
        <v/>
      </c>
      <c r="G316" s="262" t="str">
        <f>IF(E316="","",DataPembayaran_BLU!$E316)</f>
        <v/>
      </c>
      <c r="H316" s="7" t="str">
        <f>IF(E316="","",DataPembayaran_BLU!$L316-DataPembayaran_BLU!$N316-DataPembayaran_BLU!$P316)</f>
        <v/>
      </c>
      <c r="I316" s="256" t="str">
        <f>IF(E316="","",DataPembayaran_BLU!$F316)</f>
        <v/>
      </c>
      <c r="J316" s="263" t="str">
        <f>IFERROR(INDEX(supplier_alamat,MATCH(DataSP2D_BLU!I316,supplier,0)),"")</f>
        <v/>
      </c>
      <c r="K316" s="263" t="str">
        <f t="shared" si="27"/>
        <v/>
      </c>
      <c r="L316" s="263" t="str">
        <f t="shared" si="28"/>
        <v/>
      </c>
      <c r="M316" s="263" t="str">
        <f t="shared" si="29"/>
        <v/>
      </c>
      <c r="N316" s="264" t="str">
        <f>IF(E316="","",DataPembayaran_BLU!$G316)</f>
        <v/>
      </c>
    </row>
    <row r="317" spans="1:14">
      <c r="A317" s="256">
        <v>316</v>
      </c>
      <c r="B317" s="257" t="str">
        <f>_xlfn.IFNA(INDEX(DataPembayaran_BLU!$C$2:$C$700,MATCH(A317,DataPembayaran_BLU!$A$2:$A$700,0)),"")</f>
        <v/>
      </c>
      <c r="C317" s="258" t="str">
        <f>IF(INDEX(DataPembayaran_BLU!$B$2:$B$700,MATCH(DataSP2D_BLU!B317,DataPembayaran_BLU!$C$2:$C$700,0))=0,"",INDEX(DataPembayaran_BLU!$B$2:$B$700,MATCH(DataSP2D_BLU!B317,DataPembayaran_BLU!$C$2:$C$700,0)))</f>
        <v/>
      </c>
      <c r="D317" s="259"/>
      <c r="E317" s="260"/>
      <c r="F317" s="261" t="str">
        <f>IF(E317="","",DataPembayaran_BLU!$U317)</f>
        <v/>
      </c>
      <c r="G317" s="262" t="str">
        <f>IF(E317="","",DataPembayaran_BLU!$E317)</f>
        <v/>
      </c>
      <c r="H317" s="7" t="str">
        <f>IF(E317="","",DataPembayaran_BLU!$L317-DataPembayaran_BLU!$N317-DataPembayaran_BLU!$P317)</f>
        <v/>
      </c>
      <c r="I317" s="256" t="str">
        <f>IF(E317="","",DataPembayaran_BLU!$F317)</f>
        <v/>
      </c>
      <c r="J317" s="263" t="str">
        <f>IFERROR(INDEX(supplier_alamat,MATCH(DataSP2D_BLU!I317,supplier,0)),"")</f>
        <v/>
      </c>
      <c r="K317" s="263" t="str">
        <f t="shared" si="27"/>
        <v/>
      </c>
      <c r="L317" s="263" t="str">
        <f t="shared" si="28"/>
        <v/>
      </c>
      <c r="M317" s="263" t="str">
        <f t="shared" si="29"/>
        <v/>
      </c>
      <c r="N317" s="264" t="str">
        <f>IF(E317="","",DataPembayaran_BLU!$G317)</f>
        <v/>
      </c>
    </row>
    <row r="318" spans="1:14">
      <c r="A318" s="256">
        <v>317</v>
      </c>
      <c r="B318" s="257" t="str">
        <f>_xlfn.IFNA(INDEX(DataPembayaran_BLU!$C$2:$C$700,MATCH(A318,DataPembayaran_BLU!$A$2:$A$700,0)),"")</f>
        <v/>
      </c>
      <c r="C318" s="258" t="str">
        <f>IF(INDEX(DataPembayaran_BLU!$B$2:$B$700,MATCH(DataSP2D_BLU!B318,DataPembayaran_BLU!$C$2:$C$700,0))=0,"",INDEX(DataPembayaran_BLU!$B$2:$B$700,MATCH(DataSP2D_BLU!B318,DataPembayaran_BLU!$C$2:$C$700,0)))</f>
        <v/>
      </c>
      <c r="D318" s="259"/>
      <c r="E318" s="260"/>
      <c r="F318" s="261" t="str">
        <f>IF(E318="","",DataPembayaran_BLU!$U318)</f>
        <v/>
      </c>
      <c r="G318" s="262" t="str">
        <f>IF(E318="","",DataPembayaran_BLU!$E318)</f>
        <v/>
      </c>
      <c r="H318" s="7" t="str">
        <f>IF(E318="","",DataPembayaran_BLU!$L318-DataPembayaran_BLU!$N318-DataPembayaran_BLU!$P318)</f>
        <v/>
      </c>
      <c r="I318" s="256" t="str">
        <f>IF(E318="","",DataPembayaran_BLU!$F318)</f>
        <v/>
      </c>
      <c r="J318" s="263" t="str">
        <f>IFERROR(INDEX(supplier_alamat,MATCH(DataSP2D_BLU!I318,supplier,0)),"")</f>
        <v/>
      </c>
      <c r="K318" s="263" t="str">
        <f t="shared" si="27"/>
        <v/>
      </c>
      <c r="L318" s="263" t="str">
        <f t="shared" si="28"/>
        <v/>
      </c>
      <c r="M318" s="263" t="str">
        <f t="shared" si="29"/>
        <v/>
      </c>
      <c r="N318" s="264" t="str">
        <f>IF(E318="","",DataPembayaran_BLU!$G318)</f>
        <v/>
      </c>
    </row>
    <row r="319" spans="1:14">
      <c r="A319" s="256">
        <v>318</v>
      </c>
      <c r="B319" s="257" t="str">
        <f>_xlfn.IFNA(INDEX(DataPembayaran_BLU!$C$2:$C$700,MATCH(A319,DataPembayaran_BLU!$A$2:$A$700,0)),"")</f>
        <v/>
      </c>
      <c r="C319" s="258" t="str">
        <f>IF(INDEX(DataPembayaran_BLU!$B$2:$B$700,MATCH(DataSP2D_BLU!B319,DataPembayaran_BLU!$C$2:$C$700,0))=0,"",INDEX(DataPembayaran_BLU!$B$2:$B$700,MATCH(DataSP2D_BLU!B319,DataPembayaran_BLU!$C$2:$C$700,0)))</f>
        <v/>
      </c>
      <c r="D319" s="259"/>
      <c r="E319" s="260"/>
      <c r="F319" s="261" t="str">
        <f>IF(E319="","",DataPembayaran_BLU!$U319)</f>
        <v/>
      </c>
      <c r="G319" s="262" t="str">
        <f>IF(E319="","",DataPembayaran_BLU!$E319)</f>
        <v/>
      </c>
      <c r="H319" s="7" t="str">
        <f>IF(E319="","",DataPembayaran_BLU!$L319-DataPembayaran_BLU!$N319-DataPembayaran_BLU!$P319)</f>
        <v/>
      </c>
      <c r="I319" s="256" t="str">
        <f>IF(E319="","",DataPembayaran_BLU!$F319)</f>
        <v/>
      </c>
      <c r="J319" s="263" t="str">
        <f>IFERROR(INDEX(supplier_alamat,MATCH(DataSP2D_BLU!I319,supplier,0)),"")</f>
        <v/>
      </c>
      <c r="K319" s="263" t="str">
        <f t="shared" si="27"/>
        <v/>
      </c>
      <c r="L319" s="263" t="str">
        <f t="shared" si="28"/>
        <v/>
      </c>
      <c r="M319" s="263" t="str">
        <f t="shared" si="29"/>
        <v/>
      </c>
      <c r="N319" s="264" t="str">
        <f>IF(E319="","",DataPembayaran_BLU!$G319)</f>
        <v/>
      </c>
    </row>
    <row r="320" spans="1:14">
      <c r="A320" s="256">
        <v>319</v>
      </c>
      <c r="B320" s="257" t="str">
        <f>_xlfn.IFNA(INDEX(DataPembayaran_BLU!$C$2:$C$700,MATCH(A320,DataPembayaran_BLU!$A$2:$A$700,0)),"")</f>
        <v/>
      </c>
      <c r="C320" s="258" t="str">
        <f>IF(INDEX(DataPembayaran_BLU!$B$2:$B$700,MATCH(DataSP2D_BLU!B320,DataPembayaran_BLU!$C$2:$C$700,0))=0,"",INDEX(DataPembayaran_BLU!$B$2:$B$700,MATCH(DataSP2D_BLU!B320,DataPembayaran_BLU!$C$2:$C$700,0)))</f>
        <v/>
      </c>
      <c r="D320" s="259"/>
      <c r="E320" s="260"/>
      <c r="F320" s="261" t="str">
        <f>IF(E320="","",DataPembayaran_BLU!$U320)</f>
        <v/>
      </c>
      <c r="G320" s="262" t="str">
        <f>IF(E320="","",DataPembayaran_BLU!$E320)</f>
        <v/>
      </c>
      <c r="H320" s="7" t="str">
        <f>IF(E320="","",DataPembayaran_BLU!$L320-DataPembayaran_BLU!$N320-DataPembayaran_BLU!$P320)</f>
        <v/>
      </c>
      <c r="I320" s="256" t="str">
        <f>IF(E320="","",DataPembayaran_BLU!$F320)</f>
        <v/>
      </c>
      <c r="J320" s="263" t="str">
        <f>IFERROR(INDEX(supplier_alamat,MATCH(DataSP2D_BLU!I320,supplier,0)),"")</f>
        <v/>
      </c>
      <c r="K320" s="263" t="str">
        <f t="shared" si="27"/>
        <v/>
      </c>
      <c r="L320" s="263" t="str">
        <f t="shared" si="28"/>
        <v/>
      </c>
      <c r="M320" s="263" t="str">
        <f t="shared" si="29"/>
        <v/>
      </c>
      <c r="N320" s="264" t="str">
        <f>IF(E320="","",DataPembayaran_BLU!$G320)</f>
        <v/>
      </c>
    </row>
    <row r="321" spans="1:14">
      <c r="A321" s="256">
        <v>320</v>
      </c>
      <c r="B321" s="257" t="str">
        <f>_xlfn.IFNA(INDEX(DataPembayaran_BLU!$C$2:$C$700,MATCH(A321,DataPembayaran_BLU!$A$2:$A$700,0)),"")</f>
        <v/>
      </c>
      <c r="C321" s="258" t="str">
        <f>IF(INDEX(DataPembayaran_BLU!$B$2:$B$700,MATCH(DataSP2D_BLU!B321,DataPembayaran_BLU!$C$2:$C$700,0))=0,"",INDEX(DataPembayaran_BLU!$B$2:$B$700,MATCH(DataSP2D_BLU!B321,DataPembayaran_BLU!$C$2:$C$700,0)))</f>
        <v/>
      </c>
      <c r="D321" s="259"/>
      <c r="E321" s="260"/>
      <c r="F321" s="261" t="str">
        <f>IF(E321="","",DataPembayaran_BLU!$U321)</f>
        <v/>
      </c>
      <c r="G321" s="262" t="str">
        <f>IF(E321="","",DataPembayaran_BLU!$E321)</f>
        <v/>
      </c>
      <c r="H321" s="7" t="str">
        <f>IF(E321="","",DataPembayaran_BLU!$L321-DataPembayaran_BLU!$N321-DataPembayaran_BLU!$P321)</f>
        <v/>
      </c>
      <c r="I321" s="256" t="str">
        <f>IF(E321="","",DataPembayaran_BLU!$F321)</f>
        <v/>
      </c>
      <c r="J321" s="263" t="str">
        <f>IFERROR(INDEX(supplier_alamat,MATCH(DataSP2D_BLU!I321,supplier,0)),"")</f>
        <v/>
      </c>
      <c r="K321" s="263" t="str">
        <f t="shared" si="27"/>
        <v/>
      </c>
      <c r="L321" s="263" t="str">
        <f t="shared" si="28"/>
        <v/>
      </c>
      <c r="M321" s="263" t="str">
        <f t="shared" si="29"/>
        <v/>
      </c>
      <c r="N321" s="264" t="str">
        <f>IF(E321="","",DataPembayaran_BLU!$G321)</f>
        <v/>
      </c>
    </row>
    <row r="322" spans="1:14">
      <c r="A322" s="256">
        <v>321</v>
      </c>
      <c r="B322" s="257" t="str">
        <f>_xlfn.IFNA(INDEX(DataPembayaran_BLU!$C$2:$C$700,MATCH(A322,DataPembayaran_BLU!$A$2:$A$700,0)),"")</f>
        <v/>
      </c>
      <c r="C322" s="258" t="str">
        <f>IF(INDEX(DataPembayaran_BLU!$B$2:$B$700,MATCH(DataSP2D_BLU!B322,DataPembayaran_BLU!$C$2:$C$700,0))=0,"",INDEX(DataPembayaran_BLU!$B$2:$B$700,MATCH(DataSP2D_BLU!B322,DataPembayaran_BLU!$C$2:$C$700,0)))</f>
        <v/>
      </c>
      <c r="D322" s="259"/>
      <c r="E322" s="260"/>
      <c r="F322" s="261" t="str">
        <f>IF(E322="","",DataPembayaran_BLU!$U322)</f>
        <v/>
      </c>
      <c r="G322" s="262" t="str">
        <f>IF(E322="","",DataPembayaran_BLU!$E322)</f>
        <v/>
      </c>
      <c r="H322" s="7" t="str">
        <f>IF(E322="","",DataPembayaran_BLU!$L322-DataPembayaran_BLU!$N322-DataPembayaran_BLU!$P322)</f>
        <v/>
      </c>
      <c r="I322" s="256" t="str">
        <f>IF(E322="","",DataPembayaran_BLU!$F322)</f>
        <v/>
      </c>
      <c r="J322" s="263" t="str">
        <f>IFERROR(INDEX(supplier_alamat,MATCH(DataSP2D_BLU!I322,supplier,0)),"")</f>
        <v/>
      </c>
      <c r="K322" s="263" t="str">
        <f t="shared" si="27"/>
        <v/>
      </c>
      <c r="L322" s="263" t="str">
        <f t="shared" si="28"/>
        <v/>
      </c>
      <c r="M322" s="263" t="str">
        <f t="shared" si="29"/>
        <v/>
      </c>
      <c r="N322" s="264" t="str">
        <f>IF(E322="","",DataPembayaran_BLU!$G322)</f>
        <v/>
      </c>
    </row>
    <row r="323" spans="1:14">
      <c r="A323" s="256">
        <v>322</v>
      </c>
      <c r="B323" s="257" t="str">
        <f>_xlfn.IFNA(INDEX(DataPembayaran_BLU!$C$2:$C$700,MATCH(A323,DataPembayaran_BLU!$A$2:$A$700,0)),"")</f>
        <v/>
      </c>
      <c r="C323" s="258" t="str">
        <f>IF(INDEX(DataPembayaran_BLU!$B$2:$B$700,MATCH(DataSP2D_BLU!B323,DataPembayaran_BLU!$C$2:$C$700,0))=0,"",INDEX(DataPembayaran_BLU!$B$2:$B$700,MATCH(DataSP2D_BLU!B323,DataPembayaran_BLU!$C$2:$C$700,0)))</f>
        <v/>
      </c>
      <c r="D323" s="259"/>
      <c r="E323" s="260"/>
      <c r="F323" s="261" t="str">
        <f>IF(E323="","",DataPembayaran_BLU!$U323)</f>
        <v/>
      </c>
      <c r="G323" s="262" t="str">
        <f>IF(E323="","",DataPembayaran_BLU!$E323)</f>
        <v/>
      </c>
      <c r="H323" s="7" t="str">
        <f>IF(E323="","",DataPembayaran_BLU!$L323-DataPembayaran_BLU!$N323-DataPembayaran_BLU!$P323)</f>
        <v/>
      </c>
      <c r="I323" s="256" t="str">
        <f>IF(E323="","",DataPembayaran_BLU!$F323)</f>
        <v/>
      </c>
      <c r="J323" s="263" t="str">
        <f>IFERROR(INDEX(supplier_alamat,MATCH(DataSP2D_BLU!I323,supplier,0)),"")</f>
        <v/>
      </c>
      <c r="K323" s="263" t="str">
        <f t="shared" si="27"/>
        <v/>
      </c>
      <c r="L323" s="263" t="str">
        <f t="shared" si="28"/>
        <v/>
      </c>
      <c r="M323" s="263" t="str">
        <f t="shared" si="29"/>
        <v/>
      </c>
      <c r="N323" s="264" t="str">
        <f>IF(E323="","",DataPembayaran_BLU!$G323)</f>
        <v/>
      </c>
    </row>
    <row r="324" spans="1:14">
      <c r="A324" s="256">
        <v>323</v>
      </c>
      <c r="B324" s="257" t="str">
        <f>_xlfn.IFNA(INDEX(DataPembayaran_BLU!$C$2:$C$700,MATCH(A324,DataPembayaran_BLU!$A$2:$A$700,0)),"")</f>
        <v/>
      </c>
      <c r="C324" s="258" t="str">
        <f>IF(INDEX(DataPembayaran_BLU!$B$2:$B$700,MATCH(DataSP2D_BLU!B324,DataPembayaran_BLU!$C$2:$C$700,0))=0,"",INDEX(DataPembayaran_BLU!$B$2:$B$700,MATCH(DataSP2D_BLU!B324,DataPembayaran_BLU!$C$2:$C$700,0)))</f>
        <v/>
      </c>
      <c r="D324" s="259"/>
      <c r="E324" s="260"/>
      <c r="F324" s="261" t="str">
        <f>IF(E324="","",DataPembayaran_BLU!$U324)</f>
        <v/>
      </c>
      <c r="G324" s="262" t="str">
        <f>IF(E324="","",DataPembayaran_BLU!$E324)</f>
        <v/>
      </c>
      <c r="H324" s="7" t="str">
        <f>IF(E324="","",DataPembayaran_BLU!$L324-DataPembayaran_BLU!$N324-DataPembayaran_BLU!$P324)</f>
        <v/>
      </c>
      <c r="I324" s="256" t="str">
        <f>IF(E324="","",DataPembayaran_BLU!$F324)</f>
        <v/>
      </c>
      <c r="J324" s="263" t="str">
        <f>IFERROR(INDEX(supplier_alamat,MATCH(DataSP2D_BLU!I324,supplier,0)),"")</f>
        <v/>
      </c>
      <c r="K324" s="263" t="str">
        <f t="shared" si="27"/>
        <v/>
      </c>
      <c r="L324" s="263" t="str">
        <f t="shared" si="28"/>
        <v/>
      </c>
      <c r="M324" s="263" t="str">
        <f t="shared" si="29"/>
        <v/>
      </c>
      <c r="N324" s="264" t="str">
        <f>IF(E324="","",DataPembayaran_BLU!$G324)</f>
        <v/>
      </c>
    </row>
    <row r="325" spans="1:14">
      <c r="A325" s="256">
        <v>324</v>
      </c>
      <c r="B325" s="257" t="str">
        <f>_xlfn.IFNA(INDEX(DataPembayaran_BLU!$C$2:$C$700,MATCH(A325,DataPembayaran_BLU!$A$2:$A$700,0)),"")</f>
        <v/>
      </c>
      <c r="C325" s="258" t="str">
        <f>IF(INDEX(DataPembayaran_BLU!$B$2:$B$700,MATCH(DataSP2D_BLU!B325,DataPembayaran_BLU!$C$2:$C$700,0))=0,"",INDEX(DataPembayaran_BLU!$B$2:$B$700,MATCH(DataSP2D_BLU!B325,DataPembayaran_BLU!$C$2:$C$700,0)))</f>
        <v/>
      </c>
      <c r="D325" s="259"/>
      <c r="E325" s="260"/>
      <c r="F325" s="261" t="str">
        <f>IF(E325="","",DataPembayaran_BLU!$U325)</f>
        <v/>
      </c>
      <c r="G325" s="262" t="str">
        <f>IF(E325="","",DataPembayaran_BLU!$E325)</f>
        <v/>
      </c>
      <c r="H325" s="7" t="str">
        <f>IF(E325="","",DataPembayaran_BLU!$L325-DataPembayaran_BLU!$N325-DataPembayaran_BLU!$P325)</f>
        <v/>
      </c>
      <c r="I325" s="256" t="str">
        <f>IF(E325="","",DataPembayaran_BLU!$F325)</f>
        <v/>
      </c>
      <c r="J325" s="263" t="str">
        <f>IFERROR(INDEX(supplier_alamat,MATCH(DataSP2D_BLU!I325,supplier,0)),"")</f>
        <v/>
      </c>
      <c r="K325" s="263" t="str">
        <f t="shared" si="27"/>
        <v/>
      </c>
      <c r="L325" s="263" t="str">
        <f t="shared" si="28"/>
        <v/>
      </c>
      <c r="M325" s="263" t="str">
        <f t="shared" si="29"/>
        <v/>
      </c>
      <c r="N325" s="264" t="str">
        <f>IF(E325="","",DataPembayaran_BLU!$G325)</f>
        <v/>
      </c>
    </row>
    <row r="326" spans="1:14">
      <c r="A326" s="256">
        <v>325</v>
      </c>
      <c r="B326" s="257" t="str">
        <f>_xlfn.IFNA(INDEX(DataPembayaran_BLU!$C$2:$C$700,MATCH(A326,DataPembayaran_BLU!$A$2:$A$700,0)),"")</f>
        <v/>
      </c>
      <c r="C326" s="258" t="str">
        <f>IF(INDEX(DataPembayaran_BLU!$B$2:$B$700,MATCH(DataSP2D_BLU!B326,DataPembayaran_BLU!$C$2:$C$700,0))=0,"",INDEX(DataPembayaran_BLU!$B$2:$B$700,MATCH(DataSP2D_BLU!B326,DataPembayaran_BLU!$C$2:$C$700,0)))</f>
        <v/>
      </c>
      <c r="D326" s="259"/>
      <c r="E326" s="260"/>
      <c r="F326" s="261" t="str">
        <f>IF(E326="","",DataPembayaran_BLU!$U326)</f>
        <v/>
      </c>
      <c r="G326" s="262" t="str">
        <f>IF(E326="","",DataPembayaran_BLU!$E326)</f>
        <v/>
      </c>
      <c r="H326" s="7" t="str">
        <f>IF(E326="","",DataPembayaran_BLU!$L326-DataPembayaran_BLU!$N326-DataPembayaran_BLU!$P326)</f>
        <v/>
      </c>
      <c r="I326" s="256" t="str">
        <f>IF(E326="","",DataPembayaran_BLU!$F326)</f>
        <v/>
      </c>
      <c r="J326" s="263" t="str">
        <f>IFERROR(INDEX(supplier_alamat,MATCH(DataSP2D_BLU!I326,supplier,0)),"")</f>
        <v/>
      </c>
      <c r="K326" s="263" t="str">
        <f t="shared" si="27"/>
        <v/>
      </c>
      <c r="L326" s="263" t="str">
        <f t="shared" si="28"/>
        <v/>
      </c>
      <c r="M326" s="263" t="str">
        <f t="shared" si="29"/>
        <v/>
      </c>
      <c r="N326" s="264" t="str">
        <f>IF(E326="","",DataPembayaran_BLU!$G326)</f>
        <v/>
      </c>
    </row>
    <row r="327" spans="1:14">
      <c r="A327" s="256">
        <v>326</v>
      </c>
      <c r="B327" s="257" t="str">
        <f>_xlfn.IFNA(INDEX(DataPembayaran_BLU!$C$2:$C$700,MATCH(A327,DataPembayaran_BLU!$A$2:$A$700,0)),"")</f>
        <v/>
      </c>
      <c r="C327" s="258" t="str">
        <f>IF(INDEX(DataPembayaran_BLU!$B$2:$B$700,MATCH(DataSP2D_BLU!B327,DataPembayaran_BLU!$C$2:$C$700,0))=0,"",INDEX(DataPembayaran_BLU!$B$2:$B$700,MATCH(DataSP2D_BLU!B327,DataPembayaran_BLU!$C$2:$C$700,0)))</f>
        <v/>
      </c>
      <c r="D327" s="259"/>
      <c r="E327" s="260"/>
      <c r="F327" s="261" t="str">
        <f>IF(E327="","",DataPembayaran_BLU!$U327)</f>
        <v/>
      </c>
      <c r="G327" s="262" t="str">
        <f>IF(E327="","",DataPembayaran_BLU!$E327)</f>
        <v/>
      </c>
      <c r="H327" s="7" t="str">
        <f>IF(E327="","",DataPembayaran_BLU!$L327-DataPembayaran_BLU!$N327-DataPembayaran_BLU!$P327)</f>
        <v/>
      </c>
      <c r="I327" s="256" t="str">
        <f>IF(E327="","",DataPembayaran_BLU!$F327)</f>
        <v/>
      </c>
      <c r="J327" s="263" t="str">
        <f>IFERROR(INDEX(supplier_alamat,MATCH(DataSP2D_BLU!I327,supplier,0)),"")</f>
        <v/>
      </c>
      <c r="K327" s="263" t="str">
        <f t="shared" si="27"/>
        <v/>
      </c>
      <c r="L327" s="263" t="str">
        <f t="shared" si="28"/>
        <v/>
      </c>
      <c r="M327" s="263" t="str">
        <f t="shared" si="29"/>
        <v/>
      </c>
      <c r="N327" s="264" t="str">
        <f>IF(E327="","",DataPembayaran_BLU!$G327)</f>
        <v/>
      </c>
    </row>
    <row r="328" spans="1:14">
      <c r="A328" s="256">
        <v>327</v>
      </c>
      <c r="B328" s="257" t="str">
        <f>_xlfn.IFNA(INDEX(DataPembayaran_BLU!$C$2:$C$700,MATCH(A328,DataPembayaran_BLU!$A$2:$A$700,0)),"")</f>
        <v/>
      </c>
      <c r="C328" s="258" t="str">
        <f>IF(INDEX(DataPembayaran_BLU!$B$2:$B$700,MATCH(DataSP2D_BLU!B328,DataPembayaran_BLU!$C$2:$C$700,0))=0,"",INDEX(DataPembayaran_BLU!$B$2:$B$700,MATCH(DataSP2D_BLU!B328,DataPembayaran_BLU!$C$2:$C$700,0)))</f>
        <v/>
      </c>
      <c r="D328" s="259"/>
      <c r="E328" s="260"/>
      <c r="F328" s="261" t="str">
        <f>IF(E328="","",DataPembayaran_BLU!$U328)</f>
        <v/>
      </c>
      <c r="G328" s="262" t="str">
        <f>IF(E328="","",DataPembayaran_BLU!$E328)</f>
        <v/>
      </c>
      <c r="H328" s="7" t="str">
        <f>IF(E328="","",DataPembayaran_BLU!$L328-DataPembayaran_BLU!$N328-DataPembayaran_BLU!$P328)</f>
        <v/>
      </c>
      <c r="I328" s="256" t="str">
        <f>IF(E328="","",DataPembayaran_BLU!$F328)</f>
        <v/>
      </c>
      <c r="J328" s="263" t="str">
        <f>IFERROR(INDEX(supplier_alamat,MATCH(DataSP2D_BLU!I328,supplier,0)),"")</f>
        <v/>
      </c>
      <c r="K328" s="263" t="str">
        <f t="shared" si="27"/>
        <v/>
      </c>
      <c r="L328" s="263" t="str">
        <f t="shared" si="28"/>
        <v/>
      </c>
      <c r="M328" s="263" t="str">
        <f t="shared" si="29"/>
        <v/>
      </c>
      <c r="N328" s="264" t="str">
        <f>IF(E328="","",DataPembayaran_BLU!$G328)</f>
        <v/>
      </c>
    </row>
    <row r="329" spans="1:14">
      <c r="A329" s="256">
        <v>328</v>
      </c>
      <c r="B329" s="257" t="str">
        <f>_xlfn.IFNA(INDEX(DataPembayaran_BLU!$C$2:$C$700,MATCH(A329,DataPembayaran_BLU!$A$2:$A$700,0)),"")</f>
        <v/>
      </c>
      <c r="C329" s="258" t="str">
        <f>IF(INDEX(DataPembayaran_BLU!$B$2:$B$700,MATCH(DataSP2D_BLU!B329,DataPembayaran_BLU!$C$2:$C$700,0))=0,"",INDEX(DataPembayaran_BLU!$B$2:$B$700,MATCH(DataSP2D_BLU!B329,DataPembayaran_BLU!$C$2:$C$700,0)))</f>
        <v/>
      </c>
      <c r="D329" s="259"/>
      <c r="E329" s="260"/>
      <c r="F329" s="261" t="str">
        <f>IF(E329="","",DataPembayaran_BLU!$U329)</f>
        <v/>
      </c>
      <c r="G329" s="262" t="str">
        <f>IF(E329="","",DataPembayaran_BLU!$E329)</f>
        <v/>
      </c>
      <c r="H329" s="7" t="str">
        <f>IF(E329="","",DataPembayaran_BLU!$L329-DataPembayaran_BLU!$N329-DataPembayaran_BLU!$P329)</f>
        <v/>
      </c>
      <c r="I329" s="256" t="str">
        <f>IF(E329="","",DataPembayaran_BLU!$F329)</f>
        <v/>
      </c>
      <c r="J329" s="263" t="str">
        <f>IFERROR(INDEX(supplier_alamat,MATCH(DataSP2D_BLU!I329,supplier,0)),"")</f>
        <v/>
      </c>
      <c r="K329" s="263" t="str">
        <f t="shared" si="27"/>
        <v/>
      </c>
      <c r="L329" s="263" t="str">
        <f t="shared" si="28"/>
        <v/>
      </c>
      <c r="M329" s="263" t="str">
        <f t="shared" si="29"/>
        <v/>
      </c>
      <c r="N329" s="264" t="str">
        <f>IF(E329="","",DataPembayaran_BLU!$G329)</f>
        <v/>
      </c>
    </row>
    <row r="330" spans="1:14">
      <c r="A330" s="256">
        <v>329</v>
      </c>
      <c r="B330" s="257" t="str">
        <f>_xlfn.IFNA(INDEX(DataPembayaran_BLU!$C$2:$C$700,MATCH(A330,DataPembayaran_BLU!$A$2:$A$700,0)),"")</f>
        <v/>
      </c>
      <c r="C330" s="258" t="str">
        <f>IF(INDEX(DataPembayaran_BLU!$B$2:$B$700,MATCH(DataSP2D_BLU!B330,DataPembayaran_BLU!$C$2:$C$700,0))=0,"",INDEX(DataPembayaran_BLU!$B$2:$B$700,MATCH(DataSP2D_BLU!B330,DataPembayaran_BLU!$C$2:$C$700,0)))</f>
        <v/>
      </c>
      <c r="D330" s="259"/>
      <c r="E330" s="260"/>
      <c r="F330" s="261" t="str">
        <f>IF(E330="","",DataPembayaran_BLU!$U330)</f>
        <v/>
      </c>
      <c r="G330" s="262" t="str">
        <f>IF(E330="","",DataPembayaran_BLU!$E330)</f>
        <v/>
      </c>
      <c r="H330" s="7" t="str">
        <f>IF(E330="","",DataPembayaran_BLU!$L330-DataPembayaran_BLU!$N330-DataPembayaran_BLU!$P330)</f>
        <v/>
      </c>
      <c r="I330" s="256" t="str">
        <f>IF(E330="","",DataPembayaran_BLU!$F330)</f>
        <v/>
      </c>
      <c r="J330" s="263" t="str">
        <f>IFERROR(INDEX(supplier_alamat,MATCH(DataSP2D_BLU!I330,supplier,0)),"")</f>
        <v/>
      </c>
      <c r="K330" s="263" t="str">
        <f t="shared" si="27"/>
        <v/>
      </c>
      <c r="L330" s="263" t="str">
        <f t="shared" si="28"/>
        <v/>
      </c>
      <c r="M330" s="263" t="str">
        <f t="shared" si="29"/>
        <v/>
      </c>
      <c r="N330" s="264" t="str">
        <f>IF(E330="","",DataPembayaran_BLU!$G330)</f>
        <v/>
      </c>
    </row>
    <row r="331" spans="1:14">
      <c r="A331" s="256">
        <v>330</v>
      </c>
      <c r="B331" s="257" t="str">
        <f>_xlfn.IFNA(INDEX(DataPembayaran_BLU!$C$2:$C$700,MATCH(A331,DataPembayaran_BLU!$A$2:$A$700,0)),"")</f>
        <v/>
      </c>
      <c r="C331" s="258" t="str">
        <f>IF(INDEX(DataPembayaran_BLU!$B$2:$B$700,MATCH(DataSP2D_BLU!B331,DataPembayaran_BLU!$C$2:$C$700,0))=0,"",INDEX(DataPembayaran_BLU!$B$2:$B$700,MATCH(DataSP2D_BLU!B331,DataPembayaran_BLU!$C$2:$C$700,0)))</f>
        <v/>
      </c>
      <c r="D331" s="259"/>
      <c r="E331" s="260"/>
      <c r="F331" s="261" t="str">
        <f>IF(E331="","",DataPembayaran_BLU!$U331)</f>
        <v/>
      </c>
      <c r="G331" s="262" t="str">
        <f>IF(E331="","",DataPembayaran_BLU!$E331)</f>
        <v/>
      </c>
      <c r="H331" s="7" t="str">
        <f>IF(E331="","",DataPembayaran_BLU!$L331-DataPembayaran_BLU!$N331-DataPembayaran_BLU!$P331)</f>
        <v/>
      </c>
      <c r="I331" s="256" t="str">
        <f>IF(E331="","",DataPembayaran_BLU!$F331)</f>
        <v/>
      </c>
      <c r="J331" s="263" t="str">
        <f>IFERROR(INDEX(supplier_alamat,MATCH(DataSP2D_BLU!I331,supplier,0)),"")</f>
        <v/>
      </c>
      <c r="K331" s="263" t="str">
        <f t="shared" si="27"/>
        <v/>
      </c>
      <c r="L331" s="263" t="str">
        <f t="shared" si="28"/>
        <v/>
      </c>
      <c r="M331" s="263" t="str">
        <f t="shared" si="29"/>
        <v/>
      </c>
      <c r="N331" s="264" t="str">
        <f>IF(E331="","",DataPembayaran_BLU!$G331)</f>
        <v/>
      </c>
    </row>
    <row r="332" spans="1:14">
      <c r="A332" s="256">
        <v>331</v>
      </c>
      <c r="B332" s="257" t="str">
        <f>_xlfn.IFNA(INDEX(DataPembayaran_BLU!$C$2:$C$700,MATCH(A332,DataPembayaran_BLU!$A$2:$A$700,0)),"")</f>
        <v/>
      </c>
      <c r="C332" s="258" t="str">
        <f>IF(INDEX(DataPembayaran_BLU!$B$2:$B$700,MATCH(DataSP2D_BLU!B332,DataPembayaran_BLU!$C$2:$C$700,0))=0,"",INDEX(DataPembayaran_BLU!$B$2:$B$700,MATCH(DataSP2D_BLU!B332,DataPembayaran_BLU!$C$2:$C$700,0)))</f>
        <v/>
      </c>
      <c r="D332" s="259"/>
      <c r="E332" s="260"/>
      <c r="F332" s="261" t="str">
        <f>IF(E332="","",DataPembayaran_BLU!$U332)</f>
        <v/>
      </c>
      <c r="G332" s="262" t="str">
        <f>IF(E332="","",DataPembayaran_BLU!$E332)</f>
        <v/>
      </c>
      <c r="H332" s="7" t="str">
        <f>IF(E332="","",DataPembayaran_BLU!$L332-DataPembayaran_BLU!$N332-DataPembayaran_BLU!$P332)</f>
        <v/>
      </c>
      <c r="I332" s="256" t="str">
        <f>IF(E332="","",DataPembayaran_BLU!$F332)</f>
        <v/>
      </c>
      <c r="J332" s="263" t="str">
        <f>IFERROR(INDEX(supplier_alamat,MATCH(DataSP2D_BLU!I332,supplier,0)),"")</f>
        <v/>
      </c>
      <c r="K332" s="263" t="str">
        <f t="shared" ref="K332:K395" si="30">IFERROR(INDEX(supplier_npwp,MATCH(I332,supplier,0)),"")</f>
        <v/>
      </c>
      <c r="L332" s="263" t="str">
        <f t="shared" ref="L332:L395" si="31">IFERROR(INDEX(supplier_rekening,MATCH(I332,supplier,0)),"")</f>
        <v/>
      </c>
      <c r="M332" s="263" t="str">
        <f t="shared" ref="M332:M395" si="32">IFERROR(INDEX(supplier_bank,MATCH(I332,supplier,0)),"")</f>
        <v/>
      </c>
      <c r="N332" s="264" t="str">
        <f>IF(E332="","",DataPembayaran_BLU!$G332)</f>
        <v/>
      </c>
    </row>
    <row r="333" spans="1:14">
      <c r="A333" s="256">
        <v>332</v>
      </c>
      <c r="B333" s="257" t="str">
        <f>_xlfn.IFNA(INDEX(DataPembayaran_BLU!$C$2:$C$700,MATCH(A333,DataPembayaran_BLU!$A$2:$A$700,0)),"")</f>
        <v/>
      </c>
      <c r="C333" s="258" t="str">
        <f>IF(INDEX(DataPembayaran_BLU!$B$2:$B$700,MATCH(DataSP2D_BLU!B333,DataPembayaran_BLU!$C$2:$C$700,0))=0,"",INDEX(DataPembayaran_BLU!$B$2:$B$700,MATCH(DataSP2D_BLU!B333,DataPembayaran_BLU!$C$2:$C$700,0)))</f>
        <v/>
      </c>
      <c r="D333" s="259"/>
      <c r="E333" s="260"/>
      <c r="F333" s="261" t="str">
        <f>IF(E333="","",DataPembayaran_BLU!$U333)</f>
        <v/>
      </c>
      <c r="G333" s="262" t="str">
        <f>IF(E333="","",DataPembayaran_BLU!$E333)</f>
        <v/>
      </c>
      <c r="H333" s="7" t="str">
        <f>IF(E333="","",DataPembayaran_BLU!$L333-DataPembayaran_BLU!$N333-DataPembayaran_BLU!$P333)</f>
        <v/>
      </c>
      <c r="I333" s="256" t="str">
        <f>IF(E333="","",DataPembayaran_BLU!$F333)</f>
        <v/>
      </c>
      <c r="J333" s="263" t="str">
        <f>IFERROR(INDEX(supplier_alamat,MATCH(DataSP2D_BLU!I333,supplier,0)),"")</f>
        <v/>
      </c>
      <c r="K333" s="263" t="str">
        <f t="shared" si="30"/>
        <v/>
      </c>
      <c r="L333" s="263" t="str">
        <f t="shared" si="31"/>
        <v/>
      </c>
      <c r="M333" s="263" t="str">
        <f t="shared" si="32"/>
        <v/>
      </c>
      <c r="N333" s="264" t="str">
        <f>IF(E333="","",DataPembayaran_BLU!$G333)</f>
        <v/>
      </c>
    </row>
    <row r="334" spans="1:14">
      <c r="A334" s="256">
        <v>333</v>
      </c>
      <c r="B334" s="257" t="str">
        <f>_xlfn.IFNA(INDEX(DataPembayaran_BLU!$C$2:$C$700,MATCH(A334,DataPembayaran_BLU!$A$2:$A$700,0)),"")</f>
        <v/>
      </c>
      <c r="C334" s="258" t="str">
        <f>IF(INDEX(DataPembayaran_BLU!$B$2:$B$700,MATCH(DataSP2D_BLU!B334,DataPembayaran_BLU!$C$2:$C$700,0))=0,"",INDEX(DataPembayaran_BLU!$B$2:$B$700,MATCH(DataSP2D_BLU!B334,DataPembayaran_BLU!$C$2:$C$700,0)))</f>
        <v/>
      </c>
      <c r="D334" s="259"/>
      <c r="E334" s="260"/>
      <c r="F334" s="261" t="str">
        <f>IF(E334="","",DataPembayaran_BLU!$U334)</f>
        <v/>
      </c>
      <c r="G334" s="262" t="str">
        <f>IF(E334="","",DataPembayaran_BLU!$E334)</f>
        <v/>
      </c>
      <c r="H334" s="7" t="str">
        <f>IF(E334="","",DataPembayaran_BLU!$L334-DataPembayaran_BLU!$N334-DataPembayaran_BLU!$P334)</f>
        <v/>
      </c>
      <c r="I334" s="256" t="str">
        <f>IF(E334="","",DataPembayaran_BLU!$F334)</f>
        <v/>
      </c>
      <c r="J334" s="263" t="str">
        <f>IFERROR(INDEX(supplier_alamat,MATCH(DataSP2D_BLU!I334,supplier,0)),"")</f>
        <v/>
      </c>
      <c r="K334" s="263" t="str">
        <f t="shared" si="30"/>
        <v/>
      </c>
      <c r="L334" s="263" t="str">
        <f t="shared" si="31"/>
        <v/>
      </c>
      <c r="M334" s="263" t="str">
        <f t="shared" si="32"/>
        <v/>
      </c>
      <c r="N334" s="264" t="str">
        <f>IF(E334="","",DataPembayaran_BLU!$G334)</f>
        <v/>
      </c>
    </row>
    <row r="335" spans="1:14">
      <c r="A335" s="256">
        <v>334</v>
      </c>
      <c r="B335" s="257" t="str">
        <f>_xlfn.IFNA(INDEX(DataPembayaran_BLU!$C$2:$C$700,MATCH(A335,DataPembayaran_BLU!$A$2:$A$700,0)),"")</f>
        <v/>
      </c>
      <c r="C335" s="258" t="str">
        <f>IF(INDEX(DataPembayaran_BLU!$B$2:$B$700,MATCH(DataSP2D_BLU!B335,DataPembayaran_BLU!$C$2:$C$700,0))=0,"",INDEX(DataPembayaran_BLU!$B$2:$B$700,MATCH(DataSP2D_BLU!B335,DataPembayaran_BLU!$C$2:$C$700,0)))</f>
        <v/>
      </c>
      <c r="D335" s="259"/>
      <c r="E335" s="260"/>
      <c r="F335" s="261" t="str">
        <f>IF(E335="","",DataPembayaran_BLU!$U335)</f>
        <v/>
      </c>
      <c r="G335" s="262" t="str">
        <f>IF(E335="","",DataPembayaran_BLU!$E335)</f>
        <v/>
      </c>
      <c r="H335" s="7" t="str">
        <f>IF(E335="","",DataPembayaran_BLU!$L335-DataPembayaran_BLU!$N335-DataPembayaran_BLU!$P335)</f>
        <v/>
      </c>
      <c r="I335" s="256" t="str">
        <f>IF(E335="","",DataPembayaran_BLU!$F335)</f>
        <v/>
      </c>
      <c r="J335" s="263" t="str">
        <f>IFERROR(INDEX(supplier_alamat,MATCH(DataSP2D_BLU!I335,supplier,0)),"")</f>
        <v/>
      </c>
      <c r="K335" s="263" t="str">
        <f t="shared" si="30"/>
        <v/>
      </c>
      <c r="L335" s="263" t="str">
        <f t="shared" si="31"/>
        <v/>
      </c>
      <c r="M335" s="263" t="str">
        <f t="shared" si="32"/>
        <v/>
      </c>
      <c r="N335" s="264" t="str">
        <f>IF(E335="","",DataPembayaran_BLU!$G335)</f>
        <v/>
      </c>
    </row>
    <row r="336" spans="1:14">
      <c r="A336" s="256">
        <v>335</v>
      </c>
      <c r="B336" s="257" t="str">
        <f>_xlfn.IFNA(INDEX(DataPembayaran_BLU!$C$2:$C$700,MATCH(A336,DataPembayaran_BLU!$A$2:$A$700,0)),"")</f>
        <v/>
      </c>
      <c r="C336" s="258" t="str">
        <f>IF(INDEX(DataPembayaran_BLU!$B$2:$B$700,MATCH(DataSP2D_BLU!B336,DataPembayaran_BLU!$C$2:$C$700,0))=0,"",INDEX(DataPembayaran_BLU!$B$2:$B$700,MATCH(DataSP2D_BLU!B336,DataPembayaran_BLU!$C$2:$C$700,0)))</f>
        <v/>
      </c>
      <c r="D336" s="259"/>
      <c r="E336" s="260"/>
      <c r="F336" s="261" t="str">
        <f>IF(E336="","",DataPembayaran_BLU!$U336)</f>
        <v/>
      </c>
      <c r="G336" s="262" t="str">
        <f>IF(E336="","",DataPembayaran_BLU!$E336)</f>
        <v/>
      </c>
      <c r="H336" s="7" t="str">
        <f>IF(E336="","",DataPembayaran_BLU!$L336-DataPembayaran_BLU!$N336-DataPembayaran_BLU!$P336)</f>
        <v/>
      </c>
      <c r="I336" s="256" t="str">
        <f>IF(E336="","",DataPembayaran_BLU!$F336)</f>
        <v/>
      </c>
      <c r="J336" s="263" t="str">
        <f>IFERROR(INDEX(supplier_alamat,MATCH(DataSP2D_BLU!I336,supplier,0)),"")</f>
        <v/>
      </c>
      <c r="K336" s="263" t="str">
        <f t="shared" si="30"/>
        <v/>
      </c>
      <c r="L336" s="263" t="str">
        <f t="shared" si="31"/>
        <v/>
      </c>
      <c r="M336" s="263" t="str">
        <f t="shared" si="32"/>
        <v/>
      </c>
      <c r="N336" s="264" t="str">
        <f>IF(E336="","",DataPembayaran_BLU!$G336)</f>
        <v/>
      </c>
    </row>
    <row r="337" spans="1:14">
      <c r="A337" s="256">
        <v>336</v>
      </c>
      <c r="B337" s="257" t="str">
        <f>_xlfn.IFNA(INDEX(DataPembayaran_BLU!$C$2:$C$700,MATCH(A337,DataPembayaran_BLU!$A$2:$A$700,0)),"")</f>
        <v/>
      </c>
      <c r="C337" s="258" t="str">
        <f>IF(INDEX(DataPembayaran_BLU!$B$2:$B$700,MATCH(DataSP2D_BLU!B337,DataPembayaran_BLU!$C$2:$C$700,0))=0,"",INDEX(DataPembayaran_BLU!$B$2:$B$700,MATCH(DataSP2D_BLU!B337,DataPembayaran_BLU!$C$2:$C$700,0)))</f>
        <v/>
      </c>
      <c r="D337" s="259"/>
      <c r="E337" s="260"/>
      <c r="F337" s="261" t="str">
        <f>IF(E337="","",DataPembayaran_BLU!$U337)</f>
        <v/>
      </c>
      <c r="G337" s="262" t="str">
        <f>IF(E337="","",DataPembayaran_BLU!$E337)</f>
        <v/>
      </c>
      <c r="H337" s="7" t="str">
        <f>IF(E337="","",DataPembayaran_BLU!$L337-DataPembayaran_BLU!$N337-DataPembayaran_BLU!$P337)</f>
        <v/>
      </c>
      <c r="I337" s="256" t="str">
        <f>IF(E337="","",DataPembayaran_BLU!$F337)</f>
        <v/>
      </c>
      <c r="J337" s="263" t="str">
        <f>IFERROR(INDEX(supplier_alamat,MATCH(DataSP2D_BLU!I337,supplier,0)),"")</f>
        <v/>
      </c>
      <c r="K337" s="263" t="str">
        <f t="shared" si="30"/>
        <v/>
      </c>
      <c r="L337" s="263" t="str">
        <f t="shared" si="31"/>
        <v/>
      </c>
      <c r="M337" s="263" t="str">
        <f t="shared" si="32"/>
        <v/>
      </c>
      <c r="N337" s="264" t="str">
        <f>IF(E337="","",DataPembayaran_BLU!$G337)</f>
        <v/>
      </c>
    </row>
    <row r="338" spans="1:14">
      <c r="A338" s="256">
        <v>337</v>
      </c>
      <c r="B338" s="257" t="str">
        <f>_xlfn.IFNA(INDEX(DataPembayaran_BLU!$C$2:$C$700,MATCH(A338,DataPembayaran_BLU!$A$2:$A$700,0)),"")</f>
        <v/>
      </c>
      <c r="C338" s="258" t="str">
        <f>IF(INDEX(DataPembayaran_BLU!$B$2:$B$700,MATCH(DataSP2D_BLU!B338,DataPembayaran_BLU!$C$2:$C$700,0))=0,"",INDEX(DataPembayaran_BLU!$B$2:$B$700,MATCH(DataSP2D_BLU!B338,DataPembayaran_BLU!$C$2:$C$700,0)))</f>
        <v/>
      </c>
      <c r="D338" s="259"/>
      <c r="E338" s="260"/>
      <c r="F338" s="261" t="str">
        <f>IF(E338="","",DataPembayaran_BLU!$U338)</f>
        <v/>
      </c>
      <c r="G338" s="262" t="str">
        <f>IF(E338="","",DataPembayaran_BLU!$E338)</f>
        <v/>
      </c>
      <c r="H338" s="7" t="str">
        <f>IF(E338="","",DataPembayaran_BLU!$L338-DataPembayaran_BLU!$N338-DataPembayaran_BLU!$P338)</f>
        <v/>
      </c>
      <c r="I338" s="256" t="str">
        <f>IF(E338="","",DataPembayaran_BLU!$F338)</f>
        <v/>
      </c>
      <c r="J338" s="263" t="str">
        <f>IFERROR(INDEX(supplier_alamat,MATCH(DataSP2D_BLU!I338,supplier,0)),"")</f>
        <v/>
      </c>
      <c r="K338" s="263" t="str">
        <f t="shared" si="30"/>
        <v/>
      </c>
      <c r="L338" s="263" t="str">
        <f t="shared" si="31"/>
        <v/>
      </c>
      <c r="M338" s="263" t="str">
        <f t="shared" si="32"/>
        <v/>
      </c>
      <c r="N338" s="264" t="str">
        <f>IF(E338="","",DataPembayaran_BLU!$G338)</f>
        <v/>
      </c>
    </row>
    <row r="339" spans="1:14">
      <c r="A339" s="256">
        <v>338</v>
      </c>
      <c r="B339" s="257" t="str">
        <f>_xlfn.IFNA(INDEX(DataPembayaran_BLU!$C$2:$C$700,MATCH(A339,DataPembayaran_BLU!$A$2:$A$700,0)),"")</f>
        <v/>
      </c>
      <c r="C339" s="258" t="str">
        <f>IF(INDEX(DataPembayaran_BLU!$B$2:$B$700,MATCH(DataSP2D_BLU!B339,DataPembayaran_BLU!$C$2:$C$700,0))=0,"",INDEX(DataPembayaran_BLU!$B$2:$B$700,MATCH(DataSP2D_BLU!B339,DataPembayaran_BLU!$C$2:$C$700,0)))</f>
        <v/>
      </c>
      <c r="D339" s="259"/>
      <c r="E339" s="260"/>
      <c r="F339" s="261" t="str">
        <f>IF(E339="","",DataPembayaran_BLU!$U339)</f>
        <v/>
      </c>
      <c r="G339" s="262" t="str">
        <f>IF(E339="","",DataPembayaran_BLU!$E339)</f>
        <v/>
      </c>
      <c r="H339" s="7" t="str">
        <f>IF(E339="","",DataPembayaran_BLU!$L339-DataPembayaran_BLU!$N339-DataPembayaran_BLU!$P339)</f>
        <v/>
      </c>
      <c r="I339" s="256" t="str">
        <f>IF(E339="","",DataPembayaran_BLU!$F339)</f>
        <v/>
      </c>
      <c r="J339" s="263" t="str">
        <f>IFERROR(INDEX(supplier_alamat,MATCH(DataSP2D_BLU!I339,supplier,0)),"")</f>
        <v/>
      </c>
      <c r="K339" s="263" t="str">
        <f t="shared" si="30"/>
        <v/>
      </c>
      <c r="L339" s="263" t="str">
        <f t="shared" si="31"/>
        <v/>
      </c>
      <c r="M339" s="263" t="str">
        <f t="shared" si="32"/>
        <v/>
      </c>
      <c r="N339" s="264" t="str">
        <f>IF(E339="","",DataPembayaran_BLU!$G339)</f>
        <v/>
      </c>
    </row>
    <row r="340" spans="1:14">
      <c r="A340" s="256">
        <v>339</v>
      </c>
      <c r="B340" s="257" t="str">
        <f>_xlfn.IFNA(INDEX(DataPembayaran_BLU!$C$2:$C$700,MATCH(A340,DataPembayaran_BLU!$A$2:$A$700,0)),"")</f>
        <v/>
      </c>
      <c r="C340" s="258" t="str">
        <f>IF(INDEX(DataPembayaran_BLU!$B$2:$B$700,MATCH(DataSP2D_BLU!B340,DataPembayaran_BLU!$C$2:$C$700,0))=0,"",INDEX(DataPembayaran_BLU!$B$2:$B$700,MATCH(DataSP2D_BLU!B340,DataPembayaran_BLU!$C$2:$C$700,0)))</f>
        <v/>
      </c>
      <c r="D340" s="259"/>
      <c r="E340" s="260"/>
      <c r="F340" s="261" t="str">
        <f>IF(E340="","",DataPembayaran_BLU!$U340)</f>
        <v/>
      </c>
      <c r="G340" s="262" t="str">
        <f>IF(E340="","",DataPembayaran_BLU!$E340)</f>
        <v/>
      </c>
      <c r="H340" s="7" t="str">
        <f>IF(E340="","",DataPembayaran_BLU!$L340-DataPembayaran_BLU!$N340-DataPembayaran_BLU!$P340)</f>
        <v/>
      </c>
      <c r="I340" s="256" t="str">
        <f>IF(E340="","",DataPembayaran_BLU!$F340)</f>
        <v/>
      </c>
      <c r="J340" s="263" t="str">
        <f>IFERROR(INDEX(supplier_alamat,MATCH(DataSP2D_BLU!I340,supplier,0)),"")</f>
        <v/>
      </c>
      <c r="K340" s="263" t="str">
        <f t="shared" si="30"/>
        <v/>
      </c>
      <c r="L340" s="263" t="str">
        <f t="shared" si="31"/>
        <v/>
      </c>
      <c r="M340" s="263" t="str">
        <f t="shared" si="32"/>
        <v/>
      </c>
      <c r="N340" s="264" t="str">
        <f>IF(E340="","",DataPembayaran_BLU!$G340)</f>
        <v/>
      </c>
    </row>
    <row r="341" spans="1:14">
      <c r="A341" s="256">
        <v>340</v>
      </c>
      <c r="B341" s="257" t="str">
        <f>_xlfn.IFNA(INDEX(DataPembayaran_BLU!$C$2:$C$700,MATCH(A341,DataPembayaran_BLU!$A$2:$A$700,0)),"")</f>
        <v/>
      </c>
      <c r="C341" s="258" t="str">
        <f>IF(INDEX(DataPembayaran_BLU!$B$2:$B$700,MATCH(DataSP2D_BLU!B341,DataPembayaran_BLU!$C$2:$C$700,0))=0,"",INDEX(DataPembayaran_BLU!$B$2:$B$700,MATCH(DataSP2D_BLU!B341,DataPembayaran_BLU!$C$2:$C$700,0)))</f>
        <v/>
      </c>
      <c r="D341" s="259"/>
      <c r="E341" s="260"/>
      <c r="F341" s="261" t="str">
        <f>IF(E341="","",DataPembayaran_BLU!$U341)</f>
        <v/>
      </c>
      <c r="G341" s="262" t="str">
        <f>IF(E341="","",DataPembayaran_BLU!$E341)</f>
        <v/>
      </c>
      <c r="H341" s="7" t="str">
        <f>IF(E341="","",DataPembayaran_BLU!$L341-DataPembayaran_BLU!$N341-DataPembayaran_BLU!$P341)</f>
        <v/>
      </c>
      <c r="I341" s="256" t="str">
        <f>IF(E341="","",DataPembayaran_BLU!$F341)</f>
        <v/>
      </c>
      <c r="J341" s="263" t="str">
        <f>IFERROR(INDEX(supplier_alamat,MATCH(DataSP2D_BLU!I341,supplier,0)),"")</f>
        <v/>
      </c>
      <c r="K341" s="263" t="str">
        <f t="shared" si="30"/>
        <v/>
      </c>
      <c r="L341" s="263" t="str">
        <f t="shared" si="31"/>
        <v/>
      </c>
      <c r="M341" s="263" t="str">
        <f t="shared" si="32"/>
        <v/>
      </c>
      <c r="N341" s="264" t="str">
        <f>IF(E341="","",DataPembayaran_BLU!$G341)</f>
        <v/>
      </c>
    </row>
    <row r="342" spans="1:14">
      <c r="A342" s="256">
        <v>341</v>
      </c>
      <c r="B342" s="257" t="str">
        <f>_xlfn.IFNA(INDEX(DataPembayaran_BLU!$C$2:$C$700,MATCH(A342,DataPembayaran_BLU!$A$2:$A$700,0)),"")</f>
        <v/>
      </c>
      <c r="C342" s="258" t="str">
        <f>IF(INDEX(DataPembayaran_BLU!$B$2:$B$700,MATCH(DataSP2D_BLU!B342,DataPembayaran_BLU!$C$2:$C$700,0))=0,"",INDEX(DataPembayaran_BLU!$B$2:$B$700,MATCH(DataSP2D_BLU!B342,DataPembayaran_BLU!$C$2:$C$700,0)))</f>
        <v/>
      </c>
      <c r="D342" s="259"/>
      <c r="E342" s="260"/>
      <c r="F342" s="261" t="str">
        <f>IF(E342="","",DataPembayaran_BLU!$U342)</f>
        <v/>
      </c>
      <c r="G342" s="262" t="str">
        <f>IF(E342="","",DataPembayaran_BLU!$E342)</f>
        <v/>
      </c>
      <c r="H342" s="7" t="str">
        <f>IF(E342="","",DataPembayaran_BLU!$L342-DataPembayaran_BLU!$N342-DataPembayaran_BLU!$P342)</f>
        <v/>
      </c>
      <c r="I342" s="256" t="str">
        <f>IF(E342="","",DataPembayaran_BLU!$F342)</f>
        <v/>
      </c>
      <c r="J342" s="263" t="str">
        <f>IFERROR(INDEX(supplier_alamat,MATCH(DataSP2D_BLU!I342,supplier,0)),"")</f>
        <v/>
      </c>
      <c r="K342" s="263" t="str">
        <f t="shared" si="30"/>
        <v/>
      </c>
      <c r="L342" s="263" t="str">
        <f t="shared" si="31"/>
        <v/>
      </c>
      <c r="M342" s="263" t="str">
        <f t="shared" si="32"/>
        <v/>
      </c>
      <c r="N342" s="264" t="str">
        <f>IF(E342="","",DataPembayaran_BLU!$G342)</f>
        <v/>
      </c>
    </row>
    <row r="343" spans="1:14">
      <c r="A343" s="256">
        <v>342</v>
      </c>
      <c r="B343" s="257" t="str">
        <f>_xlfn.IFNA(INDEX(DataPembayaran_BLU!$C$2:$C$700,MATCH(A343,DataPembayaran_BLU!$A$2:$A$700,0)),"")</f>
        <v/>
      </c>
      <c r="C343" s="258" t="str">
        <f>IF(INDEX(DataPembayaran_BLU!$B$2:$B$700,MATCH(DataSP2D_BLU!B343,DataPembayaran_BLU!$C$2:$C$700,0))=0,"",INDEX(DataPembayaran_BLU!$B$2:$B$700,MATCH(DataSP2D_BLU!B343,DataPembayaran_BLU!$C$2:$C$700,0)))</f>
        <v/>
      </c>
      <c r="D343" s="259"/>
      <c r="E343" s="260"/>
      <c r="F343" s="261" t="str">
        <f>IF(E343="","",DataPembayaran_BLU!$U343)</f>
        <v/>
      </c>
      <c r="G343" s="262" t="str">
        <f>IF(E343="","",DataPembayaran_BLU!$E343)</f>
        <v/>
      </c>
      <c r="H343" s="7" t="str">
        <f>IF(E343="","",DataPembayaran_BLU!$L343-DataPembayaran_BLU!$N343-DataPembayaran_BLU!$P343)</f>
        <v/>
      </c>
      <c r="I343" s="256" t="str">
        <f>IF(E343="","",DataPembayaran_BLU!$F343)</f>
        <v/>
      </c>
      <c r="J343" s="263" t="str">
        <f>IFERROR(INDEX(supplier_alamat,MATCH(DataSP2D_BLU!I343,supplier,0)),"")</f>
        <v/>
      </c>
      <c r="K343" s="263" t="str">
        <f t="shared" si="30"/>
        <v/>
      </c>
      <c r="L343" s="263" t="str">
        <f t="shared" si="31"/>
        <v/>
      </c>
      <c r="M343" s="263" t="str">
        <f t="shared" si="32"/>
        <v/>
      </c>
      <c r="N343" s="264" t="str">
        <f>IF(E343="","",DataPembayaran_BLU!$G343)</f>
        <v/>
      </c>
    </row>
    <row r="344" spans="1:14">
      <c r="A344" s="256">
        <v>343</v>
      </c>
      <c r="B344" s="257" t="str">
        <f>_xlfn.IFNA(INDEX(DataPembayaran_BLU!$C$2:$C$700,MATCH(A344,DataPembayaran_BLU!$A$2:$A$700,0)),"")</f>
        <v/>
      </c>
      <c r="C344" s="258" t="str">
        <f>IF(INDEX(DataPembayaran_BLU!$B$2:$B$700,MATCH(DataSP2D_BLU!B344,DataPembayaran_BLU!$C$2:$C$700,0))=0,"",INDEX(DataPembayaran_BLU!$B$2:$B$700,MATCH(DataSP2D_BLU!B344,DataPembayaran_BLU!$C$2:$C$700,0)))</f>
        <v/>
      </c>
      <c r="D344" s="259"/>
      <c r="E344" s="260"/>
      <c r="F344" s="261" t="str">
        <f>IF(E344="","",DataPembayaran_BLU!$U344)</f>
        <v/>
      </c>
      <c r="G344" s="262" t="str">
        <f>IF(E344="","",DataPembayaran_BLU!$E344)</f>
        <v/>
      </c>
      <c r="H344" s="7" t="str">
        <f>IF(E344="","",DataPembayaran_BLU!$L344-DataPembayaran_BLU!$N344-DataPembayaran_BLU!$P344)</f>
        <v/>
      </c>
      <c r="I344" s="256" t="str">
        <f>IF(E344="","",DataPembayaran_BLU!$F344)</f>
        <v/>
      </c>
      <c r="J344" s="263" t="str">
        <f>IFERROR(INDEX(supplier_alamat,MATCH(DataSP2D_BLU!I344,supplier,0)),"")</f>
        <v/>
      </c>
      <c r="K344" s="263" t="str">
        <f t="shared" si="30"/>
        <v/>
      </c>
      <c r="L344" s="263" t="str">
        <f t="shared" si="31"/>
        <v/>
      </c>
      <c r="M344" s="263" t="str">
        <f t="shared" si="32"/>
        <v/>
      </c>
      <c r="N344" s="264" t="str">
        <f>IF(E344="","",DataPembayaran_BLU!$G344)</f>
        <v/>
      </c>
    </row>
    <row r="345" spans="1:14">
      <c r="A345" s="256">
        <v>344</v>
      </c>
      <c r="B345" s="257" t="str">
        <f>_xlfn.IFNA(INDEX(DataPembayaran_BLU!$C$2:$C$700,MATCH(A345,DataPembayaran_BLU!$A$2:$A$700,0)),"")</f>
        <v/>
      </c>
      <c r="C345" s="258" t="str">
        <f>IF(INDEX(DataPembayaran_BLU!$B$2:$B$700,MATCH(DataSP2D_BLU!B345,DataPembayaran_BLU!$C$2:$C$700,0))=0,"",INDEX(DataPembayaran_BLU!$B$2:$B$700,MATCH(DataSP2D_BLU!B345,DataPembayaran_BLU!$C$2:$C$700,0)))</f>
        <v/>
      </c>
      <c r="D345" s="259"/>
      <c r="E345" s="260"/>
      <c r="F345" s="261" t="str">
        <f>IF(E345="","",DataPembayaran_BLU!$U345)</f>
        <v/>
      </c>
      <c r="G345" s="262" t="str">
        <f>IF(E345="","",DataPembayaran_BLU!$E345)</f>
        <v/>
      </c>
      <c r="H345" s="7" t="str">
        <f>IF(E345="","",DataPembayaran_BLU!$L345-DataPembayaran_BLU!$N345-DataPembayaran_BLU!$P345)</f>
        <v/>
      </c>
      <c r="I345" s="256" t="str">
        <f>IF(E345="","",DataPembayaran_BLU!$F345)</f>
        <v/>
      </c>
      <c r="J345" s="263" t="str">
        <f>IFERROR(INDEX(supplier_alamat,MATCH(DataSP2D_BLU!I345,supplier,0)),"")</f>
        <v/>
      </c>
      <c r="K345" s="263" t="str">
        <f t="shared" si="30"/>
        <v/>
      </c>
      <c r="L345" s="263" t="str">
        <f t="shared" si="31"/>
        <v/>
      </c>
      <c r="M345" s="263" t="str">
        <f t="shared" si="32"/>
        <v/>
      </c>
      <c r="N345" s="264" t="str">
        <f>IF(E345="","",DataPembayaran_BLU!$G345)</f>
        <v/>
      </c>
    </row>
    <row r="346" spans="1:14">
      <c r="A346" s="256">
        <v>345</v>
      </c>
      <c r="B346" s="257" t="str">
        <f>_xlfn.IFNA(INDEX(DataPembayaran_BLU!$C$2:$C$700,MATCH(A346,DataPembayaran_BLU!$A$2:$A$700,0)),"")</f>
        <v/>
      </c>
      <c r="C346" s="258" t="str">
        <f>IF(INDEX(DataPembayaran_BLU!$B$2:$B$700,MATCH(DataSP2D_BLU!B346,DataPembayaran_BLU!$C$2:$C$700,0))=0,"",INDEX(DataPembayaran_BLU!$B$2:$B$700,MATCH(DataSP2D_BLU!B346,DataPembayaran_BLU!$C$2:$C$700,0)))</f>
        <v/>
      </c>
      <c r="D346" s="259"/>
      <c r="E346" s="260"/>
      <c r="F346" s="261" t="str">
        <f>IF(E346="","",DataPembayaran_BLU!$U346)</f>
        <v/>
      </c>
      <c r="G346" s="262" t="str">
        <f>IF(E346="","",DataPembayaran_BLU!$E346)</f>
        <v/>
      </c>
      <c r="H346" s="7" t="str">
        <f>IF(E346="","",DataPembayaran_BLU!$L346-DataPembayaran_BLU!$N346-DataPembayaran_BLU!$P346)</f>
        <v/>
      </c>
      <c r="I346" s="256" t="str">
        <f>IF(E346="","",DataPembayaran_BLU!$F346)</f>
        <v/>
      </c>
      <c r="J346" s="263" t="str">
        <f>IFERROR(INDEX(supplier_alamat,MATCH(DataSP2D_BLU!I346,supplier,0)),"")</f>
        <v/>
      </c>
      <c r="K346" s="263" t="str">
        <f t="shared" si="30"/>
        <v/>
      </c>
      <c r="L346" s="263" t="str">
        <f t="shared" si="31"/>
        <v/>
      </c>
      <c r="M346" s="263" t="str">
        <f t="shared" si="32"/>
        <v/>
      </c>
      <c r="N346" s="264" t="str">
        <f>IF(E346="","",DataPembayaran_BLU!$G346)</f>
        <v/>
      </c>
    </row>
    <row r="347" spans="1:14" s="110" customFormat="1">
      <c r="A347" s="267">
        <v>346</v>
      </c>
      <c r="B347" s="268" t="str">
        <f>_xlfn.IFNA(INDEX(DataPembayaran_BLU!$C$2:$C$700,MATCH(A347,DataPembayaran_BLU!$A$2:$A$700,0)),"")</f>
        <v/>
      </c>
      <c r="C347" s="269" t="str">
        <f>IF(INDEX(DataPembayaran_BLU!$B$2:$B$700,MATCH(DataSP2D_BLU!B347,DataPembayaran_BLU!$C$2:$C$700,0))=0,"",INDEX(DataPembayaran_BLU!$B$2:$B$700,MATCH(DataSP2D_BLU!B347,DataPembayaran_BLU!$C$2:$C$700,0)))</f>
        <v/>
      </c>
      <c r="D347" s="270"/>
      <c r="E347" s="271"/>
      <c r="F347" s="261" t="str">
        <f>IF(E347="","",DataPembayaran_BLU!$U347)</f>
        <v/>
      </c>
      <c r="G347" s="272" t="str">
        <f>IF(E347="","",DataPembayaran_BLU!$E347)</f>
        <v/>
      </c>
      <c r="H347" s="273" t="str">
        <f>IF(E347="","",DataPembayaran_BLU!$L347-DataPembayaran_BLU!$N347-DataPembayaran_BLU!$P347)</f>
        <v/>
      </c>
      <c r="I347" s="267" t="str">
        <f>IF(E347="","",DataPembayaran_BLU!$F347)</f>
        <v/>
      </c>
      <c r="J347" s="267" t="str">
        <f>IFERROR(INDEX(supplier_alamat,MATCH(DataSP2D_BLU!I347,supplier,0)),"")</f>
        <v/>
      </c>
      <c r="K347" s="267" t="str">
        <f t="shared" si="30"/>
        <v/>
      </c>
      <c r="L347" s="267" t="str">
        <f t="shared" si="31"/>
        <v/>
      </c>
      <c r="M347" s="267" t="str">
        <f t="shared" si="32"/>
        <v/>
      </c>
      <c r="N347" s="274" t="str">
        <f>IF(E347="","",DataPembayaran_BLU!$G347)</f>
        <v/>
      </c>
    </row>
    <row r="348" spans="1:14" s="110" customFormat="1">
      <c r="A348" s="267">
        <v>347</v>
      </c>
      <c r="B348" s="268" t="str">
        <f>_xlfn.IFNA(INDEX(DataPembayaran_BLU!$C$2:$C$700,MATCH(A348,DataPembayaran_BLU!$A$2:$A$700,0)),"")</f>
        <v/>
      </c>
      <c r="C348" s="269" t="str">
        <f>IF(INDEX(DataPembayaran_BLU!$B$2:$B$700,MATCH(DataSP2D_BLU!B348,DataPembayaran_BLU!$C$2:$C$700,0))=0,"",INDEX(DataPembayaran_BLU!$B$2:$B$700,MATCH(DataSP2D_BLU!B348,DataPembayaran_BLU!$C$2:$C$700,0)))</f>
        <v/>
      </c>
      <c r="D348" s="270"/>
      <c r="E348" s="271"/>
      <c r="F348" s="261" t="str">
        <f>IF(E348="","",DataPembayaran_BLU!$U348)</f>
        <v/>
      </c>
      <c r="G348" s="272" t="str">
        <f>IF(E348="","",DataPembayaran_BLU!$E348)</f>
        <v/>
      </c>
      <c r="H348" s="273" t="str">
        <f>IF(E348="","",DataPembayaran_BLU!$L348-DataPembayaran_BLU!$N348-DataPembayaran_BLU!$P348)</f>
        <v/>
      </c>
      <c r="I348" s="267" t="str">
        <f>IF(E348="","",DataPembayaran_BLU!$F348)</f>
        <v/>
      </c>
      <c r="J348" s="267" t="str">
        <f>IFERROR(INDEX(supplier_alamat,MATCH(DataSP2D_BLU!I348,supplier,0)),"")</f>
        <v/>
      </c>
      <c r="K348" s="267" t="str">
        <f t="shared" si="30"/>
        <v/>
      </c>
      <c r="L348" s="267" t="str">
        <f t="shared" si="31"/>
        <v/>
      </c>
      <c r="M348" s="267" t="str">
        <f t="shared" si="32"/>
        <v/>
      </c>
      <c r="N348" s="274" t="str">
        <f>IF(E348="","",DataPembayaran_BLU!$G348)</f>
        <v/>
      </c>
    </row>
    <row r="349" spans="1:14" s="110" customFormat="1">
      <c r="A349" s="267">
        <v>348</v>
      </c>
      <c r="B349" s="268" t="str">
        <f>_xlfn.IFNA(INDEX(DataPembayaran_BLU!$C$2:$C$700,MATCH(A349,DataPembayaran_BLU!$A$2:$A$700,0)),"")</f>
        <v/>
      </c>
      <c r="C349" s="269" t="str">
        <f>IF(INDEX(DataPembayaran_BLU!$B$2:$B$700,MATCH(DataSP2D_BLU!B349,DataPembayaran_BLU!$C$2:$C$700,0))=0,"",INDEX(DataPembayaran_BLU!$B$2:$B$700,MATCH(DataSP2D_BLU!B349,DataPembayaran_BLU!$C$2:$C$700,0)))</f>
        <v/>
      </c>
      <c r="D349" s="270"/>
      <c r="E349" s="271"/>
      <c r="F349" s="261" t="str">
        <f>IF(E349="","",DataPembayaran_BLU!$U349)</f>
        <v/>
      </c>
      <c r="G349" s="272" t="str">
        <f>IF(E349="","",DataPembayaran_BLU!$E349)</f>
        <v/>
      </c>
      <c r="H349" s="273" t="str">
        <f>IF(E349="","",DataPembayaran_BLU!$L349-DataPembayaran_BLU!$N349-DataPembayaran_BLU!$P349)</f>
        <v/>
      </c>
      <c r="I349" s="267" t="str">
        <f>IF(E349="","",DataPembayaran_BLU!$F349)</f>
        <v/>
      </c>
      <c r="J349" s="267" t="str">
        <f>IFERROR(INDEX(supplier_alamat,MATCH(DataSP2D_BLU!I349,supplier,0)),"")</f>
        <v/>
      </c>
      <c r="K349" s="267" t="str">
        <f t="shared" si="30"/>
        <v/>
      </c>
      <c r="L349" s="267" t="str">
        <f t="shared" si="31"/>
        <v/>
      </c>
      <c r="M349" s="267" t="str">
        <f t="shared" si="32"/>
        <v/>
      </c>
      <c r="N349" s="274" t="str">
        <f>IF(E349="","",DataPembayaran_BLU!$G349)</f>
        <v/>
      </c>
    </row>
    <row r="350" spans="1:14" s="110" customFormat="1">
      <c r="A350" s="267">
        <v>349</v>
      </c>
      <c r="B350" s="268" t="str">
        <f>_xlfn.IFNA(INDEX(DataPembayaran_BLU!$C$2:$C$700,MATCH(A350,DataPembayaran_BLU!$A$2:$A$700,0)),"")</f>
        <v/>
      </c>
      <c r="C350" s="269" t="str">
        <f>IF(INDEX(DataPembayaran_BLU!$B$2:$B$700,MATCH(DataSP2D_BLU!B350,DataPembayaran_BLU!$C$2:$C$700,0))=0,"",INDEX(DataPembayaran_BLU!$B$2:$B$700,MATCH(DataSP2D_BLU!B350,DataPembayaran_BLU!$C$2:$C$700,0)))</f>
        <v/>
      </c>
      <c r="D350" s="270"/>
      <c r="E350" s="271"/>
      <c r="F350" s="261" t="str">
        <f>IF(E350="","",DataPembayaran_BLU!$U350)</f>
        <v/>
      </c>
      <c r="G350" s="272" t="str">
        <f>IF(E350="","",DataPembayaran_BLU!$E350)</f>
        <v/>
      </c>
      <c r="H350" s="273" t="str">
        <f>IF(E350="","",DataPembayaran_BLU!$L350-DataPembayaran_BLU!$N350-DataPembayaran_BLU!$P350)</f>
        <v/>
      </c>
      <c r="I350" s="267" t="str">
        <f>IF(E350="","",DataPembayaran_BLU!$F350)</f>
        <v/>
      </c>
      <c r="J350" s="267" t="str">
        <f>IFERROR(INDEX(supplier_alamat,MATCH(DataSP2D_BLU!I350,supplier,0)),"")</f>
        <v/>
      </c>
      <c r="K350" s="267" t="str">
        <f t="shared" si="30"/>
        <v/>
      </c>
      <c r="L350" s="267" t="str">
        <f t="shared" si="31"/>
        <v/>
      </c>
      <c r="M350" s="267" t="str">
        <f t="shared" si="32"/>
        <v/>
      </c>
      <c r="N350" s="274" t="str">
        <f>IF(E350="","",DataPembayaran_BLU!$G350)</f>
        <v/>
      </c>
    </row>
    <row r="351" spans="1:14" s="110" customFormat="1">
      <c r="A351" s="267">
        <v>350</v>
      </c>
      <c r="B351" s="268" t="str">
        <f>_xlfn.IFNA(INDEX(DataPembayaran_BLU!$C$2:$C$700,MATCH(A351,DataPembayaran_BLU!$A$2:$A$700,0)),"")</f>
        <v/>
      </c>
      <c r="C351" s="269" t="str">
        <f>IF(INDEX(DataPembayaran_BLU!$B$2:$B$700,MATCH(DataSP2D_BLU!B351,DataPembayaran_BLU!$C$2:$C$700,0))=0,"",INDEX(DataPembayaran_BLU!$B$2:$B$700,MATCH(DataSP2D_BLU!B351,DataPembayaran_BLU!$C$2:$C$700,0)))</f>
        <v/>
      </c>
      <c r="D351" s="270"/>
      <c r="E351" s="271"/>
      <c r="F351" s="261" t="str">
        <f>IF(E351="","",DataPembayaran_BLU!$U351)</f>
        <v/>
      </c>
      <c r="G351" s="272" t="str">
        <f>IF(E351="","",DataPembayaran_BLU!$E351)</f>
        <v/>
      </c>
      <c r="H351" s="273" t="str">
        <f>IF(E351="","",DataPembayaran_BLU!$L351-DataPembayaran_BLU!$N351-DataPembayaran_BLU!$P351)</f>
        <v/>
      </c>
      <c r="I351" s="267" t="str">
        <f>IF(E351="","",DataPembayaran_BLU!$F351)</f>
        <v/>
      </c>
      <c r="J351" s="267" t="str">
        <f>IFERROR(INDEX(supplier_alamat,MATCH(DataSP2D_BLU!I351,supplier,0)),"")</f>
        <v/>
      </c>
      <c r="K351" s="267" t="str">
        <f t="shared" si="30"/>
        <v/>
      </c>
      <c r="L351" s="267" t="str">
        <f t="shared" si="31"/>
        <v/>
      </c>
      <c r="M351" s="267" t="str">
        <f t="shared" si="32"/>
        <v/>
      </c>
      <c r="N351" s="274" t="str">
        <f>IF(E351="","",DataPembayaran_BLU!$G351)</f>
        <v/>
      </c>
    </row>
    <row r="352" spans="1:14" s="110" customFormat="1">
      <c r="A352" s="267">
        <v>351</v>
      </c>
      <c r="B352" s="268" t="str">
        <f>_xlfn.IFNA(INDEX(DataPembayaran_BLU!$C$2:$C$700,MATCH(A352,DataPembayaran_BLU!$A$2:$A$700,0)),"")</f>
        <v/>
      </c>
      <c r="C352" s="269" t="str">
        <f>IF(INDEX(DataPembayaran_BLU!$B$2:$B$700,MATCH(DataSP2D_BLU!B352,DataPembayaran_BLU!$C$2:$C$700,0))=0,"",INDEX(DataPembayaran_BLU!$B$2:$B$700,MATCH(DataSP2D_BLU!B352,DataPembayaran_BLU!$C$2:$C$700,0)))</f>
        <v/>
      </c>
      <c r="D352" s="270"/>
      <c r="E352" s="271"/>
      <c r="F352" s="261" t="str">
        <f>IF(E352="","",DataPembayaran_BLU!$U352)</f>
        <v/>
      </c>
      <c r="G352" s="272" t="str">
        <f>IF(E352="","",DataPembayaran_BLU!$E352)</f>
        <v/>
      </c>
      <c r="H352" s="273" t="str">
        <f>IF(E352="","",DataPembayaran_BLU!$L352-DataPembayaran_BLU!$N352-DataPembayaran_BLU!$P352)</f>
        <v/>
      </c>
      <c r="I352" s="267" t="str">
        <f>IF(E352="","",DataPembayaran_BLU!$F352)</f>
        <v/>
      </c>
      <c r="J352" s="267" t="str">
        <f>IFERROR(INDEX(supplier_alamat,MATCH(DataSP2D_BLU!I352,supplier,0)),"")</f>
        <v/>
      </c>
      <c r="K352" s="267" t="str">
        <f t="shared" si="30"/>
        <v/>
      </c>
      <c r="L352" s="267" t="str">
        <f t="shared" si="31"/>
        <v/>
      </c>
      <c r="M352" s="267" t="str">
        <f t="shared" si="32"/>
        <v/>
      </c>
      <c r="N352" s="274" t="str">
        <f>IF(E352="","",DataPembayaran_BLU!$G352)</f>
        <v/>
      </c>
    </row>
    <row r="353" spans="1:14" s="110" customFormat="1">
      <c r="A353" s="267">
        <v>352</v>
      </c>
      <c r="B353" s="268" t="str">
        <f>_xlfn.IFNA(INDEX(DataPembayaran_BLU!$C$2:$C$700,MATCH(A353,DataPembayaran_BLU!$A$2:$A$700,0)),"")</f>
        <v/>
      </c>
      <c r="C353" s="269" t="str">
        <f>IF(INDEX(DataPembayaran_BLU!$B$2:$B$700,MATCH(DataSP2D_BLU!B353,DataPembayaran_BLU!$C$2:$C$700,0))=0,"",INDEX(DataPembayaran_BLU!$B$2:$B$700,MATCH(DataSP2D_BLU!B353,DataPembayaran_BLU!$C$2:$C$700,0)))</f>
        <v/>
      </c>
      <c r="D353" s="270"/>
      <c r="E353" s="271"/>
      <c r="F353" s="261" t="str">
        <f>IF(E353="","",DataPembayaran_BLU!$U353)</f>
        <v/>
      </c>
      <c r="G353" s="272" t="str">
        <f>IF(E353="","",DataPembayaran_BLU!$E353)</f>
        <v/>
      </c>
      <c r="H353" s="273" t="str">
        <f>IF(E353="","",DataPembayaran_BLU!$L353-DataPembayaran_BLU!$N353-DataPembayaran_BLU!$P353)</f>
        <v/>
      </c>
      <c r="I353" s="267" t="str">
        <f>IF(E353="","",DataPembayaran_BLU!$F353)</f>
        <v/>
      </c>
      <c r="J353" s="267" t="str">
        <f>IFERROR(INDEX(supplier_alamat,MATCH(DataSP2D_BLU!I353,supplier,0)),"")</f>
        <v/>
      </c>
      <c r="K353" s="267" t="str">
        <f t="shared" si="30"/>
        <v/>
      </c>
      <c r="L353" s="267" t="str">
        <f t="shared" si="31"/>
        <v/>
      </c>
      <c r="M353" s="267" t="str">
        <f t="shared" si="32"/>
        <v/>
      </c>
      <c r="N353" s="274" t="str">
        <f>IF(E353="","",DataPembayaran_BLU!$G353)</f>
        <v/>
      </c>
    </row>
    <row r="354" spans="1:14" s="110" customFormat="1">
      <c r="A354" s="267">
        <v>353</v>
      </c>
      <c r="B354" s="268" t="str">
        <f>_xlfn.IFNA(INDEX(DataPembayaran_BLU!$C$2:$C$700,MATCH(A354,DataPembayaran_BLU!$A$2:$A$700,0)),"")</f>
        <v/>
      </c>
      <c r="C354" s="269" t="str">
        <f>IF(INDEX(DataPembayaran_BLU!$B$2:$B$700,MATCH(DataSP2D_BLU!B354,DataPembayaran_BLU!$C$2:$C$700,0))=0,"",INDEX(DataPembayaran_BLU!$B$2:$B$700,MATCH(DataSP2D_BLU!B354,DataPembayaran_BLU!$C$2:$C$700,0)))</f>
        <v/>
      </c>
      <c r="D354" s="270"/>
      <c r="E354" s="271"/>
      <c r="F354" s="261" t="str">
        <f>IF(E354="","",DataPembayaran_BLU!$U354)</f>
        <v/>
      </c>
      <c r="G354" s="272" t="str">
        <f>IF(E354="","",DataPembayaran_BLU!$E354)</f>
        <v/>
      </c>
      <c r="H354" s="273" t="str">
        <f>IF(E354="","",DataPembayaran_BLU!$L354-DataPembayaran_BLU!$N354-DataPembayaran_BLU!$P354)</f>
        <v/>
      </c>
      <c r="I354" s="267" t="str">
        <f>IF(E354="","",DataPembayaran_BLU!$F354)</f>
        <v/>
      </c>
      <c r="J354" s="267" t="str">
        <f>IFERROR(INDEX(supplier_alamat,MATCH(DataSP2D_BLU!I354,supplier,0)),"")</f>
        <v/>
      </c>
      <c r="K354" s="267" t="str">
        <f t="shared" si="30"/>
        <v/>
      </c>
      <c r="L354" s="267" t="str">
        <f t="shared" si="31"/>
        <v/>
      </c>
      <c r="M354" s="267" t="str">
        <f t="shared" si="32"/>
        <v/>
      </c>
      <c r="N354" s="274" t="str">
        <f>IF(E354="","",DataPembayaran_BLU!$G354)</f>
        <v/>
      </c>
    </row>
    <row r="355" spans="1:14" s="110" customFormat="1">
      <c r="A355" s="267">
        <v>354</v>
      </c>
      <c r="B355" s="268" t="str">
        <f>_xlfn.IFNA(INDEX(DataPembayaran_BLU!$C$2:$C$700,MATCH(A355,DataPembayaran_BLU!$A$2:$A$700,0)),"")</f>
        <v/>
      </c>
      <c r="C355" s="269" t="str">
        <f>IF(INDEX(DataPembayaran_BLU!$B$2:$B$700,MATCH(DataSP2D_BLU!B355,DataPembayaran_BLU!$C$2:$C$700,0))=0,"",INDEX(DataPembayaran_BLU!$B$2:$B$700,MATCH(DataSP2D_BLU!B355,DataPembayaran_BLU!$C$2:$C$700,0)))</f>
        <v/>
      </c>
      <c r="D355" s="270"/>
      <c r="E355" s="271"/>
      <c r="F355" s="261" t="str">
        <f>IF(E355="","",DataPembayaran_BLU!$U355)</f>
        <v/>
      </c>
      <c r="G355" s="272" t="str">
        <f>IF(E355="","",DataPembayaran_BLU!$E355)</f>
        <v/>
      </c>
      <c r="H355" s="273" t="str">
        <f>IF(E355="","",DataPembayaran_BLU!$L355-DataPembayaran_BLU!$N355-DataPembayaran_BLU!$P355)</f>
        <v/>
      </c>
      <c r="I355" s="267" t="str">
        <f>IF(E355="","",DataPembayaran_BLU!$F355)</f>
        <v/>
      </c>
      <c r="J355" s="267" t="str">
        <f>IFERROR(INDEX(supplier_alamat,MATCH(DataSP2D_BLU!I355,supplier,0)),"")</f>
        <v/>
      </c>
      <c r="K355" s="267" t="str">
        <f t="shared" si="30"/>
        <v/>
      </c>
      <c r="L355" s="267" t="str">
        <f t="shared" si="31"/>
        <v/>
      </c>
      <c r="M355" s="267" t="str">
        <f t="shared" si="32"/>
        <v/>
      </c>
      <c r="N355" s="274" t="str">
        <f>IF(E355="","",DataPembayaran_BLU!$G355)</f>
        <v/>
      </c>
    </row>
    <row r="356" spans="1:14" s="110" customFormat="1">
      <c r="A356" s="267">
        <v>355</v>
      </c>
      <c r="B356" s="268" t="str">
        <f>_xlfn.IFNA(INDEX(DataPembayaran_BLU!$C$2:$C$700,MATCH(A356,DataPembayaran_BLU!$A$2:$A$700,0)),"")</f>
        <v/>
      </c>
      <c r="C356" s="269" t="str">
        <f>IF(INDEX(DataPembayaran_BLU!$B$2:$B$700,MATCH(DataSP2D_BLU!B356,DataPembayaran_BLU!$C$2:$C$700,0))=0,"",INDEX(DataPembayaran_BLU!$B$2:$B$700,MATCH(DataSP2D_BLU!B356,DataPembayaran_BLU!$C$2:$C$700,0)))</f>
        <v/>
      </c>
      <c r="D356" s="270"/>
      <c r="E356" s="271"/>
      <c r="F356" s="261" t="str">
        <f>IF(E356="","",DataPembayaran_BLU!$U356)</f>
        <v/>
      </c>
      <c r="G356" s="272" t="str">
        <f>IF(E356="","",DataPembayaran_BLU!$E356)</f>
        <v/>
      </c>
      <c r="H356" s="273" t="str">
        <f>IF(E356="","",DataPembayaran_BLU!$L356-DataPembayaran_BLU!$N356-DataPembayaran_BLU!$P356)</f>
        <v/>
      </c>
      <c r="I356" s="267" t="str">
        <f>IF(E356="","",DataPembayaran_BLU!$F356)</f>
        <v/>
      </c>
      <c r="J356" s="267" t="str">
        <f>IFERROR(INDEX(supplier_alamat,MATCH(DataSP2D_BLU!I356,supplier,0)),"")</f>
        <v/>
      </c>
      <c r="K356" s="267" t="str">
        <f t="shared" si="30"/>
        <v/>
      </c>
      <c r="L356" s="267" t="str">
        <f t="shared" si="31"/>
        <v/>
      </c>
      <c r="M356" s="267" t="str">
        <f t="shared" si="32"/>
        <v/>
      </c>
      <c r="N356" s="274" t="str">
        <f>IF(E356="","",DataPembayaran_BLU!$G356)</f>
        <v/>
      </c>
    </row>
    <row r="357" spans="1:14">
      <c r="A357" s="256">
        <v>356</v>
      </c>
      <c r="B357" s="257" t="str">
        <f>_xlfn.IFNA(INDEX(DataPembayaran_BLU!$C$2:$C$700,MATCH(A357,DataPembayaran_BLU!$A$2:$A$700,0)),"")</f>
        <v/>
      </c>
      <c r="C357" s="258" t="str">
        <f>IF(INDEX(DataPembayaran_BLU!$B$2:$B$700,MATCH(DataSP2D_BLU!B357,DataPembayaran_BLU!$C$2:$C$700,0))=0,"",INDEX(DataPembayaran_BLU!$B$2:$B$700,MATCH(DataSP2D_BLU!B357,DataPembayaran_BLU!$C$2:$C$700,0)))</f>
        <v/>
      </c>
      <c r="D357" s="259"/>
      <c r="E357" s="260"/>
      <c r="F357" s="261" t="str">
        <f>IF(E357="","",DataPembayaran_BLU!$U357)</f>
        <v/>
      </c>
      <c r="G357" s="262" t="str">
        <f>IF(E357="","",DataPembayaran_BLU!$E357)</f>
        <v/>
      </c>
      <c r="H357" s="7" t="str">
        <f>IF(E357="","",DataPembayaran_BLU!$L357-DataPembayaran_BLU!$N357-DataPembayaran_BLU!$P357)</f>
        <v/>
      </c>
      <c r="I357" s="256" t="str">
        <f>IF(E357="","",DataPembayaran_BLU!$F357)</f>
        <v/>
      </c>
      <c r="J357" s="263" t="str">
        <f>IFERROR(INDEX(supplier_alamat,MATCH(DataSP2D_BLU!I357,supplier,0)),"")</f>
        <v/>
      </c>
      <c r="K357" s="263" t="str">
        <f t="shared" si="30"/>
        <v/>
      </c>
      <c r="L357" s="263" t="str">
        <f t="shared" si="31"/>
        <v/>
      </c>
      <c r="M357" s="263" t="str">
        <f t="shared" si="32"/>
        <v/>
      </c>
      <c r="N357" s="264" t="str">
        <f>IF(E357="","",DataPembayaran_BLU!$G357)</f>
        <v/>
      </c>
    </row>
    <row r="358" spans="1:14">
      <c r="A358" s="256">
        <v>357</v>
      </c>
      <c r="B358" s="257" t="str">
        <f>_xlfn.IFNA(INDEX(DataPembayaran_BLU!$C$2:$C$700,MATCH(A358,DataPembayaran_BLU!$A$2:$A$700,0)),"")</f>
        <v/>
      </c>
      <c r="C358" s="258" t="str">
        <f>IF(INDEX(DataPembayaran_BLU!$B$2:$B$700,MATCH(DataSP2D_BLU!B358,DataPembayaran_BLU!$C$2:$C$700,0))=0,"",INDEX(DataPembayaran_BLU!$B$2:$B$700,MATCH(DataSP2D_BLU!B358,DataPembayaran_BLU!$C$2:$C$700,0)))</f>
        <v/>
      </c>
      <c r="D358" s="259"/>
      <c r="E358" s="260"/>
      <c r="F358" s="261" t="str">
        <f>IF(E358="","",DataPembayaran_BLU!$U358)</f>
        <v/>
      </c>
      <c r="G358" s="262" t="str">
        <f>IF(E358="","",DataPembayaran_BLU!$E358)</f>
        <v/>
      </c>
      <c r="H358" s="7" t="str">
        <f>IF(E358="","",DataPembayaran_BLU!$L358-DataPembayaran_BLU!$N358-DataPembayaran_BLU!$P358)</f>
        <v/>
      </c>
      <c r="I358" s="256" t="str">
        <f>IF(E358="","",DataPembayaran_BLU!$F358)</f>
        <v/>
      </c>
      <c r="J358" s="263" t="str">
        <f>IFERROR(INDEX(supplier_alamat,MATCH(DataSP2D_BLU!I358,supplier,0)),"")</f>
        <v/>
      </c>
      <c r="K358" s="263" t="str">
        <f t="shared" si="30"/>
        <v/>
      </c>
      <c r="L358" s="263" t="str">
        <f t="shared" si="31"/>
        <v/>
      </c>
      <c r="M358" s="263" t="str">
        <f t="shared" si="32"/>
        <v/>
      </c>
      <c r="N358" s="264" t="str">
        <f>IF(E358="","",DataPembayaran_BLU!$G358)</f>
        <v/>
      </c>
    </row>
    <row r="359" spans="1:14">
      <c r="A359" s="256">
        <v>358</v>
      </c>
      <c r="B359" s="257" t="str">
        <f>_xlfn.IFNA(INDEX(DataPembayaran_BLU!$C$2:$C$700,MATCH(A359,DataPembayaran_BLU!$A$2:$A$700,0)),"")</f>
        <v/>
      </c>
      <c r="C359" s="258" t="str">
        <f>IF(INDEX(DataPembayaran_BLU!$B$2:$B$700,MATCH(DataSP2D_BLU!B359,DataPembayaran_BLU!$C$2:$C$700,0))=0,"",INDEX(DataPembayaran_BLU!$B$2:$B$700,MATCH(DataSP2D_BLU!B359,DataPembayaran_BLU!$C$2:$C$700,0)))</f>
        <v/>
      </c>
      <c r="D359" s="259"/>
      <c r="E359" s="260"/>
      <c r="F359" s="261" t="str">
        <f>IF(E359="","",DataPembayaran_BLU!$U359)</f>
        <v/>
      </c>
      <c r="G359" s="262" t="str">
        <f>IF(E359="","",DataPembayaran_BLU!$E359)</f>
        <v/>
      </c>
      <c r="H359" s="7" t="str">
        <f>IF(E359="","",DataPembayaran_BLU!$L359-DataPembayaran_BLU!$N359-DataPembayaran_BLU!$P359)</f>
        <v/>
      </c>
      <c r="I359" s="256" t="str">
        <f>IF(E359="","",DataPembayaran_BLU!$F359)</f>
        <v/>
      </c>
      <c r="J359" s="263" t="str">
        <f>IFERROR(INDEX(supplier_alamat,MATCH(DataSP2D_BLU!I359,supplier,0)),"")</f>
        <v/>
      </c>
      <c r="K359" s="263" t="str">
        <f t="shared" si="30"/>
        <v/>
      </c>
      <c r="L359" s="263" t="str">
        <f t="shared" si="31"/>
        <v/>
      </c>
      <c r="M359" s="263" t="str">
        <f t="shared" si="32"/>
        <v/>
      </c>
      <c r="N359" s="264" t="str">
        <f>IF(E359="","",DataPembayaran_BLU!$G359)</f>
        <v/>
      </c>
    </row>
    <row r="360" spans="1:14">
      <c r="A360" s="256">
        <v>359</v>
      </c>
      <c r="B360" s="257" t="str">
        <f>_xlfn.IFNA(INDEX(DataPembayaran_BLU!$C$2:$C$700,MATCH(A360,DataPembayaran_BLU!$A$2:$A$700,0)),"")</f>
        <v/>
      </c>
      <c r="C360" s="258" t="str">
        <f>IF(INDEX(DataPembayaran_BLU!$B$2:$B$700,MATCH(DataSP2D_BLU!B360,DataPembayaran_BLU!$C$2:$C$700,0))=0,"",INDEX(DataPembayaran_BLU!$B$2:$B$700,MATCH(DataSP2D_BLU!B360,DataPembayaran_BLU!$C$2:$C$700,0)))</f>
        <v/>
      </c>
      <c r="D360" s="259"/>
      <c r="E360" s="260"/>
      <c r="F360" s="261" t="str">
        <f>IF(E360="","",DataPembayaran_BLU!$U360)</f>
        <v/>
      </c>
      <c r="G360" s="262" t="str">
        <f>IF(E360="","",DataPembayaran_BLU!$E360)</f>
        <v/>
      </c>
      <c r="H360" s="7" t="str">
        <f>IF(E360="","",DataPembayaran_BLU!$L360-DataPembayaran_BLU!$N360-DataPembayaran_BLU!$P360)</f>
        <v/>
      </c>
      <c r="I360" s="256" t="str">
        <f>IF(E360="","",DataPembayaran_BLU!$F360)</f>
        <v/>
      </c>
      <c r="J360" s="263" t="str">
        <f>IFERROR(INDEX(supplier_alamat,MATCH(DataSP2D_BLU!I360,supplier,0)),"")</f>
        <v/>
      </c>
      <c r="K360" s="263" t="str">
        <f t="shared" si="30"/>
        <v/>
      </c>
      <c r="L360" s="263" t="str">
        <f t="shared" si="31"/>
        <v/>
      </c>
      <c r="M360" s="263" t="str">
        <f t="shared" si="32"/>
        <v/>
      </c>
      <c r="N360" s="264" t="str">
        <f>IF(E360="","",DataPembayaran_BLU!$G360)</f>
        <v/>
      </c>
    </row>
    <row r="361" spans="1:14">
      <c r="A361" s="256">
        <v>360</v>
      </c>
      <c r="B361" s="257" t="str">
        <f>_xlfn.IFNA(INDEX(DataPembayaran_BLU!$C$2:$C$700,MATCH(A361,DataPembayaran_BLU!$A$2:$A$700,0)),"")</f>
        <v/>
      </c>
      <c r="C361" s="258" t="str">
        <f>IF(INDEX(DataPembayaran_BLU!$B$2:$B$700,MATCH(DataSP2D_BLU!B361,DataPembayaran_BLU!$C$2:$C$700,0))=0,"",INDEX(DataPembayaran_BLU!$B$2:$B$700,MATCH(DataSP2D_BLU!B361,DataPembayaran_BLU!$C$2:$C$700,0)))</f>
        <v/>
      </c>
      <c r="D361" s="259"/>
      <c r="E361" s="260"/>
      <c r="F361" s="261" t="str">
        <f>IF(E361="","",DataPembayaran_BLU!$U361)</f>
        <v/>
      </c>
      <c r="G361" s="262" t="str">
        <f>IF(E361="","",DataPembayaran_BLU!$E361)</f>
        <v/>
      </c>
      <c r="H361" s="7" t="str">
        <f>IF(E361="","",DataPembayaran_BLU!$L361-DataPembayaran_BLU!$N361-DataPembayaran_BLU!$P361)</f>
        <v/>
      </c>
      <c r="I361" s="256" t="str">
        <f>IF(E361="","",DataPembayaran_BLU!$F361)</f>
        <v/>
      </c>
      <c r="J361" s="263" t="str">
        <f>IFERROR(INDEX(supplier_alamat,MATCH(DataSP2D_BLU!I361,supplier,0)),"")</f>
        <v/>
      </c>
      <c r="K361" s="263" t="str">
        <f t="shared" si="30"/>
        <v/>
      </c>
      <c r="L361" s="263" t="str">
        <f t="shared" si="31"/>
        <v/>
      </c>
      <c r="M361" s="263" t="str">
        <f t="shared" si="32"/>
        <v/>
      </c>
      <c r="N361" s="264" t="str">
        <f>IF(E361="","",DataPembayaran_BLU!$G361)</f>
        <v/>
      </c>
    </row>
    <row r="362" spans="1:14">
      <c r="A362" s="256">
        <v>361</v>
      </c>
      <c r="B362" s="257" t="str">
        <f>_xlfn.IFNA(INDEX(DataPembayaran_BLU!$C$2:$C$700,MATCH(A362,DataPembayaran_BLU!$A$2:$A$700,0)),"")</f>
        <v/>
      </c>
      <c r="C362" s="258" t="str">
        <f>IF(INDEX(DataPembayaran_BLU!$B$2:$B$700,MATCH(DataSP2D_BLU!B362,DataPembayaran_BLU!$C$2:$C$700,0))=0,"",INDEX(DataPembayaran_BLU!$B$2:$B$700,MATCH(DataSP2D_BLU!B362,DataPembayaran_BLU!$C$2:$C$700,0)))</f>
        <v/>
      </c>
      <c r="D362" s="259"/>
      <c r="E362" s="260"/>
      <c r="F362" s="261" t="str">
        <f>IF(E362="","",DataPembayaran_BLU!$U362)</f>
        <v/>
      </c>
      <c r="G362" s="262" t="str">
        <f>IF(E362="","",DataPembayaran_BLU!$E362)</f>
        <v/>
      </c>
      <c r="H362" s="7" t="str">
        <f>IF(E362="","",DataPembayaran_BLU!$L362-DataPembayaran_BLU!$N362-DataPembayaran_BLU!$P362)</f>
        <v/>
      </c>
      <c r="I362" s="256" t="str">
        <f>IF(E362="","",DataPembayaran_BLU!$F362)</f>
        <v/>
      </c>
      <c r="J362" s="263" t="str">
        <f>IFERROR(INDEX(supplier_alamat,MATCH(DataSP2D_BLU!I362,supplier,0)),"")</f>
        <v/>
      </c>
      <c r="K362" s="263" t="str">
        <f t="shared" si="30"/>
        <v/>
      </c>
      <c r="L362" s="263" t="str">
        <f t="shared" si="31"/>
        <v/>
      </c>
      <c r="M362" s="263" t="str">
        <f t="shared" si="32"/>
        <v/>
      </c>
      <c r="N362" s="264" t="str">
        <f>IF(E362="","",DataPembayaran_BLU!$G362)</f>
        <v/>
      </c>
    </row>
    <row r="363" spans="1:14">
      <c r="A363" s="256">
        <v>362</v>
      </c>
      <c r="B363" s="257" t="str">
        <f>_xlfn.IFNA(INDEX(DataPembayaran_BLU!$C$2:$C$700,MATCH(A363,DataPembayaran_BLU!$A$2:$A$700,0)),"")</f>
        <v/>
      </c>
      <c r="C363" s="258" t="str">
        <f>IF(INDEX(DataPembayaran_BLU!$B$2:$B$700,MATCH(DataSP2D_BLU!B363,DataPembayaran_BLU!$C$2:$C$700,0))=0,"",INDEX(DataPembayaran_BLU!$B$2:$B$700,MATCH(DataSP2D_BLU!B363,DataPembayaran_BLU!$C$2:$C$700,0)))</f>
        <v/>
      </c>
      <c r="D363" s="259"/>
      <c r="E363" s="260"/>
      <c r="F363" s="261" t="str">
        <f>IF(E363="","",DataPembayaran_BLU!$U363)</f>
        <v/>
      </c>
      <c r="G363" s="262" t="str">
        <f>IF(E363="","",DataPembayaran_BLU!$E363)</f>
        <v/>
      </c>
      <c r="H363" s="7" t="str">
        <f>IF(E363="","",DataPembayaran_BLU!$L363-DataPembayaran_BLU!$N363-DataPembayaran_BLU!$P363)</f>
        <v/>
      </c>
      <c r="I363" s="256" t="str">
        <f>IF(E363="","",DataPembayaran_BLU!$F363)</f>
        <v/>
      </c>
      <c r="J363" s="263" t="str">
        <f>IFERROR(INDEX(supplier_alamat,MATCH(DataSP2D_BLU!I363,supplier,0)),"")</f>
        <v/>
      </c>
      <c r="K363" s="263" t="str">
        <f t="shared" si="30"/>
        <v/>
      </c>
      <c r="L363" s="263" t="str">
        <f t="shared" si="31"/>
        <v/>
      </c>
      <c r="M363" s="263" t="str">
        <f t="shared" si="32"/>
        <v/>
      </c>
      <c r="N363" s="264" t="str">
        <f>IF(E363="","",DataPembayaran_BLU!$G363)</f>
        <v/>
      </c>
    </row>
    <row r="364" spans="1:14">
      <c r="A364" s="256">
        <v>363</v>
      </c>
      <c r="B364" s="257" t="str">
        <f>_xlfn.IFNA(INDEX(DataPembayaran_BLU!$C$2:$C$700,MATCH(A364,DataPembayaran_BLU!$A$2:$A$700,0)),"")</f>
        <v/>
      </c>
      <c r="C364" s="258" t="str">
        <f>IF(INDEX(DataPembayaran_BLU!$B$2:$B$700,MATCH(DataSP2D_BLU!B364,DataPembayaran_BLU!$C$2:$C$700,0))=0,"",INDEX(DataPembayaran_BLU!$B$2:$B$700,MATCH(DataSP2D_BLU!B364,DataPembayaran_BLU!$C$2:$C$700,0)))</f>
        <v/>
      </c>
      <c r="D364" s="259"/>
      <c r="E364" s="260"/>
      <c r="F364" s="261" t="str">
        <f>IF(E364="","",DataPembayaran_BLU!$U364)</f>
        <v/>
      </c>
      <c r="G364" s="262" t="str">
        <f>IF(E364="","",DataPembayaran_BLU!$E364)</f>
        <v/>
      </c>
      <c r="H364" s="7" t="str">
        <f>IF(E364="","",DataPembayaran_BLU!$L364-DataPembayaran_BLU!$N364-DataPembayaran_BLU!$P364)</f>
        <v/>
      </c>
      <c r="I364" s="256" t="str">
        <f>IF(E364="","",DataPembayaran_BLU!$F364)</f>
        <v/>
      </c>
      <c r="J364" s="263" t="str">
        <f>IFERROR(INDEX(supplier_alamat,MATCH(DataSP2D_BLU!I364,supplier,0)),"")</f>
        <v/>
      </c>
      <c r="K364" s="263" t="str">
        <f t="shared" si="30"/>
        <v/>
      </c>
      <c r="L364" s="263" t="str">
        <f t="shared" si="31"/>
        <v/>
      </c>
      <c r="M364" s="263" t="str">
        <f t="shared" si="32"/>
        <v/>
      </c>
      <c r="N364" s="264" t="str">
        <f>IF(E364="","",DataPembayaran_BLU!$G364)</f>
        <v/>
      </c>
    </row>
    <row r="365" spans="1:14">
      <c r="A365" s="256">
        <v>364</v>
      </c>
      <c r="B365" s="257" t="str">
        <f>_xlfn.IFNA(INDEX(DataPembayaran_BLU!$C$2:$C$700,MATCH(A365,DataPembayaran_BLU!$A$2:$A$700,0)),"")</f>
        <v/>
      </c>
      <c r="C365" s="258" t="str">
        <f>IF(INDEX(DataPembayaran_BLU!$B$2:$B$700,MATCH(DataSP2D_BLU!B365,DataPembayaran_BLU!$C$2:$C$700,0))=0,"",INDEX(DataPembayaran_BLU!$B$2:$B$700,MATCH(DataSP2D_BLU!B365,DataPembayaran_BLU!$C$2:$C$700,0)))</f>
        <v/>
      </c>
      <c r="D365" s="259"/>
      <c r="E365" s="260"/>
      <c r="F365" s="261" t="str">
        <f>IF(E365="","",DataPembayaran_BLU!$U365)</f>
        <v/>
      </c>
      <c r="G365" s="262" t="str">
        <f>IF(E365="","",DataPembayaran_BLU!$E365)</f>
        <v/>
      </c>
      <c r="H365" s="7" t="str">
        <f>IF(E365="","",DataPembayaran_BLU!$L365-DataPembayaran_BLU!$N365-DataPembayaran_BLU!$P365)</f>
        <v/>
      </c>
      <c r="I365" s="256" t="str">
        <f>IF(E365="","",DataPembayaran_BLU!$F365)</f>
        <v/>
      </c>
      <c r="J365" s="263" t="str">
        <f>IFERROR(INDEX(supplier_alamat,MATCH(DataSP2D_BLU!I365,supplier,0)),"")</f>
        <v/>
      </c>
      <c r="K365" s="263" t="str">
        <f t="shared" si="30"/>
        <v/>
      </c>
      <c r="L365" s="263" t="str">
        <f t="shared" si="31"/>
        <v/>
      </c>
      <c r="M365" s="263" t="str">
        <f t="shared" si="32"/>
        <v/>
      </c>
      <c r="N365" s="264" t="str">
        <f>IF(E365="","",DataPembayaran_BLU!$G365)</f>
        <v/>
      </c>
    </row>
    <row r="366" spans="1:14">
      <c r="A366" s="256">
        <v>365</v>
      </c>
      <c r="B366" s="257" t="str">
        <f>_xlfn.IFNA(INDEX(DataPembayaran_BLU!$C$2:$C$700,MATCH(A366,DataPembayaran_BLU!$A$2:$A$700,0)),"")</f>
        <v/>
      </c>
      <c r="C366" s="258" t="str">
        <f>IF(INDEX(DataPembayaran_BLU!$B$2:$B$700,MATCH(DataSP2D_BLU!B366,DataPembayaran_BLU!$C$2:$C$700,0))=0,"",INDEX(DataPembayaran_BLU!$B$2:$B$700,MATCH(DataSP2D_BLU!B366,DataPembayaran_BLU!$C$2:$C$700,0)))</f>
        <v/>
      </c>
      <c r="D366" s="259"/>
      <c r="E366" s="260"/>
      <c r="F366" s="261" t="str">
        <f>IF(E366="","",DataPembayaran_BLU!$U366)</f>
        <v/>
      </c>
      <c r="G366" s="262" t="str">
        <f>IF(E366="","",DataPembayaran_BLU!$E366)</f>
        <v/>
      </c>
      <c r="H366" s="7" t="str">
        <f>IF(E366="","",DataPembayaran_BLU!$L366-DataPembayaran_BLU!$N366-DataPembayaran_BLU!$P366)</f>
        <v/>
      </c>
      <c r="I366" s="256" t="str">
        <f>IF(E366="","",DataPembayaran_BLU!$F366)</f>
        <v/>
      </c>
      <c r="J366" s="263" t="str">
        <f>IFERROR(INDEX(supplier_alamat,MATCH(DataSP2D_BLU!I366,supplier,0)),"")</f>
        <v/>
      </c>
      <c r="K366" s="263" t="str">
        <f t="shared" si="30"/>
        <v/>
      </c>
      <c r="L366" s="263" t="str">
        <f t="shared" si="31"/>
        <v/>
      </c>
      <c r="M366" s="263" t="str">
        <f t="shared" si="32"/>
        <v/>
      </c>
      <c r="N366" s="264" t="str">
        <f>IF(E366="","",DataPembayaran_BLU!$G366)</f>
        <v/>
      </c>
    </row>
    <row r="367" spans="1:14">
      <c r="A367" s="256">
        <v>366</v>
      </c>
      <c r="B367" s="257" t="str">
        <f>_xlfn.IFNA(INDEX(DataPembayaran_BLU!$C$2:$C$700,MATCH(A367,DataPembayaran_BLU!$A$2:$A$700,0)),"")</f>
        <v/>
      </c>
      <c r="C367" s="258" t="str">
        <f>IF(INDEX(DataPembayaran_BLU!$B$2:$B$700,MATCH(DataSP2D_BLU!B367,DataPembayaran_BLU!$C$2:$C$700,0))=0,"",INDEX(DataPembayaran_BLU!$B$2:$B$700,MATCH(DataSP2D_BLU!B367,DataPembayaran_BLU!$C$2:$C$700,0)))</f>
        <v/>
      </c>
      <c r="D367" s="259"/>
      <c r="E367" s="260"/>
      <c r="F367" s="261" t="str">
        <f>IF(E367="","",DataPembayaran_BLU!$U367)</f>
        <v/>
      </c>
      <c r="G367" s="262" t="str">
        <f>IF(E367="","",DataPembayaran_BLU!$E367)</f>
        <v/>
      </c>
      <c r="H367" s="7" t="str">
        <f>IF(E367="","",DataPembayaran_BLU!$L367-DataPembayaran_BLU!$N367-DataPembayaran_BLU!$P367)</f>
        <v/>
      </c>
      <c r="I367" s="256" t="str">
        <f>IF(E367="","",DataPembayaran_BLU!$F367)</f>
        <v/>
      </c>
      <c r="J367" s="263" t="str">
        <f>IFERROR(INDEX(supplier_alamat,MATCH(DataSP2D_BLU!I367,supplier,0)),"")</f>
        <v/>
      </c>
      <c r="K367" s="263" t="str">
        <f t="shared" si="30"/>
        <v/>
      </c>
      <c r="L367" s="263" t="str">
        <f t="shared" si="31"/>
        <v/>
      </c>
      <c r="M367" s="263" t="str">
        <f t="shared" si="32"/>
        <v/>
      </c>
      <c r="N367" s="264" t="str">
        <f>IF(E367="","",DataPembayaran_BLU!$G367)</f>
        <v/>
      </c>
    </row>
    <row r="368" spans="1:14">
      <c r="A368" s="256">
        <v>367</v>
      </c>
      <c r="B368" s="257" t="str">
        <f>_xlfn.IFNA(INDEX(DataPembayaran_BLU!$C$2:$C$700,MATCH(A368,DataPembayaran_BLU!$A$2:$A$700,0)),"")</f>
        <v/>
      </c>
      <c r="C368" s="258" t="str">
        <f>IF(INDEX(DataPembayaran_BLU!$B$2:$B$700,MATCH(DataSP2D_BLU!B368,DataPembayaran_BLU!$C$2:$C$700,0))=0,"",INDEX(DataPembayaran_BLU!$B$2:$B$700,MATCH(DataSP2D_BLU!B368,DataPembayaran_BLU!$C$2:$C$700,0)))</f>
        <v/>
      </c>
      <c r="D368" s="259"/>
      <c r="E368" s="260"/>
      <c r="F368" s="261" t="str">
        <f>IF(E368="","",DataPembayaran_BLU!$U368)</f>
        <v/>
      </c>
      <c r="G368" s="262" t="str">
        <f>IF(E368="","",DataPembayaran_BLU!$E368)</f>
        <v/>
      </c>
      <c r="H368" s="7" t="str">
        <f>IF(E368="","",DataPembayaran_BLU!$L368-DataPembayaran_BLU!$N368-DataPembayaran_BLU!$P368)</f>
        <v/>
      </c>
      <c r="I368" s="256" t="str">
        <f>IF(E368="","",DataPembayaran_BLU!$F368)</f>
        <v/>
      </c>
      <c r="J368" s="263" t="str">
        <f>IFERROR(INDEX(supplier_alamat,MATCH(DataSP2D_BLU!I368,supplier,0)),"")</f>
        <v/>
      </c>
      <c r="K368" s="263" t="str">
        <f t="shared" si="30"/>
        <v/>
      </c>
      <c r="L368" s="263" t="str">
        <f t="shared" si="31"/>
        <v/>
      </c>
      <c r="M368" s="263" t="str">
        <f t="shared" si="32"/>
        <v/>
      </c>
      <c r="N368" s="264" t="str">
        <f>IF(E368="","",DataPembayaran_BLU!$G368)</f>
        <v/>
      </c>
    </row>
    <row r="369" spans="1:14">
      <c r="A369" s="256">
        <v>368</v>
      </c>
      <c r="B369" s="257" t="str">
        <f>_xlfn.IFNA(INDEX(DataPembayaran_BLU!$C$2:$C$700,MATCH(A369,DataPembayaran_BLU!$A$2:$A$700,0)),"")</f>
        <v/>
      </c>
      <c r="C369" s="258" t="str">
        <f>IF(INDEX(DataPembayaran_BLU!$B$2:$B$700,MATCH(DataSP2D_BLU!B369,DataPembayaran_BLU!$C$2:$C$700,0))=0,"",INDEX(DataPembayaran_BLU!$B$2:$B$700,MATCH(DataSP2D_BLU!B369,DataPembayaran_BLU!$C$2:$C$700,0)))</f>
        <v/>
      </c>
      <c r="D369" s="259"/>
      <c r="E369" s="260"/>
      <c r="F369" s="261" t="str">
        <f>IF(E369="","",DataPembayaran_BLU!$U369)</f>
        <v/>
      </c>
      <c r="G369" s="262" t="str">
        <f>IF(E369="","",DataPembayaran_BLU!$E369)</f>
        <v/>
      </c>
      <c r="H369" s="7" t="str">
        <f>IF(E369="","",DataPembayaran_BLU!$L369-DataPembayaran_BLU!$N369-DataPembayaran_BLU!$P369)</f>
        <v/>
      </c>
      <c r="I369" s="256" t="str">
        <f>IF(E369="","",DataPembayaran_BLU!$F369)</f>
        <v/>
      </c>
      <c r="J369" s="263" t="str">
        <f>IFERROR(INDEX(supplier_alamat,MATCH(DataSP2D_BLU!I369,supplier,0)),"")</f>
        <v/>
      </c>
      <c r="K369" s="263" t="str">
        <f t="shared" si="30"/>
        <v/>
      </c>
      <c r="L369" s="263" t="str">
        <f t="shared" si="31"/>
        <v/>
      </c>
      <c r="M369" s="263" t="str">
        <f t="shared" si="32"/>
        <v/>
      </c>
      <c r="N369" s="264" t="str">
        <f>IF(E369="","",DataPembayaran_BLU!$G369)</f>
        <v/>
      </c>
    </row>
    <row r="370" spans="1:14">
      <c r="A370" s="256">
        <v>369</v>
      </c>
      <c r="B370" s="257" t="str">
        <f>_xlfn.IFNA(INDEX(DataPembayaran_BLU!$C$2:$C$700,MATCH(A370,DataPembayaran_BLU!$A$2:$A$700,0)),"")</f>
        <v/>
      </c>
      <c r="C370" s="258" t="str">
        <f>IF(INDEX(DataPembayaran_BLU!$B$2:$B$700,MATCH(DataSP2D_BLU!B370,DataPembayaran_BLU!$C$2:$C$700,0))=0,"",INDEX(DataPembayaran_BLU!$B$2:$B$700,MATCH(DataSP2D_BLU!B370,DataPembayaran_BLU!$C$2:$C$700,0)))</f>
        <v/>
      </c>
      <c r="D370" s="259"/>
      <c r="E370" s="260"/>
      <c r="F370" s="261" t="str">
        <f>IF(E370="","",DataPembayaran_BLU!$U370)</f>
        <v/>
      </c>
      <c r="G370" s="262" t="str">
        <f>IF(E370="","",DataPembayaran_BLU!$E370)</f>
        <v/>
      </c>
      <c r="H370" s="7" t="str">
        <f>IF(E370="","",DataPembayaran_BLU!$L370-DataPembayaran_BLU!$N370-DataPembayaran_BLU!$P370)</f>
        <v/>
      </c>
      <c r="I370" s="256" t="str">
        <f>IF(E370="","",DataPembayaran_BLU!$F370)</f>
        <v/>
      </c>
      <c r="J370" s="263" t="str">
        <f>IFERROR(INDEX(supplier_alamat,MATCH(DataSP2D_BLU!I370,supplier,0)),"")</f>
        <v/>
      </c>
      <c r="K370" s="263" t="str">
        <f t="shared" si="30"/>
        <v/>
      </c>
      <c r="L370" s="263" t="str">
        <f t="shared" si="31"/>
        <v/>
      </c>
      <c r="M370" s="263" t="str">
        <f t="shared" si="32"/>
        <v/>
      </c>
      <c r="N370" s="264" t="str">
        <f>IF(E370="","",DataPembayaran_BLU!$G370)</f>
        <v/>
      </c>
    </row>
    <row r="371" spans="1:14">
      <c r="A371" s="256">
        <v>370</v>
      </c>
      <c r="B371" s="257" t="str">
        <f>_xlfn.IFNA(INDEX(DataPembayaran_BLU!$C$2:$C$700,MATCH(A371,DataPembayaran_BLU!$A$2:$A$700,0)),"")</f>
        <v/>
      </c>
      <c r="C371" s="258" t="str">
        <f>IF(INDEX(DataPembayaran_BLU!$B$2:$B$700,MATCH(DataSP2D_BLU!B371,DataPembayaran_BLU!$C$2:$C$700,0))=0,"",INDEX(DataPembayaran_BLU!$B$2:$B$700,MATCH(DataSP2D_BLU!B371,DataPembayaran_BLU!$C$2:$C$700,0)))</f>
        <v/>
      </c>
      <c r="D371" s="259"/>
      <c r="E371" s="260"/>
      <c r="F371" s="261" t="str">
        <f>IF(E371="","",DataPembayaran_BLU!$U371)</f>
        <v/>
      </c>
      <c r="G371" s="262" t="str">
        <f>IF(E371="","",DataPembayaran_BLU!$E371)</f>
        <v/>
      </c>
      <c r="H371" s="7" t="str">
        <f>IF(E371="","",DataPembayaran_BLU!$L371-DataPembayaran_BLU!$N371-DataPembayaran_BLU!$P371)</f>
        <v/>
      </c>
      <c r="I371" s="256" t="str">
        <f>IF(E371="","",DataPembayaran_BLU!$F371)</f>
        <v/>
      </c>
      <c r="J371" s="263" t="str">
        <f>IFERROR(INDEX(supplier_alamat,MATCH(DataSP2D_BLU!I371,supplier,0)),"")</f>
        <v/>
      </c>
      <c r="K371" s="263" t="str">
        <f t="shared" si="30"/>
        <v/>
      </c>
      <c r="L371" s="263" t="str">
        <f t="shared" si="31"/>
        <v/>
      </c>
      <c r="M371" s="263" t="str">
        <f t="shared" si="32"/>
        <v/>
      </c>
      <c r="N371" s="264" t="str">
        <f>IF(E371="","",DataPembayaran_BLU!$G371)</f>
        <v/>
      </c>
    </row>
    <row r="372" spans="1:14">
      <c r="A372" s="256">
        <v>371</v>
      </c>
      <c r="B372" s="257" t="str">
        <f>_xlfn.IFNA(INDEX(DataPembayaran_BLU!$C$2:$C$700,MATCH(A372,DataPembayaran_BLU!$A$2:$A$700,0)),"")</f>
        <v/>
      </c>
      <c r="C372" s="258" t="str">
        <f>IF(INDEX(DataPembayaran_BLU!$B$2:$B$700,MATCH(DataSP2D_BLU!B372,DataPembayaran_BLU!$C$2:$C$700,0))=0,"",INDEX(DataPembayaran_BLU!$B$2:$B$700,MATCH(DataSP2D_BLU!B372,DataPembayaran_BLU!$C$2:$C$700,0)))</f>
        <v/>
      </c>
      <c r="D372" s="259"/>
      <c r="E372" s="260"/>
      <c r="F372" s="261" t="str">
        <f>IF(E372="","",DataPembayaran_BLU!$U372)</f>
        <v/>
      </c>
      <c r="G372" s="262" t="str">
        <f>IF(E372="","",DataPembayaran_BLU!$E372)</f>
        <v/>
      </c>
      <c r="H372" s="7" t="str">
        <f>IF(E372="","",DataPembayaran_BLU!$L372-DataPembayaran_BLU!$N372-DataPembayaran_BLU!$P372)</f>
        <v/>
      </c>
      <c r="I372" s="256" t="str">
        <f>IF(E372="","",DataPembayaran_BLU!$F372)</f>
        <v/>
      </c>
      <c r="J372" s="263" t="str">
        <f>IFERROR(INDEX(supplier_alamat,MATCH(DataSP2D_BLU!I372,supplier,0)),"")</f>
        <v/>
      </c>
      <c r="K372" s="263" t="str">
        <f t="shared" si="30"/>
        <v/>
      </c>
      <c r="L372" s="263" t="str">
        <f t="shared" si="31"/>
        <v/>
      </c>
      <c r="M372" s="263" t="str">
        <f t="shared" si="32"/>
        <v/>
      </c>
      <c r="N372" s="264" t="str">
        <f>IF(E372="","",DataPembayaran_BLU!$G372)</f>
        <v/>
      </c>
    </row>
    <row r="373" spans="1:14">
      <c r="A373" s="256">
        <v>372</v>
      </c>
      <c r="B373" s="257" t="str">
        <f>_xlfn.IFNA(INDEX(DataPembayaran_BLU!$C$2:$C$700,MATCH(A373,DataPembayaran_BLU!$A$2:$A$700,0)),"")</f>
        <v/>
      </c>
      <c r="C373" s="258" t="str">
        <f>IF(INDEX(DataPembayaran_BLU!$B$2:$B$700,MATCH(DataSP2D_BLU!B373,DataPembayaran_BLU!$C$2:$C$700,0))=0,"",INDEX(DataPembayaran_BLU!$B$2:$B$700,MATCH(DataSP2D_BLU!B373,DataPembayaran_BLU!$C$2:$C$700,0)))</f>
        <v/>
      </c>
      <c r="D373" s="259"/>
      <c r="E373" s="260"/>
      <c r="F373" s="261" t="str">
        <f>IF(E373="","",DataPembayaran_BLU!$U373)</f>
        <v/>
      </c>
      <c r="G373" s="262" t="str">
        <f>IF(E373="","",DataPembayaran_BLU!$E373)</f>
        <v/>
      </c>
      <c r="H373" s="7" t="str">
        <f>IF(E373="","",DataPembayaran_BLU!$L373-DataPembayaran_BLU!$N373-DataPembayaran_BLU!$P373)</f>
        <v/>
      </c>
      <c r="I373" s="256" t="str">
        <f>IF(E373="","",DataPembayaran_BLU!$F373)</f>
        <v/>
      </c>
      <c r="J373" s="263" t="str">
        <f>IFERROR(INDEX(supplier_alamat,MATCH(DataSP2D_BLU!I373,supplier,0)),"")</f>
        <v/>
      </c>
      <c r="K373" s="263" t="str">
        <f t="shared" si="30"/>
        <v/>
      </c>
      <c r="L373" s="263" t="str">
        <f t="shared" si="31"/>
        <v/>
      </c>
      <c r="M373" s="263" t="str">
        <f t="shared" si="32"/>
        <v/>
      </c>
      <c r="N373" s="264" t="str">
        <f>IF(E373="","",DataPembayaran_BLU!$G373)</f>
        <v/>
      </c>
    </row>
    <row r="374" spans="1:14">
      <c r="A374" s="256">
        <v>373</v>
      </c>
      <c r="B374" s="257" t="str">
        <f>_xlfn.IFNA(INDEX(DataPembayaran_BLU!$C$2:$C$700,MATCH(A374,DataPembayaran_BLU!$A$2:$A$700,0)),"")</f>
        <v/>
      </c>
      <c r="C374" s="258" t="str">
        <f>IF(INDEX(DataPembayaran_BLU!$B$2:$B$700,MATCH(DataSP2D_BLU!B374,DataPembayaran_BLU!$C$2:$C$700,0))=0,"",INDEX(DataPembayaran_BLU!$B$2:$B$700,MATCH(DataSP2D_BLU!B374,DataPembayaran_BLU!$C$2:$C$700,0)))</f>
        <v/>
      </c>
      <c r="D374" s="259"/>
      <c r="E374" s="260"/>
      <c r="F374" s="261" t="str">
        <f>IF(E374="","",DataPembayaran_BLU!$U374)</f>
        <v/>
      </c>
      <c r="G374" s="262" t="str">
        <f>IF(E374="","",DataPembayaran_BLU!$E374)</f>
        <v/>
      </c>
      <c r="H374" s="7" t="str">
        <f>IF(E374="","",DataPembayaran_BLU!$L374-DataPembayaran_BLU!$N374-DataPembayaran_BLU!$P374)</f>
        <v/>
      </c>
      <c r="I374" s="256" t="str">
        <f>IF(E374="","",DataPembayaran_BLU!$F374)</f>
        <v/>
      </c>
      <c r="J374" s="263" t="str">
        <f>IFERROR(INDEX(supplier_alamat,MATCH(DataSP2D_BLU!I374,supplier,0)),"")</f>
        <v/>
      </c>
      <c r="K374" s="263" t="str">
        <f t="shared" si="30"/>
        <v/>
      </c>
      <c r="L374" s="263" t="str">
        <f t="shared" si="31"/>
        <v/>
      </c>
      <c r="M374" s="263" t="str">
        <f t="shared" si="32"/>
        <v/>
      </c>
      <c r="N374" s="264" t="str">
        <f>IF(E374="","",DataPembayaran_BLU!$G374)</f>
        <v/>
      </c>
    </row>
    <row r="375" spans="1:14">
      <c r="A375" s="256">
        <v>374</v>
      </c>
      <c r="B375" s="257" t="str">
        <f>_xlfn.IFNA(INDEX(DataPembayaran_BLU!$C$2:$C$700,MATCH(A375,DataPembayaran_BLU!$A$2:$A$700,0)),"")</f>
        <v/>
      </c>
      <c r="C375" s="258" t="str">
        <f>IF(INDEX(DataPembayaran_BLU!$B$2:$B$700,MATCH(DataSP2D_BLU!B375,DataPembayaran_BLU!$C$2:$C$700,0))=0,"",INDEX(DataPembayaran_BLU!$B$2:$B$700,MATCH(DataSP2D_BLU!B375,DataPembayaran_BLU!$C$2:$C$700,0)))</f>
        <v/>
      </c>
      <c r="D375" s="259"/>
      <c r="E375" s="260"/>
      <c r="F375" s="261" t="str">
        <f>IF(E375="","",DataPembayaran_BLU!$U375)</f>
        <v/>
      </c>
      <c r="G375" s="262" t="str">
        <f>IF(E375="","",DataPembayaran_BLU!$E375)</f>
        <v/>
      </c>
      <c r="H375" s="7" t="str">
        <f>IF(E375="","",DataPembayaran_BLU!$L375-DataPembayaran_BLU!$N375-DataPembayaran_BLU!$P375)</f>
        <v/>
      </c>
      <c r="I375" s="256" t="str">
        <f>IF(E375="","",DataPembayaran_BLU!$F375)</f>
        <v/>
      </c>
      <c r="J375" s="263" t="str">
        <f>IFERROR(INDEX(supplier_alamat,MATCH(DataSP2D_BLU!I375,supplier,0)),"")</f>
        <v/>
      </c>
      <c r="K375" s="263" t="str">
        <f t="shared" si="30"/>
        <v/>
      </c>
      <c r="L375" s="263" t="str">
        <f t="shared" si="31"/>
        <v/>
      </c>
      <c r="M375" s="263" t="str">
        <f t="shared" si="32"/>
        <v/>
      </c>
      <c r="N375" s="264" t="str">
        <f>IF(E375="","",DataPembayaran_BLU!$G375)</f>
        <v/>
      </c>
    </row>
    <row r="376" spans="1:14">
      <c r="A376" s="256">
        <v>375</v>
      </c>
      <c r="B376" s="257" t="str">
        <f>_xlfn.IFNA(INDEX(DataPembayaran_BLU!$C$2:$C$700,MATCH(A376,DataPembayaran_BLU!$A$2:$A$700,0)),"")</f>
        <v/>
      </c>
      <c r="C376" s="258" t="str">
        <f>IF(INDEX(DataPembayaran_BLU!$B$2:$B$700,MATCH(DataSP2D_BLU!B376,DataPembayaran_BLU!$C$2:$C$700,0))=0,"",INDEX(DataPembayaran_BLU!$B$2:$B$700,MATCH(DataSP2D_BLU!B376,DataPembayaran_BLU!$C$2:$C$700,0)))</f>
        <v/>
      </c>
      <c r="D376" s="259"/>
      <c r="E376" s="260"/>
      <c r="F376" s="261" t="str">
        <f>IF(E376="","",DataPembayaran_BLU!$U376)</f>
        <v/>
      </c>
      <c r="G376" s="262" t="str">
        <f>IF(E376="","",DataPembayaran_BLU!$E376)</f>
        <v/>
      </c>
      <c r="H376" s="7" t="str">
        <f>IF(E376="","",DataPembayaran_BLU!$L376-DataPembayaran_BLU!$N376-DataPembayaran_BLU!$P376)</f>
        <v/>
      </c>
      <c r="I376" s="256" t="str">
        <f>IF(E376="","",DataPembayaran_BLU!$F376)</f>
        <v/>
      </c>
      <c r="J376" s="263" t="str">
        <f>IFERROR(INDEX(supplier_alamat,MATCH(DataSP2D_BLU!I376,supplier,0)),"")</f>
        <v/>
      </c>
      <c r="K376" s="263" t="str">
        <f t="shared" si="30"/>
        <v/>
      </c>
      <c r="L376" s="263" t="str">
        <f t="shared" si="31"/>
        <v/>
      </c>
      <c r="M376" s="263" t="str">
        <f t="shared" si="32"/>
        <v/>
      </c>
      <c r="N376" s="264" t="str">
        <f>IF(E376="","",DataPembayaran_BLU!$G376)</f>
        <v/>
      </c>
    </row>
    <row r="377" spans="1:14">
      <c r="A377" s="256">
        <v>376</v>
      </c>
      <c r="B377" s="257" t="str">
        <f>_xlfn.IFNA(INDEX(DataPembayaran_BLU!$C$2:$C$700,MATCH(A377,DataPembayaran_BLU!$A$2:$A$700,0)),"")</f>
        <v/>
      </c>
      <c r="C377" s="258" t="str">
        <f>IF(INDEX(DataPembayaran_BLU!$B$2:$B$700,MATCH(DataSP2D_BLU!B377,DataPembayaran_BLU!$C$2:$C$700,0))=0,"",INDEX(DataPembayaran_BLU!$B$2:$B$700,MATCH(DataSP2D_BLU!B377,DataPembayaran_BLU!$C$2:$C$700,0)))</f>
        <v/>
      </c>
      <c r="D377" s="259"/>
      <c r="E377" s="260"/>
      <c r="F377" s="261" t="str">
        <f>IF(E377="","",DataPembayaran_BLU!$U377)</f>
        <v/>
      </c>
      <c r="G377" s="262" t="str">
        <f>IF(E377="","",DataPembayaran_BLU!$E377)</f>
        <v/>
      </c>
      <c r="H377" s="7" t="str">
        <f>IF(E377="","",DataPembayaran_BLU!$L377-DataPembayaran_BLU!$N377-DataPembayaran_BLU!$P377)</f>
        <v/>
      </c>
      <c r="I377" s="256" t="str">
        <f>IF(E377="","",DataPembayaran_BLU!$F377)</f>
        <v/>
      </c>
      <c r="J377" s="263" t="str">
        <f>IFERROR(INDEX(supplier_alamat,MATCH(DataSP2D_BLU!I377,supplier,0)),"")</f>
        <v/>
      </c>
      <c r="K377" s="263" t="str">
        <f t="shared" si="30"/>
        <v/>
      </c>
      <c r="L377" s="263" t="str">
        <f t="shared" si="31"/>
        <v/>
      </c>
      <c r="M377" s="263" t="str">
        <f t="shared" si="32"/>
        <v/>
      </c>
      <c r="N377" s="264" t="str">
        <f>IF(E377="","",DataPembayaran_BLU!$G377)</f>
        <v/>
      </c>
    </row>
    <row r="378" spans="1:14">
      <c r="A378" s="256">
        <v>377</v>
      </c>
      <c r="B378" s="257" t="str">
        <f>_xlfn.IFNA(INDEX(DataPembayaran_BLU!$C$2:$C$700,MATCH(A378,DataPembayaran_BLU!$A$2:$A$700,0)),"")</f>
        <v/>
      </c>
      <c r="C378" s="258" t="str">
        <f>IF(INDEX(DataPembayaran_BLU!$B$2:$B$700,MATCH(DataSP2D_BLU!B378,DataPembayaran_BLU!$C$2:$C$700,0))=0,"",INDEX(DataPembayaran_BLU!$B$2:$B$700,MATCH(DataSP2D_BLU!B378,DataPembayaran_BLU!$C$2:$C$700,0)))</f>
        <v/>
      </c>
      <c r="D378" s="259"/>
      <c r="E378" s="260"/>
      <c r="F378" s="261" t="str">
        <f>IF(E378="","",DataPembayaran_BLU!$U378)</f>
        <v/>
      </c>
      <c r="G378" s="262" t="str">
        <f>IF(E378="","",DataPembayaran_BLU!$E378)</f>
        <v/>
      </c>
      <c r="H378" s="7" t="str">
        <f>IF(E378="","",DataPembayaran_BLU!$L378-DataPembayaran_BLU!$N378-DataPembayaran_BLU!$P378)</f>
        <v/>
      </c>
      <c r="I378" s="256" t="str">
        <f>IF(E378="","",DataPembayaran_BLU!$F378)</f>
        <v/>
      </c>
      <c r="J378" s="263" t="str">
        <f>IFERROR(INDEX(supplier_alamat,MATCH(DataSP2D_BLU!I378,supplier,0)),"")</f>
        <v/>
      </c>
      <c r="K378" s="263" t="str">
        <f t="shared" si="30"/>
        <v/>
      </c>
      <c r="L378" s="263" t="str">
        <f t="shared" si="31"/>
        <v/>
      </c>
      <c r="M378" s="263" t="str">
        <f t="shared" si="32"/>
        <v/>
      </c>
      <c r="N378" s="264" t="str">
        <f>IF(E378="","",DataPembayaran_BLU!$G378)</f>
        <v/>
      </c>
    </row>
    <row r="379" spans="1:14">
      <c r="A379" s="256">
        <v>378</v>
      </c>
      <c r="B379" s="257" t="str">
        <f>_xlfn.IFNA(INDEX(DataPembayaran_BLU!$C$2:$C$700,MATCH(A379,DataPembayaran_BLU!$A$2:$A$700,0)),"")</f>
        <v/>
      </c>
      <c r="C379" s="258" t="str">
        <f>IF(INDEX(DataPembayaran_BLU!$B$2:$B$700,MATCH(DataSP2D_BLU!B379,DataPembayaran_BLU!$C$2:$C$700,0))=0,"",INDEX(DataPembayaran_BLU!$B$2:$B$700,MATCH(DataSP2D_BLU!B379,DataPembayaran_BLU!$C$2:$C$700,0)))</f>
        <v/>
      </c>
      <c r="D379" s="259"/>
      <c r="E379" s="260"/>
      <c r="F379" s="261" t="str">
        <f>IF(E379="","",DataPembayaran_BLU!$U379)</f>
        <v/>
      </c>
      <c r="G379" s="262" t="str">
        <f>IF(E379="","",DataPembayaran_BLU!$E379)</f>
        <v/>
      </c>
      <c r="H379" s="7" t="str">
        <f>IF(E379="","",DataPembayaran_BLU!$L379-DataPembayaran_BLU!$N379-DataPembayaran_BLU!$P379)</f>
        <v/>
      </c>
      <c r="I379" s="256" t="str">
        <f>IF(E379="","",DataPembayaran_BLU!$F379)</f>
        <v/>
      </c>
      <c r="J379" s="263" t="str">
        <f>IFERROR(INDEX(supplier_alamat,MATCH(DataSP2D_BLU!I379,supplier,0)),"")</f>
        <v/>
      </c>
      <c r="K379" s="263" t="str">
        <f t="shared" si="30"/>
        <v/>
      </c>
      <c r="L379" s="263" t="str">
        <f t="shared" si="31"/>
        <v/>
      </c>
      <c r="M379" s="263" t="str">
        <f t="shared" si="32"/>
        <v/>
      </c>
      <c r="N379" s="264" t="str">
        <f>IF(E379="","",DataPembayaran_BLU!$G379)</f>
        <v/>
      </c>
    </row>
    <row r="380" spans="1:14">
      <c r="A380" s="256">
        <v>379</v>
      </c>
      <c r="B380" s="257" t="str">
        <f>_xlfn.IFNA(INDEX(DataPembayaran_BLU!$C$2:$C$700,MATCH(A380,DataPembayaran_BLU!$A$2:$A$700,0)),"")</f>
        <v/>
      </c>
      <c r="C380" s="258" t="str">
        <f>IF(INDEX(DataPembayaran_BLU!$B$2:$B$700,MATCH(DataSP2D_BLU!B380,DataPembayaran_BLU!$C$2:$C$700,0))=0,"",INDEX(DataPembayaran_BLU!$B$2:$B$700,MATCH(DataSP2D_BLU!B380,DataPembayaran_BLU!$C$2:$C$700,0)))</f>
        <v/>
      </c>
      <c r="D380" s="259"/>
      <c r="E380" s="260"/>
      <c r="F380" s="261" t="str">
        <f>IF(E380="","",DataPembayaran_BLU!$U380)</f>
        <v/>
      </c>
      <c r="G380" s="262" t="str">
        <f>IF(E380="","",DataPembayaran_BLU!$E380)</f>
        <v/>
      </c>
      <c r="H380" s="7" t="str">
        <f>IF(E380="","",DataPembayaran_BLU!$L380-DataPembayaran_BLU!$N380-DataPembayaran_BLU!$P380)</f>
        <v/>
      </c>
      <c r="I380" s="256" t="str">
        <f>IF(E380="","",DataPembayaran_BLU!$F380)</f>
        <v/>
      </c>
      <c r="J380" s="263" t="str">
        <f>IFERROR(INDEX(supplier_alamat,MATCH(DataSP2D_BLU!I380,supplier,0)),"")</f>
        <v/>
      </c>
      <c r="K380" s="263" t="str">
        <f t="shared" si="30"/>
        <v/>
      </c>
      <c r="L380" s="263" t="str">
        <f t="shared" si="31"/>
        <v/>
      </c>
      <c r="M380" s="263" t="str">
        <f t="shared" si="32"/>
        <v/>
      </c>
      <c r="N380" s="264" t="str">
        <f>IF(E380="","",DataPembayaran_BLU!$G380)</f>
        <v/>
      </c>
    </row>
    <row r="381" spans="1:14">
      <c r="A381" s="256">
        <v>380</v>
      </c>
      <c r="B381" s="257" t="str">
        <f>_xlfn.IFNA(INDEX(DataPembayaran_BLU!$C$2:$C$700,MATCH(A381,DataPembayaran_BLU!$A$2:$A$700,0)),"")</f>
        <v/>
      </c>
      <c r="C381" s="258" t="str">
        <f>IF(INDEX(DataPembayaran_BLU!$B$2:$B$700,MATCH(DataSP2D_BLU!B381,DataPembayaran_BLU!$C$2:$C$700,0))=0,"",INDEX(DataPembayaran_BLU!$B$2:$B$700,MATCH(DataSP2D_BLU!B381,DataPembayaran_BLU!$C$2:$C$700,0)))</f>
        <v/>
      </c>
      <c r="D381" s="259"/>
      <c r="E381" s="260"/>
      <c r="F381" s="261" t="str">
        <f>IF(E381="","",DataPembayaran_BLU!$U381)</f>
        <v/>
      </c>
      <c r="G381" s="262" t="str">
        <f>IF(E381="","",DataPembayaran_BLU!$E381)</f>
        <v/>
      </c>
      <c r="H381" s="7" t="str">
        <f>IF(E381="","",DataPembayaran_BLU!$L381-DataPembayaran_BLU!$N381-DataPembayaran_BLU!$P381)</f>
        <v/>
      </c>
      <c r="I381" s="256" t="str">
        <f>IF(E381="","",DataPembayaran_BLU!$F381)</f>
        <v/>
      </c>
      <c r="J381" s="263" t="str">
        <f>IFERROR(INDEX(supplier_alamat,MATCH(DataSP2D_BLU!I381,supplier,0)),"")</f>
        <v/>
      </c>
      <c r="K381" s="263" t="str">
        <f t="shared" si="30"/>
        <v/>
      </c>
      <c r="L381" s="263" t="str">
        <f t="shared" si="31"/>
        <v/>
      </c>
      <c r="M381" s="263" t="str">
        <f t="shared" si="32"/>
        <v/>
      </c>
      <c r="N381" s="264" t="str">
        <f>IF(E381="","",DataPembayaran_BLU!$G381)</f>
        <v/>
      </c>
    </row>
    <row r="382" spans="1:14">
      <c r="A382" s="256">
        <v>381</v>
      </c>
      <c r="B382" s="257" t="str">
        <f>_xlfn.IFNA(INDEX(DataPembayaran_BLU!$C$2:$C$700,MATCH(A382,DataPembayaran_BLU!$A$2:$A$700,0)),"")</f>
        <v/>
      </c>
      <c r="C382" s="258" t="str">
        <f>IF(INDEX(DataPembayaran_BLU!$B$2:$B$700,MATCH(DataSP2D_BLU!B382,DataPembayaran_BLU!$C$2:$C$700,0))=0,"",INDEX(DataPembayaran_BLU!$B$2:$B$700,MATCH(DataSP2D_BLU!B382,DataPembayaran_BLU!$C$2:$C$700,0)))</f>
        <v/>
      </c>
      <c r="D382" s="259"/>
      <c r="E382" s="260"/>
      <c r="F382" s="261" t="str">
        <f>IF(E382="","",DataPembayaran_BLU!$U382)</f>
        <v/>
      </c>
      <c r="G382" s="262" t="str">
        <f>IF(E382="","",DataPembayaran_BLU!$E382)</f>
        <v/>
      </c>
      <c r="H382" s="7" t="str">
        <f>IF(E382="","",DataPembayaran_BLU!$L382-DataPembayaran_BLU!$N382-DataPembayaran_BLU!$P382)</f>
        <v/>
      </c>
      <c r="I382" s="256" t="str">
        <f>IF(E382="","",DataPembayaran_BLU!$F382)</f>
        <v/>
      </c>
      <c r="J382" s="263" t="str">
        <f>IFERROR(INDEX(supplier_alamat,MATCH(DataSP2D_BLU!I382,supplier,0)),"")</f>
        <v/>
      </c>
      <c r="K382" s="263" t="str">
        <f t="shared" si="30"/>
        <v/>
      </c>
      <c r="L382" s="263" t="str">
        <f t="shared" si="31"/>
        <v/>
      </c>
      <c r="M382" s="263" t="str">
        <f t="shared" si="32"/>
        <v/>
      </c>
      <c r="N382" s="264" t="str">
        <f>IF(E382="","",DataPembayaran_BLU!$G382)</f>
        <v/>
      </c>
    </row>
    <row r="383" spans="1:14">
      <c r="A383" s="256">
        <v>382</v>
      </c>
      <c r="B383" s="257" t="str">
        <f>_xlfn.IFNA(INDEX(DataPembayaran_BLU!$C$2:$C$700,MATCH(A383,DataPembayaran_BLU!$A$2:$A$700,0)),"")</f>
        <v/>
      </c>
      <c r="C383" s="258" t="str">
        <f>IF(INDEX(DataPembayaran_BLU!$B$2:$B$700,MATCH(DataSP2D_BLU!B383,DataPembayaran_BLU!$C$2:$C$700,0))=0,"",INDEX(DataPembayaran_BLU!$B$2:$B$700,MATCH(DataSP2D_BLU!B383,DataPembayaran_BLU!$C$2:$C$700,0)))</f>
        <v/>
      </c>
      <c r="D383" s="259"/>
      <c r="E383" s="260"/>
      <c r="F383" s="261" t="str">
        <f>IF(E383="","",DataPembayaran_BLU!$U383)</f>
        <v/>
      </c>
      <c r="G383" s="262" t="str">
        <f>IF(E383="","",DataPembayaran_BLU!$E383)</f>
        <v/>
      </c>
      <c r="H383" s="7" t="str">
        <f>IF(E383="","",DataPembayaran_BLU!$L383-DataPembayaran_BLU!$N383-DataPembayaran_BLU!$P383)</f>
        <v/>
      </c>
      <c r="I383" s="256" t="str">
        <f>IF(E383="","",DataPembayaran_BLU!$F383)</f>
        <v/>
      </c>
      <c r="J383" s="263" t="str">
        <f>IFERROR(INDEX(supplier_alamat,MATCH(DataSP2D_BLU!I383,supplier,0)),"")</f>
        <v/>
      </c>
      <c r="K383" s="263" t="str">
        <f t="shared" si="30"/>
        <v/>
      </c>
      <c r="L383" s="263" t="str">
        <f t="shared" si="31"/>
        <v/>
      </c>
      <c r="M383" s="263" t="str">
        <f t="shared" si="32"/>
        <v/>
      </c>
      <c r="N383" s="264" t="str">
        <f>IF(E383="","",DataPembayaran_BLU!$G383)</f>
        <v/>
      </c>
    </row>
    <row r="384" spans="1:14">
      <c r="A384" s="256">
        <v>383</v>
      </c>
      <c r="B384" s="257" t="str">
        <f>_xlfn.IFNA(INDEX(DataPembayaran_BLU!$C$2:$C$700,MATCH(A384,DataPembayaran_BLU!$A$2:$A$700,0)),"")</f>
        <v/>
      </c>
      <c r="C384" s="258" t="str">
        <f>IF(INDEX(DataPembayaran_BLU!$B$2:$B$700,MATCH(DataSP2D_BLU!B384,DataPembayaran_BLU!$C$2:$C$700,0))=0,"",INDEX(DataPembayaran_BLU!$B$2:$B$700,MATCH(DataSP2D_BLU!B384,DataPembayaran_BLU!$C$2:$C$700,0)))</f>
        <v/>
      </c>
      <c r="D384" s="259"/>
      <c r="E384" s="260"/>
      <c r="F384" s="261" t="str">
        <f>IF(E384="","",DataPembayaran_BLU!$U384)</f>
        <v/>
      </c>
      <c r="G384" s="262" t="str">
        <f>IF(E384="","",DataPembayaran_BLU!$E384)</f>
        <v/>
      </c>
      <c r="H384" s="7" t="str">
        <f>IF(E384="","",DataPembayaran_BLU!$L384-DataPembayaran_BLU!$N384-DataPembayaran_BLU!$P384)</f>
        <v/>
      </c>
      <c r="I384" s="256" t="str">
        <f>IF(E384="","",DataPembayaran_BLU!$F384)</f>
        <v/>
      </c>
      <c r="J384" s="263" t="str">
        <f>IFERROR(INDEX(supplier_alamat,MATCH(DataSP2D_BLU!I384,supplier,0)),"")</f>
        <v/>
      </c>
      <c r="K384" s="263" t="str">
        <f t="shared" si="30"/>
        <v/>
      </c>
      <c r="L384" s="263" t="str">
        <f t="shared" si="31"/>
        <v/>
      </c>
      <c r="M384" s="263" t="str">
        <f t="shared" si="32"/>
        <v/>
      </c>
      <c r="N384" s="264" t="str">
        <f>IF(E384="","",DataPembayaran_BLU!$G384)</f>
        <v/>
      </c>
    </row>
    <row r="385" spans="1:14">
      <c r="A385" s="256">
        <v>384</v>
      </c>
      <c r="B385" s="257" t="str">
        <f>_xlfn.IFNA(INDEX(DataPembayaran_BLU!$C$2:$C$700,MATCH(A385,DataPembayaran_BLU!$A$2:$A$700,0)),"")</f>
        <v/>
      </c>
      <c r="C385" s="258" t="str">
        <f>IF(INDEX(DataPembayaran_BLU!$B$2:$B$700,MATCH(DataSP2D_BLU!B385,DataPembayaran_BLU!$C$2:$C$700,0))=0,"",INDEX(DataPembayaran_BLU!$B$2:$B$700,MATCH(DataSP2D_BLU!B385,DataPembayaran_BLU!$C$2:$C$700,0)))</f>
        <v/>
      </c>
      <c r="D385" s="259"/>
      <c r="E385" s="260"/>
      <c r="F385" s="261" t="str">
        <f>IF(E385="","",DataPembayaran_BLU!$U385)</f>
        <v/>
      </c>
      <c r="G385" s="262" t="str">
        <f>IF(E385="","",DataPembayaran_BLU!$E385)</f>
        <v/>
      </c>
      <c r="H385" s="7" t="str">
        <f>IF(E385="","",DataPembayaran_BLU!$L385-DataPembayaran_BLU!$N385-DataPembayaran_BLU!$P385)</f>
        <v/>
      </c>
      <c r="I385" s="256" t="str">
        <f>IF(E385="","",DataPembayaran_BLU!$F385)</f>
        <v/>
      </c>
      <c r="J385" s="263" t="str">
        <f>IFERROR(INDEX(supplier_alamat,MATCH(DataSP2D_BLU!I385,supplier,0)),"")</f>
        <v/>
      </c>
      <c r="K385" s="263" t="str">
        <f t="shared" si="30"/>
        <v/>
      </c>
      <c r="L385" s="263" t="str">
        <f t="shared" si="31"/>
        <v/>
      </c>
      <c r="M385" s="263" t="str">
        <f t="shared" si="32"/>
        <v/>
      </c>
      <c r="N385" s="264" t="str">
        <f>IF(E385="","",DataPembayaran_BLU!$G385)</f>
        <v/>
      </c>
    </row>
    <row r="386" spans="1:14">
      <c r="A386" s="256">
        <v>385</v>
      </c>
      <c r="B386" s="257" t="str">
        <f>_xlfn.IFNA(INDEX(DataPembayaran_BLU!$C$2:$C$700,MATCH(A386,DataPembayaran_BLU!$A$2:$A$700,0)),"")</f>
        <v/>
      </c>
      <c r="C386" s="258" t="str">
        <f>IF(INDEX(DataPembayaran_BLU!$B$2:$B$700,MATCH(DataSP2D_BLU!B386,DataPembayaran_BLU!$C$2:$C$700,0))=0,"",INDEX(DataPembayaran_BLU!$B$2:$B$700,MATCH(DataSP2D_BLU!B386,DataPembayaran_BLU!$C$2:$C$700,0)))</f>
        <v/>
      </c>
      <c r="D386" s="259"/>
      <c r="E386" s="260"/>
      <c r="F386" s="261" t="str">
        <f>IF(E386="","",DataPembayaran_BLU!$U386)</f>
        <v/>
      </c>
      <c r="G386" s="262" t="str">
        <f>IF(E386="","",DataPembayaran_BLU!$E386)</f>
        <v/>
      </c>
      <c r="H386" s="7" t="str">
        <f>IF(E386="","",DataPembayaran_BLU!$L386-DataPembayaran_BLU!$N386-DataPembayaran_BLU!$P386)</f>
        <v/>
      </c>
      <c r="I386" s="256" t="str">
        <f>IF(E386="","",DataPembayaran_BLU!$F386)</f>
        <v/>
      </c>
      <c r="J386" s="263" t="str">
        <f>IFERROR(INDEX(supplier_alamat,MATCH(DataSP2D_BLU!I386,supplier,0)),"")</f>
        <v/>
      </c>
      <c r="K386" s="263" t="str">
        <f t="shared" si="30"/>
        <v/>
      </c>
      <c r="L386" s="263" t="str">
        <f t="shared" si="31"/>
        <v/>
      </c>
      <c r="M386" s="263" t="str">
        <f t="shared" si="32"/>
        <v/>
      </c>
      <c r="N386" s="264" t="str">
        <f>IF(E386="","",DataPembayaran_BLU!$G386)</f>
        <v/>
      </c>
    </row>
    <row r="387" spans="1:14">
      <c r="A387" s="256">
        <v>386</v>
      </c>
      <c r="B387" s="257" t="str">
        <f>_xlfn.IFNA(INDEX(DataPembayaran_BLU!$C$2:$C$700,MATCH(A387,DataPembayaran_BLU!$A$2:$A$700,0)),"")</f>
        <v/>
      </c>
      <c r="C387" s="258" t="str">
        <f>IF(INDEX(DataPembayaran_BLU!$B$2:$B$700,MATCH(DataSP2D_BLU!B387,DataPembayaran_BLU!$C$2:$C$700,0))=0,"",INDEX(DataPembayaran_BLU!$B$2:$B$700,MATCH(DataSP2D_BLU!B387,DataPembayaran_BLU!$C$2:$C$700,0)))</f>
        <v/>
      </c>
      <c r="D387" s="259"/>
      <c r="E387" s="260"/>
      <c r="F387" s="261" t="str">
        <f>IF(E387="","",DataPembayaran_BLU!$U387)</f>
        <v/>
      </c>
      <c r="G387" s="262" t="str">
        <f>IF(E387="","",DataPembayaran_BLU!$E387)</f>
        <v/>
      </c>
      <c r="H387" s="7" t="str">
        <f>IF(E387="","",DataPembayaran_BLU!$L387-DataPembayaran_BLU!$N387-DataPembayaran_BLU!$P387)</f>
        <v/>
      </c>
      <c r="I387" s="256" t="str">
        <f>IF(E387="","",DataPembayaran_BLU!$F387)</f>
        <v/>
      </c>
      <c r="J387" s="263" t="str">
        <f>IFERROR(INDEX(supplier_alamat,MATCH(DataSP2D_BLU!I387,supplier,0)),"")</f>
        <v/>
      </c>
      <c r="K387" s="263" t="str">
        <f t="shared" si="30"/>
        <v/>
      </c>
      <c r="L387" s="263" t="str">
        <f t="shared" si="31"/>
        <v/>
      </c>
      <c r="M387" s="263" t="str">
        <f t="shared" si="32"/>
        <v/>
      </c>
      <c r="N387" s="264" t="str">
        <f>IF(E387="","",DataPembayaran_BLU!$G387)</f>
        <v/>
      </c>
    </row>
    <row r="388" spans="1:14">
      <c r="A388" s="256">
        <v>387</v>
      </c>
      <c r="B388" s="257" t="str">
        <f>_xlfn.IFNA(INDEX(DataPembayaran_BLU!$C$2:$C$700,MATCH(A388,DataPembayaran_BLU!$A$2:$A$700,0)),"")</f>
        <v/>
      </c>
      <c r="C388" s="258" t="str">
        <f>IF(INDEX(DataPembayaran_BLU!$B$2:$B$700,MATCH(DataSP2D_BLU!B388,DataPembayaran_BLU!$C$2:$C$700,0))=0,"",INDEX(DataPembayaran_BLU!$B$2:$B$700,MATCH(DataSP2D_BLU!B388,DataPembayaran_BLU!$C$2:$C$700,0)))</f>
        <v/>
      </c>
      <c r="D388" s="259"/>
      <c r="E388" s="260"/>
      <c r="F388" s="261" t="str">
        <f>IF(E388="","",DataPembayaran_BLU!$U388)</f>
        <v/>
      </c>
      <c r="G388" s="262" t="str">
        <f>IF(E388="","",DataPembayaran_BLU!$E388)</f>
        <v/>
      </c>
      <c r="H388" s="7" t="str">
        <f>IF(E388="","",DataPembayaran_BLU!$L388-DataPembayaran_BLU!$N388-DataPembayaran_BLU!$P388)</f>
        <v/>
      </c>
      <c r="I388" s="256" t="str">
        <f>IF(E388="","",DataPembayaran_BLU!$F388)</f>
        <v/>
      </c>
      <c r="J388" s="263" t="str">
        <f>IFERROR(INDEX(supplier_alamat,MATCH(DataSP2D_BLU!I388,supplier,0)),"")</f>
        <v/>
      </c>
      <c r="K388" s="263" t="str">
        <f t="shared" si="30"/>
        <v/>
      </c>
      <c r="L388" s="263" t="str">
        <f t="shared" si="31"/>
        <v/>
      </c>
      <c r="M388" s="263" t="str">
        <f t="shared" si="32"/>
        <v/>
      </c>
      <c r="N388" s="264" t="str">
        <f>IF(E388="","",DataPembayaran_BLU!$G388)</f>
        <v/>
      </c>
    </row>
    <row r="389" spans="1:14">
      <c r="A389" s="256">
        <v>388</v>
      </c>
      <c r="B389" s="257" t="str">
        <f>_xlfn.IFNA(INDEX(DataPembayaran_BLU!$C$2:$C$700,MATCH(A389,DataPembayaran_BLU!$A$2:$A$700,0)),"")</f>
        <v/>
      </c>
      <c r="C389" s="258" t="str">
        <f>IF(INDEX(DataPembayaran_BLU!$B$2:$B$700,MATCH(DataSP2D_BLU!B389,DataPembayaran_BLU!$C$2:$C$700,0))=0,"",INDEX(DataPembayaran_BLU!$B$2:$B$700,MATCH(DataSP2D_BLU!B389,DataPembayaran_BLU!$C$2:$C$700,0)))</f>
        <v/>
      </c>
      <c r="D389" s="259"/>
      <c r="E389" s="260"/>
      <c r="F389" s="261" t="str">
        <f>IF(E389="","",DataPembayaran_BLU!$U389)</f>
        <v/>
      </c>
      <c r="G389" s="262" t="str">
        <f>IF(E389="","",DataPembayaran_BLU!$E389)</f>
        <v/>
      </c>
      <c r="H389" s="7" t="str">
        <f>IF(E389="","",DataPembayaran_BLU!$L389-DataPembayaran_BLU!$N389-DataPembayaran_BLU!$P389)</f>
        <v/>
      </c>
      <c r="I389" s="256" t="str">
        <f>IF(E389="","",DataPembayaran_BLU!$F389)</f>
        <v/>
      </c>
      <c r="J389" s="263" t="str">
        <f>IFERROR(INDEX(supplier_alamat,MATCH(DataSP2D_BLU!I389,supplier,0)),"")</f>
        <v/>
      </c>
      <c r="K389" s="263" t="str">
        <f t="shared" si="30"/>
        <v/>
      </c>
      <c r="L389" s="263" t="str">
        <f t="shared" si="31"/>
        <v/>
      </c>
      <c r="M389" s="263" t="str">
        <f t="shared" si="32"/>
        <v/>
      </c>
      <c r="N389" s="264" t="str">
        <f>IF(E389="","",DataPembayaran_BLU!$G389)</f>
        <v/>
      </c>
    </row>
    <row r="390" spans="1:14">
      <c r="A390" s="256">
        <v>389</v>
      </c>
      <c r="B390" s="257" t="str">
        <f>_xlfn.IFNA(INDEX(DataPembayaran_BLU!$C$2:$C$700,MATCH(A390,DataPembayaran_BLU!$A$2:$A$700,0)),"")</f>
        <v/>
      </c>
      <c r="C390" s="258" t="str">
        <f>IF(INDEX(DataPembayaran_BLU!$B$2:$B$700,MATCH(DataSP2D_BLU!B390,DataPembayaran_BLU!$C$2:$C$700,0))=0,"",INDEX(DataPembayaran_BLU!$B$2:$B$700,MATCH(DataSP2D_BLU!B390,DataPembayaran_BLU!$C$2:$C$700,0)))</f>
        <v/>
      </c>
      <c r="D390" s="259"/>
      <c r="E390" s="260"/>
      <c r="F390" s="261" t="str">
        <f>IF(E390="","",DataPembayaran_BLU!$U390)</f>
        <v/>
      </c>
      <c r="G390" s="262" t="str">
        <f>IF(E390="","",DataPembayaran_BLU!$E390)</f>
        <v/>
      </c>
      <c r="H390" s="7" t="str">
        <f>IF(E390="","",DataPembayaran_BLU!$L390-DataPembayaran_BLU!$N390-DataPembayaran_BLU!$P390)</f>
        <v/>
      </c>
      <c r="I390" s="256" t="str">
        <f>IF(E390="","",DataPembayaran_BLU!$F390)</f>
        <v/>
      </c>
      <c r="J390" s="263" t="str">
        <f>IFERROR(INDEX(supplier_alamat,MATCH(DataSP2D_BLU!I390,supplier,0)),"")</f>
        <v/>
      </c>
      <c r="K390" s="263" t="str">
        <f t="shared" si="30"/>
        <v/>
      </c>
      <c r="L390" s="263" t="str">
        <f t="shared" si="31"/>
        <v/>
      </c>
      <c r="M390" s="263" t="str">
        <f t="shared" si="32"/>
        <v/>
      </c>
      <c r="N390" s="264" t="str">
        <f>IF(E390="","",DataPembayaran_BLU!$G390)</f>
        <v/>
      </c>
    </row>
    <row r="391" spans="1:14">
      <c r="A391" s="256">
        <v>390</v>
      </c>
      <c r="B391" s="257" t="str">
        <f>_xlfn.IFNA(INDEX(DataPembayaran_BLU!$C$2:$C$700,MATCH(A391,DataPembayaran_BLU!$A$2:$A$700,0)),"")</f>
        <v/>
      </c>
      <c r="C391" s="258" t="str">
        <f>IF(INDEX(DataPembayaran_BLU!$B$2:$B$700,MATCH(DataSP2D_BLU!B391,DataPembayaran_BLU!$C$2:$C$700,0))=0,"",INDEX(DataPembayaran_BLU!$B$2:$B$700,MATCH(DataSP2D_BLU!B391,DataPembayaran_BLU!$C$2:$C$700,0)))</f>
        <v/>
      </c>
      <c r="D391" s="259"/>
      <c r="E391" s="260"/>
      <c r="F391" s="261" t="str">
        <f>IF(E391="","",DataPembayaran_BLU!$U391)</f>
        <v/>
      </c>
      <c r="G391" s="262" t="str">
        <f>IF(E391="","",DataPembayaran_BLU!$E391)</f>
        <v/>
      </c>
      <c r="H391" s="7" t="str">
        <f>IF(E391="","",DataPembayaran_BLU!$L391-DataPembayaran_BLU!$N391-DataPembayaran_BLU!$P391)</f>
        <v/>
      </c>
      <c r="I391" s="256" t="str">
        <f>IF(E391="","",DataPembayaran_BLU!$F391)</f>
        <v/>
      </c>
      <c r="J391" s="263" t="str">
        <f>IFERROR(INDEX(supplier_alamat,MATCH(DataSP2D_BLU!I391,supplier,0)),"")</f>
        <v/>
      </c>
      <c r="K391" s="263" t="str">
        <f t="shared" si="30"/>
        <v/>
      </c>
      <c r="L391" s="263" t="str">
        <f t="shared" si="31"/>
        <v/>
      </c>
      <c r="M391" s="263" t="str">
        <f t="shared" si="32"/>
        <v/>
      </c>
      <c r="N391" s="264" t="str">
        <f>IF(E391="","",DataPembayaran_BLU!$G391)</f>
        <v/>
      </c>
    </row>
    <row r="392" spans="1:14">
      <c r="A392" s="256">
        <v>391</v>
      </c>
      <c r="B392" s="257" t="str">
        <f>_xlfn.IFNA(INDEX(DataPembayaran_BLU!$C$2:$C$700,MATCH(A392,DataPembayaran_BLU!$A$2:$A$700,0)),"")</f>
        <v/>
      </c>
      <c r="C392" s="258" t="str">
        <f>IF(INDEX(DataPembayaran_BLU!$B$2:$B$700,MATCH(DataSP2D_BLU!B392,DataPembayaran_BLU!$C$2:$C$700,0))=0,"",INDEX(DataPembayaran_BLU!$B$2:$B$700,MATCH(DataSP2D_BLU!B392,DataPembayaran_BLU!$C$2:$C$700,0)))</f>
        <v/>
      </c>
      <c r="D392" s="259"/>
      <c r="E392" s="260"/>
      <c r="F392" s="261" t="str">
        <f>IF(E392="","",DataPembayaran_BLU!$U392)</f>
        <v/>
      </c>
      <c r="G392" s="262" t="str">
        <f>IF(E392="","",DataPembayaran_BLU!$E392)</f>
        <v/>
      </c>
      <c r="H392" s="7" t="str">
        <f>IF(E392="","",DataPembayaran_BLU!$L392-DataPembayaran_BLU!$N392-DataPembayaran_BLU!$P392)</f>
        <v/>
      </c>
      <c r="I392" s="256" t="str">
        <f>IF(E392="","",DataPembayaran_BLU!$F392)</f>
        <v/>
      </c>
      <c r="J392" s="263" t="str">
        <f>IFERROR(INDEX(supplier_alamat,MATCH(DataSP2D_BLU!I392,supplier,0)),"")</f>
        <v/>
      </c>
      <c r="K392" s="263" t="str">
        <f t="shared" si="30"/>
        <v/>
      </c>
      <c r="L392" s="263" t="str">
        <f t="shared" si="31"/>
        <v/>
      </c>
      <c r="M392" s="263" t="str">
        <f t="shared" si="32"/>
        <v/>
      </c>
      <c r="N392" s="264" t="str">
        <f>IF(E392="","",DataPembayaran_BLU!$G392)</f>
        <v/>
      </c>
    </row>
    <row r="393" spans="1:14">
      <c r="A393" s="256">
        <v>392</v>
      </c>
      <c r="B393" s="257" t="str">
        <f>_xlfn.IFNA(INDEX(DataPembayaran_BLU!$C$2:$C$700,MATCH(A393,DataPembayaran_BLU!$A$2:$A$700,0)),"")</f>
        <v/>
      </c>
      <c r="C393" s="258" t="str">
        <f>IF(INDEX(DataPembayaran_BLU!$B$2:$B$700,MATCH(DataSP2D_BLU!B393,DataPembayaran_BLU!$C$2:$C$700,0))=0,"",INDEX(DataPembayaran_BLU!$B$2:$B$700,MATCH(DataSP2D_BLU!B393,DataPembayaran_BLU!$C$2:$C$700,0)))</f>
        <v/>
      </c>
      <c r="D393" s="259"/>
      <c r="E393" s="260"/>
      <c r="F393" s="261" t="str">
        <f>IF(E393="","",DataPembayaran_BLU!$U393)</f>
        <v/>
      </c>
      <c r="G393" s="262" t="str">
        <f>IF(E393="","",DataPembayaran_BLU!$E393)</f>
        <v/>
      </c>
      <c r="H393" s="7" t="str">
        <f>IF(E393="","",DataPembayaran_BLU!$L393-DataPembayaran_BLU!$N393-DataPembayaran_BLU!$P393)</f>
        <v/>
      </c>
      <c r="I393" s="256" t="str">
        <f>IF(E393="","",DataPembayaran_BLU!$F393)</f>
        <v/>
      </c>
      <c r="J393" s="263" t="str">
        <f>IFERROR(INDEX(supplier_alamat,MATCH(DataSP2D_BLU!I393,supplier,0)),"")</f>
        <v/>
      </c>
      <c r="K393" s="263" t="str">
        <f t="shared" si="30"/>
        <v/>
      </c>
      <c r="L393" s="263" t="str">
        <f t="shared" si="31"/>
        <v/>
      </c>
      <c r="M393" s="263" t="str">
        <f t="shared" si="32"/>
        <v/>
      </c>
      <c r="N393" s="264" t="str">
        <f>IF(E393="","",DataPembayaran_BLU!$G393)</f>
        <v/>
      </c>
    </row>
    <row r="394" spans="1:14">
      <c r="A394" s="256">
        <v>393</v>
      </c>
      <c r="B394" s="257" t="str">
        <f>_xlfn.IFNA(INDEX(DataPembayaran_BLU!$C$2:$C$700,MATCH(A394,DataPembayaran_BLU!$A$2:$A$700,0)),"")</f>
        <v/>
      </c>
      <c r="C394" s="258" t="str">
        <f>IF(INDEX(DataPembayaran_BLU!$B$2:$B$700,MATCH(DataSP2D_BLU!B394,DataPembayaran_BLU!$C$2:$C$700,0))=0,"",INDEX(DataPembayaran_BLU!$B$2:$B$700,MATCH(DataSP2D_BLU!B394,DataPembayaran_BLU!$C$2:$C$700,0)))</f>
        <v/>
      </c>
      <c r="D394" s="259"/>
      <c r="E394" s="260"/>
      <c r="F394" s="261" t="str">
        <f>IF(E394="","",DataPembayaran_BLU!$U394)</f>
        <v/>
      </c>
      <c r="G394" s="262" t="str">
        <f>IF(E394="","",DataPembayaran_BLU!$E394)</f>
        <v/>
      </c>
      <c r="H394" s="7" t="str">
        <f>IF(E394="","",DataPembayaran_BLU!$L394-DataPembayaran_BLU!$N394-DataPembayaran_BLU!$P394)</f>
        <v/>
      </c>
      <c r="I394" s="256" t="str">
        <f>IF(E394="","",DataPembayaran_BLU!$F394)</f>
        <v/>
      </c>
      <c r="J394" s="263" t="str">
        <f>IFERROR(INDEX(supplier_alamat,MATCH(DataSP2D_BLU!I394,supplier,0)),"")</f>
        <v/>
      </c>
      <c r="K394" s="263" t="str">
        <f t="shared" si="30"/>
        <v/>
      </c>
      <c r="L394" s="263" t="str">
        <f t="shared" si="31"/>
        <v/>
      </c>
      <c r="M394" s="263" t="str">
        <f t="shared" si="32"/>
        <v/>
      </c>
      <c r="N394" s="264" t="str">
        <f>IF(E394="","",DataPembayaran_BLU!$G394)</f>
        <v/>
      </c>
    </row>
    <row r="395" spans="1:14">
      <c r="A395" s="256">
        <v>394</v>
      </c>
      <c r="B395" s="257" t="str">
        <f>_xlfn.IFNA(INDEX(DataPembayaran_BLU!$C$2:$C$700,MATCH(A395,DataPembayaran_BLU!$A$2:$A$700,0)),"")</f>
        <v/>
      </c>
      <c r="C395" s="258" t="str">
        <f>IF(INDEX(DataPembayaran_BLU!$B$2:$B$700,MATCH(DataSP2D_BLU!B395,DataPembayaran_BLU!$C$2:$C$700,0))=0,"",INDEX(DataPembayaran_BLU!$B$2:$B$700,MATCH(DataSP2D_BLU!B395,DataPembayaran_BLU!$C$2:$C$700,0)))</f>
        <v/>
      </c>
      <c r="D395" s="259"/>
      <c r="E395" s="260"/>
      <c r="F395" s="261" t="str">
        <f>IF(E395="","",DataPembayaran_BLU!$U395)</f>
        <v/>
      </c>
      <c r="G395" s="262" t="str">
        <f>IF(E395="","",DataPembayaran_BLU!$E395)</f>
        <v/>
      </c>
      <c r="H395" s="7" t="str">
        <f>IF(E395="","",DataPembayaran_BLU!$L395-DataPembayaran_BLU!$N395-DataPembayaran_BLU!$P395)</f>
        <v/>
      </c>
      <c r="I395" s="256" t="str">
        <f>IF(E395="","",DataPembayaran_BLU!$F395)</f>
        <v/>
      </c>
      <c r="J395" s="263" t="str">
        <f>IFERROR(INDEX(supplier_alamat,MATCH(DataSP2D_BLU!I395,supplier,0)),"")</f>
        <v/>
      </c>
      <c r="K395" s="263" t="str">
        <f t="shared" si="30"/>
        <v/>
      </c>
      <c r="L395" s="263" t="str">
        <f t="shared" si="31"/>
        <v/>
      </c>
      <c r="M395" s="263" t="str">
        <f t="shared" si="32"/>
        <v/>
      </c>
      <c r="N395" s="264" t="str">
        <f>IF(E395="","",DataPembayaran_BLU!$G395)</f>
        <v/>
      </c>
    </row>
    <row r="396" spans="1:14">
      <c r="A396" s="256">
        <v>395</v>
      </c>
      <c r="B396" s="257" t="str">
        <f>_xlfn.IFNA(INDEX(DataPembayaran_BLU!$C$2:$C$700,MATCH(A396,DataPembayaran_BLU!$A$2:$A$700,0)),"")</f>
        <v/>
      </c>
      <c r="C396" s="258" t="str">
        <f>IF(INDEX(DataPembayaran_BLU!$B$2:$B$700,MATCH(DataSP2D_BLU!B396,DataPembayaran_BLU!$C$2:$C$700,0))=0,"",INDEX(DataPembayaran_BLU!$B$2:$B$700,MATCH(DataSP2D_BLU!B396,DataPembayaran_BLU!$C$2:$C$700,0)))</f>
        <v/>
      </c>
      <c r="D396" s="259"/>
      <c r="E396" s="260"/>
      <c r="F396" s="261" t="str">
        <f>IF(E396="","",DataPembayaran_BLU!$U396)</f>
        <v/>
      </c>
      <c r="G396" s="262" t="str">
        <f>IF(E396="","",DataPembayaran_BLU!$E396)</f>
        <v/>
      </c>
      <c r="H396" s="7" t="str">
        <f>IF(E396="","",DataPembayaran_BLU!$L396-DataPembayaran_BLU!$N396-DataPembayaran_BLU!$P396)</f>
        <v/>
      </c>
      <c r="I396" s="256" t="str">
        <f>IF(E396="","",DataPembayaran_BLU!$F396)</f>
        <v/>
      </c>
      <c r="J396" s="263" t="str">
        <f>IFERROR(INDEX(supplier_alamat,MATCH(DataSP2D_BLU!I396,supplier,0)),"")</f>
        <v/>
      </c>
      <c r="K396" s="263" t="str">
        <f t="shared" ref="K396:K459" si="33">IFERROR(INDEX(supplier_npwp,MATCH(I396,supplier,0)),"")</f>
        <v/>
      </c>
      <c r="L396" s="263" t="str">
        <f t="shared" ref="L396:L459" si="34">IFERROR(INDEX(supplier_rekening,MATCH(I396,supplier,0)),"")</f>
        <v/>
      </c>
      <c r="M396" s="263" t="str">
        <f t="shared" ref="M396:M459" si="35">IFERROR(INDEX(supplier_bank,MATCH(I396,supplier,0)),"")</f>
        <v/>
      </c>
      <c r="N396" s="264" t="str">
        <f>IF(E396="","",DataPembayaran_BLU!$G396)</f>
        <v/>
      </c>
    </row>
    <row r="397" spans="1:14">
      <c r="A397" s="256">
        <v>396</v>
      </c>
      <c r="B397" s="257" t="str">
        <f>_xlfn.IFNA(INDEX(DataPembayaran_BLU!$C$2:$C$700,MATCH(A397,DataPembayaran_BLU!$A$2:$A$700,0)),"")</f>
        <v/>
      </c>
      <c r="C397" s="258" t="str">
        <f>IF(INDEX(DataPembayaran_BLU!$B$2:$B$700,MATCH(DataSP2D_BLU!B397,DataPembayaran_BLU!$C$2:$C$700,0))=0,"",INDEX(DataPembayaran_BLU!$B$2:$B$700,MATCH(DataSP2D_BLU!B397,DataPembayaran_BLU!$C$2:$C$700,0)))</f>
        <v/>
      </c>
      <c r="D397" s="259"/>
      <c r="E397" s="260"/>
      <c r="F397" s="261" t="str">
        <f>IF(E397="","",DataPembayaran_BLU!$U397)</f>
        <v/>
      </c>
      <c r="G397" s="262" t="str">
        <f>IF(E397="","",DataPembayaran_BLU!$E397)</f>
        <v/>
      </c>
      <c r="H397" s="7" t="str">
        <f>IF(E397="","",DataPembayaran_BLU!$L397-DataPembayaran_BLU!$N397-DataPembayaran_BLU!$P397)</f>
        <v/>
      </c>
      <c r="I397" s="256" t="str">
        <f>IF(E397="","",DataPembayaran_BLU!$F397)</f>
        <v/>
      </c>
      <c r="J397" s="263" t="str">
        <f>IFERROR(INDEX(supplier_alamat,MATCH(DataSP2D_BLU!I397,supplier,0)),"")</f>
        <v/>
      </c>
      <c r="K397" s="263" t="str">
        <f t="shared" si="33"/>
        <v/>
      </c>
      <c r="L397" s="263" t="str">
        <f t="shared" si="34"/>
        <v/>
      </c>
      <c r="M397" s="263" t="str">
        <f t="shared" si="35"/>
        <v/>
      </c>
      <c r="N397" s="264" t="str">
        <f>IF(E397="","",DataPembayaran_BLU!$G397)</f>
        <v/>
      </c>
    </row>
    <row r="398" spans="1:14">
      <c r="A398" s="256">
        <v>397</v>
      </c>
      <c r="B398" s="257" t="str">
        <f>_xlfn.IFNA(INDEX(DataPembayaran_BLU!$C$2:$C$700,MATCH(A398,DataPembayaran_BLU!$A$2:$A$700,0)),"")</f>
        <v/>
      </c>
      <c r="C398" s="258" t="str">
        <f>IF(INDEX(DataPembayaran_BLU!$B$2:$B$700,MATCH(DataSP2D_BLU!B398,DataPembayaran_BLU!$C$2:$C$700,0))=0,"",INDEX(DataPembayaran_BLU!$B$2:$B$700,MATCH(DataSP2D_BLU!B398,DataPembayaran_BLU!$C$2:$C$700,0)))</f>
        <v/>
      </c>
      <c r="D398" s="259"/>
      <c r="E398" s="260"/>
      <c r="F398" s="261" t="str">
        <f>IF(E398="","",DataPembayaran_BLU!$U398)</f>
        <v/>
      </c>
      <c r="G398" s="262" t="str">
        <f>IF(E398="","",DataPembayaran_BLU!$E398)</f>
        <v/>
      </c>
      <c r="H398" s="7" t="str">
        <f>IF(E398="","",DataPembayaran_BLU!$L398-DataPembayaran_BLU!$N398-DataPembayaran_BLU!$P398)</f>
        <v/>
      </c>
      <c r="I398" s="256" t="str">
        <f>IF(E398="","",DataPembayaran_BLU!$F398)</f>
        <v/>
      </c>
      <c r="J398" s="263" t="str">
        <f>IFERROR(INDEX(supplier_alamat,MATCH(DataSP2D_BLU!I398,supplier,0)),"")</f>
        <v/>
      </c>
      <c r="K398" s="263" t="str">
        <f t="shared" si="33"/>
        <v/>
      </c>
      <c r="L398" s="263" t="str">
        <f t="shared" si="34"/>
        <v/>
      </c>
      <c r="M398" s="263" t="str">
        <f t="shared" si="35"/>
        <v/>
      </c>
      <c r="N398" s="264" t="str">
        <f>IF(E398="","",DataPembayaran_BLU!$G398)</f>
        <v/>
      </c>
    </row>
    <row r="399" spans="1:14">
      <c r="A399" s="256">
        <v>398</v>
      </c>
      <c r="B399" s="257" t="str">
        <f>_xlfn.IFNA(INDEX(DataPembayaran_BLU!$C$2:$C$700,MATCH(A399,DataPembayaran_BLU!$A$2:$A$700,0)),"")</f>
        <v/>
      </c>
      <c r="C399" s="258" t="str">
        <f>IF(INDEX(DataPembayaran_BLU!$B$2:$B$700,MATCH(DataSP2D_BLU!B399,DataPembayaran_BLU!$C$2:$C$700,0))=0,"",INDEX(DataPembayaran_BLU!$B$2:$B$700,MATCH(DataSP2D_BLU!B399,DataPembayaran_BLU!$C$2:$C$700,0)))</f>
        <v/>
      </c>
      <c r="D399" s="259"/>
      <c r="E399" s="260"/>
      <c r="F399" s="261" t="str">
        <f>IF(E399="","",DataPembayaran_BLU!$U399)</f>
        <v/>
      </c>
      <c r="G399" s="262" t="str">
        <f>IF(E399="","",DataPembayaran_BLU!$E399)</f>
        <v/>
      </c>
      <c r="H399" s="7" t="str">
        <f>IF(E399="","",DataPembayaran_BLU!$L399-DataPembayaran_BLU!$N399-DataPembayaran_BLU!$P399)</f>
        <v/>
      </c>
      <c r="I399" s="256" t="str">
        <f>IF(E399="","",DataPembayaran_BLU!$F399)</f>
        <v/>
      </c>
      <c r="J399" s="263" t="str">
        <f>IFERROR(INDEX(supplier_alamat,MATCH(DataSP2D_BLU!I399,supplier,0)),"")</f>
        <v/>
      </c>
      <c r="K399" s="263" t="str">
        <f t="shared" si="33"/>
        <v/>
      </c>
      <c r="L399" s="263" t="str">
        <f t="shared" si="34"/>
        <v/>
      </c>
      <c r="M399" s="263" t="str">
        <f t="shared" si="35"/>
        <v/>
      </c>
      <c r="N399" s="264" t="str">
        <f>IF(E399="","",DataPembayaran_BLU!$G399)</f>
        <v/>
      </c>
    </row>
    <row r="400" spans="1:14">
      <c r="A400" s="256">
        <v>399</v>
      </c>
      <c r="B400" s="257" t="str">
        <f>_xlfn.IFNA(INDEX(DataPembayaran_BLU!$C$2:$C$700,MATCH(A400,DataPembayaran_BLU!$A$2:$A$700,0)),"")</f>
        <v/>
      </c>
      <c r="C400" s="258" t="str">
        <f>IF(INDEX(DataPembayaran_BLU!$B$2:$B$700,MATCH(DataSP2D_BLU!B400,DataPembayaran_BLU!$C$2:$C$700,0))=0,"",INDEX(DataPembayaran_BLU!$B$2:$B$700,MATCH(DataSP2D_BLU!B400,DataPembayaran_BLU!$C$2:$C$700,0)))</f>
        <v/>
      </c>
      <c r="D400" s="259"/>
      <c r="E400" s="260"/>
      <c r="F400" s="261" t="str">
        <f>IF(E400="","",DataPembayaran_BLU!$U400)</f>
        <v/>
      </c>
      <c r="G400" s="262" t="str">
        <f>IF(E400="","",DataPembayaran_BLU!$E400)</f>
        <v/>
      </c>
      <c r="H400" s="7" t="str">
        <f>IF(E400="","",DataPembayaran_BLU!$L400-DataPembayaran_BLU!$N400-DataPembayaran_BLU!$P400)</f>
        <v/>
      </c>
      <c r="I400" s="256" t="str">
        <f>IF(E400="","",DataPembayaran_BLU!$F400)</f>
        <v/>
      </c>
      <c r="J400" s="263" t="str">
        <f>IFERROR(INDEX(supplier_alamat,MATCH(DataSP2D_BLU!I400,supplier,0)),"")</f>
        <v/>
      </c>
      <c r="K400" s="263" t="str">
        <f t="shared" si="33"/>
        <v/>
      </c>
      <c r="L400" s="263" t="str">
        <f t="shared" si="34"/>
        <v/>
      </c>
      <c r="M400" s="263" t="str">
        <f t="shared" si="35"/>
        <v/>
      </c>
      <c r="N400" s="264" t="str">
        <f>IF(E400="","",DataPembayaran_BLU!$G400)</f>
        <v/>
      </c>
    </row>
    <row r="401" spans="1:15">
      <c r="A401" s="256">
        <v>400</v>
      </c>
      <c r="B401" s="257" t="str">
        <f>_xlfn.IFNA(INDEX(DataPembayaran_BLU!$C$2:$C$700,MATCH(A401,DataPembayaran_BLU!$A$2:$A$700,0)),"")</f>
        <v/>
      </c>
      <c r="C401" s="258" t="str">
        <f>IF(INDEX(DataPembayaran_BLU!$B$2:$B$700,MATCH(DataSP2D_BLU!B401,DataPembayaran_BLU!$C$2:$C$700,0))=0,"",INDEX(DataPembayaran_BLU!$B$2:$B$700,MATCH(DataSP2D_BLU!B401,DataPembayaran_BLU!$C$2:$C$700,0)))</f>
        <v/>
      </c>
      <c r="D401" s="259"/>
      <c r="E401" s="260"/>
      <c r="F401" s="261" t="str">
        <f>IF(E401="","",DataPembayaran_BLU!$U401)</f>
        <v/>
      </c>
      <c r="G401" s="262" t="str">
        <f>IF(E401="","",DataPembayaran_BLU!$E401)</f>
        <v/>
      </c>
      <c r="H401" s="7" t="str">
        <f>IF(E401="","",DataPembayaran_BLU!$L401-DataPembayaran_BLU!$N401-DataPembayaran_BLU!$P401)</f>
        <v/>
      </c>
      <c r="I401" s="256" t="str">
        <f>IF(E401="","",DataPembayaran_BLU!$F401)</f>
        <v/>
      </c>
      <c r="J401" s="263" t="str">
        <f>IFERROR(INDEX(supplier_alamat,MATCH(DataSP2D_BLU!I401,supplier,0)),"")</f>
        <v/>
      </c>
      <c r="K401" s="263" t="str">
        <f t="shared" si="33"/>
        <v/>
      </c>
      <c r="L401" s="263" t="str">
        <f t="shared" si="34"/>
        <v/>
      </c>
      <c r="M401" s="263" t="str">
        <f t="shared" si="35"/>
        <v/>
      </c>
      <c r="N401" s="264" t="str">
        <f>IF(E401="","",DataPembayaran_BLU!$G401)</f>
        <v/>
      </c>
    </row>
    <row r="402" spans="1:15">
      <c r="A402" s="256">
        <v>401</v>
      </c>
      <c r="B402" s="257" t="str">
        <f>_xlfn.IFNA(INDEX(DataPembayaran_BLU!$C$2:$C$700,MATCH(A402,DataPembayaran_BLU!$A$2:$A$700,0)),"")</f>
        <v/>
      </c>
      <c r="C402" s="258" t="str">
        <f>IF(INDEX(DataPembayaran_BLU!$B$2:$B$700,MATCH(DataSP2D_BLU!B402,DataPembayaran_BLU!$C$2:$C$700,0))=0,"",INDEX(DataPembayaran_BLU!$B$2:$B$700,MATCH(DataSP2D_BLU!B402,DataPembayaran_BLU!$C$2:$C$700,0)))</f>
        <v/>
      </c>
      <c r="D402" s="259"/>
      <c r="E402" s="260"/>
      <c r="F402" s="261" t="str">
        <f>IF(E402="","",DataPembayaran_BLU!$U402)</f>
        <v/>
      </c>
      <c r="G402" s="262" t="str">
        <f>IF(E402="","",DataPembayaran_BLU!$E402)</f>
        <v/>
      </c>
      <c r="H402" s="7" t="str">
        <f>IF(E402="","",DataPembayaran_BLU!$L402-DataPembayaran_BLU!$N402-DataPembayaran_BLU!$P402)</f>
        <v/>
      </c>
      <c r="I402" s="256" t="str">
        <f>IF(E402="","",DataPembayaran_BLU!$F402)</f>
        <v/>
      </c>
      <c r="J402" s="263" t="str">
        <f>IFERROR(INDEX(supplier_alamat,MATCH(DataSP2D_BLU!I402,supplier,0)),"")</f>
        <v/>
      </c>
      <c r="K402" s="263" t="str">
        <f t="shared" si="33"/>
        <v/>
      </c>
      <c r="L402" s="263" t="str">
        <f t="shared" si="34"/>
        <v/>
      </c>
      <c r="M402" s="263" t="str">
        <f t="shared" si="35"/>
        <v/>
      </c>
      <c r="N402" s="264" t="str">
        <f>IF(E402="","",DataPembayaran_BLU!$G402)</f>
        <v/>
      </c>
      <c r="O402" s="102"/>
    </row>
    <row r="403" spans="1:15">
      <c r="A403" s="256">
        <v>402</v>
      </c>
      <c r="B403" s="257" t="str">
        <f>_xlfn.IFNA(INDEX(DataPembayaran_BLU!$C$2:$C$700,MATCH(A403,DataPembayaran_BLU!$A$2:$A$700,0)),"")</f>
        <v/>
      </c>
      <c r="C403" s="258" t="str">
        <f>IF(INDEX(DataPembayaran_BLU!$B$2:$B$700,MATCH(DataSP2D_BLU!B403,DataPembayaran_BLU!$C$2:$C$700,0))=0,"",INDEX(DataPembayaran_BLU!$B$2:$B$700,MATCH(DataSP2D_BLU!B403,DataPembayaran_BLU!$C$2:$C$700,0)))</f>
        <v/>
      </c>
      <c r="D403" s="259"/>
      <c r="E403" s="275"/>
      <c r="F403" s="261" t="str">
        <f>IF(E403="","",DataPembayaran_BLU!$U403)</f>
        <v/>
      </c>
      <c r="G403" s="262" t="str">
        <f>IF(E403="","",DataPembayaran_BLU!$E403)</f>
        <v/>
      </c>
      <c r="H403" s="7" t="str">
        <f>IF(E403="","",DataPembayaran_BLU!$L403-DataPembayaran_BLU!$N403-DataPembayaran_BLU!$P403)</f>
        <v/>
      </c>
      <c r="I403" s="256" t="str">
        <f>IF(E403="","",DataPembayaran_BLU!$F403)</f>
        <v/>
      </c>
      <c r="J403" s="263" t="str">
        <f>IFERROR(INDEX(supplier_alamat,MATCH(DataSP2D_BLU!I403,supplier,0)),"")</f>
        <v/>
      </c>
      <c r="K403" s="263" t="str">
        <f t="shared" si="33"/>
        <v/>
      </c>
      <c r="L403" s="263" t="str">
        <f t="shared" si="34"/>
        <v/>
      </c>
      <c r="M403" s="263" t="str">
        <f t="shared" si="35"/>
        <v/>
      </c>
      <c r="N403" s="264" t="str">
        <f>IF(E403="","",DataPembayaran_BLU!$G403)</f>
        <v/>
      </c>
    </row>
    <row r="404" spans="1:15">
      <c r="A404" s="256">
        <v>403</v>
      </c>
      <c r="B404" s="257" t="str">
        <f>_xlfn.IFNA(INDEX(DataPembayaran_BLU!$C$2:$C$700,MATCH(A404,DataPembayaran_BLU!$A$2:$A$700,0)),"")</f>
        <v/>
      </c>
      <c r="C404" s="258" t="str">
        <f>IF(INDEX(DataPembayaran_BLU!$B$2:$B$700,MATCH(DataSP2D_BLU!B404,DataPembayaran_BLU!$C$2:$C$700,0))=0,"",INDEX(DataPembayaran_BLU!$B$2:$B$700,MATCH(DataSP2D_BLU!B404,DataPembayaran_BLU!$C$2:$C$700,0)))</f>
        <v/>
      </c>
      <c r="D404" s="259"/>
      <c r="E404" s="275"/>
      <c r="F404" s="261" t="str">
        <f>IF(E404="","",DataPembayaran_BLU!$U404)</f>
        <v/>
      </c>
      <c r="G404" s="262" t="str">
        <f>IF(E404="","",DataPembayaran_BLU!$E404)</f>
        <v/>
      </c>
      <c r="H404" s="7" t="str">
        <f>IF(E404="","",DataPembayaran_BLU!$L404-DataPembayaran_BLU!$N404-DataPembayaran_BLU!$P404)</f>
        <v/>
      </c>
      <c r="I404" s="256" t="str">
        <f>IF(E404="","",DataPembayaran_BLU!$F404)</f>
        <v/>
      </c>
      <c r="J404" s="263" t="str">
        <f>IFERROR(INDEX(supplier_alamat,MATCH(DataSP2D_BLU!I404,supplier,0)),"")</f>
        <v/>
      </c>
      <c r="K404" s="263" t="str">
        <f t="shared" si="33"/>
        <v/>
      </c>
      <c r="L404" s="263" t="str">
        <f t="shared" si="34"/>
        <v/>
      </c>
      <c r="M404" s="263" t="str">
        <f t="shared" si="35"/>
        <v/>
      </c>
      <c r="N404" s="264" t="str">
        <f>IF(E404="","",DataPembayaran_BLU!$G404)</f>
        <v/>
      </c>
    </row>
    <row r="405" spans="1:15">
      <c r="A405" s="256">
        <v>404</v>
      </c>
      <c r="B405" s="257" t="str">
        <f>_xlfn.IFNA(INDEX(DataPembayaran_BLU!$C$2:$C$700,MATCH(A405,DataPembayaran_BLU!$A$2:$A$700,0)),"")</f>
        <v/>
      </c>
      <c r="C405" s="258" t="str">
        <f>IF(INDEX(DataPembayaran_BLU!$B$2:$B$700,MATCH(DataSP2D_BLU!B405,DataPembayaran_BLU!$C$2:$C$700,0))=0,"",INDEX(DataPembayaran_BLU!$B$2:$B$700,MATCH(DataSP2D_BLU!B405,DataPembayaran_BLU!$C$2:$C$700,0)))</f>
        <v/>
      </c>
      <c r="D405" s="259"/>
      <c r="E405" s="275"/>
      <c r="F405" s="261" t="str">
        <f>IF(E405="","",DataPembayaran_BLU!$U405)</f>
        <v/>
      </c>
      <c r="G405" s="262" t="str">
        <f>IF(E405="","",DataPembayaran_BLU!$E405)</f>
        <v/>
      </c>
      <c r="H405" s="7" t="str">
        <f>IF(E405="","",DataPembayaran_BLU!$L405-DataPembayaran_BLU!$N405-DataPembayaran_BLU!$P405)</f>
        <v/>
      </c>
      <c r="I405" s="256" t="str">
        <f>IF(E405="","",DataPembayaran_BLU!$F405)</f>
        <v/>
      </c>
      <c r="J405" s="263" t="str">
        <f>IFERROR(INDEX(supplier_alamat,MATCH(DataSP2D_BLU!I405,supplier,0)),"")</f>
        <v/>
      </c>
      <c r="K405" s="263" t="str">
        <f t="shared" si="33"/>
        <v/>
      </c>
      <c r="L405" s="263" t="str">
        <f t="shared" si="34"/>
        <v/>
      </c>
      <c r="M405" s="263" t="str">
        <f t="shared" si="35"/>
        <v/>
      </c>
      <c r="N405" s="264" t="str">
        <f>IF(E405="","",DataPembayaran_BLU!$G405)</f>
        <v/>
      </c>
    </row>
    <row r="406" spans="1:15">
      <c r="A406" s="256">
        <v>405</v>
      </c>
      <c r="B406" s="257" t="str">
        <f>_xlfn.IFNA(INDEX(DataPembayaran_BLU!$C$2:$C$700,MATCH(A406,DataPembayaran_BLU!$A$2:$A$700,0)),"")</f>
        <v/>
      </c>
      <c r="C406" s="258" t="str">
        <f>IF(INDEX(DataPembayaran_BLU!$B$2:$B$700,MATCH(DataSP2D_BLU!B406,DataPembayaran_BLU!$C$2:$C$700,0))=0,"",INDEX(DataPembayaran_BLU!$B$2:$B$700,MATCH(DataSP2D_BLU!B406,DataPembayaran_BLU!$C$2:$C$700,0)))</f>
        <v/>
      </c>
      <c r="D406" s="259"/>
      <c r="E406" s="275"/>
      <c r="F406" s="261" t="str">
        <f>IF(E406="","",DataPembayaran_BLU!$U406)</f>
        <v/>
      </c>
      <c r="G406" s="262" t="str">
        <f>IF(E406="","",DataPembayaran_BLU!$E406)</f>
        <v/>
      </c>
      <c r="H406" s="7" t="str">
        <f>IF(E406="","",DataPembayaran_BLU!$L406-DataPembayaran_BLU!$N406-DataPembayaran_BLU!$P406)</f>
        <v/>
      </c>
      <c r="I406" s="256" t="str">
        <f>IF(E406="","",DataPembayaran_BLU!$F406)</f>
        <v/>
      </c>
      <c r="J406" s="263" t="str">
        <f>IFERROR(INDEX(supplier_alamat,MATCH(DataSP2D_BLU!I406,supplier,0)),"")</f>
        <v/>
      </c>
      <c r="K406" s="263" t="str">
        <f t="shared" si="33"/>
        <v/>
      </c>
      <c r="L406" s="263" t="str">
        <f t="shared" si="34"/>
        <v/>
      </c>
      <c r="M406" s="263" t="str">
        <f t="shared" si="35"/>
        <v/>
      </c>
      <c r="N406" s="264" t="str">
        <f>IF(E406="","",DataPembayaran_BLU!$G406)</f>
        <v/>
      </c>
    </row>
    <row r="407" spans="1:15">
      <c r="A407" s="256">
        <v>406</v>
      </c>
      <c r="B407" s="257" t="str">
        <f>_xlfn.IFNA(INDEX(DataPembayaran_BLU!$C$2:$C$700,MATCH(A407,DataPembayaran_BLU!$A$2:$A$700,0)),"")</f>
        <v/>
      </c>
      <c r="C407" s="258" t="str">
        <f>IF(INDEX(DataPembayaran_BLU!$B$2:$B$700,MATCH(DataSP2D_BLU!B407,DataPembayaran_BLU!$C$2:$C$700,0))=0,"",INDEX(DataPembayaran_BLU!$B$2:$B$700,MATCH(DataSP2D_BLU!B407,DataPembayaran_BLU!$C$2:$C$700,0)))</f>
        <v/>
      </c>
      <c r="D407" s="259"/>
      <c r="F407" s="261" t="str">
        <f>IF(E407="","",DataPembayaran_BLU!$U407)</f>
        <v/>
      </c>
      <c r="G407" s="262" t="str">
        <f>IF(E407="","",DataPembayaran_BLU!$E407)</f>
        <v/>
      </c>
      <c r="H407" s="7" t="str">
        <f>IF(E407="","",DataPembayaran_BLU!$L407-DataPembayaran_BLU!$N407-DataPembayaran_BLU!$P407)</f>
        <v/>
      </c>
      <c r="I407" s="256" t="str">
        <f>IF(E407="","",DataPembayaran_BLU!$F407)</f>
        <v/>
      </c>
      <c r="J407" s="263" t="str">
        <f>IFERROR(INDEX(supplier_alamat,MATCH(DataSP2D_BLU!I407,supplier,0)),"")</f>
        <v/>
      </c>
      <c r="K407" s="263" t="str">
        <f t="shared" si="33"/>
        <v/>
      </c>
      <c r="L407" s="263" t="str">
        <f t="shared" si="34"/>
        <v/>
      </c>
      <c r="M407" s="263" t="str">
        <f t="shared" si="35"/>
        <v/>
      </c>
      <c r="N407" s="264" t="str">
        <f>IF(E407="","",DataPembayaran_BLU!$G407)</f>
        <v/>
      </c>
    </row>
    <row r="408" spans="1:15">
      <c r="A408" s="256">
        <v>407</v>
      </c>
      <c r="B408" s="257" t="str">
        <f>_xlfn.IFNA(INDEX(DataPembayaran_BLU!$C$2:$C$700,MATCH(A408,DataPembayaran_BLU!$A$2:$A$700,0)),"")</f>
        <v/>
      </c>
      <c r="C408" s="258" t="str">
        <f>IF(INDEX(DataPembayaran_BLU!$B$2:$B$700,MATCH(DataSP2D_BLU!B408,DataPembayaran_BLU!$C$2:$C$700,0))=0,"",INDEX(DataPembayaran_BLU!$B$2:$B$700,MATCH(DataSP2D_BLU!B408,DataPembayaran_BLU!$C$2:$C$700,0)))</f>
        <v/>
      </c>
      <c r="D408" s="259"/>
      <c r="F408" s="261" t="str">
        <f>IF(E408="","",DataPembayaran_BLU!$U408)</f>
        <v/>
      </c>
      <c r="G408" s="262" t="str">
        <f>IF(E408="","",DataPembayaran_BLU!$E408)</f>
        <v/>
      </c>
      <c r="H408" s="7" t="str">
        <f>IF(E408="","",DataPembayaran_BLU!$L408-DataPembayaran_BLU!$N408-DataPembayaran_BLU!$P408)</f>
        <v/>
      </c>
      <c r="I408" s="256" t="str">
        <f>IF(E408="","",DataPembayaran_BLU!$F408)</f>
        <v/>
      </c>
      <c r="J408" s="263" t="str">
        <f>IFERROR(INDEX(supplier_alamat,MATCH(DataSP2D_BLU!I408,supplier,0)),"")</f>
        <v/>
      </c>
      <c r="K408" s="263" t="str">
        <f t="shared" si="33"/>
        <v/>
      </c>
      <c r="L408" s="263" t="str">
        <f t="shared" si="34"/>
        <v/>
      </c>
      <c r="M408" s="263" t="str">
        <f t="shared" si="35"/>
        <v/>
      </c>
      <c r="N408" s="264" t="str">
        <f>IF(E408="","",DataPembayaran_BLU!$G408)</f>
        <v/>
      </c>
    </row>
    <row r="409" spans="1:15">
      <c r="A409" s="256">
        <v>408</v>
      </c>
      <c r="B409" s="257" t="str">
        <f>_xlfn.IFNA(INDEX(DataPembayaran_BLU!$C$2:$C$700,MATCH(A409,DataPembayaran_BLU!$A$2:$A$700,0)),"")</f>
        <v/>
      </c>
      <c r="C409" s="258" t="str">
        <f>IF(INDEX(DataPembayaran_BLU!$B$2:$B$700,MATCH(DataSP2D_BLU!B409,DataPembayaran_BLU!$C$2:$C$700,0))=0,"",INDEX(DataPembayaran_BLU!$B$2:$B$700,MATCH(DataSP2D_BLU!B409,DataPembayaran_BLU!$C$2:$C$700,0)))</f>
        <v/>
      </c>
      <c r="D409" s="259"/>
      <c r="F409" s="261" t="str">
        <f>IF(E409="","",DataPembayaran_BLU!$U409)</f>
        <v/>
      </c>
      <c r="G409" s="262" t="str">
        <f>IF(E409="","",DataPembayaran_BLU!$E409)</f>
        <v/>
      </c>
      <c r="H409" s="7" t="str">
        <f>IF(E409="","",DataPembayaran_BLU!$L409-DataPembayaran_BLU!$N409-DataPembayaran_BLU!$P409)</f>
        <v/>
      </c>
      <c r="I409" s="256" t="str">
        <f>IF(E409="","",DataPembayaran_BLU!$F409)</f>
        <v/>
      </c>
      <c r="J409" s="263" t="str">
        <f>IFERROR(INDEX(supplier_alamat,MATCH(DataSP2D_BLU!I409,supplier,0)),"")</f>
        <v/>
      </c>
      <c r="K409" s="263" t="str">
        <f t="shared" si="33"/>
        <v/>
      </c>
      <c r="L409" s="263" t="str">
        <f t="shared" si="34"/>
        <v/>
      </c>
      <c r="M409" s="263" t="str">
        <f t="shared" si="35"/>
        <v/>
      </c>
      <c r="N409" s="264" t="str">
        <f>IF(E409="","",DataPembayaran_BLU!$G409)</f>
        <v/>
      </c>
    </row>
    <row r="410" spans="1:15">
      <c r="A410" s="256">
        <v>409</v>
      </c>
      <c r="B410" s="257" t="str">
        <f>_xlfn.IFNA(INDEX(DataPembayaran_BLU!$C$2:$C$700,MATCH(A410,DataPembayaran_BLU!$A$2:$A$700,0)),"")</f>
        <v/>
      </c>
      <c r="C410" s="258" t="str">
        <f>IF(INDEX(DataPembayaran_BLU!$B$2:$B$700,MATCH(DataSP2D_BLU!B410,DataPembayaran_BLU!$C$2:$C$700,0))=0,"",INDEX(DataPembayaran_BLU!$B$2:$B$700,MATCH(DataSP2D_BLU!B410,DataPembayaran_BLU!$C$2:$C$700,0)))</f>
        <v/>
      </c>
      <c r="D410" s="259"/>
      <c r="F410" s="261" t="str">
        <f>IF(E410="","",DataPembayaran_BLU!$U410)</f>
        <v/>
      </c>
      <c r="G410" s="262" t="str">
        <f>IF(E410="","",DataPembayaran_BLU!$E410)</f>
        <v/>
      </c>
      <c r="H410" s="7" t="str">
        <f>IF(E410="","",DataPembayaran_BLU!$L410-DataPembayaran_BLU!$N410-DataPembayaran_BLU!$P410)</f>
        <v/>
      </c>
      <c r="I410" s="256" t="str">
        <f>IF(E410="","",DataPembayaran_BLU!$F410)</f>
        <v/>
      </c>
      <c r="J410" s="263" t="str">
        <f>IFERROR(INDEX(supplier_alamat,MATCH(DataSP2D_BLU!I410,supplier,0)),"")</f>
        <v/>
      </c>
      <c r="K410" s="263" t="str">
        <f t="shared" si="33"/>
        <v/>
      </c>
      <c r="L410" s="263" t="str">
        <f t="shared" si="34"/>
        <v/>
      </c>
      <c r="M410" s="263" t="str">
        <f t="shared" si="35"/>
        <v/>
      </c>
      <c r="N410" s="264" t="str">
        <f>IF(E410="","",DataPembayaran_BLU!$G410)</f>
        <v/>
      </c>
    </row>
    <row r="411" spans="1:15">
      <c r="A411" s="256">
        <v>410</v>
      </c>
      <c r="B411" s="257" t="str">
        <f>_xlfn.IFNA(INDEX(DataPembayaran_BLU!$C$2:$C$700,MATCH(A411,DataPembayaran_BLU!$A$2:$A$700,0)),"")</f>
        <v/>
      </c>
      <c r="C411" s="258" t="str">
        <f>IF(INDEX(DataPembayaran_BLU!$B$2:$B$700,MATCH(DataSP2D_BLU!B411,DataPembayaran_BLU!$C$2:$C$700,0))=0,"",INDEX(DataPembayaran_BLU!$B$2:$B$700,MATCH(DataSP2D_BLU!B411,DataPembayaran_BLU!$C$2:$C$700,0)))</f>
        <v/>
      </c>
      <c r="D411" s="259"/>
      <c r="F411" s="261" t="str">
        <f>IF(E411="","",DataPembayaran_BLU!$U411)</f>
        <v/>
      </c>
      <c r="G411" s="262" t="str">
        <f>IF(E411="","",DataPembayaran_BLU!$E411)</f>
        <v/>
      </c>
      <c r="H411" s="7" t="str">
        <f>IF(E411="","",DataPembayaran_BLU!$L411-DataPembayaran_BLU!$N411-DataPembayaran_BLU!$P411)</f>
        <v/>
      </c>
      <c r="I411" s="256" t="str">
        <f>IF(E411="","",DataPembayaran_BLU!$F411)</f>
        <v/>
      </c>
      <c r="J411" s="263" t="str">
        <f>IFERROR(INDEX(supplier_alamat,MATCH(DataSP2D_BLU!I411,supplier,0)),"")</f>
        <v/>
      </c>
      <c r="K411" s="263" t="str">
        <f t="shared" si="33"/>
        <v/>
      </c>
      <c r="L411" s="263" t="str">
        <f t="shared" si="34"/>
        <v/>
      </c>
      <c r="M411" s="263" t="str">
        <f t="shared" si="35"/>
        <v/>
      </c>
      <c r="N411" s="264" t="str">
        <f>IF(E411="","",DataPembayaran_BLU!$G411)</f>
        <v/>
      </c>
    </row>
    <row r="412" spans="1:15">
      <c r="A412" s="256">
        <v>411</v>
      </c>
      <c r="B412" s="257" t="str">
        <f>_xlfn.IFNA(INDEX(DataPembayaran_BLU!$C$2:$C$700,MATCH(A412,DataPembayaran_BLU!$A$2:$A$700,0)),"")</f>
        <v/>
      </c>
      <c r="C412" s="258" t="str">
        <f>IF(INDEX(DataPembayaran_BLU!$B$2:$B$700,MATCH(DataSP2D_BLU!B412,DataPembayaran_BLU!$C$2:$C$700,0))=0,"",INDEX(DataPembayaran_BLU!$B$2:$B$700,MATCH(DataSP2D_BLU!B412,DataPembayaran_BLU!$C$2:$C$700,0)))</f>
        <v/>
      </c>
      <c r="D412" s="259"/>
      <c r="F412" s="261" t="str">
        <f>IF(E412="","",DataPembayaran_BLU!$U412)</f>
        <v/>
      </c>
      <c r="G412" s="262" t="str">
        <f>IF(E412="","",DataPembayaran_BLU!$E412)</f>
        <v/>
      </c>
      <c r="H412" s="7" t="str">
        <f>IF(E412="","",DataPembayaran_BLU!$L412-DataPembayaran_BLU!$N412-DataPembayaran_BLU!$P412)</f>
        <v/>
      </c>
      <c r="I412" s="256" t="str">
        <f>IF(E412="","",DataPembayaran_BLU!$F412)</f>
        <v/>
      </c>
      <c r="J412" s="263" t="str">
        <f>IFERROR(INDEX(supplier_alamat,MATCH(DataSP2D_BLU!I412,supplier,0)),"")</f>
        <v/>
      </c>
      <c r="K412" s="263" t="str">
        <f t="shared" si="33"/>
        <v/>
      </c>
      <c r="L412" s="263" t="str">
        <f t="shared" si="34"/>
        <v/>
      </c>
      <c r="M412" s="263" t="str">
        <f t="shared" si="35"/>
        <v/>
      </c>
      <c r="N412" s="264" t="str">
        <f>IF(E412="","",DataPembayaran_BLU!$G412)</f>
        <v/>
      </c>
    </row>
    <row r="413" spans="1:15">
      <c r="A413" s="256">
        <v>412</v>
      </c>
      <c r="B413" s="257" t="str">
        <f>_xlfn.IFNA(INDEX(DataPembayaran_BLU!$C$2:$C$700,MATCH(A413,DataPembayaran_BLU!$A$2:$A$700,0)),"")</f>
        <v/>
      </c>
      <c r="C413" s="258" t="str">
        <f>IF(INDEX(DataPembayaran_BLU!$B$2:$B$700,MATCH(DataSP2D_BLU!B413,DataPembayaran_BLU!$C$2:$C$700,0))=0,"",INDEX(DataPembayaran_BLU!$B$2:$B$700,MATCH(DataSP2D_BLU!B413,DataPembayaran_BLU!$C$2:$C$700,0)))</f>
        <v/>
      </c>
      <c r="D413" s="259"/>
      <c r="F413" s="261" t="str">
        <f>IF(E413="","",DataPembayaran_BLU!$U413)</f>
        <v/>
      </c>
      <c r="G413" s="262" t="str">
        <f>IF(E413="","",DataPembayaran_BLU!$E413)</f>
        <v/>
      </c>
      <c r="H413" s="7" t="str">
        <f>IF(E413="","",DataPembayaran_BLU!$L413-DataPembayaran_BLU!$N413-DataPembayaran_BLU!$P413)</f>
        <v/>
      </c>
      <c r="I413" s="256" t="str">
        <f>IF(E413="","",DataPembayaran_BLU!$F413)</f>
        <v/>
      </c>
      <c r="J413" s="263" t="str">
        <f>IFERROR(INDEX(supplier_alamat,MATCH(DataSP2D_BLU!I413,supplier,0)),"")</f>
        <v/>
      </c>
      <c r="K413" s="263" t="str">
        <f t="shared" si="33"/>
        <v/>
      </c>
      <c r="L413" s="263" t="str">
        <f t="shared" si="34"/>
        <v/>
      </c>
      <c r="M413" s="263" t="str">
        <f t="shared" si="35"/>
        <v/>
      </c>
      <c r="N413" s="264" t="str">
        <f>IF(E413="","",DataPembayaran_BLU!$G413)</f>
        <v/>
      </c>
    </row>
    <row r="414" spans="1:15">
      <c r="A414" s="256">
        <v>413</v>
      </c>
      <c r="B414" s="257" t="str">
        <f>_xlfn.IFNA(INDEX(DataPembayaran_BLU!$C$2:$C$700,MATCH(A414,DataPembayaran_BLU!$A$2:$A$700,0)),"")</f>
        <v/>
      </c>
      <c r="C414" s="258" t="str">
        <f>IF(INDEX(DataPembayaran_BLU!$B$2:$B$700,MATCH(DataSP2D_BLU!B414,DataPembayaran_BLU!$C$2:$C$700,0))=0,"",INDEX(DataPembayaran_BLU!$B$2:$B$700,MATCH(DataSP2D_BLU!B414,DataPembayaran_BLU!$C$2:$C$700,0)))</f>
        <v/>
      </c>
      <c r="D414" s="259"/>
      <c r="F414" s="261" t="str">
        <f>IF(E414="","",DataPembayaran_BLU!$U414)</f>
        <v/>
      </c>
      <c r="G414" s="262" t="str">
        <f>IF(E414="","",DataPembayaran_BLU!$E414)</f>
        <v/>
      </c>
      <c r="H414" s="7" t="str">
        <f>IF(E414="","",DataPembayaran_BLU!$L414-DataPembayaran_BLU!$N414-DataPembayaran_BLU!$P414)</f>
        <v/>
      </c>
      <c r="I414" s="256" t="str">
        <f>IF(E414="","",DataPembayaran_BLU!$F414)</f>
        <v/>
      </c>
      <c r="J414" s="263" t="str">
        <f>IFERROR(INDEX(supplier_alamat,MATCH(DataSP2D_BLU!I414,supplier,0)),"")</f>
        <v/>
      </c>
      <c r="K414" s="263" t="str">
        <f t="shared" si="33"/>
        <v/>
      </c>
      <c r="L414" s="263" t="str">
        <f t="shared" si="34"/>
        <v/>
      </c>
      <c r="M414" s="263" t="str">
        <f t="shared" si="35"/>
        <v/>
      </c>
      <c r="N414" s="264" t="str">
        <f>IF(E414="","",DataPembayaran_BLU!$G414)</f>
        <v/>
      </c>
    </row>
    <row r="415" spans="1:15">
      <c r="A415" s="256">
        <v>414</v>
      </c>
      <c r="B415" s="257" t="str">
        <f>_xlfn.IFNA(INDEX(DataPembayaran_BLU!$C$2:$C$700,MATCH(A415,DataPembayaran_BLU!$A$2:$A$700,0)),"")</f>
        <v/>
      </c>
      <c r="C415" s="258" t="str">
        <f>IF(INDEX(DataPembayaran_BLU!$B$2:$B$700,MATCH(DataSP2D_BLU!B415,DataPembayaran_BLU!$C$2:$C$700,0))=0,"",INDEX(DataPembayaran_BLU!$B$2:$B$700,MATCH(DataSP2D_BLU!B415,DataPembayaran_BLU!$C$2:$C$700,0)))</f>
        <v/>
      </c>
      <c r="D415" s="259"/>
      <c r="F415" s="261" t="str">
        <f>IF(E415="","",DataPembayaran_BLU!$U415)</f>
        <v/>
      </c>
      <c r="G415" s="262" t="str">
        <f>IF(E415="","",DataPembayaran_BLU!$E415)</f>
        <v/>
      </c>
      <c r="H415" s="7" t="str">
        <f>IF(E415="","",DataPembayaran_BLU!$L415-DataPembayaran_BLU!$N415-DataPembayaran_BLU!$P415)</f>
        <v/>
      </c>
      <c r="I415" s="256" t="str">
        <f>IF(E415="","",DataPembayaran_BLU!$F415)</f>
        <v/>
      </c>
      <c r="J415" s="263" t="str">
        <f>IFERROR(INDEX(supplier_alamat,MATCH(DataSP2D_BLU!I415,supplier,0)),"")</f>
        <v/>
      </c>
      <c r="K415" s="263" t="str">
        <f t="shared" si="33"/>
        <v/>
      </c>
      <c r="L415" s="263" t="str">
        <f t="shared" si="34"/>
        <v/>
      </c>
      <c r="M415" s="263" t="str">
        <f t="shared" si="35"/>
        <v/>
      </c>
      <c r="N415" s="264" t="str">
        <f>IF(E415="","",DataPembayaran_BLU!$G415)</f>
        <v/>
      </c>
    </row>
    <row r="416" spans="1:15">
      <c r="A416" s="256">
        <v>415</v>
      </c>
      <c r="B416" s="257" t="str">
        <f>_xlfn.IFNA(INDEX(DataPembayaran_BLU!$C$2:$C$700,MATCH(A416,DataPembayaran_BLU!$A$2:$A$700,0)),"")</f>
        <v/>
      </c>
      <c r="C416" s="258" t="str">
        <f>IF(INDEX(DataPembayaran_BLU!$B$2:$B$700,MATCH(DataSP2D_BLU!B416,DataPembayaran_BLU!$C$2:$C$700,0))=0,"",INDEX(DataPembayaran_BLU!$B$2:$B$700,MATCH(DataSP2D_BLU!B416,DataPembayaran_BLU!$C$2:$C$700,0)))</f>
        <v/>
      </c>
      <c r="D416" s="259"/>
      <c r="F416" s="261" t="str">
        <f>IF(E416="","",DataPembayaran_BLU!$U416)</f>
        <v/>
      </c>
      <c r="G416" s="262" t="str">
        <f>IF(E416="","",DataPembayaran_BLU!$E416)</f>
        <v/>
      </c>
      <c r="H416" s="7" t="str">
        <f>IF(E416="","",DataPembayaran_BLU!$L416-DataPembayaran_BLU!$N416-DataPembayaran_BLU!$P416)</f>
        <v/>
      </c>
      <c r="I416" s="256" t="str">
        <f>IF(E416="","",DataPembayaran_BLU!$F416)</f>
        <v/>
      </c>
      <c r="J416" s="263" t="str">
        <f>IFERROR(INDEX(supplier_alamat,MATCH(DataSP2D_BLU!I416,supplier,0)),"")</f>
        <v/>
      </c>
      <c r="K416" s="263" t="str">
        <f t="shared" si="33"/>
        <v/>
      </c>
      <c r="L416" s="263" t="str">
        <f t="shared" si="34"/>
        <v/>
      </c>
      <c r="M416" s="263" t="str">
        <f t="shared" si="35"/>
        <v/>
      </c>
      <c r="N416" s="264" t="str">
        <f>IF(E416="","",DataPembayaran_BLU!$G416)</f>
        <v/>
      </c>
    </row>
    <row r="417" spans="1:14">
      <c r="A417" s="256">
        <v>416</v>
      </c>
      <c r="B417" s="257" t="str">
        <f>_xlfn.IFNA(INDEX(DataPembayaran_BLU!$C$2:$C$700,MATCH(A417,DataPembayaran_BLU!$A$2:$A$700,0)),"")</f>
        <v/>
      </c>
      <c r="C417" s="258" t="str">
        <f>IF(INDEX(DataPembayaran_BLU!$B$2:$B$700,MATCH(DataSP2D_BLU!B417,DataPembayaran_BLU!$C$2:$C$700,0))=0,"",INDEX(DataPembayaran_BLU!$B$2:$B$700,MATCH(DataSP2D_BLU!B417,DataPembayaran_BLU!$C$2:$C$700,0)))</f>
        <v/>
      </c>
      <c r="D417" s="259"/>
      <c r="F417" s="261" t="str">
        <f>IF(E417="","",DataPembayaran_BLU!$U417)</f>
        <v/>
      </c>
      <c r="G417" s="262" t="str">
        <f>IF(E417="","",DataPembayaran_BLU!$E417)</f>
        <v/>
      </c>
      <c r="H417" s="7" t="str">
        <f>IF(E417="","",DataPembayaran_BLU!$L417-DataPembayaran_BLU!$N417-DataPembayaran_BLU!$P417)</f>
        <v/>
      </c>
      <c r="I417" s="256" t="str">
        <f>IF(E417="","",DataPembayaran_BLU!$F417)</f>
        <v/>
      </c>
      <c r="J417" s="263" t="str">
        <f>IFERROR(INDEX(supplier_alamat,MATCH(DataSP2D_BLU!I417,supplier,0)),"")</f>
        <v/>
      </c>
      <c r="K417" s="263" t="str">
        <f t="shared" si="33"/>
        <v/>
      </c>
      <c r="L417" s="263" t="str">
        <f t="shared" si="34"/>
        <v/>
      </c>
      <c r="M417" s="263" t="str">
        <f t="shared" si="35"/>
        <v/>
      </c>
      <c r="N417" s="264" t="str">
        <f>IF(E417="","",DataPembayaran_BLU!$G417)</f>
        <v/>
      </c>
    </row>
    <row r="418" spans="1:14">
      <c r="A418" s="256">
        <v>417</v>
      </c>
      <c r="B418" s="257" t="str">
        <f>_xlfn.IFNA(INDEX(DataPembayaran_BLU!$C$2:$C$700,MATCH(A418,DataPembayaran_BLU!$A$2:$A$700,0)),"")</f>
        <v/>
      </c>
      <c r="C418" s="258" t="str">
        <f>IF(INDEX(DataPembayaran_BLU!$B$2:$B$700,MATCH(DataSP2D_BLU!B418,DataPembayaran_BLU!$C$2:$C$700,0))=0,"",INDEX(DataPembayaran_BLU!$B$2:$B$700,MATCH(DataSP2D_BLU!B418,DataPembayaran_BLU!$C$2:$C$700,0)))</f>
        <v/>
      </c>
      <c r="D418" s="259"/>
      <c r="F418" s="261" t="str">
        <f>IF(E418="","",DataPembayaran_BLU!$U418)</f>
        <v/>
      </c>
      <c r="G418" s="262" t="str">
        <f>IF(E418="","",DataPembayaran_BLU!$E418)</f>
        <v/>
      </c>
      <c r="H418" s="7" t="str">
        <f>IF(E418="","",DataPembayaran_BLU!$L418-DataPembayaran_BLU!$N418-DataPembayaran_BLU!$P418)</f>
        <v/>
      </c>
      <c r="I418" s="256" t="str">
        <f>IF(E418="","",DataPembayaran_BLU!$F418)</f>
        <v/>
      </c>
      <c r="J418" s="263" t="str">
        <f>IFERROR(INDEX(supplier_alamat,MATCH(DataSP2D_BLU!I418,supplier,0)),"")</f>
        <v/>
      </c>
      <c r="K418" s="263" t="str">
        <f t="shared" si="33"/>
        <v/>
      </c>
      <c r="L418" s="263" t="str">
        <f t="shared" si="34"/>
        <v/>
      </c>
      <c r="M418" s="263" t="str">
        <f t="shared" si="35"/>
        <v/>
      </c>
      <c r="N418" s="264" t="str">
        <f>IF(E418="","",DataPembayaran_BLU!$G420)</f>
        <v/>
      </c>
    </row>
    <row r="419" spans="1:14">
      <c r="A419" s="256">
        <v>418</v>
      </c>
      <c r="B419" s="257" t="str">
        <f>_xlfn.IFNA(INDEX(DataPembayaran_BLU!$C$2:$C$700,MATCH(A419,DataPembayaran_BLU!$A$2:$A$700,0)),"")</f>
        <v/>
      </c>
      <c r="C419" s="258" t="str">
        <f>IF(INDEX(DataPembayaran_BLU!$B$2:$B$700,MATCH(DataSP2D_BLU!B419,DataPembayaran_BLU!$C$2:$C$700,0))=0,"",INDEX(DataPembayaran_BLU!$B$2:$B$700,MATCH(DataSP2D_BLU!B419,DataPembayaran_BLU!$C$2:$C$700,0)))</f>
        <v/>
      </c>
      <c r="D419" s="259"/>
      <c r="F419" s="261" t="str">
        <f>IF(E419="","",DataPembayaran_BLU!$U419)</f>
        <v/>
      </c>
      <c r="G419" s="262" t="str">
        <f>IF(E419="","",DataPembayaran_BLU!$E419)</f>
        <v/>
      </c>
      <c r="H419" s="7" t="str">
        <f>IF(E419="","",DataPembayaran_BLU!$L419-DataPembayaran_BLU!$N419-DataPembayaran_BLU!$P419)</f>
        <v/>
      </c>
      <c r="I419" s="256" t="str">
        <f>IF(E419="","",DataPembayaran_BLU!$F419)</f>
        <v/>
      </c>
      <c r="J419" s="263" t="str">
        <f>IFERROR(INDEX(supplier_alamat,MATCH(DataSP2D_BLU!I419,supplier,0)),"")</f>
        <v/>
      </c>
      <c r="K419" s="263" t="str">
        <f t="shared" si="33"/>
        <v/>
      </c>
      <c r="L419" s="263" t="str">
        <f t="shared" si="34"/>
        <v/>
      </c>
      <c r="M419" s="263" t="str">
        <f t="shared" si="35"/>
        <v/>
      </c>
      <c r="N419" s="264" t="str">
        <f>IF(E419="","",DataPembayaran_BLU!$G421)</f>
        <v/>
      </c>
    </row>
    <row r="420" spans="1:14">
      <c r="A420" s="256">
        <v>419</v>
      </c>
      <c r="B420" s="257" t="str">
        <f>_xlfn.IFNA(INDEX(DataPembayaran_BLU!$C$2:$C$700,MATCH(A420,DataPembayaran_BLU!$A$2:$A$700,0)),"")</f>
        <v/>
      </c>
      <c r="C420" s="258" t="str">
        <f>IF(INDEX(DataPembayaran_BLU!$B$2:$B$700,MATCH(DataSP2D_BLU!B420,DataPembayaran_BLU!$C$2:$C$700,0))=0,"",INDEX(DataPembayaran_BLU!$B$2:$B$700,MATCH(DataSP2D_BLU!B420,DataPembayaran_BLU!$C$2:$C$700,0)))</f>
        <v/>
      </c>
      <c r="D420" s="259"/>
      <c r="F420" s="261" t="str">
        <f>IF(E420="","",DataPembayaran_BLU!$U420)</f>
        <v/>
      </c>
      <c r="G420" s="262" t="str">
        <f>IF(E420="","",DataPembayaran_BLU!$E420)</f>
        <v/>
      </c>
      <c r="H420" s="7" t="str">
        <f>IF(E420="","",DataPembayaran_BLU!$L420-DataPembayaran_BLU!$N420-DataPembayaran_BLU!$P420)</f>
        <v/>
      </c>
      <c r="I420" s="256" t="str">
        <f>IF(E420="","",DataPembayaran_BLU!$F420)</f>
        <v/>
      </c>
      <c r="J420" s="263" t="str">
        <f>IFERROR(INDEX(supplier_alamat,MATCH(DataSP2D_BLU!I420,supplier,0)),"")</f>
        <v/>
      </c>
      <c r="K420" s="263" t="str">
        <f t="shared" si="33"/>
        <v/>
      </c>
      <c r="L420" s="263" t="str">
        <f t="shared" si="34"/>
        <v/>
      </c>
      <c r="M420" s="263" t="str">
        <f t="shared" si="35"/>
        <v/>
      </c>
      <c r="N420" s="264" t="str">
        <f>IF(E420="","",DataPembayaran_BLU!$G422)</f>
        <v/>
      </c>
    </row>
    <row r="421" spans="1:14">
      <c r="A421" s="256">
        <v>420</v>
      </c>
      <c r="B421" s="257" t="str">
        <f>_xlfn.IFNA(INDEX(DataPembayaran_BLU!$C$2:$C$700,MATCH(A421,DataPembayaran_BLU!$A$2:$A$700,0)),"")</f>
        <v/>
      </c>
      <c r="C421" s="258" t="str">
        <f>IF(INDEX(DataPembayaran_BLU!$B$2:$B$700,MATCH(DataSP2D_BLU!B421,DataPembayaran_BLU!$C$2:$C$700,0))=0,"",INDEX(DataPembayaran_BLU!$B$2:$B$700,MATCH(DataSP2D_BLU!B421,DataPembayaran_BLU!$C$2:$C$700,0)))</f>
        <v/>
      </c>
      <c r="D421" s="259"/>
      <c r="F421" s="261" t="str">
        <f>IF(E421="","",DataPembayaran_BLU!$U421)</f>
        <v/>
      </c>
      <c r="G421" s="262" t="str">
        <f>IF(E421="","",DataPembayaran_BLU!$E421)</f>
        <v/>
      </c>
      <c r="H421" s="7" t="str">
        <f>IF(E421="","",DataPembayaran_BLU!$L421-DataPembayaran_BLU!$N421-DataPembayaran_BLU!$P421)</f>
        <v/>
      </c>
      <c r="I421" s="256" t="str">
        <f>IF(E421="","",DataPembayaran_BLU!$F421)</f>
        <v/>
      </c>
      <c r="J421" s="263" t="str">
        <f>IFERROR(INDEX(supplier_alamat,MATCH(DataSP2D_BLU!I421,supplier,0)),"")</f>
        <v/>
      </c>
      <c r="K421" s="263" t="str">
        <f t="shared" si="33"/>
        <v/>
      </c>
      <c r="L421" s="263" t="str">
        <f t="shared" si="34"/>
        <v/>
      </c>
      <c r="M421" s="263" t="str">
        <f t="shared" si="35"/>
        <v/>
      </c>
      <c r="N421" s="264" t="str">
        <f>IF(E421="","",DataPembayaran_BLU!$G423)</f>
        <v/>
      </c>
    </row>
    <row r="422" spans="1:14">
      <c r="A422" s="256">
        <v>421</v>
      </c>
      <c r="B422" s="257" t="str">
        <f>_xlfn.IFNA(INDEX(DataPembayaran_BLU!$C$2:$C$700,MATCH(A422,DataPembayaran_BLU!$A$2:$A$700,0)),"")</f>
        <v/>
      </c>
      <c r="C422" s="258" t="str">
        <f>IF(INDEX(DataPembayaran_BLU!$B$2:$B$700,MATCH(DataSP2D_BLU!B422,DataPembayaran_BLU!$C$2:$C$700,0))=0,"",INDEX(DataPembayaran_BLU!$B$2:$B$700,MATCH(DataSP2D_BLU!B422,DataPembayaran_BLU!$C$2:$C$700,0)))</f>
        <v/>
      </c>
      <c r="D422" s="259"/>
      <c r="F422" s="261" t="str">
        <f>IF(E422="","",DataPembayaran_BLU!$U422)</f>
        <v/>
      </c>
      <c r="G422" s="262" t="str">
        <f>IF(E422="","",DataPembayaran_BLU!$E422)</f>
        <v/>
      </c>
      <c r="H422" s="7" t="str">
        <f>IF(E422="","",DataPembayaran_BLU!$L422-DataPembayaran_BLU!$N422-DataPembayaran_BLU!$P422)</f>
        <v/>
      </c>
      <c r="I422" s="256" t="str">
        <f>IF(E422="","",DataPembayaran_BLU!$F422)</f>
        <v/>
      </c>
      <c r="J422" s="263" t="str">
        <f>IFERROR(INDEX(supplier_alamat,MATCH(DataSP2D_BLU!I422,supplier,0)),"")</f>
        <v/>
      </c>
      <c r="K422" s="263" t="str">
        <f t="shared" si="33"/>
        <v/>
      </c>
      <c r="L422" s="263" t="str">
        <f t="shared" si="34"/>
        <v/>
      </c>
      <c r="M422" s="263" t="str">
        <f t="shared" si="35"/>
        <v/>
      </c>
      <c r="N422" s="264" t="str">
        <f>IF(E422="","",DataPembayaran_BLU!#REF!)</f>
        <v/>
      </c>
    </row>
    <row r="423" spans="1:14">
      <c r="A423" s="256">
        <v>422</v>
      </c>
      <c r="B423" s="257" t="str">
        <f>_xlfn.IFNA(INDEX(DataPembayaran_BLU!$C$2:$C$700,MATCH(A423,DataPembayaran_BLU!$A$2:$A$700,0)),"")</f>
        <v/>
      </c>
      <c r="C423" s="258" t="str">
        <f>IF(INDEX(DataPembayaran_BLU!$B$2:$B$700,MATCH(DataSP2D_BLU!B423,DataPembayaran_BLU!$C$2:$C$700,0))=0,"",INDEX(DataPembayaran_BLU!$B$2:$B$700,MATCH(DataSP2D_BLU!B423,DataPembayaran_BLU!$C$2:$C$700,0)))</f>
        <v/>
      </c>
      <c r="D423" s="259"/>
      <c r="F423" s="261" t="str">
        <f>IF(E423="","",DataPembayaran_BLU!$U423)</f>
        <v/>
      </c>
      <c r="G423" s="262" t="str">
        <f>IF(E423="","",DataPembayaran_BLU!$E423)</f>
        <v/>
      </c>
      <c r="H423" s="7" t="str">
        <f>IF(E423="","",DataPembayaran_BLU!$L423-DataPembayaran_BLU!$N423-DataPembayaran_BLU!$P423)</f>
        <v/>
      </c>
      <c r="I423" s="256" t="str">
        <f>IF(E423="","",DataPembayaran_BLU!$F423)</f>
        <v/>
      </c>
      <c r="J423" s="263" t="str">
        <f>IFERROR(INDEX(supplier_alamat,MATCH(DataSP2D_BLU!I423,supplier,0)),"")</f>
        <v/>
      </c>
      <c r="K423" s="263" t="str">
        <f t="shared" si="33"/>
        <v/>
      </c>
      <c r="L423" s="263" t="str">
        <f t="shared" si="34"/>
        <v/>
      </c>
      <c r="M423" s="263" t="str">
        <f t="shared" si="35"/>
        <v/>
      </c>
      <c r="N423" s="264" t="str">
        <f>IF(E423="","",DataPembayaran_BLU!#REF!)</f>
        <v/>
      </c>
    </row>
    <row r="424" spans="1:14">
      <c r="A424" s="256">
        <v>423</v>
      </c>
      <c r="B424" s="257" t="str">
        <f>_xlfn.IFNA(INDEX(DataPembayaran_BLU!$C$2:$C$700,MATCH(A424,DataPembayaran_BLU!$A$2:$A$700,0)),"")</f>
        <v/>
      </c>
      <c r="C424" s="258" t="str">
        <f>IF(INDEX(DataPembayaran_BLU!$B$2:$B$700,MATCH(DataSP2D_BLU!B424,DataPembayaran_BLU!$C$2:$C$700,0))=0,"",INDEX(DataPembayaran_BLU!$B$2:$B$700,MATCH(DataSP2D_BLU!B424,DataPembayaran_BLU!$C$2:$C$700,0)))</f>
        <v/>
      </c>
      <c r="D424" s="259"/>
      <c r="F424" s="261" t="str">
        <f>IF(E424="","",DataPembayaran_BLU!$U424)</f>
        <v/>
      </c>
      <c r="G424" s="262" t="str">
        <f>IF(E424="","",DataPembayaran_BLU!$E424)</f>
        <v/>
      </c>
      <c r="H424" s="7" t="str">
        <f>IF(E424="","",DataPembayaran_BLU!$L424-DataPembayaran_BLU!$N424-DataPembayaran_BLU!$P424)</f>
        <v/>
      </c>
      <c r="I424" s="256" t="str">
        <f>IF(E424="","",DataPembayaran_BLU!$F424)</f>
        <v/>
      </c>
      <c r="J424" s="263" t="str">
        <f>IFERROR(INDEX(supplier_alamat,MATCH(DataSP2D_BLU!I424,supplier,0)),"")</f>
        <v/>
      </c>
      <c r="K424" s="263" t="str">
        <f t="shared" si="33"/>
        <v/>
      </c>
      <c r="L424" s="263" t="str">
        <f t="shared" si="34"/>
        <v/>
      </c>
      <c r="M424" s="263" t="str">
        <f t="shared" si="35"/>
        <v/>
      </c>
      <c r="N424" s="264" t="str">
        <f>IF(E424="","",DataPembayaran_BLU!$G424)</f>
        <v/>
      </c>
    </row>
    <row r="425" spans="1:14">
      <c r="A425" s="256">
        <v>424</v>
      </c>
      <c r="B425" s="257" t="str">
        <f>_xlfn.IFNA(INDEX(DataPembayaran_BLU!$C$2:$C$700,MATCH(A425,DataPembayaran_BLU!$A$2:$A$700,0)),"")</f>
        <v/>
      </c>
      <c r="C425" s="258" t="str">
        <f>IF(INDEX(DataPembayaran_BLU!$B$2:$B$700,MATCH(DataSP2D_BLU!B425,DataPembayaran_BLU!$C$2:$C$700,0))=0,"",INDEX(DataPembayaran_BLU!$B$2:$B$700,MATCH(DataSP2D_BLU!B425,DataPembayaran_BLU!$C$2:$C$700,0)))</f>
        <v/>
      </c>
      <c r="D425" s="259"/>
      <c r="F425" s="261" t="str">
        <f>IF(E425="","",DataPembayaran_BLU!$U425)</f>
        <v/>
      </c>
      <c r="G425" s="262" t="str">
        <f>IF(E425="","",DataPembayaran_BLU!$E425)</f>
        <v/>
      </c>
      <c r="H425" s="7" t="str">
        <f>IF(E425="","",DataPembayaran_BLU!$L425-DataPembayaran_BLU!$N425-DataPembayaran_BLU!$P425)</f>
        <v/>
      </c>
      <c r="I425" s="256" t="str">
        <f>IF(E425="","",DataPembayaran_BLU!$F425)</f>
        <v/>
      </c>
      <c r="J425" s="263" t="str">
        <f>IFERROR(INDEX(supplier_alamat,MATCH(DataSP2D_BLU!I425,supplier,0)),"")</f>
        <v/>
      </c>
      <c r="K425" s="263" t="str">
        <f t="shared" si="33"/>
        <v/>
      </c>
      <c r="L425" s="263" t="str">
        <f t="shared" si="34"/>
        <v/>
      </c>
      <c r="M425" s="263" t="str">
        <f t="shared" si="35"/>
        <v/>
      </c>
      <c r="N425" s="264" t="str">
        <f>IF(E425="","",DataPembayaran_BLU!$G425)</f>
        <v/>
      </c>
    </row>
    <row r="426" spans="1:14">
      <c r="A426" s="256">
        <v>425</v>
      </c>
      <c r="B426" s="257" t="str">
        <f>_xlfn.IFNA(INDEX(DataPembayaran_BLU!$C$2:$C$700,MATCH(A426,DataPembayaran_BLU!$A$2:$A$700,0)),"")</f>
        <v/>
      </c>
      <c r="C426" s="258" t="str">
        <f>IF(INDEX(DataPembayaran_BLU!$B$2:$B$700,MATCH(DataSP2D_BLU!B426,DataPembayaran_BLU!$C$2:$C$700,0))=0,"",INDEX(DataPembayaran_BLU!$B$2:$B$700,MATCH(DataSP2D_BLU!B426,DataPembayaran_BLU!$C$2:$C$700,0)))</f>
        <v/>
      </c>
      <c r="D426" s="259"/>
      <c r="F426" s="261" t="str">
        <f>IF(E426="","",DataPembayaran_BLU!$U426)</f>
        <v/>
      </c>
      <c r="G426" s="262" t="str">
        <f>IF(E426="","",DataPembayaran_BLU!$E426)</f>
        <v/>
      </c>
      <c r="H426" s="7" t="str">
        <f>IF(E426="","",DataPembayaran_BLU!$L426-DataPembayaran_BLU!$N426-DataPembayaran_BLU!$P426)</f>
        <v/>
      </c>
      <c r="I426" s="256" t="str">
        <f>IF(E426="","",DataPembayaran_BLU!$F426)</f>
        <v/>
      </c>
      <c r="J426" s="263" t="str">
        <f>IFERROR(INDEX(supplier_alamat,MATCH(DataSP2D_BLU!I426,supplier,0)),"")</f>
        <v/>
      </c>
      <c r="K426" s="263" t="str">
        <f t="shared" si="33"/>
        <v/>
      </c>
      <c r="L426" s="263" t="str">
        <f t="shared" si="34"/>
        <v/>
      </c>
      <c r="M426" s="263" t="str">
        <f t="shared" si="35"/>
        <v/>
      </c>
      <c r="N426" s="264" t="str">
        <f>IF(E426="","",DataPembayaran_BLU!$G426)</f>
        <v/>
      </c>
    </row>
    <row r="427" spans="1:14">
      <c r="A427" s="256">
        <v>426</v>
      </c>
      <c r="B427" s="257" t="str">
        <f>_xlfn.IFNA(INDEX(DataPembayaran_BLU!$C$2:$C$700,MATCH(A427,DataPembayaran_BLU!$A$2:$A$700,0)),"")</f>
        <v/>
      </c>
      <c r="C427" s="258" t="str">
        <f>IF(INDEX(DataPembayaran_BLU!$B$2:$B$700,MATCH(DataSP2D_BLU!B427,DataPembayaran_BLU!$C$2:$C$700,0))=0,"",INDEX(DataPembayaran_BLU!$B$2:$B$700,MATCH(DataSP2D_BLU!B427,DataPembayaran_BLU!$C$2:$C$700,0)))</f>
        <v/>
      </c>
      <c r="D427" s="259"/>
      <c r="F427" s="261" t="str">
        <f>IF(E427="","",DataPembayaran_BLU!$U427)</f>
        <v/>
      </c>
      <c r="G427" s="262" t="str">
        <f>IF(E427="","",DataPembayaran_BLU!$E427)</f>
        <v/>
      </c>
      <c r="H427" s="7" t="str">
        <f>IF(E427="","",DataPembayaran_BLU!$L427-DataPembayaran_BLU!$N427-DataPembayaran_BLU!$P427)</f>
        <v/>
      </c>
      <c r="I427" s="256" t="str">
        <f>IF(E427="","",DataPembayaran_BLU!$F427)</f>
        <v/>
      </c>
      <c r="J427" s="263" t="str">
        <f>IFERROR(INDEX(supplier_alamat,MATCH(DataSP2D_BLU!I427,supplier,0)),"")</f>
        <v/>
      </c>
      <c r="K427" s="263" t="str">
        <f t="shared" si="33"/>
        <v/>
      </c>
      <c r="L427" s="263" t="str">
        <f t="shared" si="34"/>
        <v/>
      </c>
      <c r="M427" s="263" t="str">
        <f t="shared" si="35"/>
        <v/>
      </c>
      <c r="N427" s="264" t="str">
        <f>IF(E427="","",DataPembayaran_BLU!$G427)</f>
        <v/>
      </c>
    </row>
    <row r="428" spans="1:14">
      <c r="A428" s="256">
        <v>427</v>
      </c>
      <c r="B428" s="257" t="str">
        <f>_xlfn.IFNA(INDEX(DataPembayaran_BLU!$C$2:$C$700,MATCH(A428,DataPembayaran_BLU!$A$2:$A$700,0)),"")</f>
        <v/>
      </c>
      <c r="C428" s="258" t="str">
        <f>IF(INDEX(DataPembayaran_BLU!$B$2:$B$700,MATCH(DataSP2D_BLU!B428,DataPembayaran_BLU!$C$2:$C$700,0))=0,"",INDEX(DataPembayaran_BLU!$B$2:$B$700,MATCH(DataSP2D_BLU!B428,DataPembayaran_BLU!$C$2:$C$700,0)))</f>
        <v/>
      </c>
      <c r="D428" s="259"/>
      <c r="F428" s="261" t="str">
        <f>IF(E428="","",DataPembayaran_BLU!$U428)</f>
        <v/>
      </c>
      <c r="G428" s="262" t="str">
        <f>IF(E428="","",DataPembayaran_BLU!$E428)</f>
        <v/>
      </c>
      <c r="H428" s="7" t="str">
        <f>IF(E428="","",DataPembayaran_BLU!L428-DataPembayaran_BLU!$N428-DataPembayaran_BLU!$P428)</f>
        <v/>
      </c>
      <c r="I428" s="256" t="str">
        <f>IF(E428="","",DataPembayaran_BLU!$F428)</f>
        <v/>
      </c>
      <c r="J428" s="263" t="str">
        <f>IFERROR(INDEX(supplier_alamat,MATCH(DataSP2D_BLU!I428,supplier,0)),"")</f>
        <v/>
      </c>
      <c r="K428" s="263" t="str">
        <f t="shared" si="33"/>
        <v/>
      </c>
      <c r="L428" s="263" t="str">
        <f t="shared" si="34"/>
        <v/>
      </c>
      <c r="M428" s="263" t="str">
        <f t="shared" si="35"/>
        <v/>
      </c>
      <c r="N428" s="264" t="str">
        <f>IF(E428="","",DataPembayaran_BLU!$G428)</f>
        <v/>
      </c>
    </row>
    <row r="429" spans="1:14">
      <c r="A429" s="256">
        <v>428</v>
      </c>
      <c r="B429" s="257" t="str">
        <f>_xlfn.IFNA(INDEX(DataPembayaran_BLU!$C$2:$C$700,MATCH(A429,DataPembayaran_BLU!$A$2:$A$700,0)),"")</f>
        <v/>
      </c>
      <c r="C429" s="258" t="str">
        <f>IF(INDEX(DataPembayaran_BLU!$B$2:$B$700,MATCH(DataSP2D_BLU!B429,DataPembayaran_BLU!$C$2:$C$700,0))=0,"",INDEX(DataPembayaran_BLU!$B$2:$B$700,MATCH(DataSP2D_BLU!B429,DataPembayaran_BLU!$C$2:$C$700,0)))</f>
        <v/>
      </c>
      <c r="D429" s="259"/>
      <c r="F429" s="261" t="str">
        <f>IF(E429="","",DataPembayaran_BLU!$U429)</f>
        <v/>
      </c>
      <c r="G429" s="262" t="str">
        <f>IF(E429="","",DataPembayaran_BLU!$E429)</f>
        <v/>
      </c>
      <c r="H429" s="7" t="str">
        <f>IF(E429="","",DataPembayaran_BLU!L429-DataPembayaran_BLU!$N429-DataPembayaran_BLU!$P429)</f>
        <v/>
      </c>
      <c r="I429" s="256" t="str">
        <f>IF(E429="","",DataPembayaran_BLU!$F429)</f>
        <v/>
      </c>
      <c r="J429" s="263" t="str">
        <f>IFERROR(INDEX(supplier_alamat,MATCH(DataSP2D_BLU!I429,supplier,0)),"")</f>
        <v/>
      </c>
      <c r="K429" s="263" t="str">
        <f t="shared" si="33"/>
        <v/>
      </c>
      <c r="L429" s="263" t="str">
        <f t="shared" si="34"/>
        <v/>
      </c>
      <c r="M429" s="263" t="str">
        <f t="shared" si="35"/>
        <v/>
      </c>
      <c r="N429" s="264" t="str">
        <f>IF(E429="","",DataPembayaran_BLU!$G429)</f>
        <v/>
      </c>
    </row>
    <row r="430" spans="1:14">
      <c r="A430" s="256">
        <v>429</v>
      </c>
      <c r="B430" s="257" t="str">
        <f>_xlfn.IFNA(INDEX(DataPembayaran_BLU!$C$2:$C$700,MATCH(A430,DataPembayaran_BLU!$A$2:$A$700,0)),"")</f>
        <v/>
      </c>
      <c r="C430" s="258" t="str">
        <f>IF(INDEX(DataPembayaran_BLU!$B$2:$B$700,MATCH(DataSP2D_BLU!B430,DataPembayaran_BLU!$C$2:$C$700,0))=0,"",INDEX(DataPembayaran_BLU!$B$2:$B$700,MATCH(DataSP2D_BLU!B430,DataPembayaran_BLU!$C$2:$C$700,0)))</f>
        <v/>
      </c>
      <c r="D430" s="259"/>
      <c r="F430" s="261" t="str">
        <f>IF(E430="","",DataPembayaran_BLU!$U430)</f>
        <v/>
      </c>
      <c r="G430" s="262" t="str">
        <f>IF(E430="","",DataPembayaran_BLU!$E430)</f>
        <v/>
      </c>
      <c r="H430" s="7" t="str">
        <f>IF(E430="","",DataPembayaran_BLU!L430-DataPembayaran_BLU!$N430-DataPembayaran_BLU!$P430)</f>
        <v/>
      </c>
      <c r="I430" s="256" t="str">
        <f>IF(E430="","",DataPembayaran_BLU!$F430)</f>
        <v/>
      </c>
      <c r="J430" s="263" t="str">
        <f>IFERROR(INDEX(supplier_alamat,MATCH(DataSP2D_BLU!I430,supplier,0)),"")</f>
        <v/>
      </c>
      <c r="K430" s="263" t="str">
        <f t="shared" si="33"/>
        <v/>
      </c>
      <c r="L430" s="263" t="str">
        <f t="shared" si="34"/>
        <v/>
      </c>
      <c r="M430" s="263" t="str">
        <f t="shared" si="35"/>
        <v/>
      </c>
      <c r="N430" s="264" t="str">
        <f>IF(E430="","",DataPembayaran_BLU!$G430)</f>
        <v/>
      </c>
    </row>
    <row r="431" spans="1:14">
      <c r="A431" s="256">
        <v>430</v>
      </c>
      <c r="B431" s="257" t="str">
        <f>_xlfn.IFNA(INDEX(DataPembayaran_BLU!$C$2:$C$700,MATCH(A431,DataPembayaran_BLU!$A$2:$A$700,0)),"")</f>
        <v/>
      </c>
      <c r="C431" s="258" t="str">
        <f>IF(INDEX(DataPembayaran_BLU!$B$2:$B$700,MATCH(DataSP2D_BLU!B431,DataPembayaran_BLU!$C$2:$C$700,0))=0,"",INDEX(DataPembayaran_BLU!$B$2:$B$700,MATCH(DataSP2D_BLU!B431,DataPembayaran_BLU!$C$2:$C$700,0)))</f>
        <v/>
      </c>
      <c r="D431" s="259"/>
      <c r="F431" s="261" t="str">
        <f>IF(E431="","",DataPembayaran_BLU!$U431)</f>
        <v/>
      </c>
      <c r="G431" s="262" t="str">
        <f>IF(E431="","",DataPembayaran_BLU!$E431)</f>
        <v/>
      </c>
      <c r="H431" s="7" t="str">
        <f>IF(E431="","",DataPembayaran_BLU!L431-DataPembayaran_BLU!$N431-DataPembayaran_BLU!$P431)</f>
        <v/>
      </c>
      <c r="I431" s="256" t="str">
        <f>IF(E431="","",DataPembayaran_BLU!$F431)</f>
        <v/>
      </c>
      <c r="J431" s="263" t="str">
        <f>IFERROR(INDEX(supplier_alamat,MATCH(DataSP2D_BLU!I431,supplier,0)),"")</f>
        <v/>
      </c>
      <c r="K431" s="263" t="str">
        <f t="shared" si="33"/>
        <v/>
      </c>
      <c r="L431" s="263" t="str">
        <f t="shared" si="34"/>
        <v/>
      </c>
      <c r="M431" s="263" t="str">
        <f t="shared" si="35"/>
        <v/>
      </c>
      <c r="N431" s="264" t="str">
        <f>IF(E431="","",DataPembayaran_BLU!$G431)</f>
        <v/>
      </c>
    </row>
    <row r="432" spans="1:14">
      <c r="A432" s="256">
        <v>431</v>
      </c>
      <c r="B432" s="257" t="str">
        <f>_xlfn.IFNA(INDEX(DataPembayaran_BLU!$C$2:$C$700,MATCH(A432,DataPembayaran_BLU!$A$2:$A$700,0)),"")</f>
        <v/>
      </c>
      <c r="C432" s="258" t="str">
        <f>IF(INDEX(DataPembayaran_BLU!$B$2:$B$700,MATCH(DataSP2D_BLU!B432,DataPembayaran_BLU!$C$2:$C$700,0))=0,"",INDEX(DataPembayaran_BLU!$B$2:$B$700,MATCH(DataSP2D_BLU!B432,DataPembayaran_BLU!$C$2:$C$700,0)))</f>
        <v/>
      </c>
      <c r="D432" s="259"/>
      <c r="F432" s="261" t="str">
        <f>IF(E432="","",DataPembayaran_BLU!$U432)</f>
        <v/>
      </c>
      <c r="G432" s="262" t="str">
        <f>IF(E432="","",DataPembayaran_BLU!$E432)</f>
        <v/>
      </c>
      <c r="H432" s="7" t="str">
        <f>IF(E432="","",DataPembayaran_BLU!$L432-DataPembayaran_BLU!$N432-DataPembayaran_BLU!$P432)</f>
        <v/>
      </c>
      <c r="I432" s="256" t="str">
        <f>IF(E432="","",DataPembayaran_BLU!$F432)</f>
        <v/>
      </c>
      <c r="J432" s="263" t="str">
        <f>IFERROR(INDEX(supplier_alamat,MATCH(DataSP2D_BLU!I432,supplier,0)),"")</f>
        <v/>
      </c>
      <c r="K432" s="263" t="str">
        <f t="shared" si="33"/>
        <v/>
      </c>
      <c r="L432" s="263" t="str">
        <f t="shared" si="34"/>
        <v/>
      </c>
      <c r="M432" s="263" t="str">
        <f t="shared" si="35"/>
        <v/>
      </c>
      <c r="N432" s="264" t="str">
        <f>IF(E432="","",DataPembayaran_BLU!$G432)</f>
        <v/>
      </c>
    </row>
    <row r="433" spans="1:14">
      <c r="A433" s="256">
        <v>432</v>
      </c>
      <c r="B433" s="257" t="str">
        <f>_xlfn.IFNA(INDEX(DataPembayaran_BLU!$C$2:$C$700,MATCH(A433,DataPembayaran_BLU!$A$2:$A$700,0)),"")</f>
        <v/>
      </c>
      <c r="C433" s="258" t="str">
        <f>IF(INDEX(DataPembayaran_BLU!$B$2:$B$700,MATCH(DataSP2D_BLU!B433,DataPembayaran_BLU!$C$2:$C$700,0))=0,"",INDEX(DataPembayaran_BLU!$B$2:$B$700,MATCH(DataSP2D_BLU!B433,DataPembayaran_BLU!$C$2:$C$700,0)))</f>
        <v/>
      </c>
      <c r="D433" s="259"/>
      <c r="F433" s="261" t="str">
        <f>IF(E433="","",DataPembayaran_BLU!$U433)</f>
        <v/>
      </c>
      <c r="G433" s="262" t="str">
        <f>IF(E433="","",DataPembayaran_BLU!$E433)</f>
        <v/>
      </c>
      <c r="H433" s="7" t="str">
        <f>IF(E433="","",DataPembayaran_BLU!$L433-DataPembayaran_BLU!$N433-DataPembayaran_BLU!$P433)</f>
        <v/>
      </c>
      <c r="I433" s="256" t="str">
        <f>IF(E433="","",DataPembayaran_BLU!$F433)</f>
        <v/>
      </c>
      <c r="J433" s="263" t="str">
        <f>IFERROR(INDEX(supplier_alamat,MATCH(DataSP2D_BLU!I433,supplier,0)),"")</f>
        <v/>
      </c>
      <c r="K433" s="263" t="str">
        <f t="shared" si="33"/>
        <v/>
      </c>
      <c r="L433" s="263" t="str">
        <f t="shared" si="34"/>
        <v/>
      </c>
      <c r="M433" s="263" t="str">
        <f t="shared" si="35"/>
        <v/>
      </c>
      <c r="N433" s="264" t="str">
        <f>IF(E433="","",DataPembayaran_BLU!$G433)</f>
        <v/>
      </c>
    </row>
    <row r="434" spans="1:14">
      <c r="A434" s="256">
        <v>433</v>
      </c>
      <c r="B434" s="257" t="str">
        <f>_xlfn.IFNA(INDEX(DataPembayaran_BLU!$C$2:$C$700,MATCH(A434,DataPembayaran_BLU!$A$2:$A$700,0)),"")</f>
        <v/>
      </c>
      <c r="C434" s="258" t="str">
        <f>IF(INDEX(DataPembayaran_BLU!$B$2:$B$700,MATCH(DataSP2D_BLU!B434,DataPembayaran_BLU!$C$2:$C$700,0))=0,"",INDEX(DataPembayaran_BLU!$B$2:$B$700,MATCH(DataSP2D_BLU!B434,DataPembayaran_BLU!$C$2:$C$700,0)))</f>
        <v/>
      </c>
      <c r="D434" s="259"/>
      <c r="F434" s="261" t="str">
        <f>IF(E434="","",DataPembayaran_BLU!$U434)</f>
        <v/>
      </c>
      <c r="G434" s="262" t="str">
        <f>IF(E434="","",DataPembayaran_BLU!$E434)</f>
        <v/>
      </c>
      <c r="H434" s="7" t="str">
        <f>IF(E434="","",DataPembayaran_BLU!$L434-DataPembayaran_BLU!$N434-DataPembayaran_BLU!$P434)</f>
        <v/>
      </c>
      <c r="I434" s="256" t="str">
        <f>IF(E434="","",DataPembayaran_BLU!$F434)</f>
        <v/>
      </c>
      <c r="J434" s="263" t="str">
        <f>IFERROR(INDEX(supplier_alamat,MATCH(DataSP2D_BLU!I434,supplier,0)),"")</f>
        <v/>
      </c>
      <c r="K434" s="263" t="str">
        <f t="shared" si="33"/>
        <v/>
      </c>
      <c r="L434" s="263" t="str">
        <f t="shared" si="34"/>
        <v/>
      </c>
      <c r="M434" s="263" t="str">
        <f t="shared" si="35"/>
        <v/>
      </c>
      <c r="N434" s="264" t="str">
        <f>IF(E434="","",DataPembayaran_BLU!$G434)</f>
        <v/>
      </c>
    </row>
    <row r="435" spans="1:14">
      <c r="A435" s="256">
        <v>434</v>
      </c>
      <c r="B435" s="257" t="str">
        <f>_xlfn.IFNA(INDEX(DataPembayaran_BLU!$C$2:$C$700,MATCH(A435,DataPembayaran_BLU!$A$2:$A$700,0)),"")</f>
        <v/>
      </c>
      <c r="C435" s="258" t="str">
        <f>IF(INDEX(DataPembayaran_BLU!$B$2:$B$700,MATCH(DataSP2D_BLU!B435,DataPembayaran_BLU!$C$2:$C$700,0))=0,"",INDEX(DataPembayaran_BLU!$B$2:$B$700,MATCH(DataSP2D_BLU!B435,DataPembayaran_BLU!$C$2:$C$700,0)))</f>
        <v/>
      </c>
      <c r="D435" s="259"/>
      <c r="F435" s="261" t="str">
        <f>IF(E435="","",DataPembayaran_BLU!$U435)</f>
        <v/>
      </c>
      <c r="G435" s="262" t="str">
        <f>IF(E435="","",DataPembayaran_BLU!$E435)</f>
        <v/>
      </c>
      <c r="H435" s="7" t="str">
        <f>IF(E435="","",DataPembayaran_BLU!$L435-DataPembayaran_BLU!$N435-DataPembayaran_BLU!$P435)</f>
        <v/>
      </c>
      <c r="I435" s="256" t="str">
        <f>IF(E435="","",DataPembayaran_BLU!$F435)</f>
        <v/>
      </c>
      <c r="J435" s="263" t="str">
        <f>IFERROR(INDEX(supplier_alamat,MATCH(DataSP2D_BLU!I435,supplier,0)),"")</f>
        <v/>
      </c>
      <c r="K435" s="263" t="str">
        <f t="shared" si="33"/>
        <v/>
      </c>
      <c r="L435" s="263" t="str">
        <f t="shared" si="34"/>
        <v/>
      </c>
      <c r="M435" s="263" t="str">
        <f t="shared" si="35"/>
        <v/>
      </c>
      <c r="N435" s="264" t="str">
        <f>IF(E435="","",DataPembayaran_BLU!$G435)</f>
        <v/>
      </c>
    </row>
    <row r="436" spans="1:14">
      <c r="A436" s="256">
        <v>435</v>
      </c>
      <c r="B436" s="257" t="str">
        <f>_xlfn.IFNA(INDEX(DataPembayaran_BLU!$C$2:$C$700,MATCH(A436,DataPembayaran_BLU!$A$2:$A$700,0)),"")</f>
        <v/>
      </c>
      <c r="C436" s="258" t="str">
        <f>IF(INDEX(DataPembayaran_BLU!$B$2:$B$700,MATCH(DataSP2D_BLU!B436,DataPembayaran_BLU!$C$2:$C$700,0))=0,"",INDEX(DataPembayaran_BLU!$B$2:$B$700,MATCH(DataSP2D_BLU!B436,DataPembayaran_BLU!$C$2:$C$700,0)))</f>
        <v/>
      </c>
      <c r="D436" s="259"/>
      <c r="F436" s="261" t="str">
        <f>IF(E436="","",DataPembayaran_BLU!$U436)</f>
        <v/>
      </c>
      <c r="G436" s="262" t="str">
        <f>IF(E436="","",DataPembayaran_BLU!$E436)</f>
        <v/>
      </c>
      <c r="H436" s="7" t="str">
        <f>IF(E436="","",DataPembayaran_BLU!$L436-DataPembayaran_BLU!$N436-DataPembayaran_BLU!$P436)</f>
        <v/>
      </c>
      <c r="I436" s="256" t="str">
        <f>IF(E436="","",DataPembayaran_BLU!$F436)</f>
        <v/>
      </c>
      <c r="J436" s="263" t="str">
        <f>IFERROR(INDEX(supplier_alamat,MATCH(DataSP2D_BLU!I436,supplier,0)),"")</f>
        <v/>
      </c>
      <c r="K436" s="263" t="str">
        <f t="shared" si="33"/>
        <v/>
      </c>
      <c r="L436" s="263" t="str">
        <f t="shared" si="34"/>
        <v/>
      </c>
      <c r="M436" s="263" t="str">
        <f t="shared" si="35"/>
        <v/>
      </c>
      <c r="N436" s="264" t="str">
        <f>IF(E436="","",DataPembayaran_BLU!$G436)</f>
        <v/>
      </c>
    </row>
    <row r="437" spans="1:14">
      <c r="A437" s="256">
        <v>436</v>
      </c>
      <c r="B437" s="257" t="str">
        <f>_xlfn.IFNA(INDEX(DataPembayaran_BLU!$C$2:$C$700,MATCH(A437,DataPembayaran_BLU!$A$2:$A$700,0)),"")</f>
        <v/>
      </c>
      <c r="C437" s="258" t="str">
        <f>IF(INDEX(DataPembayaran_BLU!$B$2:$B$700,MATCH(DataSP2D_BLU!B437,DataPembayaran_BLU!$C$2:$C$700,0))=0,"",INDEX(DataPembayaran_BLU!$B$2:$B$700,MATCH(DataSP2D_BLU!B437,DataPembayaran_BLU!$C$2:$C$700,0)))</f>
        <v/>
      </c>
      <c r="D437" s="259"/>
      <c r="F437" s="261" t="str">
        <f>IF(E437="","",DataPembayaran_BLU!$U437)</f>
        <v/>
      </c>
      <c r="G437" s="262" t="str">
        <f>IF(E437="","",DataPembayaran_BLU!$E437)</f>
        <v/>
      </c>
      <c r="H437" s="7" t="str">
        <f>IF(E437="","",DataPembayaran_BLU!$L437-DataPembayaran_BLU!$N437-DataPembayaran_BLU!$P437)</f>
        <v/>
      </c>
      <c r="I437" s="256" t="str">
        <f>IF(E437="","",DataPembayaran_BLU!$F437)</f>
        <v/>
      </c>
      <c r="J437" s="263" t="str">
        <f>IFERROR(INDEX(supplier_alamat,MATCH(DataSP2D_BLU!I437,supplier,0)),"")</f>
        <v/>
      </c>
      <c r="K437" s="263" t="str">
        <f t="shared" si="33"/>
        <v/>
      </c>
      <c r="L437" s="263" t="str">
        <f t="shared" si="34"/>
        <v/>
      </c>
      <c r="M437" s="263" t="str">
        <f t="shared" si="35"/>
        <v/>
      </c>
      <c r="N437" s="264" t="str">
        <f>IF(E437="","",DataPembayaran_BLU!$G437)</f>
        <v/>
      </c>
    </row>
    <row r="438" spans="1:14">
      <c r="A438" s="256">
        <v>437</v>
      </c>
      <c r="B438" s="257" t="str">
        <f>_xlfn.IFNA(INDEX(DataPembayaran_BLU!$C$2:$C$700,MATCH(A438,DataPembayaran_BLU!$A$2:$A$700,0)),"")</f>
        <v/>
      </c>
      <c r="C438" s="258" t="str">
        <f>IF(INDEX(DataPembayaran_BLU!$B$2:$B$700,MATCH(DataSP2D_BLU!B438,DataPembayaran_BLU!$C$2:$C$700,0))=0,"",INDEX(DataPembayaran_BLU!$B$2:$B$700,MATCH(DataSP2D_BLU!B438,DataPembayaran_BLU!$C$2:$C$700,0)))</f>
        <v/>
      </c>
      <c r="D438" s="259"/>
      <c r="F438" s="261" t="str">
        <f>IF(E438="","",DataPembayaran_BLU!$U438)</f>
        <v/>
      </c>
      <c r="G438" s="262" t="str">
        <f>IF(E438="","",DataPembayaran_BLU!$E438)</f>
        <v/>
      </c>
      <c r="H438" s="7" t="str">
        <f>IF(E438="","",DataPembayaran_BLU!$L438-DataPembayaran_BLU!$N438-DataPembayaran_BLU!$P438)</f>
        <v/>
      </c>
      <c r="I438" s="256" t="str">
        <f>IF(E438="","",DataPembayaran_BLU!$F438)</f>
        <v/>
      </c>
      <c r="J438" s="263" t="str">
        <f>IFERROR(INDEX(supplier_alamat,MATCH(DataSP2D_BLU!I438,supplier,0)),"")</f>
        <v/>
      </c>
      <c r="K438" s="263" t="str">
        <f t="shared" si="33"/>
        <v/>
      </c>
      <c r="L438" s="263" t="str">
        <f t="shared" si="34"/>
        <v/>
      </c>
      <c r="M438" s="263" t="str">
        <f t="shared" si="35"/>
        <v/>
      </c>
      <c r="N438" s="264" t="str">
        <f>IF(E438="","",DataPembayaran_BLU!$G438)</f>
        <v/>
      </c>
    </row>
    <row r="439" spans="1:14">
      <c r="A439" s="256">
        <v>438</v>
      </c>
      <c r="B439" s="257" t="str">
        <f>_xlfn.IFNA(INDEX(DataPembayaran_BLU!$C$2:$C$700,MATCH(A439,DataPembayaran_BLU!$A$2:$A$700,0)),"")</f>
        <v/>
      </c>
      <c r="C439" s="258" t="str">
        <f>IF(INDEX(DataPembayaran_BLU!$B$2:$B$700,MATCH(DataSP2D_BLU!B439,DataPembayaran_BLU!$C$2:$C$700,0))=0,"",INDEX(DataPembayaran_BLU!$B$2:$B$700,MATCH(DataSP2D_BLU!B439,DataPembayaran_BLU!$C$2:$C$700,0)))</f>
        <v/>
      </c>
      <c r="D439" s="259"/>
      <c r="F439" s="261" t="str">
        <f>IF(E439="","",DataPembayaran_BLU!$U439)</f>
        <v/>
      </c>
      <c r="G439" s="262" t="str">
        <f>IF(E439="","",DataPembayaran_BLU!$E439)</f>
        <v/>
      </c>
      <c r="H439" s="7" t="str">
        <f>IF(E439="","",DataPembayaran_BLU!$L439-DataPembayaran_BLU!$N439-DataPembayaran_BLU!$P439)</f>
        <v/>
      </c>
      <c r="I439" s="256" t="str">
        <f>IF(E439="","",DataPembayaran_BLU!$F439)</f>
        <v/>
      </c>
      <c r="J439" s="263" t="str">
        <f>IFERROR(INDEX(supplier_alamat,MATCH(DataSP2D_BLU!I439,supplier,0)),"")</f>
        <v/>
      </c>
      <c r="K439" s="263" t="str">
        <f t="shared" si="33"/>
        <v/>
      </c>
      <c r="L439" s="263" t="str">
        <f t="shared" si="34"/>
        <v/>
      </c>
      <c r="M439" s="263" t="str">
        <f t="shared" si="35"/>
        <v/>
      </c>
      <c r="N439" s="264" t="str">
        <f>IF(E439="","",DataPembayaran_BLU!$G439)</f>
        <v/>
      </c>
    </row>
    <row r="440" spans="1:14">
      <c r="A440" s="256">
        <v>439</v>
      </c>
      <c r="B440" s="257" t="str">
        <f>_xlfn.IFNA(INDEX(DataPembayaran_BLU!$C$2:$C$700,MATCH(A440,DataPembayaran_BLU!$A$2:$A$700,0)),"")</f>
        <v/>
      </c>
      <c r="C440" s="258" t="str">
        <f>IF(INDEX(DataPembayaran_BLU!$B$2:$B$700,MATCH(DataSP2D_BLU!B440,DataPembayaran_BLU!$C$2:$C$700,0))=0,"",INDEX(DataPembayaran_BLU!$B$2:$B$700,MATCH(DataSP2D_BLU!B440,DataPembayaran_BLU!$C$2:$C$700,0)))</f>
        <v/>
      </c>
      <c r="D440" s="259"/>
      <c r="F440" s="261" t="str">
        <f>IF(E440="","",DataPembayaran_BLU!$U440)</f>
        <v/>
      </c>
      <c r="G440" s="262" t="str">
        <f>IF(E440="","",DataPembayaran_BLU!$E440)</f>
        <v/>
      </c>
      <c r="H440" s="7" t="str">
        <f>IF(E440="","",DataPembayaran_BLU!$L440-DataPembayaran_BLU!$N440-DataPembayaran_BLU!$P440)</f>
        <v/>
      </c>
      <c r="I440" s="256" t="str">
        <f>IF(E440="","",DataPembayaran_BLU!$F440)</f>
        <v/>
      </c>
      <c r="J440" s="263" t="str">
        <f>IFERROR(INDEX(supplier_alamat,MATCH(DataSP2D_BLU!I440,supplier,0)),"")</f>
        <v/>
      </c>
      <c r="K440" s="263" t="str">
        <f t="shared" si="33"/>
        <v/>
      </c>
      <c r="L440" s="263" t="str">
        <f t="shared" si="34"/>
        <v/>
      </c>
      <c r="M440" s="263" t="str">
        <f t="shared" si="35"/>
        <v/>
      </c>
      <c r="N440" s="264" t="str">
        <f>IF(E440="","",DataPembayaran_BLU!$G440)</f>
        <v/>
      </c>
    </row>
    <row r="441" spans="1:14">
      <c r="A441" s="256">
        <v>440</v>
      </c>
      <c r="B441" s="257" t="str">
        <f>_xlfn.IFNA(INDEX(DataPembayaran_BLU!$C$2:$C$700,MATCH(A441,DataPembayaran_BLU!$A$2:$A$700,0)),"")</f>
        <v/>
      </c>
      <c r="C441" s="258" t="str">
        <f>IF(INDEX(DataPembayaran_BLU!$B$2:$B$700,MATCH(DataSP2D_BLU!B441,DataPembayaran_BLU!$C$2:$C$700,0))=0,"",INDEX(DataPembayaran_BLU!$B$2:$B$700,MATCH(DataSP2D_BLU!B441,DataPembayaran_BLU!$C$2:$C$700,0)))</f>
        <v/>
      </c>
      <c r="D441" s="259"/>
      <c r="F441" s="261" t="str">
        <f>IF(E441="","",DataPembayaran_BLU!$U441)</f>
        <v/>
      </c>
      <c r="G441" s="262" t="str">
        <f>IF(E441="","",DataPembayaran_BLU!$E441)</f>
        <v/>
      </c>
      <c r="H441" s="7" t="str">
        <f>IF(E441="","",DataPembayaran_BLU!$L441-DataPembayaran_BLU!$N441-DataPembayaran_BLU!$P441)</f>
        <v/>
      </c>
      <c r="I441" s="256" t="str">
        <f>IF(E441="","",DataPembayaran_BLU!$F441)</f>
        <v/>
      </c>
      <c r="J441" s="263" t="str">
        <f>IFERROR(INDEX(supplier_alamat,MATCH(DataSP2D_BLU!I441,supplier,0)),"")</f>
        <v/>
      </c>
      <c r="K441" s="263" t="str">
        <f t="shared" si="33"/>
        <v/>
      </c>
      <c r="L441" s="263" t="str">
        <f t="shared" si="34"/>
        <v/>
      </c>
      <c r="M441" s="263" t="str">
        <f t="shared" si="35"/>
        <v/>
      </c>
      <c r="N441" s="264" t="str">
        <f>IF(E441="","",DataPembayaran_BLU!$G441)</f>
        <v/>
      </c>
    </row>
    <row r="442" spans="1:14">
      <c r="A442" s="256">
        <v>441</v>
      </c>
      <c r="B442" s="257" t="str">
        <f>_xlfn.IFNA(INDEX(DataPembayaran_BLU!$C$2:$C$700,MATCH(A442,DataPembayaran_BLU!$A$2:$A$700,0)),"")</f>
        <v/>
      </c>
      <c r="C442" s="258" t="str">
        <f>IF(INDEX(DataPembayaran_BLU!$B$2:$B$700,MATCH(DataSP2D_BLU!B442,DataPembayaran_BLU!$C$2:$C$700,0))=0,"",INDEX(DataPembayaran_BLU!$B$2:$B$700,MATCH(DataSP2D_BLU!B442,DataPembayaran_BLU!$C$2:$C$700,0)))</f>
        <v/>
      </c>
      <c r="D442" s="259"/>
      <c r="F442" s="261" t="str">
        <f>IF(E442="","",DataPembayaran_BLU!$U442)</f>
        <v/>
      </c>
      <c r="G442" s="262" t="str">
        <f>IF(E442="","",DataPembayaran_BLU!$E442)</f>
        <v/>
      </c>
      <c r="H442" s="7" t="str">
        <f>IF(E442="","",DataPembayaran_BLU!$L442-DataPembayaran_BLU!$N442-DataPembayaran_BLU!$P442)</f>
        <v/>
      </c>
      <c r="I442" s="256" t="str">
        <f>IF(E442="","",DataPembayaran_BLU!$F442)</f>
        <v/>
      </c>
      <c r="J442" s="263" t="str">
        <f>IFERROR(INDEX(supplier_alamat,MATCH(DataSP2D_BLU!I442,supplier,0)),"")</f>
        <v/>
      </c>
      <c r="K442" s="263" t="str">
        <f t="shared" si="33"/>
        <v/>
      </c>
      <c r="L442" s="263" t="str">
        <f t="shared" si="34"/>
        <v/>
      </c>
      <c r="M442" s="263" t="str">
        <f t="shared" si="35"/>
        <v/>
      </c>
      <c r="N442" s="264" t="str">
        <f>IF(E442="","",DataPembayaran_BLU!$G442)</f>
        <v/>
      </c>
    </row>
    <row r="443" spans="1:14">
      <c r="A443" s="256">
        <v>442</v>
      </c>
      <c r="B443" s="257" t="str">
        <f>_xlfn.IFNA(INDEX(DataPembayaran_BLU!$C$2:$C$700,MATCH(A443,DataPembayaran_BLU!$A$2:$A$700,0)),"")</f>
        <v/>
      </c>
      <c r="C443" s="258" t="str">
        <f>IF(INDEX(DataPembayaran_BLU!$B$2:$B$700,MATCH(DataSP2D_BLU!B443,DataPembayaran_BLU!$C$2:$C$700,0))=0,"",INDEX(DataPembayaran_BLU!$B$2:$B$700,MATCH(DataSP2D_BLU!B443,DataPembayaran_BLU!$C$2:$C$700,0)))</f>
        <v/>
      </c>
      <c r="D443" s="259"/>
      <c r="F443" s="261" t="str">
        <f>IF(E443="","",DataPembayaran_BLU!$U443)</f>
        <v/>
      </c>
      <c r="G443" s="262" t="str">
        <f>IF(E443="","",DataPembayaran_BLU!$E443)</f>
        <v/>
      </c>
      <c r="H443" s="7" t="str">
        <f>IF(E443="","",DataPembayaran_BLU!$L443-DataPembayaran_BLU!$N443-DataPembayaran_BLU!$P443)</f>
        <v/>
      </c>
      <c r="I443" s="256" t="str">
        <f>IF(E443="","",DataPembayaran_BLU!$F443)</f>
        <v/>
      </c>
      <c r="J443" s="263" t="str">
        <f>IFERROR(INDEX(supplier_alamat,MATCH(DataSP2D_BLU!I443,supplier,0)),"")</f>
        <v/>
      </c>
      <c r="K443" s="263" t="str">
        <f t="shared" si="33"/>
        <v/>
      </c>
      <c r="L443" s="263" t="str">
        <f t="shared" si="34"/>
        <v/>
      </c>
      <c r="M443" s="263" t="str">
        <f t="shared" si="35"/>
        <v/>
      </c>
      <c r="N443" s="264" t="str">
        <f>IF(E443="","",DataPembayaran_BLU!$G443)</f>
        <v/>
      </c>
    </row>
    <row r="444" spans="1:14">
      <c r="A444" s="256">
        <v>443</v>
      </c>
      <c r="B444" s="257" t="str">
        <f>_xlfn.IFNA(INDEX(DataPembayaran_BLU!$C$2:$C$700,MATCH(A444,DataPembayaran_BLU!$A$2:$A$700,0)),"")</f>
        <v/>
      </c>
      <c r="C444" s="258" t="str">
        <f>IF(INDEX(DataPembayaran_BLU!$B$2:$B$700,MATCH(DataSP2D_BLU!B444,DataPembayaran_BLU!$C$2:$C$700,0))=0,"",INDEX(DataPembayaran_BLU!$B$2:$B$700,MATCH(DataSP2D_BLU!B444,DataPembayaran_BLU!$C$2:$C$700,0)))</f>
        <v/>
      </c>
      <c r="D444" s="259"/>
      <c r="F444" s="261" t="str">
        <f>IF(E444="","",DataPembayaran_BLU!$U444)</f>
        <v/>
      </c>
      <c r="G444" s="262" t="str">
        <f>IF(E444="","",DataPembayaran_BLU!$E444)</f>
        <v/>
      </c>
      <c r="H444" s="7" t="str">
        <f>IF(E444="","",DataPembayaran_BLU!$L444-DataPembayaran_BLU!$N444-DataPembayaran_BLU!$P444)</f>
        <v/>
      </c>
      <c r="I444" s="256" t="str">
        <f>IF(E444="","",DataPembayaran_BLU!$F444)</f>
        <v/>
      </c>
      <c r="J444" s="263" t="str">
        <f>IFERROR(INDEX(supplier_alamat,MATCH(DataSP2D_BLU!I444,supplier,0)),"")</f>
        <v/>
      </c>
      <c r="K444" s="263" t="str">
        <f t="shared" si="33"/>
        <v/>
      </c>
      <c r="L444" s="263" t="str">
        <f t="shared" si="34"/>
        <v/>
      </c>
      <c r="M444" s="263" t="str">
        <f t="shared" si="35"/>
        <v/>
      </c>
      <c r="N444" s="264" t="str">
        <f>IF(E444="","",DataPembayaran_BLU!$G444)</f>
        <v/>
      </c>
    </row>
    <row r="445" spans="1:14">
      <c r="A445" s="256">
        <v>444</v>
      </c>
      <c r="B445" s="257" t="str">
        <f>_xlfn.IFNA(INDEX(DataPembayaran_BLU!$C$2:$C$700,MATCH(A445,DataPembayaran_BLU!$A$2:$A$700,0)),"")</f>
        <v/>
      </c>
      <c r="C445" s="258" t="str">
        <f>IF(INDEX(DataPembayaran_BLU!$B$2:$B$700,MATCH(DataSP2D_BLU!B445,DataPembayaran_BLU!$C$2:$C$700,0))=0,"",INDEX(DataPembayaran_BLU!$B$2:$B$700,MATCH(DataSP2D_BLU!B445,DataPembayaran_BLU!$C$2:$C$700,0)))</f>
        <v/>
      </c>
      <c r="D445" s="259"/>
      <c r="F445" s="261" t="str">
        <f>IF(E445="","",DataPembayaran_BLU!$U445)</f>
        <v/>
      </c>
      <c r="G445" s="262" t="str">
        <f>IF(E445="","",DataPembayaran_BLU!$E445)</f>
        <v/>
      </c>
      <c r="H445" s="7" t="str">
        <f>IF(E445="","",DataPembayaran_BLU!$L445-DataPembayaran_BLU!$N445-DataPembayaran_BLU!$P445)</f>
        <v/>
      </c>
      <c r="I445" s="256" t="str">
        <f>IF(E445="","",DataPembayaran_BLU!$F445)</f>
        <v/>
      </c>
      <c r="J445" s="263" t="str">
        <f>IFERROR(INDEX(supplier_alamat,MATCH(DataSP2D_BLU!I445,supplier,0)),"")</f>
        <v/>
      </c>
      <c r="K445" s="263" t="str">
        <f t="shared" si="33"/>
        <v/>
      </c>
      <c r="L445" s="263" t="str">
        <f t="shared" si="34"/>
        <v/>
      </c>
      <c r="M445" s="263" t="str">
        <f t="shared" si="35"/>
        <v/>
      </c>
      <c r="N445" s="264" t="str">
        <f>IF(E445="","",DataPembayaran_BLU!$G445)</f>
        <v/>
      </c>
    </row>
    <row r="446" spans="1:14">
      <c r="A446" s="256">
        <v>445</v>
      </c>
      <c r="B446" s="257" t="str">
        <f>_xlfn.IFNA(INDEX(DataPembayaran_BLU!$C$2:$C$700,MATCH(A446,DataPembayaran_BLU!$A$2:$A$700,0)),"")</f>
        <v/>
      </c>
      <c r="C446" s="258" t="str">
        <f>IF(INDEX(DataPembayaran_BLU!$B$2:$B$700,MATCH(DataSP2D_BLU!B446,DataPembayaran_BLU!$C$2:$C$700,0))=0,"",INDEX(DataPembayaran_BLU!$B$2:$B$700,MATCH(DataSP2D_BLU!B446,DataPembayaran_BLU!$C$2:$C$700,0)))</f>
        <v/>
      </c>
      <c r="D446" s="259"/>
      <c r="F446" s="261" t="str">
        <f>IF(E446="","",DataPembayaran_BLU!$U446)</f>
        <v/>
      </c>
      <c r="G446" s="262" t="str">
        <f>IF(E446="","",DataPembayaran_BLU!$E446)</f>
        <v/>
      </c>
      <c r="H446" s="7" t="str">
        <f>IF(E446="","",DataPembayaran_BLU!$L446-DataPembayaran_BLU!$N446-DataPembayaran_BLU!$P446)</f>
        <v/>
      </c>
      <c r="I446" s="256" t="str">
        <f>IF(E446="","",DataPembayaran_BLU!$F446)</f>
        <v/>
      </c>
      <c r="J446" s="263" t="str">
        <f>IFERROR(INDEX(supplier_alamat,MATCH(DataSP2D_BLU!I446,supplier,0)),"")</f>
        <v/>
      </c>
      <c r="K446" s="263" t="str">
        <f t="shared" si="33"/>
        <v/>
      </c>
      <c r="L446" s="263" t="str">
        <f t="shared" si="34"/>
        <v/>
      </c>
      <c r="M446" s="263" t="str">
        <f t="shared" si="35"/>
        <v/>
      </c>
      <c r="N446" s="264" t="str">
        <f>IF(E446="","",DataPembayaran_BLU!$G446)</f>
        <v/>
      </c>
    </row>
    <row r="447" spans="1:14">
      <c r="A447" s="256">
        <v>446</v>
      </c>
      <c r="B447" s="257" t="str">
        <f>_xlfn.IFNA(INDEX(DataPembayaran_BLU!$C$2:$C$700,MATCH(A447,DataPembayaran_BLU!$A$2:$A$700,0)),"")</f>
        <v/>
      </c>
      <c r="C447" s="258" t="str">
        <f>IF(INDEX(DataPembayaran_BLU!$B$2:$B$700,MATCH(DataSP2D_BLU!B447,DataPembayaran_BLU!$C$2:$C$700,0))=0,"",INDEX(DataPembayaran_BLU!$B$2:$B$700,MATCH(DataSP2D_BLU!B447,DataPembayaran_BLU!$C$2:$C$700,0)))</f>
        <v/>
      </c>
      <c r="D447" s="259"/>
      <c r="F447" s="261" t="str">
        <f>IF(E447="","",DataPembayaran_BLU!$U447)</f>
        <v/>
      </c>
      <c r="G447" s="262" t="str">
        <f>IF(E447="","",DataPembayaran_BLU!$E447)</f>
        <v/>
      </c>
      <c r="H447" s="7" t="str">
        <f>IF(E447="","",DataPembayaran_BLU!$L447-DataPembayaran_BLU!$N447-DataPembayaran_BLU!$P447)</f>
        <v/>
      </c>
      <c r="I447" s="256" t="str">
        <f>IF(E447="","",DataPembayaran_BLU!$F447)</f>
        <v/>
      </c>
      <c r="J447" s="263" t="str">
        <f>IFERROR(INDEX(supplier_alamat,MATCH(DataSP2D_BLU!I447,supplier,0)),"")</f>
        <v/>
      </c>
      <c r="K447" s="263" t="str">
        <f t="shared" si="33"/>
        <v/>
      </c>
      <c r="L447" s="263" t="str">
        <f t="shared" si="34"/>
        <v/>
      </c>
      <c r="M447" s="263" t="str">
        <f t="shared" si="35"/>
        <v/>
      </c>
      <c r="N447" s="264" t="str">
        <f>IF(E447="","",DataPembayaran_BLU!$G447)</f>
        <v/>
      </c>
    </row>
    <row r="448" spans="1:14">
      <c r="A448" s="256">
        <v>447</v>
      </c>
      <c r="B448" s="257" t="str">
        <f>_xlfn.IFNA(INDEX(DataPembayaran_BLU!$C$2:$C$700,MATCH(A448,DataPembayaran_BLU!$A$2:$A$700,0)),"")</f>
        <v/>
      </c>
      <c r="C448" s="258" t="str">
        <f>IF(INDEX(DataPembayaran_BLU!$B$2:$B$700,MATCH(DataSP2D_BLU!B448,DataPembayaran_BLU!$C$2:$C$700,0))=0,"",INDEX(DataPembayaran_BLU!$B$2:$B$700,MATCH(DataSP2D_BLU!B448,DataPembayaran_BLU!$C$2:$C$700,0)))</f>
        <v/>
      </c>
      <c r="D448" s="259"/>
      <c r="F448" s="261" t="str">
        <f>IF(E448="","",DataPembayaran_BLU!$U448)</f>
        <v/>
      </c>
      <c r="G448" s="262" t="str">
        <f>IF(E448="","",DataPembayaran_BLU!$E448)</f>
        <v/>
      </c>
      <c r="H448" s="7" t="str">
        <f>IF(E448="","",DataPembayaran_BLU!$L448-DataPembayaran_BLU!$N448-DataPembayaran_BLU!$P448)</f>
        <v/>
      </c>
      <c r="I448" s="256" t="str">
        <f>IF(E448="","",DataPembayaran_BLU!$F448)</f>
        <v/>
      </c>
      <c r="J448" s="263" t="str">
        <f>IFERROR(INDEX(supplier_alamat,MATCH(DataSP2D_BLU!I448,supplier,0)),"")</f>
        <v/>
      </c>
      <c r="K448" s="263" t="str">
        <f t="shared" si="33"/>
        <v/>
      </c>
      <c r="L448" s="263" t="str">
        <f t="shared" si="34"/>
        <v/>
      </c>
      <c r="M448" s="263" t="str">
        <f t="shared" si="35"/>
        <v/>
      </c>
      <c r="N448" s="264" t="str">
        <f>IF(E448="","",DataPembayaran_BLU!$G448)</f>
        <v/>
      </c>
    </row>
    <row r="449" spans="1:14">
      <c r="A449" s="256">
        <v>448</v>
      </c>
      <c r="B449" s="257" t="str">
        <f>_xlfn.IFNA(INDEX(DataPembayaran_BLU!$C$2:$C$700,MATCH(A449,DataPembayaran_BLU!$A$2:$A$700,0)),"")</f>
        <v/>
      </c>
      <c r="C449" s="258" t="str">
        <f>IF(INDEX(DataPembayaran_BLU!$B$2:$B$700,MATCH(DataSP2D_BLU!B449,DataPembayaran_BLU!$C$2:$C$700,0))=0,"",INDEX(DataPembayaran_BLU!$B$2:$B$700,MATCH(DataSP2D_BLU!B449,DataPembayaran_BLU!$C$2:$C$700,0)))</f>
        <v/>
      </c>
      <c r="D449" s="259"/>
      <c r="F449" s="261" t="str">
        <f>IF(E449="","",DataPembayaran_BLU!$U449)</f>
        <v/>
      </c>
      <c r="G449" s="262" t="str">
        <f>IF(E449="","",DataPembayaran_BLU!$E449)</f>
        <v/>
      </c>
      <c r="H449" s="7" t="str">
        <f>IF(E449="","",DataPembayaran_BLU!$L449-DataPembayaran_BLU!$N449-DataPembayaran_BLU!$P449)</f>
        <v/>
      </c>
      <c r="I449" s="256" t="str">
        <f>IF(E449="","",DataPembayaran_BLU!$F449)</f>
        <v/>
      </c>
      <c r="J449" s="263" t="str">
        <f>IFERROR(INDEX(supplier_alamat,MATCH(DataSP2D_BLU!I449,supplier,0)),"")</f>
        <v/>
      </c>
      <c r="K449" s="263" t="str">
        <f t="shared" si="33"/>
        <v/>
      </c>
      <c r="L449" s="263" t="str">
        <f t="shared" si="34"/>
        <v/>
      </c>
      <c r="M449" s="263" t="str">
        <f t="shared" si="35"/>
        <v/>
      </c>
      <c r="N449" s="264" t="str">
        <f>IF(E449="","",DataPembayaran_BLU!$G449)</f>
        <v/>
      </c>
    </row>
    <row r="450" spans="1:14">
      <c r="A450" s="256">
        <v>449</v>
      </c>
      <c r="B450" s="257" t="str">
        <f>_xlfn.IFNA(INDEX(DataPembayaran_BLU!$C$2:$C$700,MATCH(A450,DataPembayaran_BLU!$A$2:$A$700,0)),"")</f>
        <v/>
      </c>
      <c r="C450" s="258" t="str">
        <f>IF(INDEX(DataPembayaran_BLU!$B$2:$B$700,MATCH(DataSP2D_BLU!B450,DataPembayaran_BLU!$C$2:$C$700,0))=0,"",INDEX(DataPembayaran_BLU!$B$2:$B$700,MATCH(DataSP2D_BLU!B450,DataPembayaran_BLU!$C$2:$C$700,0)))</f>
        <v/>
      </c>
      <c r="D450" s="259"/>
      <c r="F450" s="261" t="str">
        <f>IF(E450="","",DataPembayaran_BLU!$U450)</f>
        <v/>
      </c>
      <c r="G450" s="262" t="str">
        <f>IF(E450="","",DataPembayaran_BLU!$E450)</f>
        <v/>
      </c>
      <c r="H450" s="7" t="str">
        <f>IF(E450="","",DataPembayaran_BLU!$L450-DataPembayaran_BLU!$N450-DataPembayaran_BLU!$P450)</f>
        <v/>
      </c>
      <c r="I450" s="256" t="str">
        <f>IF(E450="","",DataPembayaran_BLU!$F450)</f>
        <v/>
      </c>
      <c r="J450" s="263" t="str">
        <f>IFERROR(INDEX(supplier_alamat,MATCH(DataSP2D_BLU!I450,supplier,0)),"")</f>
        <v/>
      </c>
      <c r="K450" s="263" t="str">
        <f t="shared" si="33"/>
        <v/>
      </c>
      <c r="L450" s="263" t="str">
        <f t="shared" si="34"/>
        <v/>
      </c>
      <c r="M450" s="263" t="str">
        <f t="shared" si="35"/>
        <v/>
      </c>
      <c r="N450" s="264" t="str">
        <f>IF(E450="","",DataPembayaran_BLU!$G450)</f>
        <v/>
      </c>
    </row>
    <row r="451" spans="1:14">
      <c r="A451" s="256">
        <v>450</v>
      </c>
      <c r="B451" s="257" t="str">
        <f>_xlfn.IFNA(INDEX(DataPembayaran_BLU!$C$2:$C$700,MATCH(A451,DataPembayaran_BLU!$A$2:$A$700,0)),"")</f>
        <v/>
      </c>
      <c r="C451" s="258" t="str">
        <f>IF(INDEX(DataPembayaran_BLU!$B$2:$B$700,MATCH(DataSP2D_BLU!B451,DataPembayaran_BLU!$C$2:$C$700,0))=0,"",INDEX(DataPembayaran_BLU!$B$2:$B$700,MATCH(DataSP2D_BLU!B451,DataPembayaran_BLU!$C$2:$C$700,0)))</f>
        <v/>
      </c>
      <c r="D451" s="259"/>
      <c r="F451" s="261" t="str">
        <f>IF(E451="","",DataPembayaran_BLU!$U451)</f>
        <v/>
      </c>
      <c r="G451" s="262" t="str">
        <f>IF(E451="","",DataPembayaran_BLU!$E451)</f>
        <v/>
      </c>
      <c r="H451" s="7" t="str">
        <f>IF(E451="","",DataPembayaran_BLU!$L451-DataPembayaran_BLU!$N451-DataPembayaran_BLU!$P451)</f>
        <v/>
      </c>
      <c r="I451" s="256" t="str">
        <f>IF(E451="","",DataPembayaran_BLU!$F451)</f>
        <v/>
      </c>
      <c r="J451" s="263" t="str">
        <f>IFERROR(INDEX(supplier_alamat,MATCH(DataSP2D_BLU!I451,supplier,0)),"")</f>
        <v/>
      </c>
      <c r="K451" s="263" t="str">
        <f t="shared" si="33"/>
        <v/>
      </c>
      <c r="L451" s="263" t="str">
        <f t="shared" si="34"/>
        <v/>
      </c>
      <c r="M451" s="263" t="str">
        <f t="shared" si="35"/>
        <v/>
      </c>
      <c r="N451" s="264" t="str">
        <f>IF(E451="","",DataPembayaran_BLU!$G451)</f>
        <v/>
      </c>
    </row>
    <row r="452" spans="1:14">
      <c r="A452" s="256">
        <v>451</v>
      </c>
      <c r="B452" s="257" t="str">
        <f>_xlfn.IFNA(INDEX(DataPembayaran_BLU!$C$2:$C$700,MATCH(A452,DataPembayaran_BLU!$A$2:$A$700,0)),"")</f>
        <v/>
      </c>
      <c r="C452" s="258" t="str">
        <f>IF(INDEX(DataPembayaran_BLU!$B$2:$B$700,MATCH(DataSP2D_BLU!B452,DataPembayaran_BLU!$C$2:$C$700,0))=0,"",INDEX(DataPembayaran_BLU!$B$2:$B$700,MATCH(DataSP2D_BLU!B452,DataPembayaran_BLU!$C$2:$C$700,0)))</f>
        <v/>
      </c>
      <c r="D452" s="259"/>
      <c r="F452" s="261" t="str">
        <f>IF(E452="","",DataPembayaran_BLU!$U452)</f>
        <v/>
      </c>
      <c r="G452" s="262" t="str">
        <f>IF(E452="","",DataPembayaran_BLU!$E452)</f>
        <v/>
      </c>
      <c r="H452" s="7" t="str">
        <f>IF(E452="","",DataPembayaran_BLU!$L452-DataPembayaran_BLU!$N452-DataPembayaran_BLU!$P452)</f>
        <v/>
      </c>
      <c r="I452" s="256" t="str">
        <f>IF(E452="","",DataPembayaran_BLU!$F452)</f>
        <v/>
      </c>
      <c r="J452" s="263" t="str">
        <f>IFERROR(INDEX(supplier_alamat,MATCH(DataSP2D_BLU!I452,supplier,0)),"")</f>
        <v/>
      </c>
      <c r="K452" s="263" t="str">
        <f t="shared" si="33"/>
        <v/>
      </c>
      <c r="L452" s="263" t="str">
        <f t="shared" si="34"/>
        <v/>
      </c>
      <c r="M452" s="263" t="str">
        <f t="shared" si="35"/>
        <v/>
      </c>
      <c r="N452" s="264" t="str">
        <f>IF(E452="","",DataPembayaran_BLU!$G452)</f>
        <v/>
      </c>
    </row>
    <row r="453" spans="1:14">
      <c r="A453" s="256">
        <v>452</v>
      </c>
      <c r="B453" s="257" t="str">
        <f>_xlfn.IFNA(INDEX(DataPembayaran_BLU!$C$2:$C$700,MATCH(A453,DataPembayaran_BLU!$A$2:$A$700,0)),"")</f>
        <v/>
      </c>
      <c r="C453" s="258" t="str">
        <f>IF(INDEX(DataPembayaran_BLU!$B$2:$B$700,MATCH(DataSP2D_BLU!B453,DataPembayaran_BLU!$C$2:$C$700,0))=0,"",INDEX(DataPembayaran_BLU!$B$2:$B$700,MATCH(DataSP2D_BLU!B453,DataPembayaran_BLU!$C$2:$C$700,0)))</f>
        <v/>
      </c>
      <c r="D453" s="259"/>
      <c r="F453" s="261" t="str">
        <f>IF(E453="","",DataPembayaran_BLU!$U453)</f>
        <v/>
      </c>
      <c r="G453" s="262" t="str">
        <f>IF(E453="","",DataPembayaran_BLU!$E453)</f>
        <v/>
      </c>
      <c r="H453" s="7" t="str">
        <f>IF(E453="","",DataPembayaran_BLU!$L453-DataPembayaran_BLU!$N453-DataPembayaran_BLU!$P453)</f>
        <v/>
      </c>
      <c r="I453" s="256" t="str">
        <f>IF(E453="","",DataPembayaran_BLU!$F453)</f>
        <v/>
      </c>
      <c r="J453" s="263" t="str">
        <f>IFERROR(INDEX(supplier_alamat,MATCH(DataSP2D_BLU!I453,supplier,0)),"")</f>
        <v/>
      </c>
      <c r="K453" s="263" t="str">
        <f t="shared" si="33"/>
        <v/>
      </c>
      <c r="L453" s="263" t="str">
        <f t="shared" si="34"/>
        <v/>
      </c>
      <c r="M453" s="263" t="str">
        <f t="shared" si="35"/>
        <v/>
      </c>
      <c r="N453" s="264" t="str">
        <f>IF(E453="","",DataPembayaran_BLU!$G453)</f>
        <v/>
      </c>
    </row>
    <row r="454" spans="1:14">
      <c r="A454" s="256">
        <v>453</v>
      </c>
      <c r="B454" s="257" t="str">
        <f>_xlfn.IFNA(INDEX(DataPembayaran_BLU!$C$2:$C$700,MATCH(A454,DataPembayaran_BLU!$A$2:$A$700,0)),"")</f>
        <v/>
      </c>
      <c r="C454" s="258" t="str">
        <f>IF(INDEX(DataPembayaran_BLU!$B$2:$B$700,MATCH(DataSP2D_BLU!B454,DataPembayaran_BLU!$C$2:$C$700,0))=0,"",INDEX(DataPembayaran_BLU!$B$2:$B$700,MATCH(DataSP2D_BLU!B454,DataPembayaran_BLU!$C$2:$C$700,0)))</f>
        <v/>
      </c>
      <c r="D454" s="259"/>
      <c r="F454" s="261" t="str">
        <f>IF(E454="","",DataPembayaran_BLU!$U454)</f>
        <v/>
      </c>
      <c r="G454" s="262" t="str">
        <f>IF(E454="","",DataPembayaran_BLU!$E454)</f>
        <v/>
      </c>
      <c r="H454" s="7" t="str">
        <f>IF(E454="","",DataPembayaran_BLU!$L454-DataPembayaran_BLU!$N454-DataPembayaran_BLU!$P454)</f>
        <v/>
      </c>
      <c r="I454" s="256" t="str">
        <f>IF(E454="","",DataPembayaran_BLU!$F454)</f>
        <v/>
      </c>
      <c r="J454" s="263" t="str">
        <f>IFERROR(INDEX(supplier_alamat,MATCH(DataSP2D_BLU!I454,supplier,0)),"")</f>
        <v/>
      </c>
      <c r="K454" s="263" t="str">
        <f t="shared" si="33"/>
        <v/>
      </c>
      <c r="L454" s="263" t="str">
        <f t="shared" si="34"/>
        <v/>
      </c>
      <c r="M454" s="263" t="str">
        <f t="shared" si="35"/>
        <v/>
      </c>
      <c r="N454" s="264" t="str">
        <f>IF(E454="","",DataPembayaran_BLU!$G454)</f>
        <v/>
      </c>
    </row>
    <row r="455" spans="1:14">
      <c r="A455" s="256">
        <v>454</v>
      </c>
      <c r="B455" s="257" t="str">
        <f>_xlfn.IFNA(INDEX(DataPembayaran_BLU!$C$2:$C$700,MATCH(A455,DataPembayaran_BLU!$A$2:$A$700,0)),"")</f>
        <v/>
      </c>
      <c r="C455" s="258" t="str">
        <f>IF(INDEX(DataPembayaran_BLU!$B$2:$B$700,MATCH(DataSP2D_BLU!B455,DataPembayaran_BLU!$C$2:$C$700,0))=0,"",INDEX(DataPembayaran_BLU!$B$2:$B$700,MATCH(DataSP2D_BLU!B455,DataPembayaran_BLU!$C$2:$C$700,0)))</f>
        <v/>
      </c>
      <c r="D455" s="259"/>
      <c r="F455" s="261" t="str">
        <f>IF(E455="","",DataPembayaran_BLU!$U455)</f>
        <v/>
      </c>
      <c r="G455" s="262" t="str">
        <f>IF(E455="","",DataPembayaran_BLU!$E455)</f>
        <v/>
      </c>
      <c r="H455" s="7" t="str">
        <f>IF(E455="","",DataPembayaran_BLU!$L455-DataPembayaran_BLU!$N455-DataPembayaran_BLU!$P455)</f>
        <v/>
      </c>
      <c r="I455" s="256" t="str">
        <f>IF(E455="","",DataPembayaran_BLU!$F455)</f>
        <v/>
      </c>
      <c r="J455" s="263" t="str">
        <f>IFERROR(INDEX(supplier_alamat,MATCH(DataSP2D_BLU!I455,supplier,0)),"")</f>
        <v/>
      </c>
      <c r="K455" s="263" t="str">
        <f t="shared" si="33"/>
        <v/>
      </c>
      <c r="L455" s="263" t="str">
        <f t="shared" si="34"/>
        <v/>
      </c>
      <c r="M455" s="263" t="str">
        <f t="shared" si="35"/>
        <v/>
      </c>
      <c r="N455" s="264" t="str">
        <f>IF(E455="","",DataPembayaran_BLU!$G455)</f>
        <v/>
      </c>
    </row>
    <row r="456" spans="1:14">
      <c r="A456" s="256">
        <v>455</v>
      </c>
      <c r="B456" s="257" t="str">
        <f>_xlfn.IFNA(INDEX(DataPembayaran_BLU!$C$2:$C$700,MATCH(A456,DataPembayaran_BLU!$A$2:$A$700,0)),"")</f>
        <v/>
      </c>
      <c r="C456" s="258" t="str">
        <f>IF(INDEX(DataPembayaran_BLU!$B$2:$B$700,MATCH(DataSP2D_BLU!B456,DataPembayaran_BLU!$C$2:$C$700,0))=0,"",INDEX(DataPembayaran_BLU!$B$2:$B$700,MATCH(DataSP2D_BLU!B456,DataPembayaran_BLU!$C$2:$C$700,0)))</f>
        <v/>
      </c>
      <c r="D456" s="259"/>
      <c r="F456" s="261" t="str">
        <f>IF(E456="","",DataPembayaran_BLU!$U456)</f>
        <v/>
      </c>
      <c r="G456" s="262" t="str">
        <f>IF(E456="","",DataPembayaran_BLU!$E456)</f>
        <v/>
      </c>
      <c r="H456" s="7" t="str">
        <f>IF(E456="","",DataPembayaran_BLU!$L456-DataPembayaran_BLU!$N456-DataPembayaran_BLU!$P456)</f>
        <v/>
      </c>
      <c r="I456" s="256" t="str">
        <f>IF(E456="","",DataPembayaran_BLU!$F456)</f>
        <v/>
      </c>
      <c r="J456" s="263" t="str">
        <f>IFERROR(INDEX(supplier_alamat,MATCH(DataSP2D_BLU!I456,supplier,0)),"")</f>
        <v/>
      </c>
      <c r="K456" s="263" t="str">
        <f t="shared" si="33"/>
        <v/>
      </c>
      <c r="L456" s="263" t="str">
        <f t="shared" si="34"/>
        <v/>
      </c>
      <c r="M456" s="263" t="str">
        <f t="shared" si="35"/>
        <v/>
      </c>
      <c r="N456" s="264" t="str">
        <f>IF(E456="","",DataPembayaran_BLU!$G456)</f>
        <v/>
      </c>
    </row>
    <row r="457" spans="1:14">
      <c r="A457" s="256">
        <v>456</v>
      </c>
      <c r="B457" s="257" t="str">
        <f>_xlfn.IFNA(INDEX(DataPembayaran_BLU!$C$2:$C$700,MATCH(A457,DataPembayaran_BLU!$A$2:$A$700,0)),"")</f>
        <v/>
      </c>
      <c r="C457" s="258" t="str">
        <f>IF(INDEX(DataPembayaran_BLU!$B$2:$B$700,MATCH(DataSP2D_BLU!B457,DataPembayaran_BLU!$C$2:$C$700,0))=0,"",INDEX(DataPembayaran_BLU!$B$2:$B$700,MATCH(DataSP2D_BLU!B457,DataPembayaran_BLU!$C$2:$C$700,0)))</f>
        <v/>
      </c>
      <c r="D457" s="259"/>
      <c r="F457" s="261" t="str">
        <f>IF(E457="","",DataPembayaran_BLU!$U457)</f>
        <v/>
      </c>
      <c r="G457" s="262" t="str">
        <f>IF(E457="","",DataPembayaran_BLU!$E457)</f>
        <v/>
      </c>
      <c r="H457" s="7" t="str">
        <f>IF(E457="","",DataPembayaran_BLU!$L457-DataPembayaran_BLU!$N457-DataPembayaran_BLU!$P457)</f>
        <v/>
      </c>
      <c r="I457" s="256" t="str">
        <f>IF(E457="","",DataPembayaran_BLU!$F457)</f>
        <v/>
      </c>
      <c r="J457" s="263" t="str">
        <f>IFERROR(INDEX(supplier_alamat,MATCH(DataSP2D_BLU!I457,supplier,0)),"")</f>
        <v/>
      </c>
      <c r="K457" s="263" t="str">
        <f t="shared" si="33"/>
        <v/>
      </c>
      <c r="L457" s="263" t="str">
        <f t="shared" si="34"/>
        <v/>
      </c>
      <c r="M457" s="263" t="str">
        <f t="shared" si="35"/>
        <v/>
      </c>
      <c r="N457" s="264" t="str">
        <f>IF(E457="","",DataPembayaran_BLU!$G457)</f>
        <v/>
      </c>
    </row>
    <row r="458" spans="1:14">
      <c r="A458" s="256">
        <v>457</v>
      </c>
      <c r="B458" s="257" t="str">
        <f>_xlfn.IFNA(INDEX(DataPembayaran_BLU!$C$2:$C$700,MATCH(A458,DataPembayaran_BLU!$A$2:$A$700,0)),"")</f>
        <v/>
      </c>
      <c r="C458" s="258" t="str">
        <f>IF(INDEX(DataPembayaran_BLU!$B$2:$B$700,MATCH(DataSP2D_BLU!B458,DataPembayaran_BLU!$C$2:$C$700,0))=0,"",INDEX(DataPembayaran_BLU!$B$2:$B$700,MATCH(DataSP2D_BLU!B458,DataPembayaran_BLU!$C$2:$C$700,0)))</f>
        <v/>
      </c>
      <c r="D458" s="259"/>
      <c r="F458" s="261" t="str">
        <f>IF(E458="","",DataPembayaran_BLU!$U458)</f>
        <v/>
      </c>
      <c r="G458" s="262" t="str">
        <f>IF(E458="","",DataPembayaran_BLU!$E458)</f>
        <v/>
      </c>
      <c r="H458" s="7" t="str">
        <f>IF(E458="","",DataPembayaran_BLU!$L458-DataPembayaran_BLU!$N458-DataPembayaran_BLU!$P458)</f>
        <v/>
      </c>
      <c r="I458" s="256" t="str">
        <f>IF(E458="","",DataPembayaran_BLU!$F458)</f>
        <v/>
      </c>
      <c r="J458" s="263" t="str">
        <f>IFERROR(INDEX(supplier_alamat,MATCH(DataSP2D_BLU!I458,supplier,0)),"")</f>
        <v/>
      </c>
      <c r="K458" s="263" t="str">
        <f t="shared" si="33"/>
        <v/>
      </c>
      <c r="L458" s="263" t="str">
        <f t="shared" si="34"/>
        <v/>
      </c>
      <c r="M458" s="263" t="str">
        <f t="shared" si="35"/>
        <v/>
      </c>
      <c r="N458" s="264" t="str">
        <f>IF(E458="","",DataPembayaran_BLU!$G458)</f>
        <v/>
      </c>
    </row>
    <row r="459" spans="1:14">
      <c r="A459" s="256">
        <v>458</v>
      </c>
      <c r="B459" s="257" t="str">
        <f>_xlfn.IFNA(INDEX(DataPembayaran_BLU!$C$2:$C$700,MATCH(A459,DataPembayaran_BLU!$A$2:$A$700,0)),"")</f>
        <v/>
      </c>
      <c r="C459" s="258" t="str">
        <f>IF(INDEX(DataPembayaran_BLU!$B$2:$B$700,MATCH(DataSP2D_BLU!B459,DataPembayaran_BLU!$C$2:$C$700,0))=0,"",INDEX(DataPembayaran_BLU!$B$2:$B$700,MATCH(DataSP2D_BLU!B459,DataPembayaran_BLU!$C$2:$C$700,0)))</f>
        <v/>
      </c>
      <c r="D459" s="259"/>
      <c r="F459" s="261" t="str">
        <f>IF(E459="","",DataPembayaran_BLU!$U459)</f>
        <v/>
      </c>
      <c r="G459" s="262" t="str">
        <f>IF(E459="","",DataPembayaran_BLU!$E459)</f>
        <v/>
      </c>
      <c r="H459" s="7" t="str">
        <f>IF(E459="","",DataPembayaran_BLU!$L459-DataPembayaran_BLU!$N459-DataPembayaran_BLU!$P459)</f>
        <v/>
      </c>
      <c r="I459" s="256" t="str">
        <f>IF(E459="","",DataPembayaran_BLU!$F459)</f>
        <v/>
      </c>
      <c r="J459" s="263" t="str">
        <f>IFERROR(INDEX(supplier_alamat,MATCH(DataSP2D_BLU!I459,supplier,0)),"")</f>
        <v/>
      </c>
      <c r="K459" s="263" t="str">
        <f t="shared" si="33"/>
        <v/>
      </c>
      <c r="L459" s="263" t="str">
        <f t="shared" si="34"/>
        <v/>
      </c>
      <c r="M459" s="263" t="str">
        <f t="shared" si="35"/>
        <v/>
      </c>
      <c r="N459" s="264" t="str">
        <f>IF(E459="","",DataPembayaran_BLU!$G459)</f>
        <v/>
      </c>
    </row>
    <row r="460" spans="1:14">
      <c r="A460" s="256">
        <v>459</v>
      </c>
      <c r="B460" s="257" t="str">
        <f>_xlfn.IFNA(INDEX(DataPembayaran_BLU!$C$2:$C$700,MATCH(A460,DataPembayaran_BLU!$A$2:$A$700,0)),"")</f>
        <v/>
      </c>
      <c r="C460" s="258" t="str">
        <f>IF(INDEX(DataPembayaran_BLU!$B$2:$B$700,MATCH(DataSP2D_BLU!B460,DataPembayaran_BLU!$C$2:$C$700,0))=0,"",INDEX(DataPembayaran_BLU!$B$2:$B$700,MATCH(DataSP2D_BLU!B460,DataPembayaran_BLU!$C$2:$C$700,0)))</f>
        <v/>
      </c>
      <c r="D460" s="259"/>
      <c r="F460" s="261" t="str">
        <f>IF(E460="","",DataPembayaran_BLU!$U460)</f>
        <v/>
      </c>
      <c r="G460" s="262" t="str">
        <f>IF(E460="","",DataPembayaran_BLU!$E460)</f>
        <v/>
      </c>
      <c r="H460" s="7" t="str">
        <f>IF(E460="","",DataPembayaran_BLU!$L460-DataPembayaran_BLU!$N460-DataPembayaran_BLU!$P460)</f>
        <v/>
      </c>
      <c r="I460" s="256" t="str">
        <f>IF(E460="","",DataPembayaran_BLU!$F460)</f>
        <v/>
      </c>
      <c r="J460" s="263" t="str">
        <f>IFERROR(INDEX(supplier_alamat,MATCH(DataSP2D_BLU!I460,supplier,0)),"")</f>
        <v/>
      </c>
      <c r="K460" s="263" t="str">
        <f t="shared" ref="K460:K523" si="36">IFERROR(INDEX(supplier_npwp,MATCH(I460,supplier,0)),"")</f>
        <v/>
      </c>
      <c r="L460" s="263" t="str">
        <f t="shared" ref="L460:L523" si="37">IFERROR(INDEX(supplier_rekening,MATCH(I460,supplier,0)),"")</f>
        <v/>
      </c>
      <c r="M460" s="263" t="str">
        <f t="shared" ref="M460:M523" si="38">IFERROR(INDEX(supplier_bank,MATCH(I460,supplier,0)),"")</f>
        <v/>
      </c>
      <c r="N460" s="264" t="str">
        <f>IF(E460="","",DataPembayaran_BLU!$G460)</f>
        <v/>
      </c>
    </row>
    <row r="461" spans="1:14">
      <c r="A461" s="256">
        <v>460</v>
      </c>
      <c r="B461" s="257" t="str">
        <f>_xlfn.IFNA(INDEX(DataPembayaran_BLU!$C$2:$C$700,MATCH(A461,DataPembayaran_BLU!$A$2:$A$700,0)),"")</f>
        <v/>
      </c>
      <c r="C461" s="258" t="str">
        <f>IF(INDEX(DataPembayaran_BLU!$B$2:$B$700,MATCH(DataSP2D_BLU!B461,DataPembayaran_BLU!$C$2:$C$700,0))=0,"",INDEX(DataPembayaran_BLU!$B$2:$B$700,MATCH(DataSP2D_BLU!B461,DataPembayaran_BLU!$C$2:$C$700,0)))</f>
        <v/>
      </c>
      <c r="D461" s="259"/>
      <c r="F461" s="261" t="str">
        <f>IF(E461="","",DataPembayaran_BLU!$U461)</f>
        <v/>
      </c>
      <c r="G461" s="262" t="str">
        <f>IF(E461="","",DataPembayaran_BLU!$E461)</f>
        <v/>
      </c>
      <c r="H461" s="7" t="str">
        <f>IF(E461="","",DataPembayaran_BLU!$L461-DataPembayaran_BLU!$N461-DataPembayaran_BLU!$P461)</f>
        <v/>
      </c>
      <c r="I461" s="256" t="str">
        <f>IF(E461="","",DataPembayaran_BLU!$F461)</f>
        <v/>
      </c>
      <c r="J461" s="263" t="str">
        <f>IFERROR(INDEX(supplier_alamat,MATCH(DataSP2D_BLU!I461,supplier,0)),"")</f>
        <v/>
      </c>
      <c r="K461" s="263" t="str">
        <f t="shared" si="36"/>
        <v/>
      </c>
      <c r="L461" s="263" t="str">
        <f t="shared" si="37"/>
        <v/>
      </c>
      <c r="M461" s="263" t="str">
        <f t="shared" si="38"/>
        <v/>
      </c>
      <c r="N461" s="264" t="str">
        <f>IF(E461="","",DataPembayaran_BLU!$G461)</f>
        <v/>
      </c>
    </row>
    <row r="462" spans="1:14">
      <c r="A462" s="256">
        <v>461</v>
      </c>
      <c r="B462" s="257" t="str">
        <f>_xlfn.IFNA(INDEX(DataPembayaran_BLU!$C$2:$C$700,MATCH(A462,DataPembayaran_BLU!$A$2:$A$700,0)),"")</f>
        <v/>
      </c>
      <c r="C462" s="258" t="str">
        <f>IF(INDEX(DataPembayaran_BLU!$B$2:$B$700,MATCH(DataSP2D_BLU!B462,DataPembayaran_BLU!$C$2:$C$700,0))=0,"",INDEX(DataPembayaran_BLU!$B$2:$B$700,MATCH(DataSP2D_BLU!B462,DataPembayaran_BLU!$C$2:$C$700,0)))</f>
        <v/>
      </c>
      <c r="D462" s="259"/>
      <c r="F462" s="261" t="str">
        <f>IF(E462="","",DataPembayaran_BLU!$U462)</f>
        <v/>
      </c>
      <c r="G462" s="262" t="str">
        <f>IF(E462="","",DataPembayaran_BLU!$E462)</f>
        <v/>
      </c>
      <c r="H462" s="7" t="str">
        <f>IF(E462="","",DataPembayaran_BLU!$L462-DataPembayaran_BLU!$N462-DataPembayaran_BLU!$P462)</f>
        <v/>
      </c>
      <c r="I462" s="256" t="str">
        <f>IF(E462="","",DataPembayaran_BLU!$F462)</f>
        <v/>
      </c>
      <c r="J462" s="263" t="str">
        <f>IFERROR(INDEX(supplier_alamat,MATCH(DataSP2D_BLU!I462,supplier,0)),"")</f>
        <v/>
      </c>
      <c r="K462" s="263" t="str">
        <f t="shared" si="36"/>
        <v/>
      </c>
      <c r="L462" s="263" t="str">
        <f t="shared" si="37"/>
        <v/>
      </c>
      <c r="M462" s="263" t="str">
        <f t="shared" si="38"/>
        <v/>
      </c>
      <c r="N462" s="264" t="str">
        <f>IF(E462="","",DataPembayaran_BLU!$G462)</f>
        <v/>
      </c>
    </row>
    <row r="463" spans="1:14">
      <c r="A463" s="256">
        <v>462</v>
      </c>
      <c r="B463" s="257" t="str">
        <f>_xlfn.IFNA(INDEX(DataPembayaran_BLU!$C$2:$C$700,MATCH(A463,DataPembayaran_BLU!$A$2:$A$700,0)),"")</f>
        <v/>
      </c>
      <c r="C463" s="258" t="str">
        <f>IF(INDEX(DataPembayaran_BLU!$B$2:$B$700,MATCH(DataSP2D_BLU!B463,DataPembayaran_BLU!$C$2:$C$700,0))=0,"",INDEX(DataPembayaran_BLU!$B$2:$B$700,MATCH(DataSP2D_BLU!B463,DataPembayaran_BLU!$C$2:$C$700,0)))</f>
        <v/>
      </c>
      <c r="D463" s="259"/>
      <c r="F463" s="261" t="str">
        <f>IF(E463="","",DataPembayaran_BLU!$U463)</f>
        <v/>
      </c>
      <c r="G463" s="262" t="str">
        <f>IF(E463="","",DataPembayaran_BLU!$E463)</f>
        <v/>
      </c>
      <c r="H463" s="7" t="str">
        <f>IF(E463="","",DataPembayaran_BLU!$L463-DataPembayaran_BLU!$N463-DataPembayaran_BLU!$P463)</f>
        <v/>
      </c>
      <c r="I463" s="256" t="str">
        <f>IF(E463="","",DataPembayaran_BLU!$F463)</f>
        <v/>
      </c>
      <c r="J463" s="263" t="str">
        <f>IFERROR(INDEX(supplier_alamat,MATCH(DataSP2D_BLU!I463,supplier,0)),"")</f>
        <v/>
      </c>
      <c r="K463" s="263" t="str">
        <f t="shared" si="36"/>
        <v/>
      </c>
      <c r="L463" s="263" t="str">
        <f t="shared" si="37"/>
        <v/>
      </c>
      <c r="M463" s="263" t="str">
        <f t="shared" si="38"/>
        <v/>
      </c>
      <c r="N463" s="264" t="str">
        <f>IF(E463="","",DataPembayaran_BLU!$G463)</f>
        <v/>
      </c>
    </row>
    <row r="464" spans="1:14">
      <c r="A464" s="256">
        <v>463</v>
      </c>
      <c r="B464" s="257" t="str">
        <f>_xlfn.IFNA(INDEX(DataPembayaran_BLU!$C$2:$C$700,MATCH(A464,DataPembayaran_BLU!$A$2:$A$700,0)),"")</f>
        <v/>
      </c>
      <c r="C464" s="258" t="str">
        <f>IF(INDEX(DataPembayaran_BLU!$B$2:$B$700,MATCH(DataSP2D_BLU!B464,DataPembayaran_BLU!$C$2:$C$700,0))=0,"",INDEX(DataPembayaran_BLU!$B$2:$B$700,MATCH(DataSP2D_BLU!B464,DataPembayaran_BLU!$C$2:$C$700,0)))</f>
        <v/>
      </c>
      <c r="D464" s="259"/>
      <c r="F464" s="261" t="str">
        <f>IF(E464="","",DataPembayaran_BLU!$U464)</f>
        <v/>
      </c>
      <c r="G464" s="262" t="str">
        <f>IF(E464="","",DataPembayaran_BLU!$E464)</f>
        <v/>
      </c>
      <c r="H464" s="7" t="str">
        <f>IF(E464="","",DataPembayaran_BLU!$L464-DataPembayaran_BLU!$N464-DataPembayaran_BLU!$P464)</f>
        <v/>
      </c>
      <c r="I464" s="256" t="str">
        <f>IF(E464="","",DataPembayaran_BLU!$F464)</f>
        <v/>
      </c>
      <c r="J464" s="263" t="str">
        <f>IFERROR(INDEX(supplier_alamat,MATCH(DataSP2D_BLU!I464,supplier,0)),"")</f>
        <v/>
      </c>
      <c r="K464" s="263" t="str">
        <f t="shared" si="36"/>
        <v/>
      </c>
      <c r="L464" s="263" t="str">
        <f t="shared" si="37"/>
        <v/>
      </c>
      <c r="M464" s="263" t="str">
        <f t="shared" si="38"/>
        <v/>
      </c>
      <c r="N464" s="264" t="str">
        <f>IF(E464="","",DataPembayaran_BLU!$G464)</f>
        <v/>
      </c>
    </row>
    <row r="465" spans="1:14">
      <c r="A465" s="256">
        <v>464</v>
      </c>
      <c r="B465" s="257" t="str">
        <f>_xlfn.IFNA(INDEX(DataPembayaran_BLU!$C$2:$C$700,MATCH(A465,DataPembayaran_BLU!$A$2:$A$700,0)),"")</f>
        <v/>
      </c>
      <c r="C465" s="258" t="str">
        <f>IF(INDEX(DataPembayaran_BLU!$B$2:$B$700,MATCH(DataSP2D_BLU!B465,DataPembayaran_BLU!$C$2:$C$700,0))=0,"",INDEX(DataPembayaran_BLU!$B$2:$B$700,MATCH(DataSP2D_BLU!B465,DataPembayaran_BLU!$C$2:$C$700,0)))</f>
        <v/>
      </c>
      <c r="D465" s="259"/>
      <c r="F465" s="261" t="str">
        <f>IF(E465="","",DataPembayaran_BLU!$U465)</f>
        <v/>
      </c>
      <c r="G465" s="262" t="str">
        <f>IF(E465="","",DataPembayaran_BLU!$E465)</f>
        <v/>
      </c>
      <c r="H465" s="7" t="str">
        <f>IF(E465="","",DataPembayaran_BLU!$L465-DataPembayaran_BLU!$N465-DataPembayaran_BLU!$P465)</f>
        <v/>
      </c>
      <c r="I465" s="256" t="str">
        <f>IF(E465="","",DataPembayaran_BLU!$F465)</f>
        <v/>
      </c>
      <c r="J465" s="263" t="str">
        <f>IFERROR(INDEX(supplier_alamat,MATCH(DataSP2D_BLU!I465,supplier,0)),"")</f>
        <v/>
      </c>
      <c r="K465" s="263" t="str">
        <f t="shared" si="36"/>
        <v/>
      </c>
      <c r="L465" s="263" t="str">
        <f t="shared" si="37"/>
        <v/>
      </c>
      <c r="M465" s="263" t="str">
        <f t="shared" si="38"/>
        <v/>
      </c>
      <c r="N465" s="264" t="str">
        <f>IF(E465="","",DataPembayaran_BLU!$G465)</f>
        <v/>
      </c>
    </row>
    <row r="466" spans="1:14">
      <c r="A466" s="256">
        <v>465</v>
      </c>
      <c r="B466" s="257" t="str">
        <f>_xlfn.IFNA(INDEX(DataPembayaran_BLU!$C$2:$C$700,MATCH(A466,DataPembayaran_BLU!$A$2:$A$700,0)),"")</f>
        <v/>
      </c>
      <c r="C466" s="258" t="str">
        <f>IF(INDEX(DataPembayaran_BLU!$B$2:$B$700,MATCH(DataSP2D_BLU!B466,DataPembayaran_BLU!$C$2:$C$700,0))=0,"",INDEX(DataPembayaran_BLU!$B$2:$B$700,MATCH(DataSP2D_BLU!B466,DataPembayaran_BLU!$C$2:$C$700,0)))</f>
        <v/>
      </c>
      <c r="D466" s="259"/>
      <c r="F466" s="261" t="str">
        <f>IF(E466="","",DataPembayaran_BLU!$U466)</f>
        <v/>
      </c>
      <c r="G466" s="262" t="str">
        <f>IF(E466="","",DataPembayaran_BLU!$E466)</f>
        <v/>
      </c>
      <c r="H466" s="7" t="str">
        <f>IF(E466="","",DataPembayaran_BLU!$L466-DataPembayaran_BLU!$N466-DataPembayaran_BLU!$P466)</f>
        <v/>
      </c>
      <c r="I466" s="256" t="str">
        <f>IF(E466="","",DataPembayaran_BLU!$F466)</f>
        <v/>
      </c>
      <c r="J466" s="263" t="str">
        <f>IFERROR(INDEX(supplier_alamat,MATCH(DataSP2D_BLU!I466,supplier,0)),"")</f>
        <v/>
      </c>
      <c r="K466" s="263" t="str">
        <f t="shared" si="36"/>
        <v/>
      </c>
      <c r="L466" s="263" t="str">
        <f t="shared" si="37"/>
        <v/>
      </c>
      <c r="M466" s="263" t="str">
        <f t="shared" si="38"/>
        <v/>
      </c>
      <c r="N466" s="264" t="str">
        <f>IF(E466="","",DataPembayaran_BLU!$G466)</f>
        <v/>
      </c>
    </row>
    <row r="467" spans="1:14">
      <c r="A467" s="256">
        <v>466</v>
      </c>
      <c r="B467" s="257" t="str">
        <f>_xlfn.IFNA(INDEX(DataPembayaran_BLU!$C$2:$C$700,MATCH(A467,DataPembayaran_BLU!$A$2:$A$700,0)),"")</f>
        <v/>
      </c>
      <c r="C467" s="258" t="str">
        <f>IF(INDEX(DataPembayaran_BLU!$B$2:$B$700,MATCH(DataSP2D_BLU!B467,DataPembayaran_BLU!$C$2:$C$700,0))=0,"",INDEX(DataPembayaran_BLU!$B$2:$B$700,MATCH(DataSP2D_BLU!B467,DataPembayaran_BLU!$C$2:$C$700,0)))</f>
        <v/>
      </c>
      <c r="D467" s="259"/>
      <c r="F467" s="261" t="str">
        <f>IF(E467="","",DataPembayaran_BLU!$U467)</f>
        <v/>
      </c>
      <c r="G467" s="262" t="str">
        <f>IF(E467="","",DataPembayaran_BLU!$E467)</f>
        <v/>
      </c>
      <c r="H467" s="7" t="str">
        <f>IF(E467="","",DataPembayaran_BLU!$L467-DataPembayaran_BLU!$N467-DataPembayaran_BLU!$P467)</f>
        <v/>
      </c>
      <c r="I467" s="256" t="str">
        <f>IF(E467="","",DataPembayaran_BLU!$F467)</f>
        <v/>
      </c>
      <c r="J467" s="263" t="str">
        <f>IFERROR(INDEX(supplier_alamat,MATCH(DataSP2D_BLU!I467,supplier,0)),"")</f>
        <v/>
      </c>
      <c r="K467" s="263" t="str">
        <f t="shared" si="36"/>
        <v/>
      </c>
      <c r="L467" s="263" t="str">
        <f t="shared" si="37"/>
        <v/>
      </c>
      <c r="M467" s="263" t="str">
        <f t="shared" si="38"/>
        <v/>
      </c>
      <c r="N467" s="264" t="str">
        <f>IF(E467="","",DataPembayaran_BLU!$G467)</f>
        <v/>
      </c>
    </row>
    <row r="468" spans="1:14">
      <c r="A468" s="256">
        <v>467</v>
      </c>
      <c r="B468" s="257" t="str">
        <f>_xlfn.IFNA(INDEX(DataPembayaran_BLU!$C$2:$C$700,MATCH(A468,DataPembayaran_BLU!$A$2:$A$700,0)),"")</f>
        <v/>
      </c>
      <c r="C468" s="258" t="str">
        <f>IF(INDEX(DataPembayaran_BLU!$B$2:$B$700,MATCH(DataSP2D_BLU!B468,DataPembayaran_BLU!$C$2:$C$700,0))=0,"",INDEX(DataPembayaran_BLU!$B$2:$B$700,MATCH(DataSP2D_BLU!B468,DataPembayaran_BLU!$C$2:$C$700,0)))</f>
        <v/>
      </c>
      <c r="D468" s="259"/>
      <c r="F468" s="261" t="str">
        <f>IF(E468="","",DataPembayaran_BLU!$U468)</f>
        <v/>
      </c>
      <c r="G468" s="262" t="str">
        <f>IF(E468="","",DataPembayaran_BLU!$E468)</f>
        <v/>
      </c>
      <c r="H468" s="7" t="str">
        <f>IF(E468="","",DataPembayaran_BLU!$L468-DataPembayaran_BLU!$N468-DataPembayaran_BLU!$P468)</f>
        <v/>
      </c>
      <c r="I468" s="256" t="str">
        <f>IF(E468="","",DataPembayaran_BLU!$F468)</f>
        <v/>
      </c>
      <c r="J468" s="263" t="str">
        <f>IFERROR(INDEX(supplier_alamat,MATCH(DataSP2D_BLU!I468,supplier,0)),"")</f>
        <v/>
      </c>
      <c r="K468" s="263" t="str">
        <f t="shared" si="36"/>
        <v/>
      </c>
      <c r="L468" s="263" t="str">
        <f t="shared" si="37"/>
        <v/>
      </c>
      <c r="M468" s="263" t="str">
        <f t="shared" si="38"/>
        <v/>
      </c>
      <c r="N468" s="264" t="str">
        <f>IF(E468="","",DataPembayaran_BLU!$G468)</f>
        <v/>
      </c>
    </row>
    <row r="469" spans="1:14">
      <c r="A469" s="256">
        <v>468</v>
      </c>
      <c r="B469" s="257" t="str">
        <f>_xlfn.IFNA(INDEX(DataPembayaran_BLU!$C$2:$C$700,MATCH(A469,DataPembayaran_BLU!$A$2:$A$700,0)),"")</f>
        <v/>
      </c>
      <c r="C469" s="258" t="str">
        <f>IF(INDEX(DataPembayaran_BLU!$B$2:$B$700,MATCH(DataSP2D_BLU!B469,DataPembayaran_BLU!$C$2:$C$700,0))=0,"",INDEX(DataPembayaran_BLU!$B$2:$B$700,MATCH(DataSP2D_BLU!B469,DataPembayaran_BLU!$C$2:$C$700,0)))</f>
        <v/>
      </c>
      <c r="D469" s="259"/>
      <c r="F469" s="261" t="str">
        <f>IF(E469="","",DataPembayaran_BLU!$U469)</f>
        <v/>
      </c>
      <c r="G469" s="262" t="str">
        <f>IF(E469="","",DataPembayaran_BLU!$E469)</f>
        <v/>
      </c>
      <c r="H469" s="7" t="str">
        <f>IF(E469="","",DataPembayaran_BLU!$L469-DataPembayaran_BLU!$N469-DataPembayaran_BLU!$P469)</f>
        <v/>
      </c>
      <c r="I469" s="256" t="str">
        <f>IF(E469="","",DataPembayaran_BLU!$F469)</f>
        <v/>
      </c>
      <c r="J469" s="263" t="str">
        <f>IFERROR(INDEX(supplier_alamat,MATCH(DataSP2D_BLU!I469,supplier,0)),"")</f>
        <v/>
      </c>
      <c r="K469" s="263" t="str">
        <f t="shared" si="36"/>
        <v/>
      </c>
      <c r="L469" s="263" t="str">
        <f t="shared" si="37"/>
        <v/>
      </c>
      <c r="M469" s="263" t="str">
        <f t="shared" si="38"/>
        <v/>
      </c>
      <c r="N469" s="264" t="str">
        <f>IF(E469="","",DataPembayaran_BLU!$G469)</f>
        <v/>
      </c>
    </row>
    <row r="470" spans="1:14">
      <c r="A470" s="256">
        <v>469</v>
      </c>
      <c r="B470" s="257" t="str">
        <f>_xlfn.IFNA(INDEX(DataPembayaran_BLU!$C$2:$C$700,MATCH(A470,DataPembayaran_BLU!$A$2:$A$700,0)),"")</f>
        <v/>
      </c>
      <c r="C470" s="258" t="str">
        <f>IF(INDEX(DataPembayaran_BLU!$B$2:$B$700,MATCH(DataSP2D_BLU!B470,DataPembayaran_BLU!$C$2:$C$700,0))=0,"",INDEX(DataPembayaran_BLU!$B$2:$B$700,MATCH(DataSP2D_BLU!B470,DataPembayaran_BLU!$C$2:$C$700,0)))</f>
        <v/>
      </c>
      <c r="D470" s="259"/>
      <c r="F470" s="261" t="str">
        <f>IF(E470="","",DataPembayaran_BLU!$U470)</f>
        <v/>
      </c>
      <c r="G470" s="262" t="str">
        <f>IF(E470="","",DataPembayaran_BLU!$E470)</f>
        <v/>
      </c>
      <c r="H470" s="7" t="str">
        <f>IF(E470="","",DataPembayaran_BLU!$L470-DataPembayaran_BLU!$N470-DataPembayaran_BLU!$P470)</f>
        <v/>
      </c>
      <c r="I470" s="256" t="str">
        <f>IF(E470="","",DataPembayaran_BLU!$F470)</f>
        <v/>
      </c>
      <c r="J470" s="263" t="str">
        <f>IFERROR(INDEX(supplier_alamat,MATCH(DataSP2D_BLU!I470,supplier,0)),"")</f>
        <v/>
      </c>
      <c r="K470" s="263" t="str">
        <f t="shared" si="36"/>
        <v/>
      </c>
      <c r="L470" s="263" t="str">
        <f t="shared" si="37"/>
        <v/>
      </c>
      <c r="M470" s="263" t="str">
        <f t="shared" si="38"/>
        <v/>
      </c>
      <c r="N470" s="264" t="str">
        <f>IF(E470="","",DataPembayaran_BLU!$G470)</f>
        <v/>
      </c>
    </row>
    <row r="471" spans="1:14">
      <c r="A471" s="256">
        <v>470</v>
      </c>
      <c r="B471" s="257" t="str">
        <f>_xlfn.IFNA(INDEX(DataPembayaran_BLU!$C$2:$C$700,MATCH(A471,DataPembayaran_BLU!$A$2:$A$700,0)),"")</f>
        <v/>
      </c>
      <c r="C471" s="258" t="str">
        <f>IF(INDEX(DataPembayaran_BLU!$B$2:$B$700,MATCH(DataSP2D_BLU!B471,DataPembayaran_BLU!$C$2:$C$700,0))=0,"",INDEX(DataPembayaran_BLU!$B$2:$B$700,MATCH(DataSP2D_BLU!B471,DataPembayaran_BLU!$C$2:$C$700,0)))</f>
        <v/>
      </c>
      <c r="D471" s="259"/>
      <c r="F471" s="261" t="str">
        <f>IF(E471="","",DataPembayaran_BLU!$U471)</f>
        <v/>
      </c>
      <c r="G471" s="262" t="str">
        <f>IF(E471="","",DataPembayaran_BLU!$E471)</f>
        <v/>
      </c>
      <c r="H471" s="7" t="str">
        <f>IF(E471="","",DataPembayaran_BLU!$L471-DataPembayaran_BLU!$N471-DataPembayaran_BLU!$P471)</f>
        <v/>
      </c>
      <c r="I471" s="256" t="str">
        <f>IF(E471="","",DataPembayaran_BLU!$F471)</f>
        <v/>
      </c>
      <c r="J471" s="263" t="str">
        <f>IFERROR(INDEX(supplier_alamat,MATCH(DataSP2D_BLU!I471,supplier,0)),"")</f>
        <v/>
      </c>
      <c r="K471" s="263" t="str">
        <f t="shared" si="36"/>
        <v/>
      </c>
      <c r="L471" s="263" t="str">
        <f t="shared" si="37"/>
        <v/>
      </c>
      <c r="M471" s="263" t="str">
        <f t="shared" si="38"/>
        <v/>
      </c>
      <c r="N471" s="264" t="str">
        <f>IF(E471="","",DataPembayaran_BLU!$G471)</f>
        <v/>
      </c>
    </row>
    <row r="472" spans="1:14">
      <c r="A472" s="256">
        <v>471</v>
      </c>
      <c r="B472" s="257" t="str">
        <f>_xlfn.IFNA(INDEX(DataPembayaran_BLU!$C$2:$C$700,MATCH(A472,DataPembayaran_BLU!$A$2:$A$700,0)),"")</f>
        <v/>
      </c>
      <c r="C472" s="258" t="str">
        <f>IF(INDEX(DataPembayaran_BLU!$B$2:$B$700,MATCH(DataSP2D_BLU!B472,DataPembayaran_BLU!$C$2:$C$700,0))=0,"",INDEX(DataPembayaran_BLU!$B$2:$B$700,MATCH(DataSP2D_BLU!B472,DataPembayaran_BLU!$C$2:$C$700,0)))</f>
        <v/>
      </c>
      <c r="D472" s="259"/>
      <c r="F472" s="261" t="str">
        <f>IF(E472="","",DataPembayaran_BLU!$U472)</f>
        <v/>
      </c>
      <c r="G472" s="262" t="str">
        <f>IF(E472="","",DataPembayaran_BLU!$E472)</f>
        <v/>
      </c>
      <c r="H472" s="7" t="str">
        <f>IF(E472="","",DataPembayaran_BLU!$L472-DataPembayaran_BLU!$N472-DataPembayaran_BLU!$P472)</f>
        <v/>
      </c>
      <c r="I472" s="256" t="str">
        <f>IF(E472="","",DataPembayaran_BLU!$F472)</f>
        <v/>
      </c>
      <c r="J472" s="263" t="str">
        <f>IFERROR(INDEX(supplier_alamat,MATCH(DataSP2D_BLU!I472,supplier,0)),"")</f>
        <v/>
      </c>
      <c r="K472" s="263" t="str">
        <f t="shared" si="36"/>
        <v/>
      </c>
      <c r="L472" s="263" t="str">
        <f t="shared" si="37"/>
        <v/>
      </c>
      <c r="M472" s="263" t="str">
        <f t="shared" si="38"/>
        <v/>
      </c>
      <c r="N472" s="264" t="str">
        <f>IF(E472="","",DataPembayaran_BLU!$G472)</f>
        <v/>
      </c>
    </row>
    <row r="473" spans="1:14">
      <c r="A473" s="256">
        <v>472</v>
      </c>
      <c r="B473" s="257" t="str">
        <f>_xlfn.IFNA(INDEX(DataPembayaran_BLU!$C$2:$C$700,MATCH(A473,DataPembayaran_BLU!$A$2:$A$700,0)),"")</f>
        <v/>
      </c>
      <c r="C473" s="258" t="str">
        <f>IF(INDEX(DataPembayaran_BLU!$B$2:$B$700,MATCH(DataSP2D_BLU!B473,DataPembayaran_BLU!$C$2:$C$700,0))=0,"",INDEX(DataPembayaran_BLU!$B$2:$B$700,MATCH(DataSP2D_BLU!B473,DataPembayaran_BLU!$C$2:$C$700,0)))</f>
        <v/>
      </c>
      <c r="D473" s="259"/>
      <c r="F473" s="261" t="str">
        <f>IF(E473="","",DataPembayaran_BLU!$U473)</f>
        <v/>
      </c>
      <c r="G473" s="262" t="str">
        <f>IF(E473="","",DataPembayaran_BLU!$E473)</f>
        <v/>
      </c>
      <c r="H473" s="7" t="str">
        <f>IF(E473="","",DataPembayaran_BLU!$L473-DataPembayaran_BLU!$N473-DataPembayaran_BLU!$P473)</f>
        <v/>
      </c>
      <c r="I473" s="256" t="str">
        <f>IF(E473="","",DataPembayaran_BLU!$F473)</f>
        <v/>
      </c>
      <c r="J473" s="263" t="str">
        <f>IFERROR(INDEX(supplier_alamat,MATCH(DataSP2D_BLU!I473,supplier,0)),"")</f>
        <v/>
      </c>
      <c r="K473" s="263" t="str">
        <f t="shared" si="36"/>
        <v/>
      </c>
      <c r="L473" s="263" t="str">
        <f t="shared" si="37"/>
        <v/>
      </c>
      <c r="M473" s="263" t="str">
        <f t="shared" si="38"/>
        <v/>
      </c>
      <c r="N473" s="264" t="str">
        <f>IF(E473="","",DataPembayaran_BLU!$G473)</f>
        <v/>
      </c>
    </row>
    <row r="474" spans="1:14">
      <c r="A474" s="256">
        <v>473</v>
      </c>
      <c r="B474" s="257" t="str">
        <f>_xlfn.IFNA(INDEX(DataPembayaran_BLU!$C$2:$C$700,MATCH(A474,DataPembayaran_BLU!$A$2:$A$700,0)),"")</f>
        <v/>
      </c>
      <c r="C474" s="258" t="str">
        <f>IF(INDEX(DataPembayaran_BLU!$B$2:$B$700,MATCH(DataSP2D_BLU!B474,DataPembayaran_BLU!$C$2:$C$700,0))=0,"",INDEX(DataPembayaran_BLU!$B$2:$B$700,MATCH(DataSP2D_BLU!B474,DataPembayaran_BLU!$C$2:$C$700,0)))</f>
        <v/>
      </c>
      <c r="D474" s="259"/>
      <c r="F474" s="261" t="str">
        <f>IF(E474="","",DataPembayaran_BLU!$U474)</f>
        <v/>
      </c>
      <c r="G474" s="262" t="str">
        <f>IF(E474="","",DataPembayaran_BLU!$E474)</f>
        <v/>
      </c>
      <c r="H474" s="7" t="str">
        <f>IF(E474="","",DataPembayaran_BLU!$L474-DataPembayaran_BLU!$N474-DataPembayaran_BLU!$P474)</f>
        <v/>
      </c>
      <c r="I474" s="256" t="str">
        <f>IF(E474="","",DataPembayaran_BLU!$F474)</f>
        <v/>
      </c>
      <c r="J474" s="263" t="str">
        <f>IFERROR(INDEX(supplier_alamat,MATCH(DataSP2D_BLU!I474,supplier,0)),"")</f>
        <v/>
      </c>
      <c r="K474" s="263" t="str">
        <f t="shared" si="36"/>
        <v/>
      </c>
      <c r="L474" s="263" t="str">
        <f t="shared" si="37"/>
        <v/>
      </c>
      <c r="M474" s="263" t="str">
        <f t="shared" si="38"/>
        <v/>
      </c>
      <c r="N474" s="264" t="str">
        <f>IF(E474="","",DataPembayaran_BLU!$G474)</f>
        <v/>
      </c>
    </row>
    <row r="475" spans="1:14">
      <c r="A475" s="256">
        <v>474</v>
      </c>
      <c r="B475" s="257" t="str">
        <f>_xlfn.IFNA(INDEX(DataPembayaran_BLU!$C$2:$C$700,MATCH(A475,DataPembayaran_BLU!$A$2:$A$700,0)),"")</f>
        <v/>
      </c>
      <c r="C475" s="258" t="str">
        <f>IF(INDEX(DataPembayaran_BLU!$B$2:$B$700,MATCH(DataSP2D_BLU!B475,DataPembayaran_BLU!$C$2:$C$700,0))=0,"",INDEX(DataPembayaran_BLU!$B$2:$B$700,MATCH(DataSP2D_BLU!B475,DataPembayaran_BLU!$C$2:$C$700,0)))</f>
        <v/>
      </c>
      <c r="D475" s="259"/>
      <c r="F475" s="261" t="str">
        <f>IF(E475="","",DataPembayaran_BLU!$U475)</f>
        <v/>
      </c>
      <c r="G475" s="262" t="str">
        <f>IF(E475="","",DataPembayaran_BLU!$E475)</f>
        <v/>
      </c>
      <c r="H475" s="7" t="str">
        <f>IF(E475="","",DataPembayaran_BLU!$L475-DataPembayaran_BLU!$N475-DataPembayaran_BLU!$P475)</f>
        <v/>
      </c>
      <c r="I475" s="256" t="str">
        <f>IF(E475="","",DataPembayaran_BLU!$F475)</f>
        <v/>
      </c>
      <c r="J475" s="263" t="str">
        <f>IFERROR(INDEX(supplier_alamat,MATCH(DataSP2D_BLU!I475,supplier,0)),"")</f>
        <v/>
      </c>
      <c r="K475" s="263" t="str">
        <f t="shared" si="36"/>
        <v/>
      </c>
      <c r="L475" s="263" t="str">
        <f t="shared" si="37"/>
        <v/>
      </c>
      <c r="M475" s="263" t="str">
        <f t="shared" si="38"/>
        <v/>
      </c>
      <c r="N475" s="264" t="str">
        <f>IF(E475="","",DataPembayaran_BLU!$G475)</f>
        <v/>
      </c>
    </row>
    <row r="476" spans="1:14">
      <c r="A476" s="256">
        <v>475</v>
      </c>
      <c r="B476" s="257" t="str">
        <f>_xlfn.IFNA(INDEX(DataPembayaran_BLU!$C$2:$C$700,MATCH(A476,DataPembayaran_BLU!$A$2:$A$700,0)),"")</f>
        <v/>
      </c>
      <c r="C476" s="258" t="str">
        <f>IF(INDEX(DataPembayaran_BLU!$B$2:$B$700,MATCH(DataSP2D_BLU!B476,DataPembayaran_BLU!$C$2:$C$700,0))=0,"",INDEX(DataPembayaran_BLU!$B$2:$B$700,MATCH(DataSP2D_BLU!B476,DataPembayaran_BLU!$C$2:$C$700,0)))</f>
        <v/>
      </c>
      <c r="D476" s="259"/>
      <c r="F476" s="261" t="str">
        <f>IF(E476="","",DataPembayaran_BLU!$U476)</f>
        <v/>
      </c>
      <c r="G476" s="262" t="str">
        <f>IF(E476="","",DataPembayaran_BLU!$E476)</f>
        <v/>
      </c>
      <c r="H476" s="7" t="str">
        <f>IF(E476="","",DataPembayaran_BLU!$L476-DataPembayaran_BLU!$N476-DataPembayaran_BLU!$P476)</f>
        <v/>
      </c>
      <c r="I476" s="256" t="str">
        <f>IF(E476="","",DataPembayaran_BLU!$F476)</f>
        <v/>
      </c>
      <c r="J476" s="263" t="str">
        <f>IFERROR(INDEX(supplier_alamat,MATCH(DataSP2D_BLU!I476,supplier,0)),"")</f>
        <v/>
      </c>
      <c r="K476" s="263" t="str">
        <f t="shared" si="36"/>
        <v/>
      </c>
      <c r="L476" s="263" t="str">
        <f t="shared" si="37"/>
        <v/>
      </c>
      <c r="M476" s="263" t="str">
        <f t="shared" si="38"/>
        <v/>
      </c>
      <c r="N476" s="264" t="str">
        <f>IF(E476="","",DataPembayaran_BLU!$G476)</f>
        <v/>
      </c>
    </row>
    <row r="477" spans="1:14">
      <c r="A477" s="256">
        <v>476</v>
      </c>
      <c r="B477" s="257" t="str">
        <f>_xlfn.IFNA(INDEX(DataPembayaran_BLU!$C$2:$C$700,MATCH(A477,DataPembayaran_BLU!$A$2:$A$700,0)),"")</f>
        <v/>
      </c>
      <c r="C477" s="258" t="str">
        <f>IF(INDEX(DataPembayaran_BLU!$B$2:$B$700,MATCH(DataSP2D_BLU!B477,DataPembayaran_BLU!$C$2:$C$700,0))=0,"",INDEX(DataPembayaran_BLU!$B$2:$B$700,MATCH(DataSP2D_BLU!B477,DataPembayaran_BLU!$C$2:$C$700,0)))</f>
        <v/>
      </c>
      <c r="D477" s="259"/>
      <c r="F477" s="261" t="str">
        <f>IF(E477="","",DataPembayaran_BLU!$U477)</f>
        <v/>
      </c>
      <c r="G477" s="262" t="str">
        <f>IF(E477="","",DataPembayaran_BLU!$E477)</f>
        <v/>
      </c>
      <c r="H477" s="7" t="str">
        <f>IF(E477="","",DataPembayaran_BLU!$L477-DataPembayaran_BLU!$N477-DataPembayaran_BLU!$P477)</f>
        <v/>
      </c>
      <c r="I477" s="256" t="str">
        <f>IF(E477="","",DataPembayaran_BLU!$F477)</f>
        <v/>
      </c>
      <c r="J477" s="263" t="str">
        <f>IFERROR(INDEX(supplier_alamat,MATCH(DataSP2D_BLU!I477,supplier,0)),"")</f>
        <v/>
      </c>
      <c r="K477" s="263" t="str">
        <f t="shared" si="36"/>
        <v/>
      </c>
      <c r="L477" s="263" t="str">
        <f t="shared" si="37"/>
        <v/>
      </c>
      <c r="M477" s="263" t="str">
        <f t="shared" si="38"/>
        <v/>
      </c>
      <c r="N477" s="264" t="str">
        <f>IF(E477="","",DataPembayaran_BLU!$G477)</f>
        <v/>
      </c>
    </row>
    <row r="478" spans="1:14">
      <c r="A478" s="256">
        <v>477</v>
      </c>
      <c r="B478" s="257" t="str">
        <f>_xlfn.IFNA(INDEX(DataPembayaran_BLU!$C$2:$C$700,MATCH(A478,DataPembayaran_BLU!$A$2:$A$700,0)),"")</f>
        <v/>
      </c>
      <c r="C478" s="258" t="str">
        <f>IF(INDEX(DataPembayaran_BLU!$B$2:$B$700,MATCH(DataSP2D_BLU!B478,DataPembayaran_BLU!$C$2:$C$700,0))=0,"",INDEX(DataPembayaran_BLU!$B$2:$B$700,MATCH(DataSP2D_BLU!B478,DataPembayaran_BLU!$C$2:$C$700,0)))</f>
        <v/>
      </c>
      <c r="D478" s="259"/>
      <c r="F478" s="261" t="str">
        <f>IF(E478="","",DataPembayaran_BLU!$U478)</f>
        <v/>
      </c>
      <c r="G478" s="262" t="str">
        <f>IF(E478="","",DataPembayaran_BLU!$E478)</f>
        <v/>
      </c>
      <c r="H478" s="7" t="str">
        <f>IF(E478="","",DataPembayaran_BLU!$L478-DataPembayaran_BLU!$N478-DataPembayaran_BLU!$P478)</f>
        <v/>
      </c>
      <c r="I478" s="256" t="str">
        <f>IF(E478="","",DataPembayaran_BLU!$F478)</f>
        <v/>
      </c>
      <c r="J478" s="263" t="str">
        <f>IFERROR(INDEX(supplier_alamat,MATCH(DataSP2D_BLU!I478,supplier,0)),"")</f>
        <v/>
      </c>
      <c r="K478" s="263" t="str">
        <f t="shared" si="36"/>
        <v/>
      </c>
      <c r="L478" s="263" t="str">
        <f t="shared" si="37"/>
        <v/>
      </c>
      <c r="M478" s="263" t="str">
        <f t="shared" si="38"/>
        <v/>
      </c>
      <c r="N478" s="264" t="str">
        <f>IF(E478="","",DataPembayaran_BLU!$G478)</f>
        <v/>
      </c>
    </row>
    <row r="479" spans="1:14">
      <c r="A479" s="256">
        <v>478</v>
      </c>
      <c r="B479" s="257" t="str">
        <f>_xlfn.IFNA(INDEX(DataPembayaran_BLU!$C$2:$C$700,MATCH(A479,DataPembayaran_BLU!$A$2:$A$700,0)),"")</f>
        <v/>
      </c>
      <c r="C479" s="258" t="str">
        <f>IF(INDEX(DataPembayaran_BLU!$B$2:$B$700,MATCH(DataSP2D_BLU!B479,DataPembayaran_BLU!$C$2:$C$700,0))=0,"",INDEX(DataPembayaran_BLU!$B$2:$B$700,MATCH(DataSP2D_BLU!B479,DataPembayaran_BLU!$C$2:$C$700,0)))</f>
        <v/>
      </c>
      <c r="D479" s="259"/>
      <c r="F479" s="261" t="str">
        <f>IF(E479="","",DataPembayaran_BLU!$U479)</f>
        <v/>
      </c>
      <c r="G479" s="262" t="str">
        <f>IF(E479="","",DataPembayaran_BLU!$E479)</f>
        <v/>
      </c>
      <c r="H479" s="7" t="str">
        <f>IF(E479="","",DataPembayaran_BLU!$L479-DataPembayaran_BLU!$N479-DataPembayaran_BLU!$P479)</f>
        <v/>
      </c>
      <c r="I479" s="256" t="str">
        <f>IF(E479="","",DataPembayaran_BLU!$F479)</f>
        <v/>
      </c>
      <c r="J479" s="263" t="str">
        <f>IFERROR(INDEX(supplier_alamat,MATCH(DataSP2D_BLU!I479,supplier,0)),"")</f>
        <v/>
      </c>
      <c r="K479" s="263" t="str">
        <f t="shared" si="36"/>
        <v/>
      </c>
      <c r="L479" s="263" t="str">
        <f t="shared" si="37"/>
        <v/>
      </c>
      <c r="M479" s="263" t="str">
        <f t="shared" si="38"/>
        <v/>
      </c>
      <c r="N479" s="264" t="str">
        <f>IF(E479="","",DataPembayaran_BLU!$G479)</f>
        <v/>
      </c>
    </row>
    <row r="480" spans="1:14">
      <c r="A480" s="256">
        <v>479</v>
      </c>
      <c r="B480" s="257" t="str">
        <f>_xlfn.IFNA(INDEX(DataPembayaran_BLU!$C$2:$C$700,MATCH(A480,DataPembayaran_BLU!$A$2:$A$700,0)),"")</f>
        <v/>
      </c>
      <c r="C480" s="258" t="str">
        <f>IF(INDEX(DataPembayaran_BLU!$B$2:$B$700,MATCH(DataSP2D_BLU!B480,DataPembayaran_BLU!$C$2:$C$700,0))=0,"",INDEX(DataPembayaran_BLU!$B$2:$B$700,MATCH(DataSP2D_BLU!B480,DataPembayaran_BLU!$C$2:$C$700,0)))</f>
        <v/>
      </c>
      <c r="D480" s="259"/>
      <c r="F480" s="261" t="str">
        <f>IF(E480="","",DataPembayaran_BLU!$U480)</f>
        <v/>
      </c>
      <c r="G480" s="262" t="str">
        <f>IF(E480="","",DataPembayaran_BLU!$E480)</f>
        <v/>
      </c>
      <c r="H480" s="7" t="str">
        <f>IF(E480="","",DataPembayaran_BLU!$L480-DataPembayaran_BLU!$N480-DataPembayaran_BLU!$P480)</f>
        <v/>
      </c>
      <c r="I480" s="256" t="str">
        <f>IF(E480="","",DataPembayaran_BLU!$F480)</f>
        <v/>
      </c>
      <c r="J480" s="263" t="str">
        <f>IFERROR(INDEX(supplier_alamat,MATCH(DataSP2D_BLU!I480,supplier,0)),"")</f>
        <v/>
      </c>
      <c r="K480" s="263" t="str">
        <f t="shared" si="36"/>
        <v/>
      </c>
      <c r="L480" s="263" t="str">
        <f t="shared" si="37"/>
        <v/>
      </c>
      <c r="M480" s="263" t="str">
        <f t="shared" si="38"/>
        <v/>
      </c>
      <c r="N480" s="264" t="str">
        <f>IF(E480="","",DataPembayaran_BLU!$G480)</f>
        <v/>
      </c>
    </row>
    <row r="481" spans="1:14">
      <c r="A481" s="256">
        <v>480</v>
      </c>
      <c r="B481" s="257" t="str">
        <f>_xlfn.IFNA(INDEX(DataPembayaran_BLU!$C$2:$C$700,MATCH(A481,DataPembayaran_BLU!$A$2:$A$700,0)),"")</f>
        <v/>
      </c>
      <c r="C481" s="258" t="str">
        <f>IF(INDEX(DataPembayaran_BLU!$B$2:$B$700,MATCH(DataSP2D_BLU!B481,DataPembayaran_BLU!$C$2:$C$700,0))=0,"",INDEX(DataPembayaran_BLU!$B$2:$B$700,MATCH(DataSP2D_BLU!B481,DataPembayaran_BLU!$C$2:$C$700,0)))</f>
        <v/>
      </c>
      <c r="D481" s="259"/>
      <c r="F481" s="261" t="str">
        <f>IF(E481="","",DataPembayaran_BLU!$U481)</f>
        <v/>
      </c>
      <c r="G481" s="262" t="str">
        <f>IF(E481="","",DataPembayaran_BLU!$E481)</f>
        <v/>
      </c>
      <c r="H481" s="7" t="str">
        <f>IF(E481="","",DataPembayaran_BLU!$L481-DataPembayaran_BLU!$N481-DataPembayaran_BLU!$P481)</f>
        <v/>
      </c>
      <c r="I481" s="256" t="str">
        <f>IF(E481="","",DataPembayaran_BLU!$F481)</f>
        <v/>
      </c>
      <c r="J481" s="263" t="str">
        <f>IFERROR(INDEX(supplier_alamat,MATCH(DataSP2D_BLU!I481,supplier,0)),"")</f>
        <v/>
      </c>
      <c r="K481" s="263" t="str">
        <f t="shared" si="36"/>
        <v/>
      </c>
      <c r="L481" s="263" t="str">
        <f t="shared" si="37"/>
        <v/>
      </c>
      <c r="M481" s="263" t="str">
        <f t="shared" si="38"/>
        <v/>
      </c>
      <c r="N481" s="264" t="str">
        <f>IF(E481="","",DataPembayaran_BLU!$G481)</f>
        <v/>
      </c>
    </row>
    <row r="482" spans="1:14">
      <c r="A482" s="256">
        <v>481</v>
      </c>
      <c r="B482" s="257" t="str">
        <f>_xlfn.IFNA(INDEX(DataPembayaran_BLU!$C$2:$C$700,MATCH(A482,DataPembayaran_BLU!$A$2:$A$700,0)),"")</f>
        <v/>
      </c>
      <c r="C482" s="258" t="str">
        <f>IF(INDEX(DataPembayaran_BLU!$B$2:$B$700,MATCH(DataSP2D_BLU!B482,DataPembayaran_BLU!$C$2:$C$700,0))=0,"",INDEX(DataPembayaran_BLU!$B$2:$B$700,MATCH(DataSP2D_BLU!B482,DataPembayaran_BLU!$C$2:$C$700,0)))</f>
        <v/>
      </c>
      <c r="D482" s="259"/>
      <c r="F482" s="261" t="str">
        <f>IF(E482="","",DataPembayaran_BLU!$U482)</f>
        <v/>
      </c>
      <c r="G482" s="262" t="str">
        <f>IF(E482="","",DataPembayaran_BLU!$E482)</f>
        <v/>
      </c>
      <c r="H482" s="7" t="str">
        <f>IF(E482="","",DataPembayaran_BLU!$L482-DataPembayaran_BLU!$N482-DataPembayaran_BLU!$P482)</f>
        <v/>
      </c>
      <c r="I482" s="256" t="str">
        <f>IF(E482="","",DataPembayaran_BLU!$F482)</f>
        <v/>
      </c>
      <c r="J482" s="263" t="str">
        <f>IFERROR(INDEX(supplier_alamat,MATCH(DataSP2D_BLU!I482,supplier,0)),"")</f>
        <v/>
      </c>
      <c r="K482" s="263" t="str">
        <f t="shared" si="36"/>
        <v/>
      </c>
      <c r="L482" s="263" t="str">
        <f t="shared" si="37"/>
        <v/>
      </c>
      <c r="M482" s="263" t="str">
        <f t="shared" si="38"/>
        <v/>
      </c>
      <c r="N482" s="264" t="str">
        <f>IF(E482="","",DataPembayaran_BLU!$G482)</f>
        <v/>
      </c>
    </row>
    <row r="483" spans="1:14">
      <c r="A483" s="256">
        <v>482</v>
      </c>
      <c r="B483" s="257" t="str">
        <f>_xlfn.IFNA(INDEX(DataPembayaran_BLU!$C$2:$C$700,MATCH(A483,DataPembayaran_BLU!$A$2:$A$700,0)),"")</f>
        <v/>
      </c>
      <c r="C483" s="258" t="str">
        <f>IF(INDEX(DataPembayaran_BLU!$B$2:$B$700,MATCH(DataSP2D_BLU!B483,DataPembayaran_BLU!$C$2:$C$700,0))=0,"",INDEX(DataPembayaran_BLU!$B$2:$B$700,MATCH(DataSP2D_BLU!B483,DataPembayaran_BLU!$C$2:$C$700,0)))</f>
        <v/>
      </c>
      <c r="D483" s="259"/>
      <c r="F483" s="261" t="str">
        <f>IF(E483="","",DataPembayaran_BLU!$U483)</f>
        <v/>
      </c>
      <c r="G483" s="262" t="str">
        <f>IF(E483="","",DataPembayaran_BLU!$E483)</f>
        <v/>
      </c>
      <c r="H483" s="7" t="str">
        <f>IF(E483="","",DataPembayaran_BLU!$L483-DataPembayaran_BLU!$N483-DataPembayaran_BLU!$P483)</f>
        <v/>
      </c>
      <c r="I483" s="256" t="str">
        <f>IF(E483="","",DataPembayaran_BLU!$F483)</f>
        <v/>
      </c>
      <c r="J483" s="263" t="str">
        <f>IFERROR(INDEX(supplier_alamat,MATCH(DataSP2D_BLU!I483,supplier,0)),"")</f>
        <v/>
      </c>
      <c r="K483" s="263" t="str">
        <f t="shared" si="36"/>
        <v/>
      </c>
      <c r="L483" s="263" t="str">
        <f t="shared" si="37"/>
        <v/>
      </c>
      <c r="M483" s="263" t="str">
        <f t="shared" si="38"/>
        <v/>
      </c>
      <c r="N483" s="264" t="str">
        <f>IF(E483="","",DataPembayaran_BLU!$G483)</f>
        <v/>
      </c>
    </row>
    <row r="484" spans="1:14">
      <c r="A484" s="256">
        <v>483</v>
      </c>
      <c r="B484" s="257" t="str">
        <f>_xlfn.IFNA(INDEX(DataPembayaran_BLU!$C$2:$C$700,MATCH(A484,DataPembayaran_BLU!$A$2:$A$700,0)),"")</f>
        <v/>
      </c>
      <c r="C484" s="258" t="str">
        <f>IF(INDEX(DataPembayaran_BLU!$B$2:$B$700,MATCH(DataSP2D_BLU!B484,DataPembayaran_BLU!$C$2:$C$700,0))=0,"",INDEX(DataPembayaran_BLU!$B$2:$B$700,MATCH(DataSP2D_BLU!B484,DataPembayaran_BLU!$C$2:$C$700,0)))</f>
        <v/>
      </c>
      <c r="D484" s="259"/>
      <c r="F484" s="261" t="str">
        <f>IF(E484="","",DataPembayaran_BLU!$U484)</f>
        <v/>
      </c>
      <c r="G484" s="262" t="str">
        <f>IF(E484="","",DataPembayaran_BLU!$E484)</f>
        <v/>
      </c>
      <c r="H484" s="7" t="str">
        <f>IF(E484="","",DataPembayaran_BLU!$L484-DataPembayaran_BLU!$N484-DataPembayaran_BLU!$P484)</f>
        <v/>
      </c>
      <c r="I484" s="256" t="str">
        <f>IF(E484="","",DataPembayaran_BLU!$F484)</f>
        <v/>
      </c>
      <c r="J484" s="263" t="str">
        <f>IFERROR(INDEX(supplier_alamat,MATCH(DataSP2D_BLU!I484,supplier,0)),"")</f>
        <v/>
      </c>
      <c r="K484" s="263" t="str">
        <f t="shared" si="36"/>
        <v/>
      </c>
      <c r="L484" s="263" t="str">
        <f t="shared" si="37"/>
        <v/>
      </c>
      <c r="M484" s="263" t="str">
        <f t="shared" si="38"/>
        <v/>
      </c>
      <c r="N484" s="264" t="str">
        <f>IF(E484="","",DataPembayaran_BLU!$G484)</f>
        <v/>
      </c>
    </row>
    <row r="485" spans="1:14">
      <c r="A485" s="256">
        <v>484</v>
      </c>
      <c r="B485" s="257" t="str">
        <f>_xlfn.IFNA(INDEX(DataPembayaran_BLU!$C$2:$C$700,MATCH(A485,DataPembayaran_BLU!$A$2:$A$700,0)),"")</f>
        <v/>
      </c>
      <c r="C485" s="258" t="str">
        <f>IF(INDEX(DataPembayaran_BLU!$B$2:$B$700,MATCH(DataSP2D_BLU!B485,DataPembayaran_BLU!$C$2:$C$700,0))=0,"",INDEX(DataPembayaran_BLU!$B$2:$B$700,MATCH(DataSP2D_BLU!B485,DataPembayaran_BLU!$C$2:$C$700,0)))</f>
        <v/>
      </c>
      <c r="D485" s="259"/>
      <c r="F485" s="261" t="str">
        <f>IF(E485="","",DataPembayaran_BLU!$U485)</f>
        <v/>
      </c>
      <c r="G485" s="262" t="str">
        <f>IF(E485="","",DataPembayaran_BLU!$E485)</f>
        <v/>
      </c>
      <c r="H485" s="7" t="str">
        <f>IF(E485="","",DataPembayaran_BLU!$L485-DataPembayaran_BLU!$N485-DataPembayaran_BLU!$P485)</f>
        <v/>
      </c>
      <c r="I485" s="256" t="str">
        <f>IF(E485="","",DataPembayaran_BLU!$F485)</f>
        <v/>
      </c>
      <c r="J485" s="263" t="str">
        <f>IFERROR(INDEX(supplier_alamat,MATCH(DataSP2D_BLU!I485,supplier,0)),"")</f>
        <v/>
      </c>
      <c r="K485" s="263" t="str">
        <f t="shared" si="36"/>
        <v/>
      </c>
      <c r="L485" s="263" t="str">
        <f t="shared" si="37"/>
        <v/>
      </c>
      <c r="M485" s="263" t="str">
        <f t="shared" si="38"/>
        <v/>
      </c>
      <c r="N485" s="264" t="str">
        <f>IF(E485="","",DataPembayaran_BLU!$G485)</f>
        <v/>
      </c>
    </row>
    <row r="486" spans="1:14">
      <c r="A486" s="256">
        <v>485</v>
      </c>
      <c r="B486" s="257" t="str">
        <f>_xlfn.IFNA(INDEX(DataPembayaran_BLU!$C$2:$C$700,MATCH(A486,DataPembayaran_BLU!$A$2:$A$700,0)),"")</f>
        <v/>
      </c>
      <c r="C486" s="258" t="str">
        <f>IF(INDEX(DataPembayaran_BLU!$B$2:$B$700,MATCH(DataSP2D_BLU!B486,DataPembayaran_BLU!$C$2:$C$700,0))=0,"",INDEX(DataPembayaran_BLU!$B$2:$B$700,MATCH(DataSP2D_BLU!B486,DataPembayaran_BLU!$C$2:$C$700,0)))</f>
        <v/>
      </c>
      <c r="D486" s="259"/>
      <c r="F486" s="261" t="str">
        <f>IF(E486="","",DataPembayaran_BLU!$U486)</f>
        <v/>
      </c>
      <c r="G486" s="262" t="str">
        <f>IF(E486="","",DataPembayaran_BLU!$E486)</f>
        <v/>
      </c>
      <c r="H486" s="7" t="str">
        <f>IF(E486="","",DataPembayaran_BLU!$L486-DataPembayaran_BLU!$N486-DataPembayaran_BLU!$P486)</f>
        <v/>
      </c>
      <c r="I486" s="256" t="str">
        <f>IF(E486="","",DataPembayaran_BLU!$F486)</f>
        <v/>
      </c>
      <c r="J486" s="263" t="str">
        <f>IFERROR(INDEX(supplier_alamat,MATCH(DataSP2D_BLU!I486,supplier,0)),"")</f>
        <v/>
      </c>
      <c r="K486" s="263" t="str">
        <f t="shared" si="36"/>
        <v/>
      </c>
      <c r="L486" s="263" t="str">
        <f t="shared" si="37"/>
        <v/>
      </c>
      <c r="M486" s="263" t="str">
        <f t="shared" si="38"/>
        <v/>
      </c>
      <c r="N486" s="264" t="str">
        <f>IF(E486="","",DataPembayaran_BLU!$G486)</f>
        <v/>
      </c>
    </row>
    <row r="487" spans="1:14">
      <c r="A487" s="256">
        <v>486</v>
      </c>
      <c r="B487" s="257" t="str">
        <f>_xlfn.IFNA(INDEX(DataPembayaran_BLU!$C$2:$C$700,MATCH(A487,DataPembayaran_BLU!$A$2:$A$700,0)),"")</f>
        <v/>
      </c>
      <c r="C487" s="258" t="str">
        <f>IF(INDEX(DataPembayaran_BLU!$B$2:$B$700,MATCH(DataSP2D_BLU!B487,DataPembayaran_BLU!$C$2:$C$700,0))=0,"",INDEX(DataPembayaran_BLU!$B$2:$B$700,MATCH(DataSP2D_BLU!B487,DataPembayaran_BLU!$C$2:$C$700,0)))</f>
        <v/>
      </c>
      <c r="D487" s="259"/>
      <c r="F487" s="261" t="str">
        <f>IF(E487="","",DataPembayaran_BLU!$U487)</f>
        <v/>
      </c>
      <c r="G487" s="262" t="str">
        <f>IF(E487="","",DataPembayaran_BLU!$E487)</f>
        <v/>
      </c>
      <c r="H487" s="7" t="str">
        <f>IF(E487="","",DataPembayaran_BLU!$L487-DataPembayaran_BLU!$N487-DataPembayaran_BLU!$P487)</f>
        <v/>
      </c>
      <c r="I487" s="256" t="str">
        <f>IF(E487="","",DataPembayaran_BLU!$F487)</f>
        <v/>
      </c>
      <c r="J487" s="263" t="str">
        <f>IFERROR(INDEX(supplier_alamat,MATCH(DataSP2D_BLU!I487,supplier,0)),"")</f>
        <v/>
      </c>
      <c r="K487" s="263" t="str">
        <f t="shared" si="36"/>
        <v/>
      </c>
      <c r="L487" s="263" t="str">
        <f t="shared" si="37"/>
        <v/>
      </c>
      <c r="M487" s="263" t="str">
        <f t="shared" si="38"/>
        <v/>
      </c>
      <c r="N487" s="264" t="str">
        <f>IF(E487="","",DataPembayaran_BLU!$G487)</f>
        <v/>
      </c>
    </row>
    <row r="488" spans="1:14">
      <c r="A488" s="256">
        <v>487</v>
      </c>
      <c r="B488" s="257" t="str">
        <f>_xlfn.IFNA(INDEX(DataPembayaran_BLU!$C$2:$C$700,MATCH(A488,DataPembayaran_BLU!$A$2:$A$700,0)),"")</f>
        <v/>
      </c>
      <c r="C488" s="258" t="str">
        <f>IF(INDEX(DataPembayaran_BLU!$B$2:$B$700,MATCH(DataSP2D_BLU!B488,DataPembayaran_BLU!$C$2:$C$700,0))=0,"",INDEX(DataPembayaran_BLU!$B$2:$B$700,MATCH(DataSP2D_BLU!B488,DataPembayaran_BLU!$C$2:$C$700,0)))</f>
        <v/>
      </c>
      <c r="D488" s="259"/>
      <c r="F488" s="261" t="str">
        <f>IF(E488="","",DataPembayaran_BLU!$U488)</f>
        <v/>
      </c>
      <c r="G488" s="262" t="str">
        <f>IF(E488="","",DataPembayaran_BLU!$E488)</f>
        <v/>
      </c>
      <c r="H488" s="7" t="str">
        <f>IF(E488="","",DataPembayaran_BLU!$L488-DataPembayaran_BLU!$N488-DataPembayaran_BLU!$P488)</f>
        <v/>
      </c>
      <c r="I488" s="256" t="str">
        <f>IF(E488="","",DataPembayaran_BLU!$F488)</f>
        <v/>
      </c>
      <c r="J488" s="263" t="str">
        <f>IFERROR(INDEX(supplier_alamat,MATCH(DataSP2D_BLU!I488,supplier,0)),"")</f>
        <v/>
      </c>
      <c r="K488" s="263" t="str">
        <f t="shared" si="36"/>
        <v/>
      </c>
      <c r="L488" s="263" t="str">
        <f t="shared" si="37"/>
        <v/>
      </c>
      <c r="M488" s="263" t="str">
        <f t="shared" si="38"/>
        <v/>
      </c>
      <c r="N488" s="264" t="str">
        <f>IF(E488="","",DataPembayaran_BLU!$G488)</f>
        <v/>
      </c>
    </row>
    <row r="489" spans="1:14">
      <c r="A489" s="256">
        <v>488</v>
      </c>
      <c r="B489" s="257" t="str">
        <f>_xlfn.IFNA(INDEX(DataPembayaran_BLU!$C$2:$C$700,MATCH(A489,DataPembayaran_BLU!$A$2:$A$700,0)),"")</f>
        <v/>
      </c>
      <c r="C489" s="258" t="str">
        <f>IF(INDEX(DataPembayaran_BLU!$B$2:$B$700,MATCH(DataSP2D_BLU!B489,DataPembayaran_BLU!$C$2:$C$700,0))=0,"",INDEX(DataPembayaran_BLU!$B$2:$B$700,MATCH(DataSP2D_BLU!B489,DataPembayaran_BLU!$C$2:$C$700,0)))</f>
        <v/>
      </c>
      <c r="D489" s="259"/>
      <c r="F489" s="261" t="str">
        <f>IF(E489="","",DataPembayaran_BLU!$U489)</f>
        <v/>
      </c>
      <c r="G489" s="262" t="str">
        <f>IF(E489="","",DataPembayaran_BLU!$E489)</f>
        <v/>
      </c>
      <c r="H489" s="7" t="str">
        <f>IF(E489="","",DataPembayaran_BLU!$L489-DataPembayaran_BLU!$N489-DataPembayaran_BLU!$P489)</f>
        <v/>
      </c>
      <c r="I489" s="256" t="str">
        <f>IF(E489="","",DataPembayaran_BLU!$F489)</f>
        <v/>
      </c>
      <c r="J489" s="263" t="str">
        <f>IFERROR(INDEX(supplier_alamat,MATCH(DataSP2D_BLU!I489,supplier,0)),"")</f>
        <v/>
      </c>
      <c r="K489" s="263" t="str">
        <f t="shared" si="36"/>
        <v/>
      </c>
      <c r="L489" s="263" t="str">
        <f t="shared" si="37"/>
        <v/>
      </c>
      <c r="M489" s="263" t="str">
        <f t="shared" si="38"/>
        <v/>
      </c>
      <c r="N489" s="264" t="str">
        <f>IF(E489="","",DataPembayaran_BLU!$G489)</f>
        <v/>
      </c>
    </row>
    <row r="490" spans="1:14">
      <c r="A490" s="256">
        <v>489</v>
      </c>
      <c r="B490" s="257" t="str">
        <f>_xlfn.IFNA(INDEX(DataPembayaran_BLU!$C$2:$C$700,MATCH(A490,DataPembayaran_BLU!$A$2:$A$700,0)),"")</f>
        <v/>
      </c>
      <c r="C490" s="258" t="str">
        <f>IF(INDEX(DataPembayaran_BLU!$B$2:$B$700,MATCH(DataSP2D_BLU!B490,DataPembayaran_BLU!$C$2:$C$700,0))=0,"",INDEX(DataPembayaran_BLU!$B$2:$B$700,MATCH(DataSP2D_BLU!B490,DataPembayaran_BLU!$C$2:$C$700,0)))</f>
        <v/>
      </c>
      <c r="D490" s="259"/>
      <c r="F490" s="261" t="str">
        <f>IF(E490="","",DataPembayaran_BLU!$U490)</f>
        <v/>
      </c>
      <c r="G490" s="262" t="str">
        <f>IF(E490="","",DataPembayaran_BLU!$E490)</f>
        <v/>
      </c>
      <c r="H490" s="7" t="str">
        <f>IF(E490="","",DataPembayaran_BLU!$L490-DataPembayaran_BLU!$N490-DataPembayaran_BLU!$P490)</f>
        <v/>
      </c>
      <c r="I490" s="256" t="str">
        <f>IF(E490="","",DataPembayaran_BLU!$F490)</f>
        <v/>
      </c>
      <c r="J490" s="263" t="str">
        <f>IFERROR(INDEX(supplier_alamat,MATCH(DataSP2D_BLU!I490,supplier,0)),"")</f>
        <v/>
      </c>
      <c r="K490" s="263" t="str">
        <f t="shared" si="36"/>
        <v/>
      </c>
      <c r="L490" s="263" t="str">
        <f t="shared" si="37"/>
        <v/>
      </c>
      <c r="M490" s="263" t="str">
        <f t="shared" si="38"/>
        <v/>
      </c>
      <c r="N490" s="264" t="str">
        <f>IF(E490="","",DataPembayaran_BLU!$G490)</f>
        <v/>
      </c>
    </row>
    <row r="491" spans="1:14">
      <c r="A491" s="256">
        <v>490</v>
      </c>
      <c r="B491" s="257" t="str">
        <f>_xlfn.IFNA(INDEX(DataPembayaran_BLU!$C$2:$C$700,MATCH(A491,DataPembayaran_BLU!$A$2:$A$700,0)),"")</f>
        <v/>
      </c>
      <c r="C491" s="258" t="str">
        <f>IF(INDEX(DataPembayaran_BLU!$B$2:$B$700,MATCH(DataSP2D_BLU!B491,DataPembayaran_BLU!$C$2:$C$700,0))=0,"",INDEX(DataPembayaran_BLU!$B$2:$B$700,MATCH(DataSP2D_BLU!B491,DataPembayaran_BLU!$C$2:$C$700,0)))</f>
        <v/>
      </c>
      <c r="D491" s="259"/>
      <c r="F491" s="261" t="str">
        <f>IF(E491="","",DataPembayaran_BLU!$U491)</f>
        <v/>
      </c>
      <c r="G491" s="262" t="str">
        <f>IF(E491="","",DataPembayaran_BLU!$E491)</f>
        <v/>
      </c>
      <c r="H491" s="7" t="str">
        <f>IF(E491="","",DataPembayaran_BLU!$L491-DataPembayaran_BLU!$N491-DataPembayaran_BLU!$P491)</f>
        <v/>
      </c>
      <c r="I491" s="256" t="str">
        <f>IF(E491="","",DataPembayaran_BLU!$F491)</f>
        <v/>
      </c>
      <c r="J491" s="263" t="str">
        <f>IFERROR(INDEX(supplier_alamat,MATCH(DataSP2D_BLU!I491,supplier,0)),"")</f>
        <v/>
      </c>
      <c r="K491" s="263" t="str">
        <f t="shared" si="36"/>
        <v/>
      </c>
      <c r="L491" s="263" t="str">
        <f t="shared" si="37"/>
        <v/>
      </c>
      <c r="M491" s="263" t="str">
        <f t="shared" si="38"/>
        <v/>
      </c>
      <c r="N491" s="264" t="str">
        <f>IF(E491="","",DataPembayaran_BLU!$G491)</f>
        <v/>
      </c>
    </row>
    <row r="492" spans="1:14">
      <c r="A492" s="256">
        <v>491</v>
      </c>
      <c r="B492" s="257" t="str">
        <f>_xlfn.IFNA(INDEX(DataPembayaran_BLU!$C$2:$C$700,MATCH(A492,DataPembayaran_BLU!$A$2:$A$700,0)),"")</f>
        <v/>
      </c>
      <c r="C492" s="258" t="str">
        <f>IF(INDEX(DataPembayaran_BLU!$B$2:$B$700,MATCH(DataSP2D_BLU!B492,DataPembayaran_BLU!$C$2:$C$700,0))=0,"",INDEX(DataPembayaran_BLU!$B$2:$B$700,MATCH(DataSP2D_BLU!B492,DataPembayaran_BLU!$C$2:$C$700,0)))</f>
        <v/>
      </c>
      <c r="D492" s="259"/>
      <c r="F492" s="261" t="str">
        <f>IF(E492="","",DataPembayaran_BLU!$U492)</f>
        <v/>
      </c>
      <c r="G492" s="262" t="str">
        <f>IF(E492="","",DataPembayaran_BLU!$E492)</f>
        <v/>
      </c>
      <c r="H492" s="7" t="str">
        <f>IF(E492="","",DataPembayaran_BLU!$L492-DataPembayaran_BLU!$N492-DataPembayaran_BLU!$P492)</f>
        <v/>
      </c>
      <c r="I492" s="256" t="str">
        <f>IF(E492="","",DataPembayaran_BLU!$F492)</f>
        <v/>
      </c>
      <c r="J492" s="263" t="str">
        <f>IFERROR(INDEX(supplier_alamat,MATCH(DataSP2D_BLU!I492,supplier,0)),"")</f>
        <v/>
      </c>
      <c r="K492" s="263" t="str">
        <f t="shared" si="36"/>
        <v/>
      </c>
      <c r="L492" s="263" t="str">
        <f t="shared" si="37"/>
        <v/>
      </c>
      <c r="M492" s="263" t="str">
        <f t="shared" si="38"/>
        <v/>
      </c>
      <c r="N492" s="264" t="str">
        <f>IF(E492="","",DataPembayaran_BLU!$G492)</f>
        <v/>
      </c>
    </row>
    <row r="493" spans="1:14">
      <c r="A493" s="256">
        <v>492</v>
      </c>
      <c r="B493" s="257" t="str">
        <f>_xlfn.IFNA(INDEX(DataPembayaran_BLU!$C$2:$C$700,MATCH(A493,DataPembayaran_BLU!$A$2:$A$700,0)),"")</f>
        <v/>
      </c>
      <c r="C493" s="258" t="str">
        <f>IF(INDEX(DataPembayaran_BLU!$B$2:$B$700,MATCH(DataSP2D_BLU!B493,DataPembayaran_BLU!$C$2:$C$700,0))=0,"",INDEX(DataPembayaran_BLU!$B$2:$B$700,MATCH(DataSP2D_BLU!B493,DataPembayaran_BLU!$C$2:$C$700,0)))</f>
        <v/>
      </c>
      <c r="D493" s="259"/>
      <c r="F493" s="261" t="str">
        <f>IF(E493="","",DataPembayaran_BLU!$U493)</f>
        <v/>
      </c>
      <c r="G493" s="262" t="str">
        <f>IF(E493="","",DataPembayaran_BLU!$E493)</f>
        <v/>
      </c>
      <c r="H493" s="7" t="str">
        <f>IF(E493="","",DataPembayaran_BLU!$L493-DataPembayaran_BLU!$N493-DataPembayaran_BLU!$P493)</f>
        <v/>
      </c>
      <c r="I493" s="256" t="str">
        <f>IF(E493="","",DataPembayaran_BLU!$F493)</f>
        <v/>
      </c>
      <c r="J493" s="263" t="str">
        <f>IFERROR(INDEX(supplier_alamat,MATCH(DataSP2D_BLU!I493,supplier,0)),"")</f>
        <v/>
      </c>
      <c r="K493" s="263" t="str">
        <f t="shared" si="36"/>
        <v/>
      </c>
      <c r="L493" s="263" t="str">
        <f t="shared" si="37"/>
        <v/>
      </c>
      <c r="M493" s="263" t="str">
        <f t="shared" si="38"/>
        <v/>
      </c>
      <c r="N493" s="264" t="str">
        <f>IF(E493="","",DataPembayaran_BLU!$G493)</f>
        <v/>
      </c>
    </row>
    <row r="494" spans="1:14">
      <c r="A494" s="256">
        <v>493</v>
      </c>
      <c r="B494" s="257" t="str">
        <f>_xlfn.IFNA(INDEX(DataPembayaran_BLU!$C$2:$C$700,MATCH(A494,DataPembayaran_BLU!$A$2:$A$700,0)),"")</f>
        <v/>
      </c>
      <c r="C494" s="258" t="str">
        <f>IF(INDEX(DataPembayaran_BLU!$B$2:$B$700,MATCH(DataSP2D_BLU!B494,DataPembayaran_BLU!$C$2:$C$700,0))=0,"",INDEX(DataPembayaran_BLU!$B$2:$B$700,MATCH(DataSP2D_BLU!B494,DataPembayaran_BLU!$C$2:$C$700,0)))</f>
        <v/>
      </c>
      <c r="D494" s="259"/>
      <c r="F494" s="261" t="str">
        <f>IF(E494="","",DataPembayaran_BLU!$U494)</f>
        <v/>
      </c>
      <c r="G494" s="262" t="str">
        <f>IF(E494="","",DataPembayaran_BLU!$E494)</f>
        <v/>
      </c>
      <c r="H494" s="7" t="str">
        <f>IF(E494="","",DataPembayaran_BLU!$L494-DataPembayaran_BLU!$N494-DataPembayaran_BLU!$P494)</f>
        <v/>
      </c>
      <c r="I494" s="256" t="str">
        <f>IF(E494="","",DataPembayaran_BLU!$F494)</f>
        <v/>
      </c>
      <c r="J494" s="263" t="str">
        <f>IFERROR(INDEX(supplier_alamat,MATCH(DataSP2D_BLU!I494,supplier,0)),"")</f>
        <v/>
      </c>
      <c r="K494" s="263" t="str">
        <f t="shared" si="36"/>
        <v/>
      </c>
      <c r="L494" s="263" t="str">
        <f t="shared" si="37"/>
        <v/>
      </c>
      <c r="M494" s="263" t="str">
        <f t="shared" si="38"/>
        <v/>
      </c>
      <c r="N494" s="264" t="str">
        <f>IF(E494="","",DataPembayaran_BLU!$G494)</f>
        <v/>
      </c>
    </row>
    <row r="495" spans="1:14">
      <c r="A495" s="256">
        <v>494</v>
      </c>
      <c r="B495" s="257" t="str">
        <f>_xlfn.IFNA(INDEX(DataPembayaran_BLU!$C$2:$C$700,MATCH(A495,DataPembayaran_BLU!$A$2:$A$700,0)),"")</f>
        <v/>
      </c>
      <c r="C495" s="258" t="str">
        <f>IF(INDEX(DataPembayaran_BLU!$B$2:$B$700,MATCH(DataSP2D_BLU!B495,DataPembayaran_BLU!$C$2:$C$700,0))=0,"",INDEX(DataPembayaran_BLU!$B$2:$B$700,MATCH(DataSP2D_BLU!B495,DataPembayaran_BLU!$C$2:$C$700,0)))</f>
        <v/>
      </c>
      <c r="D495" s="259"/>
      <c r="F495" s="261" t="str">
        <f>IF(E495="","",DataPembayaran_BLU!$U495)</f>
        <v/>
      </c>
      <c r="G495" s="262" t="str">
        <f>IF(E495="","",DataPembayaran_BLU!$E495)</f>
        <v/>
      </c>
      <c r="H495" s="7" t="str">
        <f>IF(E495="","",DataPembayaran_BLU!$L495-DataPembayaran_BLU!$N495-DataPembayaran_BLU!$P495)</f>
        <v/>
      </c>
      <c r="I495" s="256" t="str">
        <f>IF(E495="","",DataPembayaran_BLU!$F495)</f>
        <v/>
      </c>
      <c r="J495" s="263" t="str">
        <f>IFERROR(INDEX(supplier_alamat,MATCH(DataSP2D_BLU!I495,supplier,0)),"")</f>
        <v/>
      </c>
      <c r="K495" s="263" t="str">
        <f t="shared" si="36"/>
        <v/>
      </c>
      <c r="L495" s="263" t="str">
        <f t="shared" si="37"/>
        <v/>
      </c>
      <c r="M495" s="263" t="str">
        <f t="shared" si="38"/>
        <v/>
      </c>
      <c r="N495" s="264" t="str">
        <f>IF(E495="","",DataPembayaran_BLU!$G495)</f>
        <v/>
      </c>
    </row>
    <row r="496" spans="1:14">
      <c r="A496" s="256">
        <v>495</v>
      </c>
      <c r="B496" s="257" t="str">
        <f>_xlfn.IFNA(INDEX(DataPembayaran_BLU!$C$2:$C$700,MATCH(A496,DataPembayaran_BLU!$A$2:$A$700,0)),"")</f>
        <v/>
      </c>
      <c r="C496" s="258" t="str">
        <f>IF(INDEX(DataPembayaran_BLU!$B$2:$B$700,MATCH(DataSP2D_BLU!B496,DataPembayaran_BLU!$C$2:$C$700,0))=0,"",INDEX(DataPembayaran_BLU!$B$2:$B$700,MATCH(DataSP2D_BLU!B496,DataPembayaran_BLU!$C$2:$C$700,0)))</f>
        <v/>
      </c>
      <c r="D496" s="259"/>
      <c r="F496" s="261" t="str">
        <f>IF(E496="","",DataPembayaran_BLU!$U496)</f>
        <v/>
      </c>
      <c r="G496" s="262" t="str">
        <f>IF(E496="","",DataPembayaran_BLU!$E496)</f>
        <v/>
      </c>
      <c r="H496" s="7" t="str">
        <f>IF(E496="","",DataPembayaran_BLU!$L496-DataPembayaran_BLU!$N496-DataPembayaran_BLU!$P496)</f>
        <v/>
      </c>
      <c r="I496" s="256" t="str">
        <f>IF(E496="","",DataPembayaran_BLU!$F496)</f>
        <v/>
      </c>
      <c r="J496" s="263" t="str">
        <f>IFERROR(INDEX(supplier_alamat,MATCH(DataSP2D_BLU!I496,supplier,0)),"")</f>
        <v/>
      </c>
      <c r="K496" s="263" t="str">
        <f t="shared" si="36"/>
        <v/>
      </c>
      <c r="L496" s="263" t="str">
        <f t="shared" si="37"/>
        <v/>
      </c>
      <c r="M496" s="263" t="str">
        <f t="shared" si="38"/>
        <v/>
      </c>
      <c r="N496" s="264" t="str">
        <f>IF(E496="","",DataPembayaran_BLU!$G496)</f>
        <v/>
      </c>
    </row>
    <row r="497" spans="1:14">
      <c r="A497" s="256">
        <v>496</v>
      </c>
      <c r="B497" s="257" t="str">
        <f>_xlfn.IFNA(INDEX(DataPembayaran_BLU!$C$2:$C$700,MATCH(A497,DataPembayaran_BLU!$A$2:$A$700,0)),"")</f>
        <v/>
      </c>
      <c r="C497" s="258" t="str">
        <f>IF(INDEX(DataPembayaran_BLU!$B$2:$B$700,MATCH(DataSP2D_BLU!B497,DataPembayaran_BLU!$C$2:$C$700,0))=0,"",INDEX(DataPembayaran_BLU!$B$2:$B$700,MATCH(DataSP2D_BLU!B497,DataPembayaran_BLU!$C$2:$C$700,0)))</f>
        <v/>
      </c>
      <c r="D497" s="259"/>
      <c r="F497" s="261" t="str">
        <f>IF(E497="","",DataPembayaran_BLU!$U497)</f>
        <v/>
      </c>
      <c r="G497" s="262" t="str">
        <f>IF(E497="","",DataPembayaran_BLU!$E497)</f>
        <v/>
      </c>
      <c r="H497" s="7" t="str">
        <f>IF(E497="","",DataPembayaran_BLU!$L497-DataPembayaran_BLU!$N497-DataPembayaran_BLU!$P497)</f>
        <v/>
      </c>
      <c r="I497" s="256" t="str">
        <f>IF(E497="","",DataPembayaran_BLU!$F497)</f>
        <v/>
      </c>
      <c r="J497" s="263" t="str">
        <f>IFERROR(INDEX(supplier_alamat,MATCH(DataSP2D_BLU!I497,supplier,0)),"")</f>
        <v/>
      </c>
      <c r="K497" s="263" t="str">
        <f t="shared" si="36"/>
        <v/>
      </c>
      <c r="L497" s="263" t="str">
        <f t="shared" si="37"/>
        <v/>
      </c>
      <c r="M497" s="263" t="str">
        <f t="shared" si="38"/>
        <v/>
      </c>
      <c r="N497" s="264" t="str">
        <f>IF(E497="","",DataPembayaran_BLU!$G497)</f>
        <v/>
      </c>
    </row>
    <row r="498" spans="1:14">
      <c r="A498" s="256">
        <v>497</v>
      </c>
      <c r="B498" s="257" t="str">
        <f>_xlfn.IFNA(INDEX(DataPembayaran_BLU!$C$2:$C$700,MATCH(A498,DataPembayaran_BLU!$A$2:$A$700,0)),"")</f>
        <v/>
      </c>
      <c r="C498" s="258" t="str">
        <f>IF(INDEX(DataPembayaran_BLU!$B$2:$B$700,MATCH(DataSP2D_BLU!B498,DataPembayaran_BLU!$C$2:$C$700,0))=0,"",INDEX(DataPembayaran_BLU!$B$2:$B$700,MATCH(DataSP2D_BLU!B498,DataPembayaran_BLU!$C$2:$C$700,0)))</f>
        <v/>
      </c>
      <c r="D498" s="259"/>
      <c r="F498" s="261" t="str">
        <f>IF(E498="","",DataPembayaran_BLU!$U498)</f>
        <v/>
      </c>
      <c r="G498" s="262" t="str">
        <f>IF(E498="","",DataPembayaran_BLU!$E498)</f>
        <v/>
      </c>
      <c r="H498" s="7" t="str">
        <f>IF(E498="","",DataPembayaran_BLU!$L498-DataPembayaran_BLU!$N498-DataPembayaran_BLU!$P498)</f>
        <v/>
      </c>
      <c r="I498" s="256" t="str">
        <f>IF(E498="","",DataPembayaran_BLU!$F498)</f>
        <v/>
      </c>
      <c r="J498" s="263" t="str">
        <f>IFERROR(INDEX(supplier_alamat,MATCH(DataSP2D_BLU!I498,supplier,0)),"")</f>
        <v/>
      </c>
      <c r="K498" s="263" t="str">
        <f t="shared" si="36"/>
        <v/>
      </c>
      <c r="L498" s="263" t="str">
        <f t="shared" si="37"/>
        <v/>
      </c>
      <c r="M498" s="263" t="str">
        <f t="shared" si="38"/>
        <v/>
      </c>
      <c r="N498" s="264" t="str">
        <f>IF(E498="","",DataPembayaran_BLU!$G498)</f>
        <v/>
      </c>
    </row>
    <row r="499" spans="1:14">
      <c r="A499" s="256">
        <v>498</v>
      </c>
      <c r="B499" s="257" t="str">
        <f>_xlfn.IFNA(INDEX(DataPembayaran_BLU!$C$2:$C$700,MATCH(A499,DataPembayaran_BLU!$A$2:$A$700,0)),"")</f>
        <v/>
      </c>
      <c r="C499" s="258" t="str">
        <f>IF(INDEX(DataPembayaran_BLU!$B$2:$B$700,MATCH(DataSP2D_BLU!B499,DataPembayaran_BLU!$C$2:$C$700,0))=0,"",INDEX(DataPembayaran_BLU!$B$2:$B$700,MATCH(DataSP2D_BLU!B499,DataPembayaran_BLU!$C$2:$C$700,0)))</f>
        <v/>
      </c>
      <c r="D499" s="259"/>
      <c r="F499" s="261" t="str">
        <f>IF(E499="","",DataPembayaran_BLU!$U499)</f>
        <v/>
      </c>
      <c r="G499" s="262" t="str">
        <f>IF(E499="","",DataPembayaran_BLU!$E499)</f>
        <v/>
      </c>
      <c r="H499" s="7" t="str">
        <f>IF(E499="","",DataPembayaran_BLU!$L499-DataPembayaran_BLU!$N499-DataPembayaran_BLU!$P499)</f>
        <v/>
      </c>
      <c r="I499" s="256" t="str">
        <f>IF(E499="","",DataPembayaran_BLU!$F499)</f>
        <v/>
      </c>
      <c r="J499" s="263" t="str">
        <f>IFERROR(INDEX(supplier_alamat,MATCH(DataSP2D_BLU!I499,supplier,0)),"")</f>
        <v/>
      </c>
      <c r="K499" s="263" t="str">
        <f t="shared" si="36"/>
        <v/>
      </c>
      <c r="L499" s="263" t="str">
        <f t="shared" si="37"/>
        <v/>
      </c>
      <c r="M499" s="263" t="str">
        <f t="shared" si="38"/>
        <v/>
      </c>
      <c r="N499" s="264" t="str">
        <f>IF(E499="","",DataPembayaran_BLU!$G499)</f>
        <v/>
      </c>
    </row>
    <row r="500" spans="1:14">
      <c r="A500" s="256">
        <v>499</v>
      </c>
      <c r="B500" s="257" t="str">
        <f>_xlfn.IFNA(INDEX(DataPembayaran_BLU!$C$2:$C$700,MATCH(A500,DataPembayaran_BLU!$A$2:$A$700,0)),"")</f>
        <v/>
      </c>
      <c r="C500" s="258" t="str">
        <f>IF(INDEX(DataPembayaran_BLU!$B$2:$B$700,MATCH(DataSP2D_BLU!B500,DataPembayaran_BLU!$C$2:$C$700,0))=0,"",INDEX(DataPembayaran_BLU!$B$2:$B$700,MATCH(DataSP2D_BLU!B500,DataPembayaran_BLU!$C$2:$C$700,0)))</f>
        <v/>
      </c>
      <c r="D500" s="259"/>
      <c r="F500" s="261" t="str">
        <f>IF(E500="","",DataPembayaran_BLU!$U500)</f>
        <v/>
      </c>
      <c r="G500" s="262" t="str">
        <f>IF(E500="","",DataPembayaran_BLU!$E500)</f>
        <v/>
      </c>
      <c r="H500" s="7" t="str">
        <f>IF(E500="","",DataPembayaran_BLU!$L500-DataPembayaran_BLU!$N500-DataPembayaran_BLU!$P500)</f>
        <v/>
      </c>
      <c r="I500" s="256" t="str">
        <f>IF(E500="","",DataPembayaran_BLU!$F500)</f>
        <v/>
      </c>
      <c r="J500" s="263" t="str">
        <f>IFERROR(INDEX(supplier_alamat,MATCH(DataSP2D_BLU!I500,supplier,0)),"")</f>
        <v/>
      </c>
      <c r="K500" s="263" t="str">
        <f t="shared" si="36"/>
        <v/>
      </c>
      <c r="L500" s="263" t="str">
        <f t="shared" si="37"/>
        <v/>
      </c>
      <c r="M500" s="263" t="str">
        <f t="shared" si="38"/>
        <v/>
      </c>
      <c r="N500" s="264" t="str">
        <f>IF(E500="","",DataPembayaran_BLU!$G500)</f>
        <v/>
      </c>
    </row>
    <row r="501" spans="1:14">
      <c r="A501" s="256">
        <v>500</v>
      </c>
      <c r="B501" s="257" t="str">
        <f>_xlfn.IFNA(INDEX(DataPembayaran_BLU!$C$2:$C$700,MATCH(A501,DataPembayaran_BLU!$A$2:$A$700,0)),"")</f>
        <v/>
      </c>
      <c r="C501" s="258" t="str">
        <f>IF(INDEX(DataPembayaran_BLU!$B$2:$B$700,MATCH(DataSP2D_BLU!B501,DataPembayaran_BLU!$C$2:$C$700,0))=0,"",INDEX(DataPembayaran_BLU!$B$2:$B$700,MATCH(DataSP2D_BLU!B501,DataPembayaran_BLU!$C$2:$C$700,0)))</f>
        <v/>
      </c>
      <c r="D501" s="259"/>
      <c r="F501" s="261" t="str">
        <f>IF(E501="","",DataPembayaran_BLU!$U501)</f>
        <v/>
      </c>
      <c r="G501" s="262" t="str">
        <f>IF(E501="","",DataPembayaran_BLU!$E501)</f>
        <v/>
      </c>
      <c r="H501" s="7" t="str">
        <f>IF(E501="","",DataPembayaran_BLU!$L501-DataPembayaran_BLU!$N501-DataPembayaran_BLU!$P501)</f>
        <v/>
      </c>
      <c r="I501" s="256" t="str">
        <f>IF(E501="","",DataPembayaran_BLU!$F501)</f>
        <v/>
      </c>
      <c r="J501" s="263" t="str">
        <f>IFERROR(INDEX(supplier_alamat,MATCH(DataSP2D_BLU!I501,supplier,0)),"")</f>
        <v/>
      </c>
      <c r="K501" s="263" t="str">
        <f t="shared" si="36"/>
        <v/>
      </c>
      <c r="L501" s="263" t="str">
        <f t="shared" si="37"/>
        <v/>
      </c>
      <c r="M501" s="263" t="str">
        <f t="shared" si="38"/>
        <v/>
      </c>
      <c r="N501" s="264" t="str">
        <f>IF(E501="","",DataPembayaran_BLU!$G501)</f>
        <v/>
      </c>
    </row>
    <row r="502" spans="1:14">
      <c r="A502" s="256">
        <v>501</v>
      </c>
      <c r="B502" s="257" t="str">
        <f>_xlfn.IFNA(INDEX(DataPembayaran_BLU!$C$2:$C$700,MATCH(A502,DataPembayaran_BLU!$A$2:$A$700,0)),"")</f>
        <v/>
      </c>
      <c r="C502" s="258" t="str">
        <f>IF(INDEX(DataPembayaran_BLU!$B$2:$B$700,MATCH(DataSP2D_BLU!B502,DataPembayaran_BLU!$C$2:$C$700,0))=0,"",INDEX(DataPembayaran_BLU!$B$2:$B$700,MATCH(DataSP2D_BLU!B502,DataPembayaran_BLU!$C$2:$C$700,0)))</f>
        <v/>
      </c>
      <c r="D502" s="259"/>
      <c r="F502" s="261" t="str">
        <f>IF(E502="","",DataPembayaran_BLU!$U502)</f>
        <v/>
      </c>
      <c r="G502" s="262" t="str">
        <f>IF(E502="","",DataPembayaran_BLU!$E502)</f>
        <v/>
      </c>
      <c r="H502" s="7" t="str">
        <f>IF(E502="","",DataPembayaran_BLU!$L502-DataPembayaran_BLU!$N502-DataPembayaran_BLU!$P502)</f>
        <v/>
      </c>
      <c r="I502" s="256" t="str">
        <f>IF(E502="","",DataPembayaran_BLU!$F502)</f>
        <v/>
      </c>
      <c r="J502" s="263" t="str">
        <f>IFERROR(INDEX(supplier_alamat,MATCH(DataSP2D_BLU!I502,supplier,0)),"")</f>
        <v/>
      </c>
      <c r="K502" s="263" t="str">
        <f t="shared" si="36"/>
        <v/>
      </c>
      <c r="L502" s="263" t="str">
        <f t="shared" si="37"/>
        <v/>
      </c>
      <c r="M502" s="263" t="str">
        <f t="shared" si="38"/>
        <v/>
      </c>
      <c r="N502" s="264" t="str">
        <f>IF(E502="","",DataPembayaran_BLU!$G502)</f>
        <v/>
      </c>
    </row>
    <row r="503" spans="1:14">
      <c r="A503" s="256">
        <v>502</v>
      </c>
      <c r="B503" s="257" t="str">
        <f>_xlfn.IFNA(INDEX(DataPembayaran_BLU!$C$2:$C$700,MATCH(A503,DataPembayaran_BLU!$A$2:$A$700,0)),"")</f>
        <v/>
      </c>
      <c r="C503" s="258" t="str">
        <f>IF(INDEX(DataPembayaran_BLU!$B$2:$B$700,MATCH(DataSP2D_BLU!B503,DataPembayaran_BLU!$C$2:$C$700,0))=0,"",INDEX(DataPembayaran_BLU!$B$2:$B$700,MATCH(DataSP2D_BLU!B503,DataPembayaran_BLU!$C$2:$C$700,0)))</f>
        <v/>
      </c>
      <c r="D503" s="259"/>
      <c r="F503" s="261" t="str">
        <f>IF(E503="","",DataPembayaran_BLU!$U503)</f>
        <v/>
      </c>
      <c r="G503" s="262" t="str">
        <f>IF(E503="","",DataPembayaran_BLU!$E503)</f>
        <v/>
      </c>
      <c r="H503" s="7" t="str">
        <f>IF(E503="","",DataPembayaran_BLU!$L503-DataPembayaran_BLU!$N503-DataPembayaran_BLU!$P503)</f>
        <v/>
      </c>
      <c r="I503" s="256" t="str">
        <f>IF(E503="","",DataPembayaran_BLU!$F503)</f>
        <v/>
      </c>
      <c r="J503" s="263" t="str">
        <f>IFERROR(INDEX(supplier_alamat,MATCH(DataSP2D_BLU!I503,supplier,0)),"")</f>
        <v/>
      </c>
      <c r="K503" s="263" t="str">
        <f t="shared" si="36"/>
        <v/>
      </c>
      <c r="L503" s="263" t="str">
        <f t="shared" si="37"/>
        <v/>
      </c>
      <c r="M503" s="263" t="str">
        <f t="shared" si="38"/>
        <v/>
      </c>
      <c r="N503" s="264" t="str">
        <f>IF(E503="","",DataPembayaran_BLU!$G503)</f>
        <v/>
      </c>
    </row>
    <row r="504" spans="1:14">
      <c r="A504" s="256">
        <v>503</v>
      </c>
      <c r="B504" s="257" t="str">
        <f>_xlfn.IFNA(INDEX(DataPembayaran_BLU!$C$2:$C$700,MATCH(A504,DataPembayaran_BLU!$A$2:$A$700,0)),"")</f>
        <v/>
      </c>
      <c r="C504" s="258" t="str">
        <f>IF(INDEX(DataPembayaran_BLU!$B$2:$B$700,MATCH(DataSP2D_BLU!B504,DataPembayaran_BLU!$C$2:$C$700,0))=0,"",INDEX(DataPembayaran_BLU!$B$2:$B$700,MATCH(DataSP2D_BLU!B504,DataPembayaran_BLU!$C$2:$C$700,0)))</f>
        <v/>
      </c>
      <c r="D504" s="259"/>
      <c r="F504" s="261" t="str">
        <f>IF(E504="","",DataPembayaran_BLU!$U504)</f>
        <v/>
      </c>
      <c r="G504" s="262" t="str">
        <f>IF(E504="","",DataPembayaran_BLU!$E504)</f>
        <v/>
      </c>
      <c r="H504" s="7" t="str">
        <f>IF(E504="","",DataPembayaran_BLU!$L504-DataPembayaran_BLU!$N504-DataPembayaran_BLU!$P504)</f>
        <v/>
      </c>
      <c r="I504" s="256" t="str">
        <f>IF(E504="","",DataPembayaran_BLU!$F504)</f>
        <v/>
      </c>
      <c r="J504" s="263" t="str">
        <f>IFERROR(INDEX(supplier_alamat,MATCH(DataSP2D_BLU!I504,supplier,0)),"")</f>
        <v/>
      </c>
      <c r="K504" s="263" t="str">
        <f t="shared" si="36"/>
        <v/>
      </c>
      <c r="L504" s="263" t="str">
        <f t="shared" si="37"/>
        <v/>
      </c>
      <c r="M504" s="263" t="str">
        <f t="shared" si="38"/>
        <v/>
      </c>
      <c r="N504" s="264" t="str">
        <f>IF(E504="","",DataPembayaran_BLU!$G504)</f>
        <v/>
      </c>
    </row>
    <row r="505" spans="1:14">
      <c r="A505" s="256">
        <v>504</v>
      </c>
      <c r="B505" s="257" t="str">
        <f>_xlfn.IFNA(INDEX(DataPembayaran_BLU!$C$2:$C$700,MATCH(A505,DataPembayaran_BLU!$A$2:$A$700,0)),"")</f>
        <v/>
      </c>
      <c r="C505" s="258" t="str">
        <f>IF(INDEX(DataPembayaran_BLU!$B$2:$B$700,MATCH(DataSP2D_BLU!B505,DataPembayaran_BLU!$C$2:$C$700,0))=0,"",INDEX(DataPembayaran_BLU!$B$2:$B$700,MATCH(DataSP2D_BLU!B505,DataPembayaran_BLU!$C$2:$C$700,0)))</f>
        <v/>
      </c>
      <c r="D505" s="259"/>
      <c r="F505" s="261" t="str">
        <f>IF(E505="","",DataPembayaran_BLU!$U505)</f>
        <v/>
      </c>
      <c r="G505" s="262" t="str">
        <f>IF(E505="","",DataPembayaran_BLU!$E505)</f>
        <v/>
      </c>
      <c r="H505" s="7" t="str">
        <f>IF(E505="","",DataPembayaran_BLU!$L505-DataPembayaran_BLU!$N505-DataPembayaran_BLU!$P505)</f>
        <v/>
      </c>
      <c r="I505" s="256" t="str">
        <f>IF(E505="","",DataPembayaran_BLU!$F505)</f>
        <v/>
      </c>
      <c r="J505" s="263" t="str">
        <f>IFERROR(INDEX(supplier_alamat,MATCH(DataSP2D_BLU!I505,supplier,0)),"")</f>
        <v/>
      </c>
      <c r="K505" s="263" t="str">
        <f t="shared" si="36"/>
        <v/>
      </c>
      <c r="L505" s="263" t="str">
        <f t="shared" si="37"/>
        <v/>
      </c>
      <c r="M505" s="263" t="str">
        <f t="shared" si="38"/>
        <v/>
      </c>
      <c r="N505" s="264" t="str">
        <f>IF(E505="","",DataPembayaran_BLU!$G505)</f>
        <v/>
      </c>
    </row>
    <row r="506" spans="1:14">
      <c r="A506" s="256">
        <v>505</v>
      </c>
      <c r="B506" s="257" t="str">
        <f>_xlfn.IFNA(INDEX(DataPembayaran_BLU!$C$2:$C$700,MATCH(A506,DataPembayaran_BLU!$A$2:$A$700,0)),"")</f>
        <v/>
      </c>
      <c r="C506" s="258" t="str">
        <f>IF(INDEX(DataPembayaran_BLU!$B$2:$B$700,MATCH(DataSP2D_BLU!B506,DataPembayaran_BLU!$C$2:$C$700,0))=0,"",INDEX(DataPembayaran_BLU!$B$2:$B$700,MATCH(DataSP2D_BLU!B506,DataPembayaran_BLU!$C$2:$C$700,0)))</f>
        <v/>
      </c>
      <c r="D506" s="259"/>
      <c r="F506" s="261" t="str">
        <f>IF(E506="","",DataPembayaran_BLU!$U506)</f>
        <v/>
      </c>
      <c r="G506" s="262" t="str">
        <f>IF(E506="","",DataPembayaran_BLU!$E506)</f>
        <v/>
      </c>
      <c r="H506" s="7" t="str">
        <f>IF(E506="","",DataPembayaran_BLU!$L506-DataPembayaran_BLU!$N506-DataPembayaran_BLU!$P506)</f>
        <v/>
      </c>
      <c r="I506" s="256" t="str">
        <f>IF(E506="","",DataPembayaran_BLU!$F506)</f>
        <v/>
      </c>
      <c r="J506" s="263" t="str">
        <f>IFERROR(INDEX(supplier_alamat,MATCH(DataSP2D_BLU!I506,supplier,0)),"")</f>
        <v/>
      </c>
      <c r="K506" s="263" t="str">
        <f t="shared" si="36"/>
        <v/>
      </c>
      <c r="L506" s="263" t="str">
        <f t="shared" si="37"/>
        <v/>
      </c>
      <c r="M506" s="263" t="str">
        <f t="shared" si="38"/>
        <v/>
      </c>
      <c r="N506" s="264" t="str">
        <f>IF(E506="","",DataPembayaran_BLU!$G506)</f>
        <v/>
      </c>
    </row>
    <row r="507" spans="1:14">
      <c r="A507" s="256">
        <v>506</v>
      </c>
      <c r="B507" s="257" t="str">
        <f>_xlfn.IFNA(INDEX(DataPembayaran_BLU!$C$2:$C$700,MATCH(A507,DataPembayaran_BLU!$A$2:$A$700,0)),"")</f>
        <v/>
      </c>
      <c r="C507" s="258" t="str">
        <f>IF(INDEX(DataPembayaran_BLU!$B$2:$B$700,MATCH(DataSP2D_BLU!B507,DataPembayaran_BLU!$C$2:$C$700,0))=0,"",INDEX(DataPembayaran_BLU!$B$2:$B$700,MATCH(DataSP2D_BLU!B507,DataPembayaran_BLU!$C$2:$C$700,0)))</f>
        <v/>
      </c>
      <c r="D507" s="259"/>
      <c r="F507" s="261" t="str">
        <f>IF(E507="","",DataPembayaran_BLU!$U507)</f>
        <v/>
      </c>
      <c r="G507" s="262" t="str">
        <f>IF(E507="","",DataPembayaran_BLU!$E507)</f>
        <v/>
      </c>
      <c r="H507" s="7" t="str">
        <f>IF(E507="","",DataPembayaran_BLU!$L507-DataPembayaran_BLU!$N507-DataPembayaran_BLU!$P507)</f>
        <v/>
      </c>
      <c r="I507" s="256" t="str">
        <f>IF(E507="","",DataPembayaran_BLU!$F507)</f>
        <v/>
      </c>
      <c r="J507" s="263" t="str">
        <f>IFERROR(INDEX(supplier_alamat,MATCH(DataSP2D_BLU!I507,supplier,0)),"")</f>
        <v/>
      </c>
      <c r="K507" s="263" t="str">
        <f t="shared" si="36"/>
        <v/>
      </c>
      <c r="L507" s="263" t="str">
        <f t="shared" si="37"/>
        <v/>
      </c>
      <c r="M507" s="263" t="str">
        <f t="shared" si="38"/>
        <v/>
      </c>
      <c r="N507" s="264" t="str">
        <f>IF(E507="","",DataPembayaran_BLU!$G507)</f>
        <v/>
      </c>
    </row>
    <row r="508" spans="1:14">
      <c r="A508" s="256">
        <v>507</v>
      </c>
      <c r="B508" s="257" t="str">
        <f>_xlfn.IFNA(INDEX(DataPembayaran_BLU!$C$2:$C$700,MATCH(A508,DataPembayaran_BLU!$A$2:$A$700,0)),"")</f>
        <v/>
      </c>
      <c r="C508" s="258" t="str">
        <f>IF(INDEX(DataPembayaran_BLU!$B$2:$B$700,MATCH(DataSP2D_BLU!B508,DataPembayaran_BLU!$C$2:$C$700,0))=0,"",INDEX(DataPembayaran_BLU!$B$2:$B$700,MATCH(DataSP2D_BLU!B508,DataPembayaran_BLU!$C$2:$C$700,0)))</f>
        <v/>
      </c>
      <c r="D508" s="259"/>
      <c r="F508" s="261" t="str">
        <f>IF(E508="","",DataPembayaran_BLU!$U508)</f>
        <v/>
      </c>
      <c r="G508" s="262" t="str">
        <f>IF(E508="","",DataPembayaran_BLU!$E508)</f>
        <v/>
      </c>
      <c r="H508" s="7" t="str">
        <f>IF(E508="","",DataPembayaran_BLU!$L508-DataPembayaran_BLU!$N508-DataPembayaran_BLU!$P508)</f>
        <v/>
      </c>
      <c r="I508" s="256" t="str">
        <f>IF(E508="","",DataPembayaran_BLU!$F508)</f>
        <v/>
      </c>
      <c r="J508" s="263" t="str">
        <f>IFERROR(INDEX(supplier_alamat,MATCH(DataSP2D_BLU!I508,supplier,0)),"")</f>
        <v/>
      </c>
      <c r="K508" s="263" t="str">
        <f t="shared" si="36"/>
        <v/>
      </c>
      <c r="L508" s="263" t="str">
        <f t="shared" si="37"/>
        <v/>
      </c>
      <c r="M508" s="263" t="str">
        <f t="shared" si="38"/>
        <v/>
      </c>
      <c r="N508" s="264" t="str">
        <f>IF(E508="","",DataPembayaran_BLU!$G508)</f>
        <v/>
      </c>
    </row>
    <row r="509" spans="1:14">
      <c r="A509" s="256">
        <v>508</v>
      </c>
      <c r="B509" s="257" t="str">
        <f>_xlfn.IFNA(INDEX(DataPembayaran_BLU!$C$2:$C$700,MATCH(A509,DataPembayaran_BLU!$A$2:$A$700,0)),"")</f>
        <v/>
      </c>
      <c r="C509" s="258" t="str">
        <f>IF(INDEX(DataPembayaran_BLU!$B$2:$B$700,MATCH(DataSP2D_BLU!B509,DataPembayaran_BLU!$C$2:$C$700,0))=0,"",INDEX(DataPembayaran_BLU!$B$2:$B$700,MATCH(DataSP2D_BLU!B509,DataPembayaran_BLU!$C$2:$C$700,0)))</f>
        <v/>
      </c>
      <c r="D509" s="259"/>
      <c r="F509" s="261" t="str">
        <f>IF(E509="","",DataPembayaran_BLU!$U509)</f>
        <v/>
      </c>
      <c r="G509" s="262" t="str">
        <f>IF(E509="","",DataPembayaran_BLU!$E509)</f>
        <v/>
      </c>
      <c r="H509" s="7" t="str">
        <f>IF(E509="","",DataPembayaran_BLU!$L509-DataPembayaran_BLU!$N509-DataPembayaran_BLU!$P509)</f>
        <v/>
      </c>
      <c r="I509" s="256" t="str">
        <f>IF(E509="","",DataPembayaran_BLU!$F509)</f>
        <v/>
      </c>
      <c r="J509" s="263" t="str">
        <f>IFERROR(INDEX(supplier_alamat,MATCH(DataSP2D_BLU!I509,supplier,0)),"")</f>
        <v/>
      </c>
      <c r="K509" s="263" t="str">
        <f t="shared" si="36"/>
        <v/>
      </c>
      <c r="L509" s="263" t="str">
        <f t="shared" si="37"/>
        <v/>
      </c>
      <c r="M509" s="263" t="str">
        <f t="shared" si="38"/>
        <v/>
      </c>
      <c r="N509" s="264" t="str">
        <f>IF(E509="","",DataPembayaran_BLU!$G509)</f>
        <v/>
      </c>
    </row>
    <row r="510" spans="1:14">
      <c r="A510" s="256">
        <v>509</v>
      </c>
      <c r="B510" s="257" t="str">
        <f>_xlfn.IFNA(INDEX(DataPembayaran_BLU!$C$2:$C$700,MATCH(A510,DataPembayaran_BLU!$A$2:$A$700,0)),"")</f>
        <v/>
      </c>
      <c r="C510" s="258" t="str">
        <f>IF(INDEX(DataPembayaran_BLU!$B$2:$B$700,MATCH(DataSP2D_BLU!B510,DataPembayaran_BLU!$C$2:$C$700,0))=0,"",INDEX(DataPembayaran_BLU!$B$2:$B$700,MATCH(DataSP2D_BLU!B510,DataPembayaran_BLU!$C$2:$C$700,0)))</f>
        <v/>
      </c>
      <c r="D510" s="259"/>
      <c r="F510" s="261" t="str">
        <f>IF(E510="","",DataPembayaran_BLU!$U510)</f>
        <v/>
      </c>
      <c r="G510" s="262" t="str">
        <f>IF(E510="","",DataPembayaran_BLU!$E510)</f>
        <v/>
      </c>
      <c r="H510" s="7" t="str">
        <f>IF(E510="","",DataPembayaran_BLU!$L510-DataPembayaran_BLU!$N510-DataPembayaran_BLU!$P510)</f>
        <v/>
      </c>
      <c r="I510" s="256" t="str">
        <f>IF(E510="","",DataPembayaran_BLU!$F510)</f>
        <v/>
      </c>
      <c r="J510" s="263" t="str">
        <f>IFERROR(INDEX(supplier_alamat,MATCH(DataSP2D_BLU!I510,supplier,0)),"")</f>
        <v/>
      </c>
      <c r="K510" s="263" t="str">
        <f t="shared" si="36"/>
        <v/>
      </c>
      <c r="L510" s="263" t="str">
        <f t="shared" si="37"/>
        <v/>
      </c>
      <c r="M510" s="263" t="str">
        <f t="shared" si="38"/>
        <v/>
      </c>
      <c r="N510" s="264" t="str">
        <f>IF(E510="","",DataPembayaran_BLU!$G510)</f>
        <v/>
      </c>
    </row>
    <row r="511" spans="1:14">
      <c r="A511" s="256">
        <v>510</v>
      </c>
      <c r="B511" s="257" t="str">
        <f>_xlfn.IFNA(INDEX(DataPembayaran_BLU!$C$2:$C$700,MATCH(A511,DataPembayaran_BLU!$A$2:$A$700,0)),"")</f>
        <v/>
      </c>
      <c r="C511" s="258" t="str">
        <f>IF(INDEX(DataPembayaran_BLU!$B$2:$B$700,MATCH(DataSP2D_BLU!B511,DataPembayaran_BLU!$C$2:$C$700,0))=0,"",INDEX(DataPembayaran_BLU!$B$2:$B$700,MATCH(DataSP2D_BLU!B511,DataPembayaran_BLU!$C$2:$C$700,0)))</f>
        <v/>
      </c>
      <c r="D511" s="259"/>
      <c r="F511" s="261" t="str">
        <f>IF(E511="","",DataPembayaran_BLU!$U511)</f>
        <v/>
      </c>
      <c r="G511" s="262" t="str">
        <f>IF(E511="","",DataPembayaran_BLU!$E511)</f>
        <v/>
      </c>
      <c r="H511" s="7" t="str">
        <f>IF(E511="","",DataPembayaran_BLU!$L511-DataPembayaran_BLU!$N511-DataPembayaran_BLU!$P511)</f>
        <v/>
      </c>
      <c r="I511" s="256" t="str">
        <f>IF(E511="","",DataPembayaran_BLU!$F511)</f>
        <v/>
      </c>
      <c r="J511" s="263" t="str">
        <f>IFERROR(INDEX(supplier_alamat,MATCH(DataSP2D_BLU!I511,supplier,0)),"")</f>
        <v/>
      </c>
      <c r="K511" s="263" t="str">
        <f t="shared" si="36"/>
        <v/>
      </c>
      <c r="L511" s="263" t="str">
        <f t="shared" si="37"/>
        <v/>
      </c>
      <c r="M511" s="263" t="str">
        <f t="shared" si="38"/>
        <v/>
      </c>
      <c r="N511" s="264" t="str">
        <f>IF(E511="","",DataPembayaran_BLU!$G511)</f>
        <v/>
      </c>
    </row>
    <row r="512" spans="1:14">
      <c r="A512" s="256">
        <v>511</v>
      </c>
      <c r="B512" s="257" t="str">
        <f>_xlfn.IFNA(INDEX(DataPembayaran_BLU!$C$2:$C$700,MATCH(A512,DataPembayaran_BLU!$A$2:$A$700,0)),"")</f>
        <v/>
      </c>
      <c r="C512" s="258" t="str">
        <f>IF(INDEX(DataPembayaran_BLU!$B$2:$B$700,MATCH(DataSP2D_BLU!B512,DataPembayaran_BLU!$C$2:$C$700,0))=0,"",INDEX(DataPembayaran_BLU!$B$2:$B$700,MATCH(DataSP2D_BLU!B512,DataPembayaran_BLU!$C$2:$C$700,0)))</f>
        <v/>
      </c>
      <c r="D512" s="259"/>
      <c r="F512" s="261" t="str">
        <f>IF(E512="","",DataPembayaran_BLU!$U512)</f>
        <v/>
      </c>
      <c r="G512" s="262" t="str">
        <f>IF(E512="","",DataPembayaran_BLU!$E512)</f>
        <v/>
      </c>
      <c r="H512" s="7" t="str">
        <f>IF(E512="","",DataPembayaran_BLU!$L512-DataPembayaran_BLU!$N512-DataPembayaran_BLU!$P512)</f>
        <v/>
      </c>
      <c r="I512" s="256" t="str">
        <f>IF(E512="","",DataPembayaran_BLU!$F512)</f>
        <v/>
      </c>
      <c r="J512" s="263" t="str">
        <f>IFERROR(INDEX(supplier_alamat,MATCH(DataSP2D_BLU!I512,supplier,0)),"")</f>
        <v/>
      </c>
      <c r="K512" s="263" t="str">
        <f t="shared" si="36"/>
        <v/>
      </c>
      <c r="L512" s="263" t="str">
        <f t="shared" si="37"/>
        <v/>
      </c>
      <c r="M512" s="263" t="str">
        <f t="shared" si="38"/>
        <v/>
      </c>
      <c r="N512" s="264" t="str">
        <f>IF(E512="","",DataPembayaran_BLU!$G512)</f>
        <v/>
      </c>
    </row>
    <row r="513" spans="1:14">
      <c r="A513" s="256">
        <v>512</v>
      </c>
      <c r="B513" s="257" t="str">
        <f>_xlfn.IFNA(INDEX(DataPembayaran_BLU!$C$2:$C$700,MATCH(A513,DataPembayaran_BLU!$A$2:$A$700,0)),"")</f>
        <v/>
      </c>
      <c r="C513" s="258" t="str">
        <f>IF(INDEX(DataPembayaran_BLU!$B$2:$B$700,MATCH(DataSP2D_BLU!B513,DataPembayaran_BLU!$C$2:$C$700,0))=0,"",INDEX(DataPembayaran_BLU!$B$2:$B$700,MATCH(DataSP2D_BLU!B513,DataPembayaran_BLU!$C$2:$C$700,0)))</f>
        <v/>
      </c>
      <c r="D513" s="259"/>
      <c r="F513" s="261" t="str">
        <f>IF(E513="","",DataPembayaran_BLU!$U513)</f>
        <v/>
      </c>
      <c r="G513" s="262" t="str">
        <f>IF(E513="","",DataPembayaran_BLU!$E513)</f>
        <v/>
      </c>
      <c r="H513" s="7" t="str">
        <f>IF(E513="","",DataPembayaran_BLU!$L513-DataPembayaran_BLU!$N513-DataPembayaran_BLU!$P513)</f>
        <v/>
      </c>
      <c r="I513" s="256" t="str">
        <f>IF(E513="","",DataPembayaran_BLU!$F513)</f>
        <v/>
      </c>
      <c r="J513" s="263" t="str">
        <f>IFERROR(INDEX(supplier_alamat,MATCH(DataSP2D_BLU!I513,supplier,0)),"")</f>
        <v/>
      </c>
      <c r="K513" s="263" t="str">
        <f t="shared" si="36"/>
        <v/>
      </c>
      <c r="L513" s="263" t="str">
        <f t="shared" si="37"/>
        <v/>
      </c>
      <c r="M513" s="263" t="str">
        <f t="shared" si="38"/>
        <v/>
      </c>
      <c r="N513" s="264" t="str">
        <f>IF(E513="","",DataPembayaran_BLU!$G513)</f>
        <v/>
      </c>
    </row>
    <row r="514" spans="1:14">
      <c r="A514" s="256">
        <v>513</v>
      </c>
      <c r="B514" s="257" t="str">
        <f>_xlfn.IFNA(INDEX(DataPembayaran_BLU!$C$2:$C$700,MATCH(A514,DataPembayaran_BLU!$A$2:$A$700,0)),"")</f>
        <v/>
      </c>
      <c r="C514" s="258" t="str">
        <f>IF(INDEX(DataPembayaran_BLU!$B$2:$B$700,MATCH(DataSP2D_BLU!B514,DataPembayaran_BLU!$C$2:$C$700,0))=0,"",INDEX(DataPembayaran_BLU!$B$2:$B$700,MATCH(DataSP2D_BLU!B514,DataPembayaran_BLU!$C$2:$C$700,0)))</f>
        <v/>
      </c>
      <c r="D514" s="259"/>
      <c r="F514" s="261" t="str">
        <f>IF(E514="","",DataPembayaran_BLU!$U514)</f>
        <v/>
      </c>
      <c r="G514" s="262" t="str">
        <f>IF(E514="","",DataPembayaran_BLU!$E514)</f>
        <v/>
      </c>
      <c r="H514" s="7" t="str">
        <f>IF(E514="","",DataPembayaran_BLU!$L514-DataPembayaran_BLU!$N514-DataPembayaran_BLU!$P514)</f>
        <v/>
      </c>
      <c r="I514" s="256" t="str">
        <f>IF(E514="","",DataPembayaran_BLU!$F514)</f>
        <v/>
      </c>
      <c r="J514" s="263" t="str">
        <f>IFERROR(INDEX(supplier_alamat,MATCH(DataSP2D_BLU!I514,supplier,0)),"")</f>
        <v/>
      </c>
      <c r="K514" s="263" t="str">
        <f t="shared" si="36"/>
        <v/>
      </c>
      <c r="L514" s="263" t="str">
        <f t="shared" si="37"/>
        <v/>
      </c>
      <c r="M514" s="263" t="str">
        <f t="shared" si="38"/>
        <v/>
      </c>
      <c r="N514" s="264" t="str">
        <f>IF(E514="","",DataPembayaran_BLU!$G514)</f>
        <v/>
      </c>
    </row>
    <row r="515" spans="1:14">
      <c r="A515" s="256">
        <v>514</v>
      </c>
      <c r="B515" s="257" t="str">
        <f>_xlfn.IFNA(INDEX(DataPembayaran_BLU!$C$2:$C$700,MATCH(A515,DataPembayaran_BLU!$A$2:$A$700,0)),"")</f>
        <v/>
      </c>
      <c r="C515" s="258" t="str">
        <f>IF(INDEX(DataPembayaran_BLU!$B$2:$B$700,MATCH(DataSP2D_BLU!B515,DataPembayaran_BLU!$C$2:$C$700,0))=0,"",INDEX(DataPembayaran_BLU!$B$2:$B$700,MATCH(DataSP2D_BLU!B515,DataPembayaran_BLU!$C$2:$C$700,0)))</f>
        <v/>
      </c>
      <c r="D515" s="259"/>
      <c r="F515" s="261" t="str">
        <f>IF(E515="","",DataPembayaran_BLU!$U515)</f>
        <v/>
      </c>
      <c r="G515" s="262" t="str">
        <f>IF(E515="","",DataPembayaran_BLU!$E515)</f>
        <v/>
      </c>
      <c r="H515" s="7" t="str">
        <f>IF(E515="","",DataPembayaran_BLU!$L515-DataPembayaran_BLU!$N515-DataPembayaran_BLU!$P515)</f>
        <v/>
      </c>
      <c r="I515" s="256" t="str">
        <f>IF(E515="","",DataPembayaran_BLU!$F515)</f>
        <v/>
      </c>
      <c r="J515" s="263" t="str">
        <f>IFERROR(INDEX(supplier_alamat,MATCH(DataSP2D_BLU!I515,supplier,0)),"")</f>
        <v/>
      </c>
      <c r="K515" s="263" t="str">
        <f t="shared" si="36"/>
        <v/>
      </c>
      <c r="L515" s="263" t="str">
        <f t="shared" si="37"/>
        <v/>
      </c>
      <c r="M515" s="263" t="str">
        <f t="shared" si="38"/>
        <v/>
      </c>
      <c r="N515" s="264" t="str">
        <f>IF(E515="","",DataPembayaran_BLU!$G515)</f>
        <v/>
      </c>
    </row>
    <row r="516" spans="1:14">
      <c r="A516" s="256">
        <v>515</v>
      </c>
      <c r="B516" s="257" t="str">
        <f>_xlfn.IFNA(INDEX(DataPembayaran_BLU!$C$2:$C$700,MATCH(A516,DataPembayaran_BLU!$A$2:$A$700,0)),"")</f>
        <v/>
      </c>
      <c r="C516" s="258" t="str">
        <f>IF(INDEX(DataPembayaran_BLU!$B$2:$B$700,MATCH(DataSP2D_BLU!B516,DataPembayaran_BLU!$C$2:$C$700,0))=0,"",INDEX(DataPembayaran_BLU!$B$2:$B$700,MATCH(DataSP2D_BLU!B516,DataPembayaran_BLU!$C$2:$C$700,0)))</f>
        <v/>
      </c>
      <c r="D516" s="259"/>
      <c r="F516" s="261" t="str">
        <f>IF(E516="","",DataPembayaran_BLU!$U516)</f>
        <v/>
      </c>
      <c r="G516" s="262" t="str">
        <f>IF(E516="","",DataPembayaran_BLU!$E516)</f>
        <v/>
      </c>
      <c r="H516" s="7" t="str">
        <f>IF(E516="","",DataPembayaran_BLU!$L516-DataPembayaran_BLU!$N516-DataPembayaran_BLU!$P516)</f>
        <v/>
      </c>
      <c r="I516" s="256" t="str">
        <f>IF(E516="","",DataPembayaran_BLU!$F516)</f>
        <v/>
      </c>
      <c r="J516" s="263" t="str">
        <f>IFERROR(INDEX(supplier_alamat,MATCH(DataSP2D_BLU!I516,supplier,0)),"")</f>
        <v/>
      </c>
      <c r="K516" s="263" t="str">
        <f t="shared" si="36"/>
        <v/>
      </c>
      <c r="L516" s="263" t="str">
        <f t="shared" si="37"/>
        <v/>
      </c>
      <c r="M516" s="263" t="str">
        <f t="shared" si="38"/>
        <v/>
      </c>
      <c r="N516" s="264" t="str">
        <f>IF(E516="","",DataPembayaran_BLU!$G516)</f>
        <v/>
      </c>
    </row>
    <row r="517" spans="1:14">
      <c r="A517" s="256">
        <v>516</v>
      </c>
      <c r="B517" s="257" t="str">
        <f>_xlfn.IFNA(INDEX(DataPembayaran_BLU!$C$2:$C$700,MATCH(A517,DataPembayaran_BLU!$A$2:$A$700,0)),"")</f>
        <v/>
      </c>
      <c r="C517" s="258" t="str">
        <f>IF(INDEX(DataPembayaran_BLU!$B$2:$B$700,MATCH(DataSP2D_BLU!B517,DataPembayaran_BLU!$C$2:$C$700,0))=0,"",INDEX(DataPembayaran_BLU!$B$2:$B$700,MATCH(DataSP2D_BLU!B517,DataPembayaran_BLU!$C$2:$C$700,0)))</f>
        <v/>
      </c>
      <c r="D517" s="259"/>
      <c r="F517" s="261" t="str">
        <f>IF(E517="","",DataPembayaran_BLU!$U517)</f>
        <v/>
      </c>
      <c r="G517" s="262" t="str">
        <f>IF(E517="","",DataPembayaran_BLU!$E517)</f>
        <v/>
      </c>
      <c r="H517" s="7" t="str">
        <f>IF(E517="","",DataPembayaran_BLU!$L517-DataPembayaran_BLU!$N517-DataPembayaran_BLU!$P517)</f>
        <v/>
      </c>
      <c r="I517" s="256" t="str">
        <f>IF(E517="","",DataPembayaran_BLU!$F517)</f>
        <v/>
      </c>
      <c r="J517" s="263" t="str">
        <f>IFERROR(INDEX(supplier_alamat,MATCH(DataSP2D_BLU!I517,supplier,0)),"")</f>
        <v/>
      </c>
      <c r="K517" s="263" t="str">
        <f t="shared" si="36"/>
        <v/>
      </c>
      <c r="L517" s="263" t="str">
        <f t="shared" si="37"/>
        <v/>
      </c>
      <c r="M517" s="263" t="str">
        <f t="shared" si="38"/>
        <v/>
      </c>
      <c r="N517" s="264" t="str">
        <f>IF(E517="","",DataPembayaran_BLU!$G517)</f>
        <v/>
      </c>
    </row>
    <row r="518" spans="1:14">
      <c r="A518" s="256">
        <v>517</v>
      </c>
      <c r="B518" s="257" t="str">
        <f>_xlfn.IFNA(INDEX(DataPembayaran_BLU!$C$2:$C$700,MATCH(A518,DataPembayaran_BLU!$A$2:$A$700,0)),"")</f>
        <v/>
      </c>
      <c r="C518" s="258" t="str">
        <f>IF(INDEX(DataPembayaran_BLU!$B$2:$B$700,MATCH(DataSP2D_BLU!B518,DataPembayaran_BLU!$C$2:$C$700,0))=0,"",INDEX(DataPembayaran_BLU!$B$2:$B$700,MATCH(DataSP2D_BLU!B518,DataPembayaran_BLU!$C$2:$C$700,0)))</f>
        <v/>
      </c>
      <c r="D518" s="259"/>
      <c r="F518" s="261" t="str">
        <f>IF(E518="","",DataPembayaran_BLU!$U518)</f>
        <v/>
      </c>
      <c r="G518" s="262" t="str">
        <f>IF(E518="","",DataPembayaran_BLU!$E518)</f>
        <v/>
      </c>
      <c r="H518" s="7" t="str">
        <f>IF(E518="","",DataPembayaran_BLU!$L518-DataPembayaran_BLU!$N518-DataPembayaran_BLU!$P518)</f>
        <v/>
      </c>
      <c r="I518" s="256" t="str">
        <f>IF(E518="","",DataPembayaran_BLU!$F518)</f>
        <v/>
      </c>
      <c r="J518" s="263" t="str">
        <f>IFERROR(INDEX(supplier_alamat,MATCH(DataSP2D_BLU!I518,supplier,0)),"")</f>
        <v/>
      </c>
      <c r="K518" s="263" t="str">
        <f t="shared" si="36"/>
        <v/>
      </c>
      <c r="L518" s="263" t="str">
        <f t="shared" si="37"/>
        <v/>
      </c>
      <c r="M518" s="263" t="str">
        <f t="shared" si="38"/>
        <v/>
      </c>
      <c r="N518" s="264" t="str">
        <f>IF(E518="","",DataPembayaran_BLU!$G518)</f>
        <v/>
      </c>
    </row>
    <row r="519" spans="1:14">
      <c r="A519" s="256">
        <v>518</v>
      </c>
      <c r="B519" s="257" t="str">
        <f>_xlfn.IFNA(INDEX(DataPembayaran_BLU!$C$2:$C$700,MATCH(A519,DataPembayaran_BLU!$A$2:$A$700,0)),"")</f>
        <v/>
      </c>
      <c r="C519" s="258" t="str">
        <f>IF(INDEX(DataPembayaran_BLU!$B$2:$B$700,MATCH(DataSP2D_BLU!B519,DataPembayaran_BLU!$C$2:$C$700,0))=0,"",INDEX(DataPembayaran_BLU!$B$2:$B$700,MATCH(DataSP2D_BLU!B519,DataPembayaran_BLU!$C$2:$C$700,0)))</f>
        <v/>
      </c>
      <c r="D519" s="259"/>
      <c r="F519" s="261" t="str">
        <f>IF(E519="","",DataPembayaran_BLU!$U519)</f>
        <v/>
      </c>
      <c r="G519" s="262" t="str">
        <f>IF(E519="","",DataPembayaran_BLU!$E519)</f>
        <v/>
      </c>
      <c r="H519" s="7" t="str">
        <f>IF(E519="","",DataPembayaran_BLU!$L519-DataPembayaran_BLU!$N519-DataPembayaran_BLU!$P519)</f>
        <v/>
      </c>
      <c r="I519" s="256" t="str">
        <f>IF(E519="","",DataPembayaran_BLU!$F519)</f>
        <v/>
      </c>
      <c r="J519" s="263" t="str">
        <f>IFERROR(INDEX(supplier_alamat,MATCH(DataSP2D_BLU!I519,supplier,0)),"")</f>
        <v/>
      </c>
      <c r="K519" s="263" t="str">
        <f t="shared" si="36"/>
        <v/>
      </c>
      <c r="L519" s="263" t="str">
        <f t="shared" si="37"/>
        <v/>
      </c>
      <c r="M519" s="263" t="str">
        <f t="shared" si="38"/>
        <v/>
      </c>
      <c r="N519" s="264" t="str">
        <f>IF(E519="","",DataPembayaran_BLU!$G519)</f>
        <v/>
      </c>
    </row>
    <row r="520" spans="1:14">
      <c r="A520" s="256">
        <v>519</v>
      </c>
      <c r="B520" s="257" t="str">
        <f>_xlfn.IFNA(INDEX(DataPembayaran_BLU!$C$2:$C$700,MATCH(A520,DataPembayaran_BLU!$A$2:$A$700,0)),"")</f>
        <v/>
      </c>
      <c r="C520" s="258" t="str">
        <f>IF(INDEX(DataPembayaran_BLU!$B$2:$B$700,MATCH(DataSP2D_BLU!B520,DataPembayaran_BLU!$C$2:$C$700,0))=0,"",INDEX(DataPembayaran_BLU!$B$2:$B$700,MATCH(DataSP2D_BLU!B520,DataPembayaran_BLU!$C$2:$C$700,0)))</f>
        <v/>
      </c>
      <c r="D520" s="259"/>
      <c r="F520" s="261" t="str">
        <f>IF(E520="","",DataPembayaran_BLU!$U520)</f>
        <v/>
      </c>
      <c r="G520" s="262" t="str">
        <f>IF(E520="","",DataPembayaran_BLU!$E520)</f>
        <v/>
      </c>
      <c r="H520" s="7" t="str">
        <f>IF(E520="","",DataPembayaran_BLU!$L520-DataPembayaran_BLU!$N520-DataPembayaran_BLU!$P520)</f>
        <v/>
      </c>
      <c r="I520" s="256" t="str">
        <f>IF(E520="","",DataPembayaran_BLU!$F520)</f>
        <v/>
      </c>
      <c r="J520" s="263" t="str">
        <f>IFERROR(INDEX(supplier_alamat,MATCH(DataSP2D_BLU!I520,supplier,0)),"")</f>
        <v/>
      </c>
      <c r="K520" s="263" t="str">
        <f t="shared" si="36"/>
        <v/>
      </c>
      <c r="L520" s="263" t="str">
        <f t="shared" si="37"/>
        <v/>
      </c>
      <c r="M520" s="263" t="str">
        <f t="shared" si="38"/>
        <v/>
      </c>
      <c r="N520" s="264" t="str">
        <f>IF(E520="","",DataPembayaran_BLU!$G520)</f>
        <v/>
      </c>
    </row>
    <row r="521" spans="1:14">
      <c r="A521" s="256">
        <v>520</v>
      </c>
      <c r="B521" s="257" t="str">
        <f>_xlfn.IFNA(INDEX(DataPembayaran_BLU!$C$2:$C$700,MATCH(A521,DataPembayaran_BLU!$A$2:$A$700,0)),"")</f>
        <v/>
      </c>
      <c r="C521" s="258" t="str">
        <f>IF(INDEX(DataPembayaran_BLU!$B$2:$B$700,MATCH(DataSP2D_BLU!B521,DataPembayaran_BLU!$C$2:$C$700,0))=0,"",INDEX(DataPembayaran_BLU!$B$2:$B$700,MATCH(DataSP2D_BLU!B521,DataPembayaran_BLU!$C$2:$C$700,0)))</f>
        <v/>
      </c>
      <c r="D521" s="259"/>
      <c r="F521" s="261" t="str">
        <f>IF(E521="","",DataPembayaran_BLU!$U521)</f>
        <v/>
      </c>
      <c r="G521" s="262" t="str">
        <f>IF(E521="","",DataPembayaran_BLU!$E521)</f>
        <v/>
      </c>
      <c r="H521" s="7" t="str">
        <f>IF(E521="","",DataPembayaran_BLU!$L521-DataPembayaran_BLU!$N521-DataPembayaran_BLU!$P521)</f>
        <v/>
      </c>
      <c r="I521" s="256" t="str">
        <f>IF(E521="","",DataPembayaran_BLU!$F521)</f>
        <v/>
      </c>
      <c r="J521" s="263" t="str">
        <f>IFERROR(INDEX(supplier_alamat,MATCH(DataSP2D_BLU!I521,supplier,0)),"")</f>
        <v/>
      </c>
      <c r="K521" s="263" t="str">
        <f t="shared" si="36"/>
        <v/>
      </c>
      <c r="L521" s="263" t="str">
        <f t="shared" si="37"/>
        <v/>
      </c>
      <c r="M521" s="263" t="str">
        <f t="shared" si="38"/>
        <v/>
      </c>
      <c r="N521" s="264" t="str">
        <f>IF(E521="","",DataPembayaran_BLU!$G521)</f>
        <v/>
      </c>
    </row>
    <row r="522" spans="1:14">
      <c r="A522" s="256">
        <v>521</v>
      </c>
      <c r="B522" s="257" t="str">
        <f>_xlfn.IFNA(INDEX(DataPembayaran_BLU!$C$2:$C$700,MATCH(A522,DataPembayaran_BLU!$A$2:$A$700,0)),"")</f>
        <v/>
      </c>
      <c r="C522" s="258" t="str">
        <f>IF(INDEX(DataPembayaran_BLU!$B$2:$B$700,MATCH(DataSP2D_BLU!B522,DataPembayaran_BLU!$C$2:$C$700,0))=0,"",INDEX(DataPembayaran_BLU!$B$2:$B$700,MATCH(DataSP2D_BLU!B522,DataPembayaran_BLU!$C$2:$C$700,0)))</f>
        <v/>
      </c>
      <c r="D522" s="259"/>
      <c r="F522" s="261" t="str">
        <f>IF(E522="","",DataPembayaran_BLU!$U522)</f>
        <v/>
      </c>
      <c r="G522" s="262" t="str">
        <f>IF(E522="","",DataPembayaran_BLU!$E522)</f>
        <v/>
      </c>
      <c r="H522" s="7" t="str">
        <f>IF(E522="","",DataPembayaran_BLU!$L522-DataPembayaran_BLU!$N522-DataPembayaran_BLU!$P522)</f>
        <v/>
      </c>
      <c r="I522" s="256" t="str">
        <f>IF(E522="","",DataPembayaran_BLU!$F522)</f>
        <v/>
      </c>
      <c r="J522" s="263" t="str">
        <f>IFERROR(INDEX(supplier_alamat,MATCH(DataSP2D_BLU!I522,supplier,0)),"")</f>
        <v/>
      </c>
      <c r="K522" s="263" t="str">
        <f t="shared" si="36"/>
        <v/>
      </c>
      <c r="L522" s="263" t="str">
        <f t="shared" si="37"/>
        <v/>
      </c>
      <c r="M522" s="263" t="str">
        <f t="shared" si="38"/>
        <v/>
      </c>
      <c r="N522" s="264" t="str">
        <f>IF(E522="","",DataPembayaran_BLU!$G522)</f>
        <v/>
      </c>
    </row>
    <row r="523" spans="1:14">
      <c r="A523" s="256">
        <v>522</v>
      </c>
      <c r="B523" s="257" t="str">
        <f>_xlfn.IFNA(INDEX(DataPembayaran_BLU!$C$2:$C$700,MATCH(A523,DataPembayaran_BLU!$A$2:$A$700,0)),"")</f>
        <v/>
      </c>
      <c r="C523" s="258" t="str">
        <f>IF(INDEX(DataPembayaran_BLU!$B$2:$B$700,MATCH(DataSP2D_BLU!B523,DataPembayaran_BLU!$C$2:$C$700,0))=0,"",INDEX(DataPembayaran_BLU!$B$2:$B$700,MATCH(DataSP2D_BLU!B523,DataPembayaran_BLU!$C$2:$C$700,0)))</f>
        <v/>
      </c>
      <c r="D523" s="259"/>
      <c r="F523" s="261" t="str">
        <f>IF(E523="","",DataPembayaran_BLU!$U523)</f>
        <v/>
      </c>
      <c r="G523" s="262" t="str">
        <f>IF(E523="","",DataPembayaran_BLU!$E523)</f>
        <v/>
      </c>
      <c r="H523" s="7" t="str">
        <f>IF(E523="","",DataPembayaran_BLU!$L523-DataPembayaran_BLU!$N523-DataPembayaran_BLU!$P523)</f>
        <v/>
      </c>
      <c r="I523" s="256" t="str">
        <f>IF(E523="","",DataPembayaran_BLU!$F523)</f>
        <v/>
      </c>
      <c r="J523" s="263" t="str">
        <f>IFERROR(INDEX(supplier_alamat,MATCH(DataSP2D_BLU!I523,supplier,0)),"")</f>
        <v/>
      </c>
      <c r="K523" s="263" t="str">
        <f t="shared" si="36"/>
        <v/>
      </c>
      <c r="L523" s="263" t="str">
        <f t="shared" si="37"/>
        <v/>
      </c>
      <c r="M523" s="263" t="str">
        <f t="shared" si="38"/>
        <v/>
      </c>
      <c r="N523" s="264" t="str">
        <f>IF(E523="","",DataPembayaran_BLU!$G523)</f>
        <v/>
      </c>
    </row>
    <row r="524" spans="1:14">
      <c r="A524" s="256">
        <v>523</v>
      </c>
      <c r="B524" s="257" t="str">
        <f>_xlfn.IFNA(INDEX(DataPembayaran_BLU!$C$2:$C$700,MATCH(A524,DataPembayaran_BLU!$A$2:$A$700,0)),"")</f>
        <v/>
      </c>
      <c r="C524" s="258" t="str">
        <f>IF(INDEX(DataPembayaran_BLU!$B$2:$B$700,MATCH(DataSP2D_BLU!B524,DataPembayaran_BLU!$C$2:$C$700,0))=0,"",INDEX(DataPembayaran_BLU!$B$2:$B$700,MATCH(DataSP2D_BLU!B524,DataPembayaran_BLU!$C$2:$C$700,0)))</f>
        <v/>
      </c>
      <c r="D524" s="259"/>
      <c r="F524" s="261" t="str">
        <f>IF(E524="","",DataPembayaran_BLU!$U524)</f>
        <v/>
      </c>
      <c r="G524" s="262" t="str">
        <f>IF(E524="","",DataPembayaran_BLU!$E524)</f>
        <v/>
      </c>
      <c r="H524" s="7" t="str">
        <f>IF(E524="","",DataPembayaran_BLU!$L524-DataPembayaran_BLU!$N524-DataPembayaran_BLU!$P524)</f>
        <v/>
      </c>
      <c r="I524" s="256" t="str">
        <f>IF(E524="","",DataPembayaran_BLU!$F524)</f>
        <v/>
      </c>
      <c r="J524" s="263" t="str">
        <f>IFERROR(INDEX(supplier_alamat,MATCH(DataSP2D_BLU!I524,supplier,0)),"")</f>
        <v/>
      </c>
      <c r="K524" s="263" t="str">
        <f t="shared" ref="K524:K587" si="39">IFERROR(INDEX(supplier_npwp,MATCH(I524,supplier,0)),"")</f>
        <v/>
      </c>
      <c r="L524" s="263" t="str">
        <f t="shared" ref="L524:L587" si="40">IFERROR(INDEX(supplier_rekening,MATCH(I524,supplier,0)),"")</f>
        <v/>
      </c>
      <c r="M524" s="263" t="str">
        <f t="shared" ref="M524:M587" si="41">IFERROR(INDEX(supplier_bank,MATCH(I524,supplier,0)),"")</f>
        <v/>
      </c>
      <c r="N524" s="264" t="str">
        <f>IF(E524="","",DataPembayaran_BLU!$G524)</f>
        <v/>
      </c>
    </row>
    <row r="525" spans="1:14">
      <c r="A525" s="256">
        <v>524</v>
      </c>
      <c r="B525" s="257" t="str">
        <f>_xlfn.IFNA(INDEX(DataPembayaran_BLU!$C$2:$C$700,MATCH(A525,DataPembayaran_BLU!$A$2:$A$700,0)),"")</f>
        <v/>
      </c>
      <c r="C525" s="258" t="str">
        <f>IF(INDEX(DataPembayaran_BLU!$B$2:$B$700,MATCH(DataSP2D_BLU!B525,DataPembayaran_BLU!$C$2:$C$700,0))=0,"",INDEX(DataPembayaran_BLU!$B$2:$B$700,MATCH(DataSP2D_BLU!B525,DataPembayaran_BLU!$C$2:$C$700,0)))</f>
        <v/>
      </c>
      <c r="D525" s="259"/>
      <c r="F525" s="261" t="str">
        <f>IF(E525="","",DataPembayaran_BLU!$U525)</f>
        <v/>
      </c>
      <c r="G525" s="262" t="str">
        <f>IF(E525="","",DataPembayaran_BLU!$E525)</f>
        <v/>
      </c>
      <c r="H525" s="7" t="str">
        <f>IF(E525="","",DataPembayaran_BLU!$L525-DataPembayaran_BLU!$N525-DataPembayaran_BLU!$P525)</f>
        <v/>
      </c>
      <c r="I525" s="256" t="str">
        <f>IF(E525="","",DataPembayaran_BLU!$F525)</f>
        <v/>
      </c>
      <c r="J525" s="263" t="str">
        <f>IFERROR(INDEX(supplier_alamat,MATCH(DataSP2D_BLU!I525,supplier,0)),"")</f>
        <v/>
      </c>
      <c r="K525" s="263" t="str">
        <f t="shared" si="39"/>
        <v/>
      </c>
      <c r="L525" s="263" t="str">
        <f t="shared" si="40"/>
        <v/>
      </c>
      <c r="M525" s="263" t="str">
        <f t="shared" si="41"/>
        <v/>
      </c>
      <c r="N525" s="264" t="str">
        <f>IF(E525="","",DataPembayaran_BLU!$G525)</f>
        <v/>
      </c>
    </row>
    <row r="526" spans="1:14">
      <c r="A526" s="256">
        <v>525</v>
      </c>
      <c r="B526" s="257" t="str">
        <f>_xlfn.IFNA(INDEX(DataPembayaran_BLU!$C$2:$C$700,MATCH(A526,DataPembayaran_BLU!$A$2:$A$700,0)),"")</f>
        <v/>
      </c>
      <c r="C526" s="258" t="str">
        <f>IF(INDEX(DataPembayaran_BLU!$B$2:$B$700,MATCH(DataSP2D_BLU!B526,DataPembayaran_BLU!$C$2:$C$700,0))=0,"",INDEX(DataPembayaran_BLU!$B$2:$B$700,MATCH(DataSP2D_BLU!B526,DataPembayaran_BLU!$C$2:$C$700,0)))</f>
        <v/>
      </c>
      <c r="D526" s="259"/>
      <c r="F526" s="261" t="str">
        <f>IF(E526="","",DataPembayaran_BLU!$U526)</f>
        <v/>
      </c>
      <c r="G526" s="262" t="str">
        <f>IF(E526="","",DataPembayaran_BLU!$E526)</f>
        <v/>
      </c>
      <c r="H526" s="7" t="str">
        <f>IF(E526="","",DataPembayaran_BLU!$L526-DataPembayaran_BLU!$N526-DataPembayaran_BLU!$P526)</f>
        <v/>
      </c>
      <c r="I526" s="256" t="str">
        <f>IF(E526="","",DataPembayaran_BLU!$F526)</f>
        <v/>
      </c>
      <c r="J526" s="263" t="str">
        <f>IFERROR(INDEX(supplier_alamat,MATCH(DataSP2D_BLU!I526,supplier,0)),"")</f>
        <v/>
      </c>
      <c r="K526" s="263" t="str">
        <f t="shared" si="39"/>
        <v/>
      </c>
      <c r="L526" s="263" t="str">
        <f t="shared" si="40"/>
        <v/>
      </c>
      <c r="M526" s="263" t="str">
        <f t="shared" si="41"/>
        <v/>
      </c>
      <c r="N526" s="264" t="str">
        <f>IF(E526="","",DataPembayaran_BLU!$G526)</f>
        <v/>
      </c>
    </row>
    <row r="527" spans="1:14">
      <c r="A527" s="256">
        <v>526</v>
      </c>
      <c r="B527" s="257" t="str">
        <f>_xlfn.IFNA(INDEX(DataPembayaran_BLU!$C$2:$C$700,MATCH(A527,DataPembayaran_BLU!$A$2:$A$700,0)),"")</f>
        <v/>
      </c>
      <c r="C527" s="258" t="str">
        <f>IF(INDEX(DataPembayaran_BLU!$B$2:$B$700,MATCH(DataSP2D_BLU!B527,DataPembayaran_BLU!$C$2:$C$700,0))=0,"",INDEX(DataPembayaran_BLU!$B$2:$B$700,MATCH(DataSP2D_BLU!B527,DataPembayaran_BLU!$C$2:$C$700,0)))</f>
        <v/>
      </c>
      <c r="D527" s="259"/>
      <c r="F527" s="261" t="str">
        <f>IF(E527="","",DataPembayaran_BLU!$U527)</f>
        <v/>
      </c>
      <c r="G527" s="262" t="str">
        <f>IF(E527="","",DataPembayaran_BLU!$E527)</f>
        <v/>
      </c>
      <c r="H527" s="7" t="str">
        <f>IF(E527="","",DataPembayaran_BLU!$L527-DataPembayaran_BLU!$N527-DataPembayaran_BLU!$P527)</f>
        <v/>
      </c>
      <c r="I527" s="256" t="str">
        <f>IF(E527="","",DataPembayaran_BLU!$F527)</f>
        <v/>
      </c>
      <c r="J527" s="263" t="str">
        <f>IFERROR(INDEX(supplier_alamat,MATCH(DataSP2D_BLU!I527,supplier,0)),"")</f>
        <v/>
      </c>
      <c r="K527" s="263" t="str">
        <f t="shared" si="39"/>
        <v/>
      </c>
      <c r="L527" s="263" t="str">
        <f t="shared" si="40"/>
        <v/>
      </c>
      <c r="M527" s="263" t="str">
        <f t="shared" si="41"/>
        <v/>
      </c>
      <c r="N527" s="264" t="str">
        <f>IF(E527="","",DataPembayaran_BLU!$G527)</f>
        <v/>
      </c>
    </row>
    <row r="528" spans="1:14">
      <c r="A528" s="256">
        <v>527</v>
      </c>
      <c r="B528" s="257" t="str">
        <f>_xlfn.IFNA(INDEX(DataPembayaran_BLU!$C$2:$C$700,MATCH(A528,DataPembayaran_BLU!$A$2:$A$700,0)),"")</f>
        <v/>
      </c>
      <c r="C528" s="258" t="str">
        <f>IF(INDEX(DataPembayaran_BLU!$B$2:$B$700,MATCH(DataSP2D_BLU!B528,DataPembayaran_BLU!$C$2:$C$700,0))=0,"",INDEX(DataPembayaran_BLU!$B$2:$B$700,MATCH(DataSP2D_BLU!B528,DataPembayaran_BLU!$C$2:$C$700,0)))</f>
        <v/>
      </c>
      <c r="D528" s="259"/>
      <c r="F528" s="261" t="str">
        <f>IF(E528="","",DataPembayaran_BLU!$U528)</f>
        <v/>
      </c>
      <c r="G528" s="262" t="str">
        <f>IF(E528="","",DataPembayaran_BLU!$E528)</f>
        <v/>
      </c>
      <c r="H528" s="7" t="str">
        <f>IF(E528="","",DataPembayaran_BLU!$L528-DataPembayaran_BLU!$N528-DataPembayaran_BLU!$P528)</f>
        <v/>
      </c>
      <c r="I528" s="256" t="str">
        <f>IF(E528="","",DataPembayaran_BLU!$F528)</f>
        <v/>
      </c>
      <c r="J528" s="263" t="str">
        <f>IFERROR(INDEX(supplier_alamat,MATCH(DataSP2D_BLU!I528,supplier,0)),"")</f>
        <v/>
      </c>
      <c r="K528" s="263" t="str">
        <f t="shared" si="39"/>
        <v/>
      </c>
      <c r="L528" s="263" t="str">
        <f t="shared" si="40"/>
        <v/>
      </c>
      <c r="M528" s="263" t="str">
        <f t="shared" si="41"/>
        <v/>
      </c>
      <c r="N528" s="264" t="str">
        <f>IF(E528="","",DataPembayaran_BLU!$G528)</f>
        <v/>
      </c>
    </row>
    <row r="529" spans="1:14">
      <c r="A529" s="256">
        <v>528</v>
      </c>
      <c r="B529" s="257" t="str">
        <f>_xlfn.IFNA(INDEX(DataPembayaran_BLU!$C$2:$C$700,MATCH(A529,DataPembayaran_BLU!$A$2:$A$700,0)),"")</f>
        <v/>
      </c>
      <c r="C529" s="258" t="str">
        <f>IF(INDEX(DataPembayaran_BLU!$B$2:$B$700,MATCH(DataSP2D_BLU!B529,DataPembayaran_BLU!$C$2:$C$700,0))=0,"",INDEX(DataPembayaran_BLU!$B$2:$B$700,MATCH(DataSP2D_BLU!B529,DataPembayaran_BLU!$C$2:$C$700,0)))</f>
        <v/>
      </c>
      <c r="D529" s="259"/>
      <c r="F529" s="261" t="str">
        <f>IF(E529="","",DataPembayaran_BLU!$U529)</f>
        <v/>
      </c>
      <c r="G529" s="262" t="str">
        <f>IF(E529="","",DataPembayaran_BLU!$E529)</f>
        <v/>
      </c>
      <c r="H529" s="7" t="str">
        <f>IF(E529="","",DataPembayaran_BLU!$L529-DataPembayaran_BLU!$N529-DataPembayaran_BLU!$P529)</f>
        <v/>
      </c>
      <c r="I529" s="256" t="str">
        <f>IF(E529="","",DataPembayaran_BLU!$F529)</f>
        <v/>
      </c>
      <c r="J529" s="263" t="str">
        <f>IFERROR(INDEX(supplier_alamat,MATCH(DataSP2D_BLU!I529,supplier,0)),"")</f>
        <v/>
      </c>
      <c r="K529" s="263" t="str">
        <f t="shared" si="39"/>
        <v/>
      </c>
      <c r="L529" s="263" t="str">
        <f t="shared" si="40"/>
        <v/>
      </c>
      <c r="M529" s="263" t="str">
        <f t="shared" si="41"/>
        <v/>
      </c>
      <c r="N529" s="264" t="str">
        <f>IF(E529="","",DataPembayaran_BLU!$G529)</f>
        <v/>
      </c>
    </row>
    <row r="530" spans="1:14">
      <c r="A530" s="256">
        <v>529</v>
      </c>
      <c r="B530" s="257" t="str">
        <f>_xlfn.IFNA(INDEX(DataPembayaran_BLU!$C$2:$C$700,MATCH(A530,DataPembayaran_BLU!$A$2:$A$700,0)),"")</f>
        <v/>
      </c>
      <c r="C530" s="258" t="str">
        <f>IF(INDEX(DataPembayaran_BLU!$B$2:$B$700,MATCH(DataSP2D_BLU!B530,DataPembayaran_BLU!$C$2:$C$700,0))=0,"",INDEX(DataPembayaran_BLU!$B$2:$B$700,MATCH(DataSP2D_BLU!B530,DataPembayaran_BLU!$C$2:$C$700,0)))</f>
        <v/>
      </c>
      <c r="D530" s="259"/>
      <c r="F530" s="261" t="str">
        <f>IF(E530="","",DataPembayaran_BLU!$U530)</f>
        <v/>
      </c>
      <c r="G530" s="262" t="str">
        <f>IF(E530="","",DataPembayaran_BLU!$E530)</f>
        <v/>
      </c>
      <c r="H530" s="7" t="str">
        <f>IF(E530="","",DataPembayaran_BLU!$L530-DataPembayaran_BLU!$N530-DataPembayaran_BLU!$P530)</f>
        <v/>
      </c>
      <c r="I530" s="256" t="str">
        <f>IF(E530="","",DataPembayaran_BLU!$F530)</f>
        <v/>
      </c>
      <c r="J530" s="263" t="str">
        <f>IFERROR(INDEX(supplier_alamat,MATCH(DataSP2D_BLU!I530,supplier,0)),"")</f>
        <v/>
      </c>
      <c r="K530" s="263" t="str">
        <f t="shared" si="39"/>
        <v/>
      </c>
      <c r="L530" s="263" t="str">
        <f t="shared" si="40"/>
        <v/>
      </c>
      <c r="M530" s="263" t="str">
        <f t="shared" si="41"/>
        <v/>
      </c>
      <c r="N530" s="264" t="str">
        <f>IF(E530="","",DataPembayaran_BLU!$G530)</f>
        <v/>
      </c>
    </row>
    <row r="531" spans="1:14">
      <c r="A531" s="256">
        <v>530</v>
      </c>
      <c r="B531" s="257" t="str">
        <f>_xlfn.IFNA(INDEX(DataPembayaran_BLU!$C$2:$C$700,MATCH(A531,DataPembayaran_BLU!$A$2:$A$700,0)),"")</f>
        <v/>
      </c>
      <c r="C531" s="258" t="str">
        <f>IF(INDEX(DataPembayaran_BLU!$B$2:$B$700,MATCH(DataSP2D_BLU!B531,DataPembayaran_BLU!$C$2:$C$700,0))=0,"",INDEX(DataPembayaran_BLU!$B$2:$B$700,MATCH(DataSP2D_BLU!B531,DataPembayaran_BLU!$C$2:$C$700,0)))</f>
        <v/>
      </c>
      <c r="D531" s="259"/>
      <c r="F531" s="261" t="str">
        <f>IF(E531="","",DataPembayaran_BLU!$U531)</f>
        <v/>
      </c>
      <c r="G531" s="262" t="str">
        <f>IF(E531="","",DataPembayaran_BLU!$E531)</f>
        <v/>
      </c>
      <c r="H531" s="7" t="str">
        <f>IF(E531="","",DataPembayaran_BLU!$L531-DataPembayaran_BLU!$N531-DataPembayaran_BLU!$P531)</f>
        <v/>
      </c>
      <c r="I531" s="256" t="str">
        <f>IF(E531="","",DataPembayaran_BLU!$F531)</f>
        <v/>
      </c>
      <c r="J531" s="263" t="str">
        <f>IFERROR(INDEX(supplier_alamat,MATCH(DataSP2D_BLU!I531,supplier,0)),"")</f>
        <v/>
      </c>
      <c r="K531" s="263" t="str">
        <f t="shared" si="39"/>
        <v/>
      </c>
      <c r="L531" s="263" t="str">
        <f t="shared" si="40"/>
        <v/>
      </c>
      <c r="M531" s="263" t="str">
        <f t="shared" si="41"/>
        <v/>
      </c>
      <c r="N531" s="264" t="str">
        <f>IF(E531="","",DataPembayaran_BLU!$G531)</f>
        <v/>
      </c>
    </row>
    <row r="532" spans="1:14">
      <c r="A532" s="256">
        <v>531</v>
      </c>
      <c r="B532" s="257" t="str">
        <f>_xlfn.IFNA(INDEX(DataPembayaran_BLU!$C$2:$C$700,MATCH(A532,DataPembayaran_BLU!$A$2:$A$700,0)),"")</f>
        <v/>
      </c>
      <c r="C532" s="258" t="str">
        <f>IF(INDEX(DataPembayaran_BLU!$B$2:$B$700,MATCH(DataSP2D_BLU!B532,DataPembayaran_BLU!$C$2:$C$700,0))=0,"",INDEX(DataPembayaran_BLU!$B$2:$B$700,MATCH(DataSP2D_BLU!B532,DataPembayaran_BLU!$C$2:$C$700,0)))</f>
        <v/>
      </c>
      <c r="D532" s="259"/>
      <c r="F532" s="261" t="str">
        <f>IF(E532="","",DataPembayaran_BLU!$U532)</f>
        <v/>
      </c>
      <c r="G532" s="262" t="str">
        <f>IF(E532="","",DataPembayaran_BLU!$E532)</f>
        <v/>
      </c>
      <c r="H532" s="7" t="str">
        <f>IF(E532="","",DataPembayaran_BLU!$L532-DataPembayaran_BLU!$N532-DataPembayaran_BLU!$P532)</f>
        <v/>
      </c>
      <c r="I532" s="256" t="str">
        <f>IF(E532="","",DataPembayaran_BLU!$F532)</f>
        <v/>
      </c>
      <c r="J532" s="263" t="str">
        <f>IFERROR(INDEX(supplier_alamat,MATCH(DataSP2D_BLU!I532,supplier,0)),"")</f>
        <v/>
      </c>
      <c r="K532" s="263" t="str">
        <f t="shared" si="39"/>
        <v/>
      </c>
      <c r="L532" s="263" t="str">
        <f t="shared" si="40"/>
        <v/>
      </c>
      <c r="M532" s="263" t="str">
        <f t="shared" si="41"/>
        <v/>
      </c>
      <c r="N532" s="264" t="str">
        <f>IF(E532="","",DataPembayaran_BLU!$G532)</f>
        <v/>
      </c>
    </row>
    <row r="533" spans="1:14">
      <c r="A533" s="256">
        <v>532</v>
      </c>
      <c r="B533" s="257" t="str">
        <f>_xlfn.IFNA(INDEX(DataPembayaran_BLU!$C$2:$C$700,MATCH(A533,DataPembayaran_BLU!$A$2:$A$700,0)),"")</f>
        <v/>
      </c>
      <c r="C533" s="258" t="str">
        <f>IF(INDEX(DataPembayaran_BLU!$B$2:$B$700,MATCH(DataSP2D_BLU!B533,DataPembayaran_BLU!$C$2:$C$700,0))=0,"",INDEX(DataPembayaran_BLU!$B$2:$B$700,MATCH(DataSP2D_BLU!B533,DataPembayaran_BLU!$C$2:$C$700,0)))</f>
        <v/>
      </c>
      <c r="D533" s="259"/>
      <c r="F533" s="261" t="str">
        <f>IF(E533="","",DataPembayaran_BLU!$U533)</f>
        <v/>
      </c>
      <c r="G533" s="262" t="str">
        <f>IF(E533="","",DataPembayaran_BLU!$E533)</f>
        <v/>
      </c>
      <c r="H533" s="7" t="str">
        <f>IF(E533="","",DataPembayaran_BLU!$L533-DataPembayaran_BLU!$N533-DataPembayaran_BLU!$P533)</f>
        <v/>
      </c>
      <c r="I533" s="256" t="str">
        <f>IF(E533="","",DataPembayaran_BLU!$F533)</f>
        <v/>
      </c>
      <c r="J533" s="263" t="str">
        <f>IFERROR(INDEX(supplier_alamat,MATCH(DataSP2D_BLU!I533,supplier,0)),"")</f>
        <v/>
      </c>
      <c r="K533" s="263" t="str">
        <f t="shared" si="39"/>
        <v/>
      </c>
      <c r="L533" s="263" t="str">
        <f t="shared" si="40"/>
        <v/>
      </c>
      <c r="M533" s="263" t="str">
        <f t="shared" si="41"/>
        <v/>
      </c>
      <c r="N533" s="264" t="str">
        <f>IF(E533="","",DataPembayaran_BLU!$G533)</f>
        <v/>
      </c>
    </row>
    <row r="534" spans="1:14">
      <c r="A534" s="256">
        <v>533</v>
      </c>
      <c r="B534" s="257" t="str">
        <f>_xlfn.IFNA(INDEX(DataPembayaran_BLU!$C$2:$C$700,MATCH(A534,DataPembayaran_BLU!$A$2:$A$700,0)),"")</f>
        <v/>
      </c>
      <c r="C534" s="258" t="str">
        <f>IF(INDEX(DataPembayaran_BLU!$B$2:$B$700,MATCH(DataSP2D_BLU!B534,DataPembayaran_BLU!$C$2:$C$700,0))=0,"",INDEX(DataPembayaran_BLU!$B$2:$B$700,MATCH(DataSP2D_BLU!B534,DataPembayaran_BLU!$C$2:$C$700,0)))</f>
        <v/>
      </c>
      <c r="D534" s="259"/>
      <c r="F534" s="261" t="str">
        <f>IF(E534="","",DataPembayaran_BLU!$U534)</f>
        <v/>
      </c>
      <c r="G534" s="262" t="str">
        <f>IF(E534="","",DataPembayaran_BLU!$E534)</f>
        <v/>
      </c>
      <c r="H534" s="7" t="str">
        <f>IF(E534="","",DataPembayaran_BLU!$L534-DataPembayaran_BLU!$N534-DataPembayaran_BLU!$P534)</f>
        <v/>
      </c>
      <c r="I534" s="256" t="str">
        <f>IF(E534="","",DataPembayaran_BLU!$F534)</f>
        <v/>
      </c>
      <c r="J534" s="263" t="str">
        <f>IFERROR(INDEX(supplier_alamat,MATCH(DataSP2D_BLU!I534,supplier,0)),"")</f>
        <v/>
      </c>
      <c r="K534" s="263" t="str">
        <f t="shared" si="39"/>
        <v/>
      </c>
      <c r="L534" s="263" t="str">
        <f t="shared" si="40"/>
        <v/>
      </c>
      <c r="M534" s="263" t="str">
        <f t="shared" si="41"/>
        <v/>
      </c>
      <c r="N534" s="264" t="str">
        <f>IF(E534="","",DataPembayaran_BLU!$G534)</f>
        <v/>
      </c>
    </row>
    <row r="535" spans="1:14">
      <c r="A535" s="256">
        <v>534</v>
      </c>
      <c r="B535" s="257" t="str">
        <f>_xlfn.IFNA(INDEX(DataPembayaran_BLU!$C$2:$C$700,MATCH(A535,DataPembayaran_BLU!$A$2:$A$700,0)),"")</f>
        <v/>
      </c>
      <c r="C535" s="258" t="str">
        <f>IF(INDEX(DataPembayaran_BLU!$B$2:$B$700,MATCH(DataSP2D_BLU!B535,DataPembayaran_BLU!$C$2:$C$700,0))=0,"",INDEX(DataPembayaran_BLU!$B$2:$B$700,MATCH(DataSP2D_BLU!B535,DataPembayaran_BLU!$C$2:$C$700,0)))</f>
        <v/>
      </c>
      <c r="D535" s="259"/>
      <c r="F535" s="261" t="str">
        <f>IF(E535="","",DataPembayaran_BLU!$U535)</f>
        <v/>
      </c>
      <c r="G535" s="262" t="str">
        <f>IF(E535="","",DataPembayaran_BLU!$E535)</f>
        <v/>
      </c>
      <c r="H535" s="7" t="str">
        <f>IF(E535="","",DataPembayaran_BLU!$L535-DataPembayaran_BLU!$N535-DataPembayaran_BLU!$P535)</f>
        <v/>
      </c>
      <c r="I535" s="256" t="str">
        <f>IF(E535="","",DataPembayaran_BLU!$F535)</f>
        <v/>
      </c>
      <c r="J535" s="263" t="str">
        <f>IFERROR(INDEX(supplier_alamat,MATCH(DataSP2D_BLU!I535,supplier,0)),"")</f>
        <v/>
      </c>
      <c r="K535" s="263" t="str">
        <f t="shared" si="39"/>
        <v/>
      </c>
      <c r="L535" s="263" t="str">
        <f t="shared" si="40"/>
        <v/>
      </c>
      <c r="M535" s="263" t="str">
        <f t="shared" si="41"/>
        <v/>
      </c>
      <c r="N535" s="264" t="str">
        <f>IF(E535="","",DataPembayaran_BLU!$G535)</f>
        <v/>
      </c>
    </row>
    <row r="536" spans="1:14">
      <c r="A536" s="256">
        <v>535</v>
      </c>
      <c r="B536" s="257" t="str">
        <f>_xlfn.IFNA(INDEX(DataPembayaran_BLU!$C$2:$C$700,MATCH(A536,DataPembayaran_BLU!$A$2:$A$700,0)),"")</f>
        <v/>
      </c>
      <c r="C536" s="258" t="str">
        <f>IF(INDEX(DataPembayaran_BLU!$B$2:$B$700,MATCH(DataSP2D_BLU!B536,DataPembayaran_BLU!$C$2:$C$700,0))=0,"",INDEX(DataPembayaran_BLU!$B$2:$B$700,MATCH(DataSP2D_BLU!B536,DataPembayaran_BLU!$C$2:$C$700,0)))</f>
        <v/>
      </c>
      <c r="D536" s="259"/>
      <c r="F536" s="261" t="str">
        <f>IF(E536="","",DataPembayaran_BLU!$U536)</f>
        <v/>
      </c>
      <c r="G536" s="262" t="str">
        <f>IF(E536="","",DataPembayaran_BLU!$E536)</f>
        <v/>
      </c>
      <c r="H536" s="7" t="str">
        <f>IF(E536="","",DataPembayaran_BLU!$L536-DataPembayaran_BLU!$N536-DataPembayaran_BLU!$P536)</f>
        <v/>
      </c>
      <c r="I536" s="256" t="str">
        <f>IF(E536="","",DataPembayaran_BLU!$F536)</f>
        <v/>
      </c>
      <c r="J536" s="263" t="str">
        <f>IFERROR(INDEX(supplier_alamat,MATCH(DataSP2D_BLU!I536,supplier,0)),"")</f>
        <v/>
      </c>
      <c r="K536" s="263" t="str">
        <f t="shared" si="39"/>
        <v/>
      </c>
      <c r="L536" s="263" t="str">
        <f t="shared" si="40"/>
        <v/>
      </c>
      <c r="M536" s="263" t="str">
        <f t="shared" si="41"/>
        <v/>
      </c>
      <c r="N536" s="264" t="str">
        <f>IF(E536="","",DataPembayaran_BLU!$G536)</f>
        <v/>
      </c>
    </row>
    <row r="537" spans="1:14">
      <c r="A537" s="256">
        <v>536</v>
      </c>
      <c r="B537" s="257" t="str">
        <f>_xlfn.IFNA(INDEX(DataPembayaran_BLU!$C$2:$C$700,MATCH(A537,DataPembayaran_BLU!$A$2:$A$700,0)),"")</f>
        <v/>
      </c>
      <c r="C537" s="258" t="str">
        <f>IF(INDEX(DataPembayaran_BLU!$B$2:$B$700,MATCH(DataSP2D_BLU!B537,DataPembayaran_BLU!$C$2:$C$700,0))=0,"",INDEX(DataPembayaran_BLU!$B$2:$B$700,MATCH(DataSP2D_BLU!B537,DataPembayaran_BLU!$C$2:$C$700,0)))</f>
        <v/>
      </c>
      <c r="D537" s="259"/>
      <c r="F537" s="261" t="str">
        <f>IF(E537="","",DataPembayaran_BLU!$U537)</f>
        <v/>
      </c>
      <c r="G537" s="262" t="str">
        <f>IF(E537="","",DataPembayaran_BLU!$E537)</f>
        <v/>
      </c>
      <c r="H537" s="7" t="str">
        <f>IF(E537="","",DataPembayaran_BLU!$L537-DataPembayaran_BLU!$N537-DataPembayaran_BLU!$P537)</f>
        <v/>
      </c>
      <c r="I537" s="256" t="str">
        <f>IF(E537="","",DataPembayaran_BLU!$F537)</f>
        <v/>
      </c>
      <c r="J537" s="263" t="str">
        <f>IFERROR(INDEX(supplier_alamat,MATCH(DataSP2D_BLU!I537,supplier,0)),"")</f>
        <v/>
      </c>
      <c r="K537" s="263" t="str">
        <f t="shared" si="39"/>
        <v/>
      </c>
      <c r="L537" s="263" t="str">
        <f t="shared" si="40"/>
        <v/>
      </c>
      <c r="M537" s="263" t="str">
        <f t="shared" si="41"/>
        <v/>
      </c>
      <c r="N537" s="264" t="str">
        <f>IF(E537="","",DataPembayaran_BLU!$G537)</f>
        <v/>
      </c>
    </row>
    <row r="538" spans="1:14">
      <c r="A538" s="256">
        <v>537</v>
      </c>
      <c r="B538" s="257" t="str">
        <f>_xlfn.IFNA(INDEX(DataPembayaran_BLU!$C$2:$C$700,MATCH(A538,DataPembayaran_BLU!$A$2:$A$700,0)),"")</f>
        <v/>
      </c>
      <c r="C538" s="258" t="str">
        <f>IF(INDEX(DataPembayaran_BLU!$B$2:$B$700,MATCH(DataSP2D_BLU!B538,DataPembayaran_BLU!$C$2:$C$700,0))=0,"",INDEX(DataPembayaran_BLU!$B$2:$B$700,MATCH(DataSP2D_BLU!B538,DataPembayaran_BLU!$C$2:$C$700,0)))</f>
        <v/>
      </c>
      <c r="D538" s="259"/>
      <c r="F538" s="261" t="str">
        <f>IF(E538="","",DataPembayaran_BLU!$U538)</f>
        <v/>
      </c>
      <c r="G538" s="262" t="str">
        <f>IF(E538="","",DataPembayaran_BLU!$E538)</f>
        <v/>
      </c>
      <c r="H538" s="7" t="str">
        <f>IF(E538="","",DataPembayaran_BLU!$L538-DataPembayaran_BLU!$N538-DataPembayaran_BLU!$P538)</f>
        <v/>
      </c>
      <c r="I538" s="256" t="str">
        <f>IF(E538="","",DataPembayaran_BLU!$F538)</f>
        <v/>
      </c>
      <c r="J538" s="263" t="str">
        <f>IFERROR(INDEX(supplier_alamat,MATCH(DataSP2D_BLU!I538,supplier,0)),"")</f>
        <v/>
      </c>
      <c r="K538" s="263" t="str">
        <f t="shared" si="39"/>
        <v/>
      </c>
      <c r="L538" s="263" t="str">
        <f t="shared" si="40"/>
        <v/>
      </c>
      <c r="M538" s="263" t="str">
        <f t="shared" si="41"/>
        <v/>
      </c>
      <c r="N538" s="264" t="str">
        <f>IF(E538="","",DataPembayaran_BLU!$G538)</f>
        <v/>
      </c>
    </row>
    <row r="539" spans="1:14">
      <c r="A539" s="256">
        <v>538</v>
      </c>
      <c r="B539" s="257" t="str">
        <f>_xlfn.IFNA(INDEX(DataPembayaran_BLU!$C$2:$C$700,MATCH(A539,DataPembayaran_BLU!$A$2:$A$700,0)),"")</f>
        <v/>
      </c>
      <c r="C539" s="258" t="str">
        <f>IF(INDEX(DataPembayaran_BLU!$B$2:$B$700,MATCH(DataSP2D_BLU!B539,DataPembayaran_BLU!$C$2:$C$700,0))=0,"",INDEX(DataPembayaran_BLU!$B$2:$B$700,MATCH(DataSP2D_BLU!B539,DataPembayaran_BLU!$C$2:$C$700,0)))</f>
        <v/>
      </c>
      <c r="D539" s="259"/>
      <c r="F539" s="261" t="str">
        <f>IF(E539="","",DataPembayaran_BLU!$U539)</f>
        <v/>
      </c>
      <c r="G539" s="262" t="str">
        <f>IF(E539="","",DataPembayaran_BLU!$E539)</f>
        <v/>
      </c>
      <c r="H539" s="7" t="str">
        <f>IF(E539="","",DataPembayaran_BLU!$L539-DataPembayaran_BLU!$N539-DataPembayaran_BLU!$P539)</f>
        <v/>
      </c>
      <c r="I539" s="256" t="str">
        <f>IF(E539="","",DataPembayaran_BLU!$F539)</f>
        <v/>
      </c>
      <c r="J539" s="263" t="str">
        <f>IFERROR(INDEX(supplier_alamat,MATCH(DataSP2D_BLU!I539,supplier,0)),"")</f>
        <v/>
      </c>
      <c r="K539" s="263" t="str">
        <f t="shared" si="39"/>
        <v/>
      </c>
      <c r="L539" s="263" t="str">
        <f t="shared" si="40"/>
        <v/>
      </c>
      <c r="M539" s="263" t="str">
        <f t="shared" si="41"/>
        <v/>
      </c>
      <c r="N539" s="264" t="str">
        <f>IF(E539="","",DataPembayaran_BLU!$G539)</f>
        <v/>
      </c>
    </row>
    <row r="540" spans="1:14">
      <c r="A540" s="256">
        <v>539</v>
      </c>
      <c r="B540" s="257" t="str">
        <f>_xlfn.IFNA(INDEX(DataPembayaran_BLU!$C$2:$C$700,MATCH(A540,DataPembayaran_BLU!$A$2:$A$700,0)),"")</f>
        <v/>
      </c>
      <c r="C540" s="258" t="str">
        <f>IF(INDEX(DataPembayaran_BLU!$B$2:$B$700,MATCH(DataSP2D_BLU!B540,DataPembayaran_BLU!$C$2:$C$700,0))=0,"",INDEX(DataPembayaran_BLU!$B$2:$B$700,MATCH(DataSP2D_BLU!B540,DataPembayaran_BLU!$C$2:$C$700,0)))</f>
        <v/>
      </c>
      <c r="D540" s="259"/>
      <c r="F540" s="261" t="str">
        <f>IF(E540="","",DataPembayaran_BLU!$U540)</f>
        <v/>
      </c>
      <c r="G540" s="262" t="str">
        <f>IF(E540="","",DataPembayaran_BLU!$E540)</f>
        <v/>
      </c>
      <c r="H540" s="7" t="str">
        <f>IF(E540="","",DataPembayaran_BLU!$L540-DataPembayaran_BLU!$N540-DataPembayaran_BLU!$P540)</f>
        <v/>
      </c>
      <c r="I540" s="256" t="str">
        <f>IF(E540="","",DataPembayaran_BLU!$F540)</f>
        <v/>
      </c>
      <c r="J540" s="263" t="str">
        <f>IFERROR(INDEX(supplier_alamat,MATCH(DataSP2D_BLU!I540,supplier,0)),"")</f>
        <v/>
      </c>
      <c r="K540" s="263" t="str">
        <f t="shared" si="39"/>
        <v/>
      </c>
      <c r="L540" s="263" t="str">
        <f t="shared" si="40"/>
        <v/>
      </c>
      <c r="M540" s="263" t="str">
        <f t="shared" si="41"/>
        <v/>
      </c>
      <c r="N540" s="264" t="str">
        <f>IF(E540="","",DataPembayaran_BLU!$G540)</f>
        <v/>
      </c>
    </row>
    <row r="541" spans="1:14">
      <c r="A541" s="256">
        <v>540</v>
      </c>
      <c r="B541" s="257" t="str">
        <f>_xlfn.IFNA(INDEX(DataPembayaran_BLU!$C$2:$C$700,MATCH(A541,DataPembayaran_BLU!$A$2:$A$700,0)),"")</f>
        <v/>
      </c>
      <c r="C541" s="258" t="str">
        <f>IF(INDEX(DataPembayaran_BLU!$B$2:$B$700,MATCH(DataSP2D_BLU!B541,DataPembayaran_BLU!$C$2:$C$700,0))=0,"",INDEX(DataPembayaran_BLU!$B$2:$B$700,MATCH(DataSP2D_BLU!B541,DataPembayaran_BLU!$C$2:$C$700,0)))</f>
        <v/>
      </c>
      <c r="D541" s="259"/>
      <c r="F541" s="261" t="str">
        <f>IF(E541="","",DataPembayaran_BLU!$U541)</f>
        <v/>
      </c>
      <c r="G541" s="262" t="str">
        <f>IF(E541="","",DataPembayaran_BLU!$E541)</f>
        <v/>
      </c>
      <c r="H541" s="7" t="str">
        <f>IF(E541="","",DataPembayaran_BLU!$L541-DataPembayaran_BLU!$N541-DataPembayaran_BLU!$P541)</f>
        <v/>
      </c>
      <c r="I541" s="256" t="str">
        <f>IF(E541="","",DataPembayaran_BLU!$F541)</f>
        <v/>
      </c>
      <c r="J541" s="263" t="str">
        <f>IFERROR(INDEX(supplier_alamat,MATCH(DataSP2D_BLU!I541,supplier,0)),"")</f>
        <v/>
      </c>
      <c r="K541" s="263" t="str">
        <f t="shared" si="39"/>
        <v/>
      </c>
      <c r="L541" s="263" t="str">
        <f t="shared" si="40"/>
        <v/>
      </c>
      <c r="M541" s="263" t="str">
        <f t="shared" si="41"/>
        <v/>
      </c>
      <c r="N541" s="264" t="str">
        <f>IF(E541="","",DataPembayaran_BLU!$G541)</f>
        <v/>
      </c>
    </row>
    <row r="542" spans="1:14">
      <c r="A542" s="256">
        <v>541</v>
      </c>
      <c r="B542" s="257" t="str">
        <f>_xlfn.IFNA(INDEX(DataPembayaran_BLU!$C$2:$C$700,MATCH(A542,DataPembayaran_BLU!$A$2:$A$700,0)),"")</f>
        <v/>
      </c>
      <c r="C542" s="258" t="str">
        <f>IF(INDEX(DataPembayaran_BLU!$B$2:$B$700,MATCH(DataSP2D_BLU!B542,DataPembayaran_BLU!$C$2:$C$700,0))=0,"",INDEX(DataPembayaran_BLU!$B$2:$B$700,MATCH(DataSP2D_BLU!B542,DataPembayaran_BLU!$C$2:$C$700,0)))</f>
        <v/>
      </c>
      <c r="D542" s="259"/>
      <c r="F542" s="261" t="str">
        <f>IF(E542="","",DataPembayaran_BLU!$U542)</f>
        <v/>
      </c>
      <c r="G542" s="262" t="str">
        <f>IF(E542="","",DataPembayaran_BLU!$E542)</f>
        <v/>
      </c>
      <c r="H542" s="7" t="str">
        <f>IF(E542="","",DataPembayaran_BLU!$L542-DataPembayaran_BLU!$N542-DataPembayaran_BLU!$P542)</f>
        <v/>
      </c>
      <c r="I542" s="256" t="str">
        <f>IF(E542="","",DataPembayaran_BLU!$F542)</f>
        <v/>
      </c>
      <c r="J542" s="263" t="str">
        <f>IFERROR(INDEX(supplier_alamat,MATCH(DataSP2D_BLU!I542,supplier,0)),"")</f>
        <v/>
      </c>
      <c r="K542" s="263" t="str">
        <f t="shared" si="39"/>
        <v/>
      </c>
      <c r="L542" s="263" t="str">
        <f t="shared" si="40"/>
        <v/>
      </c>
      <c r="M542" s="263" t="str">
        <f t="shared" si="41"/>
        <v/>
      </c>
      <c r="N542" s="264" t="str">
        <f>IF(E542="","",DataPembayaran_BLU!$G542)</f>
        <v/>
      </c>
    </row>
    <row r="543" spans="1:14">
      <c r="A543" s="256">
        <v>542</v>
      </c>
      <c r="B543" s="257" t="str">
        <f>_xlfn.IFNA(INDEX(DataPembayaran_BLU!$C$2:$C$700,MATCH(A543,DataPembayaran_BLU!$A$2:$A$700,0)),"")</f>
        <v/>
      </c>
      <c r="C543" s="258" t="str">
        <f>IF(INDEX(DataPembayaran_BLU!$B$2:$B$700,MATCH(DataSP2D_BLU!B543,DataPembayaran_BLU!$C$2:$C$700,0))=0,"",INDEX(DataPembayaran_BLU!$B$2:$B$700,MATCH(DataSP2D_BLU!B543,DataPembayaran_BLU!$C$2:$C$700,0)))</f>
        <v/>
      </c>
      <c r="D543" s="259"/>
      <c r="F543" s="261" t="str">
        <f>IF(E543="","",DataPembayaran_BLU!$U543)</f>
        <v/>
      </c>
      <c r="G543" s="262" t="str">
        <f>IF(E543="","",DataPembayaran_BLU!$E543)</f>
        <v/>
      </c>
      <c r="H543" s="7" t="str">
        <f>IF(E543="","",DataPembayaran_BLU!$L543-DataPembayaran_BLU!$N543-DataPembayaran_BLU!$P543)</f>
        <v/>
      </c>
      <c r="I543" s="256" t="str">
        <f>IF(E543="","",DataPembayaran_BLU!$F543)</f>
        <v/>
      </c>
      <c r="J543" s="263" t="str">
        <f>IFERROR(INDEX(supplier_alamat,MATCH(DataSP2D_BLU!I543,supplier,0)),"")</f>
        <v/>
      </c>
      <c r="K543" s="263" t="str">
        <f t="shared" si="39"/>
        <v/>
      </c>
      <c r="L543" s="263" t="str">
        <f t="shared" si="40"/>
        <v/>
      </c>
      <c r="M543" s="263" t="str">
        <f t="shared" si="41"/>
        <v/>
      </c>
      <c r="N543" s="264" t="str">
        <f>IF(E543="","",DataPembayaran_BLU!$G543)</f>
        <v/>
      </c>
    </row>
    <row r="544" spans="1:14">
      <c r="A544" s="256">
        <v>543</v>
      </c>
      <c r="B544" s="257" t="str">
        <f>_xlfn.IFNA(INDEX(DataPembayaran_BLU!$C$2:$C$700,MATCH(A544,DataPembayaran_BLU!$A$2:$A$700,0)),"")</f>
        <v/>
      </c>
      <c r="C544" s="258" t="str">
        <f>IF(INDEX(DataPembayaran_BLU!$B$2:$B$700,MATCH(DataSP2D_BLU!B544,DataPembayaran_BLU!$C$2:$C$700,0))=0,"",INDEX(DataPembayaran_BLU!$B$2:$B$700,MATCH(DataSP2D_BLU!B544,DataPembayaran_BLU!$C$2:$C$700,0)))</f>
        <v/>
      </c>
      <c r="D544" s="259"/>
      <c r="F544" s="261" t="str">
        <f>IF(E544="","",DataPembayaran_BLU!$U544)</f>
        <v/>
      </c>
      <c r="G544" s="262" t="str">
        <f>IF(E544="","",DataPembayaran_BLU!$E544)</f>
        <v/>
      </c>
      <c r="H544" s="7" t="str">
        <f>IF(E544="","",DataPembayaran_BLU!$L544-DataPembayaran_BLU!$N544-DataPembayaran_BLU!$P544)</f>
        <v/>
      </c>
      <c r="I544" s="256" t="str">
        <f>IF(E544="","",DataPembayaran_BLU!$F544)</f>
        <v/>
      </c>
      <c r="J544" s="263" t="str">
        <f>IFERROR(INDEX(supplier_alamat,MATCH(DataSP2D_BLU!I544,supplier,0)),"")</f>
        <v/>
      </c>
      <c r="K544" s="263" t="str">
        <f t="shared" si="39"/>
        <v/>
      </c>
      <c r="L544" s="263" t="str">
        <f t="shared" si="40"/>
        <v/>
      </c>
      <c r="M544" s="263" t="str">
        <f t="shared" si="41"/>
        <v/>
      </c>
      <c r="N544" s="264" t="str">
        <f>IF(E544="","",DataPembayaran_BLU!$G544)</f>
        <v/>
      </c>
    </row>
    <row r="545" spans="1:14">
      <c r="A545" s="256">
        <v>544</v>
      </c>
      <c r="B545" s="257" t="str">
        <f>_xlfn.IFNA(INDEX(DataPembayaran_BLU!$C$2:$C$700,MATCH(A545,DataPembayaran_BLU!$A$2:$A$700,0)),"")</f>
        <v/>
      </c>
      <c r="C545" s="258" t="str">
        <f>IF(INDEX(DataPembayaran_BLU!$B$2:$B$700,MATCH(DataSP2D_BLU!B545,DataPembayaran_BLU!$C$2:$C$700,0))=0,"",INDEX(DataPembayaran_BLU!$B$2:$B$700,MATCH(DataSP2D_BLU!B545,DataPembayaran_BLU!$C$2:$C$700,0)))</f>
        <v/>
      </c>
      <c r="D545" s="259"/>
      <c r="F545" s="261" t="str">
        <f>IF(E545="","",DataPembayaran_BLU!$U545)</f>
        <v/>
      </c>
      <c r="G545" s="262" t="str">
        <f>IF(E545="","",DataPembayaran_BLU!$E545)</f>
        <v/>
      </c>
      <c r="H545" s="7" t="str">
        <f>IF(E545="","",DataPembayaran_BLU!$L545-DataPembayaran_BLU!$N545-DataPembayaran_BLU!$P545)</f>
        <v/>
      </c>
      <c r="I545" s="256" t="str">
        <f>IF(E545="","",DataPembayaran_BLU!$F545)</f>
        <v/>
      </c>
      <c r="J545" s="263" t="str">
        <f>IFERROR(INDEX(supplier_alamat,MATCH(DataSP2D_BLU!I545,supplier,0)),"")</f>
        <v/>
      </c>
      <c r="K545" s="263" t="str">
        <f t="shared" si="39"/>
        <v/>
      </c>
      <c r="L545" s="263" t="str">
        <f t="shared" si="40"/>
        <v/>
      </c>
      <c r="M545" s="263" t="str">
        <f t="shared" si="41"/>
        <v/>
      </c>
      <c r="N545" s="264" t="str">
        <f>IF(E545="","",DataPembayaran_BLU!$G545)</f>
        <v/>
      </c>
    </row>
    <row r="546" spans="1:14">
      <c r="A546" s="256">
        <v>545</v>
      </c>
      <c r="B546" s="257" t="str">
        <f>_xlfn.IFNA(INDEX(DataPembayaran_BLU!$C$2:$C$700,MATCH(A546,DataPembayaran_BLU!$A$2:$A$700,0)),"")</f>
        <v/>
      </c>
      <c r="C546" s="258" t="str">
        <f>IF(INDEX(DataPembayaran_BLU!$B$2:$B$700,MATCH(DataSP2D_BLU!B546,DataPembayaran_BLU!$C$2:$C$700,0))=0,"",INDEX(DataPembayaran_BLU!$B$2:$B$700,MATCH(DataSP2D_BLU!B546,DataPembayaran_BLU!$C$2:$C$700,0)))</f>
        <v/>
      </c>
      <c r="D546" s="259"/>
      <c r="F546" s="261" t="str">
        <f>IF(E546="","",DataPembayaran_BLU!$U546)</f>
        <v/>
      </c>
      <c r="G546" s="262" t="str">
        <f>IF(E546="","",DataPembayaran_BLU!$E546)</f>
        <v/>
      </c>
      <c r="H546" s="7" t="str">
        <f>IF(E546="","",DataPembayaran_BLU!$L546-DataPembayaran_BLU!$N546-DataPembayaran_BLU!$P546)</f>
        <v/>
      </c>
      <c r="I546" s="256" t="str">
        <f>IF(E546="","",DataPembayaran_BLU!$F546)</f>
        <v/>
      </c>
      <c r="J546" s="263" t="str">
        <f>IFERROR(INDEX(supplier_alamat,MATCH(DataSP2D_BLU!I546,supplier,0)),"")</f>
        <v/>
      </c>
      <c r="K546" s="263" t="str">
        <f t="shared" si="39"/>
        <v/>
      </c>
      <c r="L546" s="263" t="str">
        <f t="shared" si="40"/>
        <v/>
      </c>
      <c r="M546" s="263" t="str">
        <f t="shared" si="41"/>
        <v/>
      </c>
      <c r="N546" s="264" t="str">
        <f>IF(E546="","",DataPembayaran_BLU!$G546)</f>
        <v/>
      </c>
    </row>
    <row r="547" spans="1:14">
      <c r="A547" s="256">
        <v>546</v>
      </c>
      <c r="B547" s="257" t="str">
        <f>_xlfn.IFNA(INDEX(DataPembayaran_BLU!$C$2:$C$700,MATCH(A547,DataPembayaran_BLU!$A$2:$A$700,0)),"")</f>
        <v/>
      </c>
      <c r="C547" s="258" t="str">
        <f>IF(INDEX(DataPembayaran_BLU!$B$2:$B$700,MATCH(DataSP2D_BLU!B547,DataPembayaran_BLU!$C$2:$C$700,0))=0,"",INDEX(DataPembayaran_BLU!$B$2:$B$700,MATCH(DataSP2D_BLU!B547,DataPembayaran_BLU!$C$2:$C$700,0)))</f>
        <v/>
      </c>
      <c r="D547" s="259"/>
      <c r="F547" s="261" t="str">
        <f>IF(E547="","",DataPembayaran_BLU!$U547)</f>
        <v/>
      </c>
      <c r="G547" s="262" t="str">
        <f>IF(E547="","",DataPembayaran_BLU!$E547)</f>
        <v/>
      </c>
      <c r="H547" s="7" t="str">
        <f>IF(E547="","",DataPembayaran_BLU!$L547-DataPembayaran_BLU!$N547-DataPembayaran_BLU!$P547)</f>
        <v/>
      </c>
      <c r="I547" s="256" t="str">
        <f>IF(E547="","",DataPembayaran_BLU!$F547)</f>
        <v/>
      </c>
      <c r="J547" s="263" t="str">
        <f>IFERROR(INDEX(supplier_alamat,MATCH(DataSP2D_BLU!I547,supplier,0)),"")</f>
        <v/>
      </c>
      <c r="K547" s="263" t="str">
        <f t="shared" si="39"/>
        <v/>
      </c>
      <c r="L547" s="263" t="str">
        <f t="shared" si="40"/>
        <v/>
      </c>
      <c r="M547" s="263" t="str">
        <f t="shared" si="41"/>
        <v/>
      </c>
      <c r="N547" s="264" t="str">
        <f>IF(E547="","",DataPembayaran_BLU!$G547)</f>
        <v/>
      </c>
    </row>
    <row r="548" spans="1:14">
      <c r="A548" s="256">
        <v>547</v>
      </c>
      <c r="B548" s="257" t="str">
        <f>_xlfn.IFNA(INDEX(DataPembayaran_BLU!$C$2:$C$700,MATCH(A548,DataPembayaran_BLU!$A$2:$A$700,0)),"")</f>
        <v/>
      </c>
      <c r="C548" s="258" t="str">
        <f>IF(INDEX(DataPembayaran_BLU!$B$2:$B$700,MATCH(DataSP2D_BLU!B548,DataPembayaran_BLU!$C$2:$C$700,0))=0,"",INDEX(DataPembayaran_BLU!$B$2:$B$700,MATCH(DataSP2D_BLU!B548,DataPembayaran_BLU!$C$2:$C$700,0)))</f>
        <v/>
      </c>
      <c r="D548" s="259"/>
      <c r="F548" s="261" t="str">
        <f>IF(E548="","",DataPembayaran_BLU!$U548)</f>
        <v/>
      </c>
      <c r="G548" s="262" t="str">
        <f>IF(E548="","",DataPembayaran_BLU!$E548)</f>
        <v/>
      </c>
      <c r="H548" s="7" t="str">
        <f>IF(E548="","",DataPembayaran_BLU!$L548-DataPembayaran_BLU!$N548-DataPembayaran_BLU!$P548)</f>
        <v/>
      </c>
      <c r="I548" s="256" t="str">
        <f>IF(E548="","",DataPembayaran_BLU!$F548)</f>
        <v/>
      </c>
      <c r="J548" s="263" t="str">
        <f>IFERROR(INDEX(supplier_alamat,MATCH(DataSP2D_BLU!I548,supplier,0)),"")</f>
        <v/>
      </c>
      <c r="K548" s="263" t="str">
        <f t="shared" si="39"/>
        <v/>
      </c>
      <c r="L548" s="263" t="str">
        <f t="shared" si="40"/>
        <v/>
      </c>
      <c r="M548" s="263" t="str">
        <f t="shared" si="41"/>
        <v/>
      </c>
      <c r="N548" s="264" t="str">
        <f>IF(E548="","",DataPembayaran_BLU!$G548)</f>
        <v/>
      </c>
    </row>
    <row r="549" spans="1:14">
      <c r="A549" s="256">
        <v>548</v>
      </c>
      <c r="B549" s="257" t="str">
        <f>_xlfn.IFNA(INDEX(DataPembayaran_BLU!$C$2:$C$700,MATCH(A549,DataPembayaran_BLU!$A$2:$A$700,0)),"")</f>
        <v/>
      </c>
      <c r="C549" s="258" t="str">
        <f>IF(INDEX(DataPembayaran_BLU!$B$2:$B$700,MATCH(DataSP2D_BLU!B549,DataPembayaran_BLU!$C$2:$C$700,0))=0,"",INDEX(DataPembayaran_BLU!$B$2:$B$700,MATCH(DataSP2D_BLU!B549,DataPembayaran_BLU!$C$2:$C$700,0)))</f>
        <v/>
      </c>
      <c r="D549" s="259"/>
      <c r="F549" s="261" t="str">
        <f>IF(E549="","",DataPembayaran_BLU!$U549)</f>
        <v/>
      </c>
      <c r="G549" s="262" t="str">
        <f>IF(E549="","",DataPembayaran_BLU!$E549)</f>
        <v/>
      </c>
      <c r="H549" s="7" t="str">
        <f>IF(E549="","",DataPembayaran_BLU!$L549-DataPembayaran_BLU!$N549-DataPembayaran_BLU!$P549)</f>
        <v/>
      </c>
      <c r="I549" s="256" t="str">
        <f>IF(E549="","",DataPembayaran_BLU!$F549)</f>
        <v/>
      </c>
      <c r="J549" s="263" t="str">
        <f>IFERROR(INDEX(supplier_alamat,MATCH(DataSP2D_BLU!I549,supplier,0)),"")</f>
        <v/>
      </c>
      <c r="K549" s="263" t="str">
        <f t="shared" si="39"/>
        <v/>
      </c>
      <c r="L549" s="263" t="str">
        <f t="shared" si="40"/>
        <v/>
      </c>
      <c r="M549" s="263" t="str">
        <f t="shared" si="41"/>
        <v/>
      </c>
      <c r="N549" s="264" t="str">
        <f>IF(E549="","",DataPembayaran_BLU!$G549)</f>
        <v/>
      </c>
    </row>
    <row r="550" spans="1:14">
      <c r="A550" s="256">
        <v>549</v>
      </c>
      <c r="B550" s="257" t="str">
        <f>_xlfn.IFNA(INDEX(DataPembayaran_BLU!$C$2:$C$700,MATCH(A550,DataPembayaran_BLU!$A$2:$A$700,0)),"")</f>
        <v/>
      </c>
      <c r="C550" s="258" t="str">
        <f>IF(INDEX(DataPembayaran_BLU!$B$2:$B$700,MATCH(DataSP2D_BLU!B550,DataPembayaran_BLU!$C$2:$C$700,0))=0,"",INDEX(DataPembayaran_BLU!$B$2:$B$700,MATCH(DataSP2D_BLU!B550,DataPembayaran_BLU!$C$2:$C$700,0)))</f>
        <v/>
      </c>
      <c r="D550" s="259"/>
      <c r="F550" s="261" t="str">
        <f>IF(E550="","",DataPembayaran_BLU!$U550)</f>
        <v/>
      </c>
      <c r="G550" s="262" t="str">
        <f>IF(E550="","",DataPembayaran_BLU!$E550)</f>
        <v/>
      </c>
      <c r="H550" s="7" t="str">
        <f>IF(E550="","",DataPembayaran_BLU!$L550-DataPembayaran_BLU!$N550-DataPembayaran_BLU!$P550)</f>
        <v/>
      </c>
      <c r="I550" s="256" t="str">
        <f>IF(E550="","",DataPembayaran_BLU!$F550)</f>
        <v/>
      </c>
      <c r="J550" s="263" t="str">
        <f>IFERROR(INDEX(supplier_alamat,MATCH(DataSP2D_BLU!I550,supplier,0)),"")</f>
        <v/>
      </c>
      <c r="K550" s="263" t="str">
        <f t="shared" si="39"/>
        <v/>
      </c>
      <c r="L550" s="263" t="str">
        <f t="shared" si="40"/>
        <v/>
      </c>
      <c r="M550" s="263" t="str">
        <f t="shared" si="41"/>
        <v/>
      </c>
      <c r="N550" s="264" t="str">
        <f>IF(E550="","",DataPembayaran_BLU!$G550)</f>
        <v/>
      </c>
    </row>
    <row r="551" spans="1:14">
      <c r="A551" s="256">
        <v>550</v>
      </c>
      <c r="B551" s="257" t="str">
        <f>_xlfn.IFNA(INDEX(DataPembayaran_BLU!$C$2:$C$700,MATCH(A551,DataPembayaran_BLU!$A$2:$A$700,0)),"")</f>
        <v/>
      </c>
      <c r="C551" s="258" t="str">
        <f>IF(INDEX(DataPembayaran_BLU!$B$2:$B$700,MATCH(DataSP2D_BLU!B551,DataPembayaran_BLU!$C$2:$C$700,0))=0,"",INDEX(DataPembayaran_BLU!$B$2:$B$700,MATCH(DataSP2D_BLU!B551,DataPembayaran_BLU!$C$2:$C$700,0)))</f>
        <v/>
      </c>
      <c r="D551" s="259"/>
      <c r="F551" s="261" t="str">
        <f>IF(E551="","",DataPembayaran_BLU!$U551)</f>
        <v/>
      </c>
      <c r="G551" s="262" t="str">
        <f>IF(E551="","",DataPembayaran_BLU!$E551)</f>
        <v/>
      </c>
      <c r="H551" s="7" t="str">
        <f>IF(E551="","",DataPembayaran_BLU!$L551-DataPembayaran_BLU!$N551-DataPembayaran_BLU!$P551)</f>
        <v/>
      </c>
      <c r="I551" s="256" t="str">
        <f>IF(E551="","",DataPembayaran_BLU!$F551)</f>
        <v/>
      </c>
      <c r="J551" s="263" t="str">
        <f>IFERROR(INDEX(supplier_alamat,MATCH(DataSP2D_BLU!I551,supplier,0)),"")</f>
        <v/>
      </c>
      <c r="K551" s="263" t="str">
        <f t="shared" si="39"/>
        <v/>
      </c>
      <c r="L551" s="263" t="str">
        <f t="shared" si="40"/>
        <v/>
      </c>
      <c r="M551" s="263" t="str">
        <f t="shared" si="41"/>
        <v/>
      </c>
      <c r="N551" s="264" t="str">
        <f>IF(E551="","",DataPembayaran_BLU!$G551)</f>
        <v/>
      </c>
    </row>
    <row r="552" spans="1:14">
      <c r="A552" s="256">
        <v>551</v>
      </c>
      <c r="B552" s="257" t="str">
        <f>_xlfn.IFNA(INDEX(DataPembayaran_BLU!$C$2:$C$700,MATCH(A552,DataPembayaran_BLU!$A$2:$A$700,0)),"")</f>
        <v/>
      </c>
      <c r="C552" s="258" t="str">
        <f>IF(INDEX(DataPembayaran_BLU!$B$2:$B$700,MATCH(DataSP2D_BLU!B552,DataPembayaran_BLU!$C$2:$C$700,0))=0,"",INDEX(DataPembayaran_BLU!$B$2:$B$700,MATCH(DataSP2D_BLU!B552,DataPembayaran_BLU!$C$2:$C$700,0)))</f>
        <v/>
      </c>
      <c r="D552" s="259"/>
      <c r="F552" s="261" t="str">
        <f>IF(E552="","",DataPembayaran_BLU!$U552)</f>
        <v/>
      </c>
      <c r="G552" s="262" t="str">
        <f>IF(E552="","",DataPembayaran_BLU!$E552)</f>
        <v/>
      </c>
      <c r="H552" s="7" t="str">
        <f>IF(E552="","",DataPembayaran_BLU!$L552-DataPembayaran_BLU!$N552-DataPembayaran_BLU!$P552)</f>
        <v/>
      </c>
      <c r="I552" s="256" t="str">
        <f>IF(E552="","",DataPembayaran_BLU!$F552)</f>
        <v/>
      </c>
      <c r="J552" s="263" t="str">
        <f>IFERROR(INDEX(supplier_alamat,MATCH(DataSP2D_BLU!I552,supplier,0)),"")</f>
        <v/>
      </c>
      <c r="K552" s="263" t="str">
        <f t="shared" si="39"/>
        <v/>
      </c>
      <c r="L552" s="263" t="str">
        <f t="shared" si="40"/>
        <v/>
      </c>
      <c r="M552" s="263" t="str">
        <f t="shared" si="41"/>
        <v/>
      </c>
      <c r="N552" s="264" t="str">
        <f>IF(E552="","",DataPembayaran_BLU!$G552)</f>
        <v/>
      </c>
    </row>
    <row r="553" spans="1:14">
      <c r="A553" s="256">
        <v>552</v>
      </c>
      <c r="B553" s="257" t="str">
        <f>_xlfn.IFNA(INDEX(DataPembayaran_BLU!$C$2:$C$700,MATCH(A553,DataPembayaran_BLU!$A$2:$A$700,0)),"")</f>
        <v/>
      </c>
      <c r="C553" s="258" t="str">
        <f>IF(INDEX(DataPembayaran_BLU!$B$2:$B$700,MATCH(DataSP2D_BLU!B553,DataPembayaran_BLU!$C$2:$C$700,0))=0,"",INDEX(DataPembayaran_BLU!$B$2:$B$700,MATCH(DataSP2D_BLU!B553,DataPembayaran_BLU!$C$2:$C$700,0)))</f>
        <v/>
      </c>
      <c r="D553" s="259"/>
      <c r="F553" s="261" t="str">
        <f>IF(E553="","",DataPembayaran_BLU!$U553)</f>
        <v/>
      </c>
      <c r="G553" s="262" t="str">
        <f>IF(E553="","",DataPembayaran_BLU!$E553)</f>
        <v/>
      </c>
      <c r="H553" s="7" t="str">
        <f>IF(E553="","",DataPembayaran_BLU!$L553-DataPembayaran_BLU!$N553-DataPembayaran_BLU!$P553)</f>
        <v/>
      </c>
      <c r="I553" s="256" t="str">
        <f>IF(E553="","",DataPembayaran_BLU!$F553)</f>
        <v/>
      </c>
      <c r="J553" s="263" t="str">
        <f>IFERROR(INDEX(supplier_alamat,MATCH(DataSP2D_BLU!I553,supplier,0)),"")</f>
        <v/>
      </c>
      <c r="K553" s="263" t="str">
        <f t="shared" si="39"/>
        <v/>
      </c>
      <c r="L553" s="263" t="str">
        <f t="shared" si="40"/>
        <v/>
      </c>
      <c r="M553" s="263" t="str">
        <f t="shared" si="41"/>
        <v/>
      </c>
      <c r="N553" s="264" t="str">
        <f>IF(E553="","",DataPembayaran_BLU!$G553)</f>
        <v/>
      </c>
    </row>
    <row r="554" spans="1:14">
      <c r="A554" s="256">
        <v>553</v>
      </c>
      <c r="B554" s="257" t="str">
        <f>_xlfn.IFNA(INDEX(DataPembayaran_BLU!$C$2:$C$700,MATCH(A554,DataPembayaran_BLU!$A$2:$A$700,0)),"")</f>
        <v/>
      </c>
      <c r="C554" s="258" t="str">
        <f>IF(INDEX(DataPembayaran_BLU!$B$2:$B$700,MATCH(DataSP2D_BLU!B554,DataPembayaran_BLU!$C$2:$C$700,0))=0,"",INDEX(DataPembayaran_BLU!$B$2:$B$700,MATCH(DataSP2D_BLU!B554,DataPembayaran_BLU!$C$2:$C$700,0)))</f>
        <v/>
      </c>
      <c r="D554" s="259"/>
      <c r="F554" s="261" t="str">
        <f>IF(E554="","",DataPembayaran_BLU!$U554)</f>
        <v/>
      </c>
      <c r="G554" s="262" t="str">
        <f>IF(E554="","",DataPembayaran_BLU!$E554)</f>
        <v/>
      </c>
      <c r="H554" s="7" t="str">
        <f>IF(E554="","",DataPembayaran_BLU!$L554-DataPembayaran_BLU!$N554-DataPembayaran_BLU!$P554)</f>
        <v/>
      </c>
      <c r="I554" s="256" t="str">
        <f>IF(E554="","",DataPembayaran_BLU!$F554)</f>
        <v/>
      </c>
      <c r="J554" s="263" t="str">
        <f>IFERROR(INDEX(supplier_alamat,MATCH(DataSP2D_BLU!I554,supplier,0)),"")</f>
        <v/>
      </c>
      <c r="K554" s="263" t="str">
        <f t="shared" si="39"/>
        <v/>
      </c>
      <c r="L554" s="263" t="str">
        <f t="shared" si="40"/>
        <v/>
      </c>
      <c r="M554" s="263" t="str">
        <f t="shared" si="41"/>
        <v/>
      </c>
      <c r="N554" s="264" t="str">
        <f>IF(E554="","",DataPembayaran_BLU!$G554)</f>
        <v/>
      </c>
    </row>
    <row r="555" spans="1:14">
      <c r="A555" s="256">
        <v>554</v>
      </c>
      <c r="B555" s="257" t="str">
        <f>_xlfn.IFNA(INDEX(DataPembayaran_BLU!$C$2:$C$700,MATCH(A555,DataPembayaran_BLU!$A$2:$A$700,0)),"")</f>
        <v/>
      </c>
      <c r="C555" s="258" t="str">
        <f>IF(INDEX(DataPembayaran_BLU!$B$2:$B$700,MATCH(DataSP2D_BLU!B555,DataPembayaran_BLU!$C$2:$C$700,0))=0,"",INDEX(DataPembayaran_BLU!$B$2:$B$700,MATCH(DataSP2D_BLU!B555,DataPembayaran_BLU!$C$2:$C$700,0)))</f>
        <v/>
      </c>
      <c r="D555" s="259"/>
      <c r="F555" s="261" t="str">
        <f>IF(E555="","",DataPembayaran_BLU!$U555)</f>
        <v/>
      </c>
      <c r="G555" s="262" t="str">
        <f>IF(E555="","",DataPembayaran_BLU!$E555)</f>
        <v/>
      </c>
      <c r="H555" s="7" t="str">
        <f>IF(E555="","",DataPembayaran_BLU!$L555-DataPembayaran_BLU!$N555-DataPembayaran_BLU!$P555)</f>
        <v/>
      </c>
      <c r="I555" s="256" t="str">
        <f>IF(E555="","",DataPembayaran_BLU!$F555)</f>
        <v/>
      </c>
      <c r="J555" s="263" t="str">
        <f>IFERROR(INDEX(supplier_alamat,MATCH(DataSP2D_BLU!I555,supplier,0)),"")</f>
        <v/>
      </c>
      <c r="K555" s="263" t="str">
        <f t="shared" si="39"/>
        <v/>
      </c>
      <c r="L555" s="263" t="str">
        <f t="shared" si="40"/>
        <v/>
      </c>
      <c r="M555" s="263" t="str">
        <f t="shared" si="41"/>
        <v/>
      </c>
      <c r="N555" s="264" t="str">
        <f>IF(E555="","",DataPembayaran_BLU!$G555)</f>
        <v/>
      </c>
    </row>
    <row r="556" spans="1:14">
      <c r="A556" s="256">
        <v>555</v>
      </c>
      <c r="B556" s="257" t="str">
        <f>_xlfn.IFNA(INDEX(DataPembayaran_BLU!$C$2:$C$700,MATCH(A556,DataPembayaran_BLU!$A$2:$A$700,0)),"")</f>
        <v/>
      </c>
      <c r="C556" s="258" t="str">
        <f>IF(INDEX(DataPembayaran_BLU!$B$2:$B$700,MATCH(DataSP2D_BLU!B556,DataPembayaran_BLU!$C$2:$C$700,0))=0,"",INDEX(DataPembayaran_BLU!$B$2:$B$700,MATCH(DataSP2D_BLU!B556,DataPembayaran_BLU!$C$2:$C$700,0)))</f>
        <v/>
      </c>
      <c r="D556" s="259"/>
      <c r="F556" s="261" t="str">
        <f>IF(E556="","",DataPembayaran_BLU!$U556)</f>
        <v/>
      </c>
      <c r="G556" s="262" t="str">
        <f>IF(E556="","",DataPembayaran_BLU!$E556)</f>
        <v/>
      </c>
      <c r="H556" s="7" t="str">
        <f>IF(E556="","",DataPembayaran_BLU!$L556-DataPembayaran_BLU!$N556-DataPembayaran_BLU!$P556)</f>
        <v/>
      </c>
      <c r="I556" s="256" t="str">
        <f>IF(E556="","",DataPembayaran_BLU!$F556)</f>
        <v/>
      </c>
      <c r="J556" s="263" t="str">
        <f>IFERROR(INDEX(supplier_alamat,MATCH(DataSP2D_BLU!I556,supplier,0)),"")</f>
        <v/>
      </c>
      <c r="K556" s="263" t="str">
        <f t="shared" si="39"/>
        <v/>
      </c>
      <c r="L556" s="263" t="str">
        <f t="shared" si="40"/>
        <v/>
      </c>
      <c r="M556" s="263" t="str">
        <f t="shared" si="41"/>
        <v/>
      </c>
      <c r="N556" s="264" t="str">
        <f>IF(E556="","",DataPembayaran_BLU!$G556)</f>
        <v/>
      </c>
    </row>
    <row r="557" spans="1:14">
      <c r="A557" s="256">
        <v>556</v>
      </c>
      <c r="B557" s="257" t="str">
        <f>_xlfn.IFNA(INDEX(DataPembayaran_BLU!$C$2:$C$700,MATCH(A557,DataPembayaran_BLU!$A$2:$A$700,0)),"")</f>
        <v/>
      </c>
      <c r="C557" s="258" t="str">
        <f>IF(INDEX(DataPembayaran_BLU!$B$2:$B$700,MATCH(DataSP2D_BLU!B557,DataPembayaran_BLU!$C$2:$C$700,0))=0,"",INDEX(DataPembayaran_BLU!$B$2:$B$700,MATCH(DataSP2D_BLU!B557,DataPembayaran_BLU!$C$2:$C$700,0)))</f>
        <v/>
      </c>
      <c r="D557" s="259"/>
      <c r="F557" s="261" t="str">
        <f>IF(E557="","",DataPembayaran_BLU!$U557)</f>
        <v/>
      </c>
      <c r="G557" s="262" t="str">
        <f>IF(E557="","",DataPembayaran_BLU!$E557)</f>
        <v/>
      </c>
      <c r="H557" s="7" t="str">
        <f>IF(E557="","",DataPembayaran_BLU!$L557-DataPembayaran_BLU!$N557-DataPembayaran_BLU!$P557)</f>
        <v/>
      </c>
      <c r="I557" s="256" t="str">
        <f>IF(E557="","",DataPembayaran_BLU!$F557)</f>
        <v/>
      </c>
      <c r="J557" s="263" t="str">
        <f>IFERROR(INDEX(supplier_alamat,MATCH(DataSP2D_BLU!I557,supplier,0)),"")</f>
        <v/>
      </c>
      <c r="K557" s="263" t="str">
        <f t="shared" si="39"/>
        <v/>
      </c>
      <c r="L557" s="263" t="str">
        <f t="shared" si="40"/>
        <v/>
      </c>
      <c r="M557" s="263" t="str">
        <f t="shared" si="41"/>
        <v/>
      </c>
      <c r="N557" s="264" t="str">
        <f>IF(E557="","",DataPembayaran_BLU!$G557)</f>
        <v/>
      </c>
    </row>
    <row r="558" spans="1:14">
      <c r="A558" s="256">
        <v>557</v>
      </c>
      <c r="B558" s="257" t="str">
        <f>_xlfn.IFNA(INDEX(DataPembayaran_BLU!$C$2:$C$700,MATCH(A558,DataPembayaran_BLU!$A$2:$A$700,0)),"")</f>
        <v/>
      </c>
      <c r="C558" s="258" t="str">
        <f>IF(INDEX(DataPembayaran_BLU!$B$2:$B$700,MATCH(DataSP2D_BLU!B558,DataPembayaran_BLU!$C$2:$C$700,0))=0,"",INDEX(DataPembayaran_BLU!$B$2:$B$700,MATCH(DataSP2D_BLU!B558,DataPembayaran_BLU!$C$2:$C$700,0)))</f>
        <v/>
      </c>
      <c r="D558" s="259"/>
      <c r="F558" s="261" t="str">
        <f>IF(E558="","",DataPembayaran_BLU!$U558)</f>
        <v/>
      </c>
      <c r="G558" s="262" t="str">
        <f>IF(E558="","",DataPembayaran_BLU!$E558)</f>
        <v/>
      </c>
      <c r="H558" s="7" t="str">
        <f>IF(E558="","",DataPembayaran_BLU!$L558-DataPembayaran_BLU!$N558-DataPembayaran_BLU!$P558)</f>
        <v/>
      </c>
      <c r="I558" s="256" t="str">
        <f>IF(E558="","",DataPembayaran_BLU!$F558)</f>
        <v/>
      </c>
      <c r="J558" s="263" t="str">
        <f>IFERROR(INDEX(supplier_alamat,MATCH(DataSP2D_BLU!I558,supplier,0)),"")</f>
        <v/>
      </c>
      <c r="K558" s="263" t="str">
        <f t="shared" si="39"/>
        <v/>
      </c>
      <c r="L558" s="263" t="str">
        <f t="shared" si="40"/>
        <v/>
      </c>
      <c r="M558" s="263" t="str">
        <f t="shared" si="41"/>
        <v/>
      </c>
      <c r="N558" s="264" t="str">
        <f>IF(E558="","",DataPembayaran_BLU!$G558)</f>
        <v/>
      </c>
    </row>
    <row r="559" spans="1:14">
      <c r="A559" s="256">
        <v>558</v>
      </c>
      <c r="B559" s="257" t="str">
        <f>_xlfn.IFNA(INDEX(DataPembayaran_BLU!$C$2:$C$700,MATCH(A559,DataPembayaran_BLU!$A$2:$A$700,0)),"")</f>
        <v/>
      </c>
      <c r="C559" s="258" t="str">
        <f>IF(INDEX(DataPembayaran_BLU!$B$2:$B$700,MATCH(DataSP2D_BLU!B559,DataPembayaran_BLU!$C$2:$C$700,0))=0,"",INDEX(DataPembayaran_BLU!$B$2:$B$700,MATCH(DataSP2D_BLU!B559,DataPembayaran_BLU!$C$2:$C$700,0)))</f>
        <v/>
      </c>
      <c r="D559" s="259"/>
      <c r="F559" s="261" t="str">
        <f>IF(E559="","",DataPembayaran_BLU!$U559)</f>
        <v/>
      </c>
      <c r="G559" s="262" t="str">
        <f>IF(E559="","",DataPembayaran_BLU!$E559)</f>
        <v/>
      </c>
      <c r="H559" s="7" t="str">
        <f>IF(E559="","",DataPembayaran_BLU!$L559-DataPembayaran_BLU!$N559-DataPembayaran_BLU!$P559)</f>
        <v/>
      </c>
      <c r="I559" s="256" t="str">
        <f>IF(E559="","",DataPembayaran_BLU!$F559)</f>
        <v/>
      </c>
      <c r="J559" s="263" t="str">
        <f>IFERROR(INDEX(supplier_alamat,MATCH(DataSP2D_BLU!I559,supplier,0)),"")</f>
        <v/>
      </c>
      <c r="K559" s="263" t="str">
        <f t="shared" si="39"/>
        <v/>
      </c>
      <c r="L559" s="263" t="str">
        <f t="shared" si="40"/>
        <v/>
      </c>
      <c r="M559" s="263" t="str">
        <f t="shared" si="41"/>
        <v/>
      </c>
      <c r="N559" s="264" t="str">
        <f>IF(E559="","",DataPembayaran_BLU!$G559)</f>
        <v/>
      </c>
    </row>
    <row r="560" spans="1:14">
      <c r="A560" s="256">
        <v>559</v>
      </c>
      <c r="B560" s="257" t="str">
        <f>_xlfn.IFNA(INDEX(DataPembayaran_BLU!$C$2:$C$700,MATCH(A560,DataPembayaran_BLU!$A$2:$A$700,0)),"")</f>
        <v/>
      </c>
      <c r="C560" s="258" t="str">
        <f>IF(INDEX(DataPembayaran_BLU!$B$2:$B$700,MATCH(DataSP2D_BLU!B560,DataPembayaran_BLU!$C$2:$C$700,0))=0,"",INDEX(DataPembayaran_BLU!$B$2:$B$700,MATCH(DataSP2D_BLU!B560,DataPembayaran_BLU!$C$2:$C$700,0)))</f>
        <v/>
      </c>
      <c r="D560" s="259"/>
      <c r="F560" s="261" t="str">
        <f>IF(E560="","",DataPembayaran_BLU!$U560)</f>
        <v/>
      </c>
      <c r="G560" s="262" t="str">
        <f>IF(E560="","",DataPembayaran_BLU!$E560)</f>
        <v/>
      </c>
      <c r="H560" s="7" t="str">
        <f>IF(E560="","",DataPembayaran_BLU!$L560-DataPembayaran_BLU!$N560-DataPembayaran_BLU!$P560)</f>
        <v/>
      </c>
      <c r="I560" s="256" t="str">
        <f>IF(E560="","",DataPembayaran_BLU!$F560)</f>
        <v/>
      </c>
      <c r="J560" s="263" t="str">
        <f>IFERROR(INDEX(supplier_alamat,MATCH(DataSP2D_BLU!I560,supplier,0)),"")</f>
        <v/>
      </c>
      <c r="K560" s="263" t="str">
        <f t="shared" si="39"/>
        <v/>
      </c>
      <c r="L560" s="263" t="str">
        <f t="shared" si="40"/>
        <v/>
      </c>
      <c r="M560" s="263" t="str">
        <f t="shared" si="41"/>
        <v/>
      </c>
      <c r="N560" s="264" t="str">
        <f>IF(E560="","",DataPembayaran_BLU!$G560)</f>
        <v/>
      </c>
    </row>
    <row r="561" spans="1:14">
      <c r="A561" s="256">
        <v>560</v>
      </c>
      <c r="B561" s="257" t="str">
        <f>_xlfn.IFNA(INDEX(DataPembayaran_BLU!$C$2:$C$700,MATCH(A561,DataPembayaran_BLU!$A$2:$A$700,0)),"")</f>
        <v/>
      </c>
      <c r="C561" s="258" t="str">
        <f>IF(INDEX(DataPembayaran_BLU!$B$2:$B$700,MATCH(DataSP2D_BLU!B561,DataPembayaran_BLU!$C$2:$C$700,0))=0,"",INDEX(DataPembayaran_BLU!$B$2:$B$700,MATCH(DataSP2D_BLU!B561,DataPembayaran_BLU!$C$2:$C$700,0)))</f>
        <v/>
      </c>
      <c r="D561" s="259"/>
      <c r="F561" s="261" t="str">
        <f>IF(E561="","",DataPembayaran_BLU!$U561)</f>
        <v/>
      </c>
      <c r="G561" s="262" t="str">
        <f>IF(E561="","",DataPembayaran_BLU!$E561)</f>
        <v/>
      </c>
      <c r="H561" s="7" t="str">
        <f>IF(E561="","",DataPembayaran_BLU!$L561-DataPembayaran_BLU!$N561-DataPembayaran_BLU!$P561)</f>
        <v/>
      </c>
      <c r="I561" s="256" t="str">
        <f>IF(E561="","",DataPembayaran_BLU!$F561)</f>
        <v/>
      </c>
      <c r="J561" s="263" t="str">
        <f>IFERROR(INDEX(supplier_alamat,MATCH(DataSP2D_BLU!I561,supplier,0)),"")</f>
        <v/>
      </c>
      <c r="K561" s="263" t="str">
        <f t="shared" si="39"/>
        <v/>
      </c>
      <c r="L561" s="263" t="str">
        <f t="shared" si="40"/>
        <v/>
      </c>
      <c r="M561" s="263" t="str">
        <f t="shared" si="41"/>
        <v/>
      </c>
      <c r="N561" s="264" t="str">
        <f>IF(E561="","",DataPembayaran_BLU!$G561)</f>
        <v/>
      </c>
    </row>
    <row r="562" spans="1:14">
      <c r="A562" s="256">
        <v>561</v>
      </c>
      <c r="B562" s="257" t="str">
        <f>_xlfn.IFNA(INDEX(DataPembayaran_BLU!$C$2:$C$700,MATCH(A562,DataPembayaran_BLU!$A$2:$A$700,0)),"")</f>
        <v/>
      </c>
      <c r="C562" s="258" t="str">
        <f>IF(INDEX(DataPembayaran_BLU!$B$2:$B$700,MATCH(DataSP2D_BLU!B562,DataPembayaran_BLU!$C$2:$C$700,0))=0,"",INDEX(DataPembayaran_BLU!$B$2:$B$700,MATCH(DataSP2D_BLU!B562,DataPembayaran_BLU!$C$2:$C$700,0)))</f>
        <v/>
      </c>
      <c r="D562" s="259"/>
      <c r="F562" s="261" t="str">
        <f>IF(E562="","",DataPembayaran_BLU!$U562)</f>
        <v/>
      </c>
      <c r="G562" s="262" t="str">
        <f>IF(E562="","",DataPembayaran_BLU!$E562)</f>
        <v/>
      </c>
      <c r="H562" s="7" t="str">
        <f>IF(E562="","",DataPembayaran_BLU!$L562-DataPembayaran_BLU!$N562-DataPembayaran_BLU!$P562)</f>
        <v/>
      </c>
      <c r="I562" s="256" t="str">
        <f>IF(E562="","",DataPembayaran_BLU!$F562)</f>
        <v/>
      </c>
      <c r="J562" s="263" t="str">
        <f>IFERROR(INDEX(supplier_alamat,MATCH(DataSP2D_BLU!I562,supplier,0)),"")</f>
        <v/>
      </c>
      <c r="K562" s="263" t="str">
        <f t="shared" si="39"/>
        <v/>
      </c>
      <c r="L562" s="263" t="str">
        <f t="shared" si="40"/>
        <v/>
      </c>
      <c r="M562" s="263" t="str">
        <f t="shared" si="41"/>
        <v/>
      </c>
      <c r="N562" s="264" t="str">
        <f>IF(E562="","",DataPembayaran_BLU!$G562)</f>
        <v/>
      </c>
    </row>
    <row r="563" spans="1:14">
      <c r="A563" s="256">
        <v>562</v>
      </c>
      <c r="B563" s="257" t="str">
        <f>_xlfn.IFNA(INDEX(DataPembayaran_BLU!$C$2:$C$700,MATCH(A563,DataPembayaran_BLU!$A$2:$A$700,0)),"")</f>
        <v/>
      </c>
      <c r="C563" s="258" t="str">
        <f>IF(INDEX(DataPembayaran_BLU!$B$2:$B$700,MATCH(DataSP2D_BLU!B563,DataPembayaran_BLU!$C$2:$C$700,0))=0,"",INDEX(DataPembayaran_BLU!$B$2:$B$700,MATCH(DataSP2D_BLU!B563,DataPembayaran_BLU!$C$2:$C$700,0)))</f>
        <v/>
      </c>
      <c r="D563" s="259"/>
      <c r="F563" s="261" t="str">
        <f>IF(E563="","",DataPembayaran_BLU!$U563)</f>
        <v/>
      </c>
      <c r="G563" s="262" t="str">
        <f>IF(E563="","",DataPembayaran_BLU!$E563)</f>
        <v/>
      </c>
      <c r="H563" s="7" t="str">
        <f>IF(E563="","",DataPembayaran_BLU!$L563-DataPembayaran_BLU!$N563-DataPembayaran_BLU!$P563)</f>
        <v/>
      </c>
      <c r="I563" s="256" t="str">
        <f>IF(E563="","",DataPembayaran_BLU!$F563)</f>
        <v/>
      </c>
      <c r="J563" s="263" t="str">
        <f>IFERROR(INDEX(supplier_alamat,MATCH(DataSP2D_BLU!I563,supplier,0)),"")</f>
        <v/>
      </c>
      <c r="K563" s="263" t="str">
        <f t="shared" si="39"/>
        <v/>
      </c>
      <c r="L563" s="263" t="str">
        <f t="shared" si="40"/>
        <v/>
      </c>
      <c r="M563" s="263" t="str">
        <f t="shared" si="41"/>
        <v/>
      </c>
      <c r="N563" s="264" t="str">
        <f>IF(E563="","",DataPembayaran_BLU!$G563)</f>
        <v/>
      </c>
    </row>
    <row r="564" spans="1:14">
      <c r="A564" s="256">
        <v>563</v>
      </c>
      <c r="B564" s="257" t="str">
        <f>_xlfn.IFNA(INDEX(DataPembayaran_BLU!$C$2:$C$700,MATCH(A564,DataPembayaran_BLU!$A$2:$A$700,0)),"")</f>
        <v/>
      </c>
      <c r="C564" s="258" t="str">
        <f>IF(INDEX(DataPembayaran_BLU!$B$2:$B$700,MATCH(DataSP2D_BLU!B564,DataPembayaran_BLU!$C$2:$C$700,0))=0,"",INDEX(DataPembayaran_BLU!$B$2:$B$700,MATCH(DataSP2D_BLU!B564,DataPembayaran_BLU!$C$2:$C$700,0)))</f>
        <v/>
      </c>
      <c r="D564" s="259"/>
      <c r="F564" s="261" t="str">
        <f>IF(E564="","",DataPembayaran_BLU!$U564)</f>
        <v/>
      </c>
      <c r="G564" s="262" t="str">
        <f>IF(E564="","",DataPembayaran_BLU!$E564)</f>
        <v/>
      </c>
      <c r="H564" s="7" t="str">
        <f>IF(E564="","",DataPembayaran_BLU!$L564-DataPembayaran_BLU!$N564-DataPembayaran_BLU!$P564)</f>
        <v/>
      </c>
      <c r="I564" s="256" t="str">
        <f>IF(E564="","",DataPembayaran_BLU!$F564)</f>
        <v/>
      </c>
      <c r="J564" s="263" t="str">
        <f>IFERROR(INDEX(supplier_alamat,MATCH(DataSP2D_BLU!I564,supplier,0)),"")</f>
        <v/>
      </c>
      <c r="K564" s="263" t="str">
        <f t="shared" si="39"/>
        <v/>
      </c>
      <c r="L564" s="263" t="str">
        <f t="shared" si="40"/>
        <v/>
      </c>
      <c r="M564" s="263" t="str">
        <f t="shared" si="41"/>
        <v/>
      </c>
      <c r="N564" s="264" t="str">
        <f>IF(E564="","",DataPembayaran_BLU!$G564)</f>
        <v/>
      </c>
    </row>
    <row r="565" spans="1:14">
      <c r="A565" s="256">
        <v>564</v>
      </c>
      <c r="B565" s="257" t="str">
        <f>_xlfn.IFNA(INDEX(DataPembayaran_BLU!$C$2:$C$700,MATCH(A565,DataPembayaran_BLU!$A$2:$A$700,0)),"")</f>
        <v/>
      </c>
      <c r="C565" s="258" t="str">
        <f>IF(INDEX(DataPembayaran_BLU!$B$2:$B$700,MATCH(DataSP2D_BLU!B565,DataPembayaran_BLU!$C$2:$C$700,0))=0,"",INDEX(DataPembayaran_BLU!$B$2:$B$700,MATCH(DataSP2D_BLU!B565,DataPembayaran_BLU!$C$2:$C$700,0)))</f>
        <v/>
      </c>
      <c r="D565" s="259"/>
      <c r="F565" s="261" t="str">
        <f>IF(E565="","",DataPembayaran_BLU!$U565)</f>
        <v/>
      </c>
      <c r="G565" s="262" t="str">
        <f>IF(E565="","",DataPembayaran_BLU!$E565)</f>
        <v/>
      </c>
      <c r="H565" s="7" t="str">
        <f>IF(E565="","",DataPembayaran_BLU!$L565-DataPembayaran_BLU!$N565-DataPembayaran_BLU!$P565)</f>
        <v/>
      </c>
      <c r="I565" s="256" t="str">
        <f>IF(E565="","",DataPembayaran_BLU!$F565)</f>
        <v/>
      </c>
      <c r="J565" s="263" t="str">
        <f>IFERROR(INDEX(supplier_alamat,MATCH(DataSP2D_BLU!I565,supplier,0)),"")</f>
        <v/>
      </c>
      <c r="K565" s="263" t="str">
        <f t="shared" si="39"/>
        <v/>
      </c>
      <c r="L565" s="263" t="str">
        <f t="shared" si="40"/>
        <v/>
      </c>
      <c r="M565" s="263" t="str">
        <f t="shared" si="41"/>
        <v/>
      </c>
      <c r="N565" s="264" t="str">
        <f>IF(E565="","",DataPembayaran_BLU!$G565)</f>
        <v/>
      </c>
    </row>
    <row r="566" spans="1:14">
      <c r="A566" s="256">
        <v>565</v>
      </c>
      <c r="B566" s="257" t="str">
        <f>_xlfn.IFNA(INDEX(DataPembayaran_BLU!$C$2:$C$700,MATCH(A566,DataPembayaran_BLU!$A$2:$A$700,0)),"")</f>
        <v/>
      </c>
      <c r="C566" s="258" t="str">
        <f>IF(INDEX(DataPembayaran_BLU!$B$2:$B$700,MATCH(DataSP2D_BLU!B566,DataPembayaran_BLU!$C$2:$C$700,0))=0,"",INDEX(DataPembayaran_BLU!$B$2:$B$700,MATCH(DataSP2D_BLU!B566,DataPembayaran_BLU!$C$2:$C$700,0)))</f>
        <v/>
      </c>
      <c r="D566" s="259"/>
      <c r="F566" s="261" t="str">
        <f>IF(E566="","",DataPembayaran_BLU!$U566)</f>
        <v/>
      </c>
      <c r="G566" s="262" t="str">
        <f>IF(E566="","",DataPembayaran_BLU!$E566)</f>
        <v/>
      </c>
      <c r="H566" s="7" t="str">
        <f>IF(E566="","",DataPembayaran_BLU!$L566-DataPembayaran_BLU!$N566-DataPembayaran_BLU!$P566)</f>
        <v/>
      </c>
      <c r="I566" s="256" t="str">
        <f>IF(E566="","",DataPembayaran_BLU!$F566)</f>
        <v/>
      </c>
      <c r="J566" s="263" t="str">
        <f>IFERROR(INDEX(supplier_alamat,MATCH(DataSP2D_BLU!I566,supplier,0)),"")</f>
        <v/>
      </c>
      <c r="K566" s="263" t="str">
        <f t="shared" si="39"/>
        <v/>
      </c>
      <c r="L566" s="263" t="str">
        <f t="shared" si="40"/>
        <v/>
      </c>
      <c r="M566" s="263" t="str">
        <f t="shared" si="41"/>
        <v/>
      </c>
      <c r="N566" s="264" t="str">
        <f>IF(E566="","",DataPembayaran_BLU!$G566)</f>
        <v/>
      </c>
    </row>
    <row r="567" spans="1:14">
      <c r="A567" s="256">
        <v>566</v>
      </c>
      <c r="B567" s="257" t="str">
        <f>_xlfn.IFNA(INDEX(DataPembayaran_BLU!$C$2:$C$700,MATCH(A567,DataPembayaran_BLU!$A$2:$A$700,0)),"")</f>
        <v/>
      </c>
      <c r="C567" s="258" t="str">
        <f>IF(INDEX(DataPembayaran_BLU!$B$2:$B$700,MATCH(DataSP2D_BLU!B567,DataPembayaran_BLU!$C$2:$C$700,0))=0,"",INDEX(DataPembayaran_BLU!$B$2:$B$700,MATCH(DataSP2D_BLU!B567,DataPembayaran_BLU!$C$2:$C$700,0)))</f>
        <v/>
      </c>
      <c r="D567" s="259"/>
      <c r="F567" s="261" t="str">
        <f>IF(E567="","",DataPembayaran_BLU!$U567)</f>
        <v/>
      </c>
      <c r="G567" s="262" t="str">
        <f>IF(E567="","",DataPembayaran_BLU!$E567)</f>
        <v/>
      </c>
      <c r="H567" s="7" t="str">
        <f>IF(E567="","",DataPembayaran_BLU!$L567-DataPembayaran_BLU!$N567-DataPembayaran_BLU!$P567)</f>
        <v/>
      </c>
      <c r="I567" s="256" t="str">
        <f>IF(E567="","",DataPembayaran_BLU!$F567)</f>
        <v/>
      </c>
      <c r="J567" s="263" t="str">
        <f>IFERROR(INDEX(supplier_alamat,MATCH(DataSP2D_BLU!I567,supplier,0)),"")</f>
        <v/>
      </c>
      <c r="K567" s="263" t="str">
        <f t="shared" si="39"/>
        <v/>
      </c>
      <c r="L567" s="263" t="str">
        <f t="shared" si="40"/>
        <v/>
      </c>
      <c r="M567" s="263" t="str">
        <f t="shared" si="41"/>
        <v/>
      </c>
      <c r="N567" s="264" t="str">
        <f>IF(E567="","",DataPembayaran_BLU!$G567)</f>
        <v/>
      </c>
    </row>
    <row r="568" spans="1:14">
      <c r="A568" s="256">
        <v>567</v>
      </c>
      <c r="B568" s="257" t="str">
        <f>_xlfn.IFNA(INDEX(DataPembayaran_BLU!$C$2:$C$700,MATCH(A568,DataPembayaran_BLU!$A$2:$A$700,0)),"")</f>
        <v/>
      </c>
      <c r="C568" s="258" t="str">
        <f>IF(INDEX(DataPembayaran_BLU!$B$2:$B$700,MATCH(DataSP2D_BLU!B568,DataPembayaran_BLU!$C$2:$C$700,0))=0,"",INDEX(DataPembayaran_BLU!$B$2:$B$700,MATCH(DataSP2D_BLU!B568,DataPembayaran_BLU!$C$2:$C$700,0)))</f>
        <v/>
      </c>
      <c r="D568" s="259"/>
      <c r="F568" s="261" t="str">
        <f>IF(E568="","",DataPembayaran_BLU!$U568)</f>
        <v/>
      </c>
      <c r="G568" s="262" t="str">
        <f>IF(E568="","",DataPembayaran_BLU!$E568)</f>
        <v/>
      </c>
      <c r="H568" s="7" t="str">
        <f>IF(E568="","",DataPembayaran_BLU!$L568-DataPembayaran_BLU!$N568-DataPembayaran_BLU!$P568)</f>
        <v/>
      </c>
      <c r="I568" s="256" t="str">
        <f>IF(E568="","",DataPembayaran_BLU!$F568)</f>
        <v/>
      </c>
      <c r="J568" s="263" t="str">
        <f>IFERROR(INDEX(supplier_alamat,MATCH(DataSP2D_BLU!I568,supplier,0)),"")</f>
        <v/>
      </c>
      <c r="K568" s="263" t="str">
        <f t="shared" si="39"/>
        <v/>
      </c>
      <c r="L568" s="263" t="str">
        <f t="shared" si="40"/>
        <v/>
      </c>
      <c r="M568" s="263" t="str">
        <f t="shared" si="41"/>
        <v/>
      </c>
      <c r="N568" s="264" t="str">
        <f>IF(E568="","",DataPembayaran_BLU!$G568)</f>
        <v/>
      </c>
    </row>
    <row r="569" spans="1:14">
      <c r="A569" s="256">
        <v>568</v>
      </c>
      <c r="B569" s="257" t="str">
        <f>_xlfn.IFNA(INDEX(DataPembayaran_BLU!$C$2:$C$700,MATCH(A569,DataPembayaran_BLU!$A$2:$A$700,0)),"")</f>
        <v/>
      </c>
      <c r="C569" s="258" t="str">
        <f>IF(INDEX(DataPembayaran_BLU!$B$2:$B$700,MATCH(DataSP2D_BLU!B569,DataPembayaran_BLU!$C$2:$C$700,0))=0,"",INDEX(DataPembayaran_BLU!$B$2:$B$700,MATCH(DataSP2D_BLU!B569,DataPembayaran_BLU!$C$2:$C$700,0)))</f>
        <v/>
      </c>
      <c r="D569" s="259"/>
      <c r="F569" s="261" t="str">
        <f>IF(E569="","",DataPembayaran_BLU!$U569)</f>
        <v/>
      </c>
      <c r="G569" s="262" t="str">
        <f>IF(E569="","",DataPembayaran_BLU!$E569)</f>
        <v/>
      </c>
      <c r="H569" s="7" t="str">
        <f>IF(E569="","",DataPembayaran_BLU!$L569-DataPembayaran_BLU!$N569-DataPembayaran_BLU!$P569)</f>
        <v/>
      </c>
      <c r="I569" s="256" t="str">
        <f>IF(E569="","",DataPembayaran_BLU!$F569)</f>
        <v/>
      </c>
      <c r="J569" s="263" t="str">
        <f>IFERROR(INDEX(supplier_alamat,MATCH(DataSP2D_BLU!I569,supplier,0)),"")</f>
        <v/>
      </c>
      <c r="K569" s="263" t="str">
        <f t="shared" si="39"/>
        <v/>
      </c>
      <c r="L569" s="263" t="str">
        <f t="shared" si="40"/>
        <v/>
      </c>
      <c r="M569" s="263" t="str">
        <f t="shared" si="41"/>
        <v/>
      </c>
      <c r="N569" s="264" t="str">
        <f>IF(E569="","",DataPembayaran_BLU!$G569)</f>
        <v/>
      </c>
    </row>
    <row r="570" spans="1:14">
      <c r="A570" s="256">
        <v>569</v>
      </c>
      <c r="B570" s="257" t="str">
        <f>_xlfn.IFNA(INDEX(DataPembayaran_BLU!$C$2:$C$700,MATCH(A570,DataPembayaran_BLU!$A$2:$A$700,0)),"")</f>
        <v/>
      </c>
      <c r="C570" s="258" t="str">
        <f>IF(INDEX(DataPembayaran_BLU!$B$2:$B$700,MATCH(DataSP2D_BLU!B570,DataPembayaran_BLU!$C$2:$C$700,0))=0,"",INDEX(DataPembayaran_BLU!$B$2:$B$700,MATCH(DataSP2D_BLU!B570,DataPembayaran_BLU!$C$2:$C$700,0)))</f>
        <v/>
      </c>
      <c r="D570" s="259"/>
      <c r="F570" s="261" t="str">
        <f>IF(E570="","",DataPembayaran_BLU!$U570)</f>
        <v/>
      </c>
      <c r="G570" s="262" t="str">
        <f>IF(E570="","",DataPembayaran_BLU!$E570)</f>
        <v/>
      </c>
      <c r="H570" s="7" t="str">
        <f>IF(E570="","",DataPembayaran_BLU!$L570-DataPembayaran_BLU!$N570-DataPembayaran_BLU!$P570)</f>
        <v/>
      </c>
      <c r="I570" s="256" t="str">
        <f>IF(E570="","",DataPembayaran_BLU!$F570)</f>
        <v/>
      </c>
      <c r="J570" s="263" t="str">
        <f>IFERROR(INDEX(supplier_alamat,MATCH(DataSP2D_BLU!I570,supplier,0)),"")</f>
        <v/>
      </c>
      <c r="K570" s="263" t="str">
        <f t="shared" si="39"/>
        <v/>
      </c>
      <c r="L570" s="263" t="str">
        <f t="shared" si="40"/>
        <v/>
      </c>
      <c r="M570" s="263" t="str">
        <f t="shared" si="41"/>
        <v/>
      </c>
      <c r="N570" s="264" t="str">
        <f>IF(E570="","",DataPembayaran_BLU!$G570)</f>
        <v/>
      </c>
    </row>
    <row r="571" spans="1:14">
      <c r="A571" s="256">
        <v>570</v>
      </c>
      <c r="B571" s="257" t="str">
        <f>_xlfn.IFNA(INDEX(DataPembayaran_BLU!$C$2:$C$700,MATCH(A571,DataPembayaran_BLU!$A$2:$A$700,0)),"")</f>
        <v/>
      </c>
      <c r="C571" s="258" t="str">
        <f>IF(INDEX(DataPembayaran_BLU!$B$2:$B$700,MATCH(DataSP2D_BLU!B571,DataPembayaran_BLU!$C$2:$C$700,0))=0,"",INDEX(DataPembayaran_BLU!$B$2:$B$700,MATCH(DataSP2D_BLU!B571,DataPembayaran_BLU!$C$2:$C$700,0)))</f>
        <v/>
      </c>
      <c r="D571" s="259"/>
      <c r="F571" s="261" t="str">
        <f>IF(E571="","",DataPembayaran_BLU!$U571)</f>
        <v/>
      </c>
      <c r="G571" s="262" t="str">
        <f>IF(E571="","",DataPembayaran_BLU!$E571)</f>
        <v/>
      </c>
      <c r="H571" s="7" t="str">
        <f>IF(E571="","",DataPembayaran_BLU!$L571-DataPembayaran_BLU!$N571-DataPembayaran_BLU!$P571)</f>
        <v/>
      </c>
      <c r="I571" s="256" t="str">
        <f>IF(E571="","",DataPembayaran_BLU!$F571)</f>
        <v/>
      </c>
      <c r="J571" s="263" t="str">
        <f>IFERROR(INDEX(supplier_alamat,MATCH(DataSP2D_BLU!I571,supplier,0)),"")</f>
        <v/>
      </c>
      <c r="K571" s="263" t="str">
        <f t="shared" si="39"/>
        <v/>
      </c>
      <c r="L571" s="263" t="str">
        <f t="shared" si="40"/>
        <v/>
      </c>
      <c r="M571" s="263" t="str">
        <f t="shared" si="41"/>
        <v/>
      </c>
      <c r="N571" s="264" t="str">
        <f>IF(E571="","",DataPembayaran_BLU!$G571)</f>
        <v/>
      </c>
    </row>
    <row r="572" spans="1:14">
      <c r="A572" s="256">
        <v>571</v>
      </c>
      <c r="B572" s="257" t="str">
        <f>_xlfn.IFNA(INDEX(DataPembayaran_BLU!$C$2:$C$700,MATCH(A572,DataPembayaran_BLU!$A$2:$A$700,0)),"")</f>
        <v/>
      </c>
      <c r="C572" s="258" t="str">
        <f>IF(INDEX(DataPembayaran_BLU!$B$2:$B$700,MATCH(DataSP2D_BLU!B572,DataPembayaran_BLU!$C$2:$C$700,0))=0,"",INDEX(DataPembayaran_BLU!$B$2:$B$700,MATCH(DataSP2D_BLU!B572,DataPembayaran_BLU!$C$2:$C$700,0)))</f>
        <v/>
      </c>
      <c r="D572" s="259"/>
      <c r="F572" s="261" t="str">
        <f>IF(E572="","",DataPembayaran_BLU!$U572)</f>
        <v/>
      </c>
      <c r="G572" s="262" t="str">
        <f>IF(E572="","",DataPembayaran_BLU!$E572)</f>
        <v/>
      </c>
      <c r="H572" s="7" t="str">
        <f>IF(E572="","",DataPembayaran_BLU!$L572-DataPembayaran_BLU!$N572-DataPembayaran_BLU!$P572)</f>
        <v/>
      </c>
      <c r="I572" s="256" t="str">
        <f>IF(E572="","",DataPembayaran_BLU!$F572)</f>
        <v/>
      </c>
      <c r="J572" s="263" t="str">
        <f>IFERROR(INDEX(supplier_alamat,MATCH(DataSP2D_BLU!I572,supplier,0)),"")</f>
        <v/>
      </c>
      <c r="K572" s="263" t="str">
        <f t="shared" si="39"/>
        <v/>
      </c>
      <c r="L572" s="263" t="str">
        <f t="shared" si="40"/>
        <v/>
      </c>
      <c r="M572" s="263" t="str">
        <f t="shared" si="41"/>
        <v/>
      </c>
      <c r="N572" s="264" t="str">
        <f>IF(E572="","",DataPembayaran_BLU!$G572)</f>
        <v/>
      </c>
    </row>
    <row r="573" spans="1:14">
      <c r="A573" s="256">
        <v>572</v>
      </c>
      <c r="B573" s="257" t="str">
        <f>_xlfn.IFNA(INDEX(DataPembayaran_BLU!$C$2:$C$700,MATCH(A573,DataPembayaran_BLU!$A$2:$A$700,0)),"")</f>
        <v/>
      </c>
      <c r="C573" s="258" t="str">
        <f>IF(INDEX(DataPembayaran_BLU!$B$2:$B$700,MATCH(DataSP2D_BLU!B573,DataPembayaran_BLU!$C$2:$C$700,0))=0,"",INDEX(DataPembayaran_BLU!$B$2:$B$700,MATCH(DataSP2D_BLU!B573,DataPembayaran_BLU!$C$2:$C$700,0)))</f>
        <v/>
      </c>
      <c r="D573" s="259"/>
      <c r="F573" s="261" t="str">
        <f>IF(E573="","",DataPembayaran_BLU!$U573)</f>
        <v/>
      </c>
      <c r="G573" s="262" t="str">
        <f>IF(E573="","",DataPembayaran_BLU!$E573)</f>
        <v/>
      </c>
      <c r="H573" s="7" t="str">
        <f>IF(E573="","",DataPembayaran_BLU!$L573-DataPembayaran_BLU!$N573-DataPembayaran_BLU!$P573)</f>
        <v/>
      </c>
      <c r="I573" s="256" t="str">
        <f>IF(E573="","",DataPembayaran_BLU!$F573)</f>
        <v/>
      </c>
      <c r="J573" s="263" t="str">
        <f>IFERROR(INDEX(supplier_alamat,MATCH(DataSP2D_BLU!I573,supplier,0)),"")</f>
        <v/>
      </c>
      <c r="K573" s="263" t="str">
        <f t="shared" si="39"/>
        <v/>
      </c>
      <c r="L573" s="263" t="str">
        <f t="shared" si="40"/>
        <v/>
      </c>
      <c r="M573" s="263" t="str">
        <f t="shared" si="41"/>
        <v/>
      </c>
      <c r="N573" s="264" t="str">
        <f>IF(E573="","",DataPembayaran_BLU!$G573)</f>
        <v/>
      </c>
    </row>
    <row r="574" spans="1:14">
      <c r="A574" s="256">
        <v>573</v>
      </c>
      <c r="B574" s="257" t="str">
        <f>_xlfn.IFNA(INDEX(DataPembayaran_BLU!$C$2:$C$700,MATCH(A574,DataPembayaran_BLU!$A$2:$A$700,0)),"")</f>
        <v/>
      </c>
      <c r="C574" s="258" t="str">
        <f>IF(INDEX(DataPembayaran_BLU!$B$2:$B$700,MATCH(DataSP2D_BLU!B574,DataPembayaran_BLU!$C$2:$C$700,0))=0,"",INDEX(DataPembayaran_BLU!$B$2:$B$700,MATCH(DataSP2D_BLU!B574,DataPembayaran_BLU!$C$2:$C$700,0)))</f>
        <v/>
      </c>
      <c r="D574" s="259"/>
      <c r="F574" s="261" t="str">
        <f>IF(E574="","",DataPembayaran_BLU!$U574)</f>
        <v/>
      </c>
      <c r="G574" s="262" t="str">
        <f>IF(E574="","",DataPembayaran_BLU!$E574)</f>
        <v/>
      </c>
      <c r="H574" s="7" t="str">
        <f>IF(E574="","",DataPembayaran_BLU!$L574-DataPembayaran_BLU!$N574-DataPembayaran_BLU!$P574)</f>
        <v/>
      </c>
      <c r="I574" s="256" t="str">
        <f>IF(E574="","",DataPembayaran_BLU!$F574)</f>
        <v/>
      </c>
      <c r="J574" s="263" t="str">
        <f>IFERROR(INDEX(supplier_alamat,MATCH(DataSP2D_BLU!I574,supplier,0)),"")</f>
        <v/>
      </c>
      <c r="K574" s="263" t="str">
        <f t="shared" si="39"/>
        <v/>
      </c>
      <c r="L574" s="263" t="str">
        <f t="shared" si="40"/>
        <v/>
      </c>
      <c r="M574" s="263" t="str">
        <f t="shared" si="41"/>
        <v/>
      </c>
      <c r="N574" s="264" t="str">
        <f>IF(E574="","",DataPembayaran_BLU!$G574)</f>
        <v/>
      </c>
    </row>
    <row r="575" spans="1:14">
      <c r="A575" s="256">
        <v>574</v>
      </c>
      <c r="B575" s="257" t="str">
        <f>_xlfn.IFNA(INDEX(DataPembayaran_BLU!$C$2:$C$700,MATCH(A575,DataPembayaran_BLU!$A$2:$A$700,0)),"")</f>
        <v/>
      </c>
      <c r="C575" s="258" t="str">
        <f>IF(INDEX(DataPembayaran_BLU!$B$2:$B$700,MATCH(DataSP2D_BLU!B575,DataPembayaran_BLU!$C$2:$C$700,0))=0,"",INDEX(DataPembayaran_BLU!$B$2:$B$700,MATCH(DataSP2D_BLU!B575,DataPembayaran_BLU!$C$2:$C$700,0)))</f>
        <v/>
      </c>
      <c r="D575" s="259"/>
      <c r="F575" s="261" t="str">
        <f>IF(E575="","",DataPembayaran_BLU!$U575)</f>
        <v/>
      </c>
      <c r="G575" s="262" t="str">
        <f>IF(E575="","",DataPembayaran_BLU!$E575)</f>
        <v/>
      </c>
      <c r="H575" s="7" t="str">
        <f>IF(E575="","",DataPembayaran_BLU!$L575-DataPembayaran_BLU!$N575-DataPembayaran_BLU!$P575)</f>
        <v/>
      </c>
      <c r="I575" s="256" t="str">
        <f>IF(E575="","",DataPembayaran_BLU!$F575)</f>
        <v/>
      </c>
      <c r="J575" s="263" t="str">
        <f>IFERROR(INDEX(supplier_alamat,MATCH(DataSP2D_BLU!I575,supplier,0)),"")</f>
        <v/>
      </c>
      <c r="K575" s="263" t="str">
        <f t="shared" si="39"/>
        <v/>
      </c>
      <c r="L575" s="263" t="str">
        <f t="shared" si="40"/>
        <v/>
      </c>
      <c r="M575" s="263" t="str">
        <f t="shared" si="41"/>
        <v/>
      </c>
      <c r="N575" s="264" t="str">
        <f>IF(E575="","",DataPembayaran_BLU!$G575)</f>
        <v/>
      </c>
    </row>
    <row r="576" spans="1:14">
      <c r="A576" s="256">
        <v>575</v>
      </c>
      <c r="B576" s="257" t="str">
        <f>_xlfn.IFNA(INDEX(DataPembayaran_BLU!$C$2:$C$700,MATCH(A576,DataPembayaran_BLU!$A$2:$A$700,0)),"")</f>
        <v/>
      </c>
      <c r="C576" s="258" t="str">
        <f>IF(INDEX(DataPembayaran_BLU!$B$2:$B$700,MATCH(DataSP2D_BLU!B576,DataPembayaran_BLU!$C$2:$C$700,0))=0,"",INDEX(DataPembayaran_BLU!$B$2:$B$700,MATCH(DataSP2D_BLU!B576,DataPembayaran_BLU!$C$2:$C$700,0)))</f>
        <v/>
      </c>
      <c r="D576" s="259"/>
      <c r="F576" s="261" t="str">
        <f>IF(E576="","",DataPembayaran_BLU!$U576)</f>
        <v/>
      </c>
      <c r="G576" s="262" t="str">
        <f>IF(E576="","",DataPembayaran_BLU!$E576)</f>
        <v/>
      </c>
      <c r="H576" s="7" t="str">
        <f>IF(E576="","",DataPembayaran_BLU!$L576-DataPembayaran_BLU!$N576-DataPembayaran_BLU!$P576)</f>
        <v/>
      </c>
      <c r="I576" s="256" t="str">
        <f>IF(E576="","",DataPembayaran_BLU!$F576)</f>
        <v/>
      </c>
      <c r="J576" s="263" t="str">
        <f>IFERROR(INDEX(supplier_alamat,MATCH(DataSP2D_BLU!I576,supplier,0)),"")</f>
        <v/>
      </c>
      <c r="K576" s="263" t="str">
        <f t="shared" si="39"/>
        <v/>
      </c>
      <c r="L576" s="263" t="str">
        <f t="shared" si="40"/>
        <v/>
      </c>
      <c r="M576" s="263" t="str">
        <f t="shared" si="41"/>
        <v/>
      </c>
      <c r="N576" s="264" t="str">
        <f>IF(E576="","",DataPembayaran_BLU!$G576)</f>
        <v/>
      </c>
    </row>
    <row r="577" spans="1:14">
      <c r="A577" s="256">
        <v>576</v>
      </c>
      <c r="B577" s="257" t="str">
        <f>_xlfn.IFNA(INDEX(DataPembayaran_BLU!$C$2:$C$700,MATCH(A577,DataPembayaran_BLU!$A$2:$A$700,0)),"")</f>
        <v/>
      </c>
      <c r="C577" s="258" t="str">
        <f>IF(INDEX(DataPembayaran_BLU!$B$2:$B$700,MATCH(DataSP2D_BLU!B577,DataPembayaran_BLU!$C$2:$C$700,0))=0,"",INDEX(DataPembayaran_BLU!$B$2:$B$700,MATCH(DataSP2D_BLU!B577,DataPembayaran_BLU!$C$2:$C$700,0)))</f>
        <v/>
      </c>
      <c r="D577" s="259"/>
      <c r="F577" s="261" t="str">
        <f>IF(E577="","",DataPembayaran_BLU!$U577)</f>
        <v/>
      </c>
      <c r="G577" s="262" t="str">
        <f>IF(E577="","",DataPembayaran_BLU!$E577)</f>
        <v/>
      </c>
      <c r="H577" s="7" t="str">
        <f>IF(E577="","",DataPembayaran_BLU!$L577-DataPembayaran_BLU!$N577-DataPembayaran_BLU!$P577)</f>
        <v/>
      </c>
      <c r="I577" s="256" t="str">
        <f>IF(E577="","",DataPembayaran_BLU!$F577)</f>
        <v/>
      </c>
      <c r="J577" s="263" t="str">
        <f>IFERROR(INDEX(supplier_alamat,MATCH(DataSP2D_BLU!I577,supplier,0)),"")</f>
        <v/>
      </c>
      <c r="K577" s="263" t="str">
        <f t="shared" si="39"/>
        <v/>
      </c>
      <c r="L577" s="263" t="str">
        <f t="shared" si="40"/>
        <v/>
      </c>
      <c r="M577" s="263" t="str">
        <f t="shared" si="41"/>
        <v/>
      </c>
      <c r="N577" s="264" t="str">
        <f>IF(E577="","",DataPembayaran_BLU!$G577)</f>
        <v/>
      </c>
    </row>
    <row r="578" spans="1:14">
      <c r="A578" s="256">
        <v>577</v>
      </c>
      <c r="B578" s="257" t="str">
        <f>_xlfn.IFNA(INDEX(DataPembayaran_BLU!$C$2:$C$700,MATCH(A578,DataPembayaran_BLU!$A$2:$A$700,0)),"")</f>
        <v/>
      </c>
      <c r="C578" s="258" t="str">
        <f>IF(INDEX(DataPembayaran_BLU!$B$2:$B$700,MATCH(DataSP2D_BLU!B578,DataPembayaran_BLU!$C$2:$C$700,0))=0,"",INDEX(DataPembayaran_BLU!$B$2:$B$700,MATCH(DataSP2D_BLU!B578,DataPembayaran_BLU!$C$2:$C$700,0)))</f>
        <v/>
      </c>
      <c r="D578" s="259"/>
      <c r="F578" s="261" t="str">
        <f>IF(E578="","",DataPembayaran_BLU!$U578)</f>
        <v/>
      </c>
      <c r="G578" s="262" t="str">
        <f>IF(E578="","",DataPembayaran_BLU!$E578)</f>
        <v/>
      </c>
      <c r="H578" s="7" t="str">
        <f>IF(E578="","",DataPembayaran_BLU!$L578-DataPembayaran_BLU!$N578-DataPembayaran_BLU!$P578)</f>
        <v/>
      </c>
      <c r="I578" s="256" t="str">
        <f>IF(E578="","",DataPembayaran_BLU!$F578)</f>
        <v/>
      </c>
      <c r="J578" s="263" t="str">
        <f>IFERROR(INDEX(supplier_alamat,MATCH(DataSP2D_BLU!I578,supplier,0)),"")</f>
        <v/>
      </c>
      <c r="K578" s="263" t="str">
        <f t="shared" si="39"/>
        <v/>
      </c>
      <c r="L578" s="263" t="str">
        <f t="shared" si="40"/>
        <v/>
      </c>
      <c r="M578" s="263" t="str">
        <f t="shared" si="41"/>
        <v/>
      </c>
      <c r="N578" s="264" t="str">
        <f>IF(E578="","",DataPembayaran_BLU!$G578)</f>
        <v/>
      </c>
    </row>
    <row r="579" spans="1:14">
      <c r="A579" s="256">
        <v>578</v>
      </c>
      <c r="B579" s="257" t="str">
        <f>_xlfn.IFNA(INDEX(DataPembayaran_BLU!$C$2:$C$700,MATCH(A579,DataPembayaran_BLU!$A$2:$A$700,0)),"")</f>
        <v/>
      </c>
      <c r="C579" s="258" t="str">
        <f>IF(INDEX(DataPembayaran_BLU!$B$2:$B$700,MATCH(DataSP2D_BLU!B579,DataPembayaran_BLU!$C$2:$C$700,0))=0,"",INDEX(DataPembayaran_BLU!$B$2:$B$700,MATCH(DataSP2D_BLU!B579,DataPembayaran_BLU!$C$2:$C$700,0)))</f>
        <v/>
      </c>
      <c r="D579" s="259"/>
      <c r="F579" s="261" t="str">
        <f>IF(E579="","",DataPembayaran_BLU!$U579)</f>
        <v/>
      </c>
      <c r="G579" s="262" t="str">
        <f>IF(E579="","",DataPembayaran_BLU!$E579)</f>
        <v/>
      </c>
      <c r="H579" s="7" t="str">
        <f>IF(E579="","",DataPembayaran_BLU!$L579-DataPembayaran_BLU!$N579-DataPembayaran_BLU!$P579)</f>
        <v/>
      </c>
      <c r="I579" s="256" t="str">
        <f>IF(E579="","",DataPembayaran_BLU!$F579)</f>
        <v/>
      </c>
      <c r="J579" s="263" t="str">
        <f>IFERROR(INDEX(supplier_alamat,MATCH(DataSP2D_BLU!I579,supplier,0)),"")</f>
        <v/>
      </c>
      <c r="K579" s="263" t="str">
        <f t="shared" si="39"/>
        <v/>
      </c>
      <c r="L579" s="263" t="str">
        <f t="shared" si="40"/>
        <v/>
      </c>
      <c r="M579" s="263" t="str">
        <f t="shared" si="41"/>
        <v/>
      </c>
      <c r="N579" s="264" t="str">
        <f>IF(E579="","",DataPembayaran_BLU!$G579)</f>
        <v/>
      </c>
    </row>
    <row r="580" spans="1:14">
      <c r="A580" s="256">
        <v>579</v>
      </c>
      <c r="B580" s="257" t="str">
        <f>_xlfn.IFNA(INDEX(DataPembayaran_BLU!$C$2:$C$700,MATCH(A580,DataPembayaran_BLU!$A$2:$A$700,0)),"")</f>
        <v/>
      </c>
      <c r="C580" s="258" t="str">
        <f>IF(INDEX(DataPembayaran_BLU!$B$2:$B$700,MATCH(DataSP2D_BLU!B580,DataPembayaran_BLU!$C$2:$C$700,0))=0,"",INDEX(DataPembayaran_BLU!$B$2:$B$700,MATCH(DataSP2D_BLU!B580,DataPembayaran_BLU!$C$2:$C$700,0)))</f>
        <v/>
      </c>
      <c r="D580" s="259"/>
      <c r="F580" s="261" t="str">
        <f>IF(E580="","",DataPembayaran_BLU!$U580)</f>
        <v/>
      </c>
      <c r="G580" s="262" t="str">
        <f>IF(E580="","",DataPembayaran_BLU!$E580)</f>
        <v/>
      </c>
      <c r="H580" s="7" t="str">
        <f>IF(E580="","",DataPembayaran_BLU!$L580-DataPembayaran_BLU!$N580-DataPembayaran_BLU!$P580)</f>
        <v/>
      </c>
      <c r="I580" s="256" t="str">
        <f>IF(E580="","",DataPembayaran_BLU!$F580)</f>
        <v/>
      </c>
      <c r="J580" s="263" t="str">
        <f>IFERROR(INDEX(supplier_alamat,MATCH(DataSP2D_BLU!I580,supplier,0)),"")</f>
        <v/>
      </c>
      <c r="K580" s="263" t="str">
        <f t="shared" si="39"/>
        <v/>
      </c>
      <c r="L580" s="263" t="str">
        <f t="shared" si="40"/>
        <v/>
      </c>
      <c r="M580" s="263" t="str">
        <f t="shared" si="41"/>
        <v/>
      </c>
      <c r="N580" s="264" t="str">
        <f>IF(E580="","",DataPembayaran_BLU!$G580)</f>
        <v/>
      </c>
    </row>
    <row r="581" spans="1:14">
      <c r="A581" s="256">
        <v>580</v>
      </c>
      <c r="B581" s="257" t="str">
        <f>_xlfn.IFNA(INDEX(DataPembayaran_BLU!$C$2:$C$700,MATCH(A581,DataPembayaran_BLU!$A$2:$A$700,0)),"")</f>
        <v/>
      </c>
      <c r="C581" s="258" t="str">
        <f>IF(INDEX(DataPembayaran_BLU!$B$2:$B$700,MATCH(DataSP2D_BLU!B581,DataPembayaran_BLU!$C$2:$C$700,0))=0,"",INDEX(DataPembayaran_BLU!$B$2:$B$700,MATCH(DataSP2D_BLU!B581,DataPembayaran_BLU!$C$2:$C$700,0)))</f>
        <v/>
      </c>
      <c r="D581" s="259"/>
      <c r="F581" s="261" t="str">
        <f>IF(E581="","",DataPembayaran_BLU!$U581)</f>
        <v/>
      </c>
      <c r="G581" s="262" t="str">
        <f>IF(E581="","",DataPembayaran_BLU!$E581)</f>
        <v/>
      </c>
      <c r="H581" s="7" t="str">
        <f>IF(E581="","",DataPembayaran_BLU!$L581-DataPembayaran_BLU!$N581-DataPembayaran_BLU!$P581)</f>
        <v/>
      </c>
      <c r="I581" s="256" t="str">
        <f>IF(E581="","",DataPembayaran_BLU!$F581)</f>
        <v/>
      </c>
      <c r="J581" s="263" t="str">
        <f>IFERROR(INDEX(supplier_alamat,MATCH(DataSP2D_BLU!I581,supplier,0)),"")</f>
        <v/>
      </c>
      <c r="K581" s="263" t="str">
        <f t="shared" si="39"/>
        <v/>
      </c>
      <c r="L581" s="263" t="str">
        <f t="shared" si="40"/>
        <v/>
      </c>
      <c r="M581" s="263" t="str">
        <f t="shared" si="41"/>
        <v/>
      </c>
      <c r="N581" s="264" t="str">
        <f>IF(E581="","",DataPembayaran_BLU!$G581)</f>
        <v/>
      </c>
    </row>
    <row r="582" spans="1:14">
      <c r="A582" s="256">
        <v>581</v>
      </c>
      <c r="B582" s="257" t="str">
        <f>_xlfn.IFNA(INDEX(DataPembayaran_BLU!$C$2:$C$700,MATCH(A582,DataPembayaran_BLU!$A$2:$A$700,0)),"")</f>
        <v/>
      </c>
      <c r="C582" s="258" t="str">
        <f>IF(INDEX(DataPembayaran_BLU!$B$2:$B$700,MATCH(DataSP2D_BLU!B582,DataPembayaran_BLU!$C$2:$C$700,0))=0,"",INDEX(DataPembayaran_BLU!$B$2:$B$700,MATCH(DataSP2D_BLU!B582,DataPembayaran_BLU!$C$2:$C$700,0)))</f>
        <v/>
      </c>
      <c r="D582" s="259"/>
      <c r="F582" s="261" t="str">
        <f>IF(E582="","",DataPembayaran_BLU!$U582)</f>
        <v/>
      </c>
      <c r="G582" s="262" t="str">
        <f>IF(E582="","",DataPembayaran_BLU!$E582)</f>
        <v/>
      </c>
      <c r="H582" s="7" t="str">
        <f>IF(E582="","",DataPembayaran_BLU!$L582-DataPembayaran_BLU!$N582-DataPembayaran_BLU!$P582)</f>
        <v/>
      </c>
      <c r="I582" s="256" t="str">
        <f>IF(E582="","",DataPembayaran_BLU!$F582)</f>
        <v/>
      </c>
      <c r="J582" s="263" t="str">
        <f>IFERROR(INDEX(supplier_alamat,MATCH(DataSP2D_BLU!I582,supplier,0)),"")</f>
        <v/>
      </c>
      <c r="K582" s="263" t="str">
        <f t="shared" si="39"/>
        <v/>
      </c>
      <c r="L582" s="263" t="str">
        <f t="shared" si="40"/>
        <v/>
      </c>
      <c r="M582" s="263" t="str">
        <f t="shared" si="41"/>
        <v/>
      </c>
      <c r="N582" s="264" t="str">
        <f>IF(E582="","",DataPembayaran_BLU!$G582)</f>
        <v/>
      </c>
    </row>
    <row r="583" spans="1:14">
      <c r="A583" s="256">
        <v>582</v>
      </c>
      <c r="B583" s="257" t="str">
        <f>_xlfn.IFNA(INDEX(DataPembayaran_BLU!$C$2:$C$700,MATCH(A583,DataPembayaran_BLU!$A$2:$A$700,0)),"")</f>
        <v/>
      </c>
      <c r="C583" s="258" t="str">
        <f>IF(INDEX(DataPembayaran_BLU!$B$2:$B$700,MATCH(DataSP2D_BLU!B583,DataPembayaran_BLU!$C$2:$C$700,0))=0,"",INDEX(DataPembayaran_BLU!$B$2:$B$700,MATCH(DataSP2D_BLU!B583,DataPembayaran_BLU!$C$2:$C$700,0)))</f>
        <v/>
      </c>
      <c r="D583" s="259"/>
      <c r="F583" s="261" t="str">
        <f>IF(E583="","",DataPembayaran_BLU!$U583)</f>
        <v/>
      </c>
      <c r="G583" s="262" t="str">
        <f>IF(E583="","",DataPembayaran_BLU!$E583)</f>
        <v/>
      </c>
      <c r="H583" s="7" t="str">
        <f>IF(E583="","",DataPembayaran_BLU!$L583-DataPembayaran_BLU!$N583-DataPembayaran_BLU!$P583)</f>
        <v/>
      </c>
      <c r="I583" s="256" t="str">
        <f>IF(E583="","",DataPembayaran_BLU!$F583)</f>
        <v/>
      </c>
      <c r="J583" s="263" t="str">
        <f>IFERROR(INDEX(supplier_alamat,MATCH(DataSP2D_BLU!I583,supplier,0)),"")</f>
        <v/>
      </c>
      <c r="K583" s="263" t="str">
        <f t="shared" si="39"/>
        <v/>
      </c>
      <c r="L583" s="263" t="str">
        <f t="shared" si="40"/>
        <v/>
      </c>
      <c r="M583" s="263" t="str">
        <f t="shared" si="41"/>
        <v/>
      </c>
      <c r="N583" s="264" t="str">
        <f>IF(E583="","",DataPembayaran_BLU!$G583)</f>
        <v/>
      </c>
    </row>
    <row r="584" spans="1:14">
      <c r="A584" s="256">
        <v>583</v>
      </c>
      <c r="B584" s="257" t="str">
        <f>_xlfn.IFNA(INDEX(DataPembayaran_BLU!$C$2:$C$700,MATCH(A584,DataPembayaran_BLU!$A$2:$A$700,0)),"")</f>
        <v/>
      </c>
      <c r="C584" s="258" t="str">
        <f>IF(INDEX(DataPembayaran_BLU!$B$2:$B$700,MATCH(DataSP2D_BLU!B584,DataPembayaran_BLU!$C$2:$C$700,0))=0,"",INDEX(DataPembayaran_BLU!$B$2:$B$700,MATCH(DataSP2D_BLU!B584,DataPembayaran_BLU!$C$2:$C$700,0)))</f>
        <v/>
      </c>
      <c r="D584" s="259"/>
      <c r="F584" s="261" t="str">
        <f>IF(E584="","",DataPembayaran_BLU!$U584)</f>
        <v/>
      </c>
      <c r="G584" s="262" t="str">
        <f>IF(E584="","",DataPembayaran_BLU!$E584)</f>
        <v/>
      </c>
      <c r="H584" s="7" t="str">
        <f>IF(E584="","",DataPembayaran_BLU!$L584-DataPembayaran_BLU!$N584-DataPembayaran_BLU!$P584)</f>
        <v/>
      </c>
      <c r="I584" s="256" t="str">
        <f>IF(E584="","",DataPembayaran_BLU!$F584)</f>
        <v/>
      </c>
      <c r="J584" s="263" t="str">
        <f>IFERROR(INDEX(supplier_alamat,MATCH(DataSP2D_BLU!I584,supplier,0)),"")</f>
        <v/>
      </c>
      <c r="K584" s="263" t="str">
        <f t="shared" si="39"/>
        <v/>
      </c>
      <c r="L584" s="263" t="str">
        <f t="shared" si="40"/>
        <v/>
      </c>
      <c r="M584" s="263" t="str">
        <f t="shared" si="41"/>
        <v/>
      </c>
      <c r="N584" s="264" t="str">
        <f>IF(E584="","",DataPembayaran_BLU!$G584)</f>
        <v/>
      </c>
    </row>
    <row r="585" spans="1:14">
      <c r="A585" s="256">
        <v>584</v>
      </c>
      <c r="B585" s="257" t="str">
        <f>_xlfn.IFNA(INDEX(DataPembayaran_BLU!$C$2:$C$700,MATCH(A585,DataPembayaran_BLU!$A$2:$A$700,0)),"")</f>
        <v/>
      </c>
      <c r="C585" s="258" t="str">
        <f>IF(INDEX(DataPembayaran_BLU!$B$2:$B$700,MATCH(DataSP2D_BLU!B585,DataPembayaran_BLU!$C$2:$C$700,0))=0,"",INDEX(DataPembayaran_BLU!$B$2:$B$700,MATCH(DataSP2D_BLU!B585,DataPembayaran_BLU!$C$2:$C$700,0)))</f>
        <v/>
      </c>
      <c r="D585" s="259"/>
      <c r="F585" s="261" t="str">
        <f>IF(E585="","",DataPembayaran_BLU!$U585)</f>
        <v/>
      </c>
      <c r="G585" s="262" t="str">
        <f>IF(E585="","",DataPembayaran_BLU!$E585)</f>
        <v/>
      </c>
      <c r="H585" s="7" t="str">
        <f>IF(E585="","",DataPembayaran_BLU!$L585-DataPembayaran_BLU!$N585-DataPembayaran_BLU!$P585)</f>
        <v/>
      </c>
      <c r="I585" s="256" t="str">
        <f>IF(E585="","",DataPembayaran_BLU!$F585)</f>
        <v/>
      </c>
      <c r="J585" s="263" t="str">
        <f>IFERROR(INDEX(supplier_alamat,MATCH(DataSP2D_BLU!I585,supplier,0)),"")</f>
        <v/>
      </c>
      <c r="K585" s="263" t="str">
        <f t="shared" si="39"/>
        <v/>
      </c>
      <c r="L585" s="263" t="str">
        <f t="shared" si="40"/>
        <v/>
      </c>
      <c r="M585" s="263" t="str">
        <f t="shared" si="41"/>
        <v/>
      </c>
      <c r="N585" s="264" t="str">
        <f>IF(E585="","",DataPembayaran_BLU!$G585)</f>
        <v/>
      </c>
    </row>
    <row r="586" spans="1:14">
      <c r="A586" s="256">
        <v>585</v>
      </c>
      <c r="B586" s="257" t="str">
        <f>_xlfn.IFNA(INDEX(DataPembayaran_BLU!$C$2:$C$700,MATCH(A586,DataPembayaran_BLU!$A$2:$A$700,0)),"")</f>
        <v/>
      </c>
      <c r="C586" s="258" t="str">
        <f>IF(INDEX(DataPembayaran_BLU!$B$2:$B$700,MATCH(DataSP2D_BLU!B586,DataPembayaran_BLU!$C$2:$C$700,0))=0,"",INDEX(DataPembayaran_BLU!$B$2:$B$700,MATCH(DataSP2D_BLU!B586,DataPembayaran_BLU!$C$2:$C$700,0)))</f>
        <v/>
      </c>
      <c r="D586" s="259"/>
      <c r="F586" s="261" t="str">
        <f>IF(E586="","",DataPembayaran_BLU!$U586)</f>
        <v/>
      </c>
      <c r="G586" s="262" t="str">
        <f>IF(E586="","",DataPembayaran_BLU!$E586)</f>
        <v/>
      </c>
      <c r="H586" s="7" t="str">
        <f>IF(E586="","",DataPembayaran_BLU!$L586-DataPembayaran_BLU!$N586-DataPembayaran_BLU!$P586)</f>
        <v/>
      </c>
      <c r="I586" s="256" t="str">
        <f>IF(E586="","",DataPembayaran_BLU!$F586)</f>
        <v/>
      </c>
      <c r="J586" s="263" t="str">
        <f>IFERROR(INDEX(supplier_alamat,MATCH(DataSP2D_BLU!I586,supplier,0)),"")</f>
        <v/>
      </c>
      <c r="K586" s="263" t="str">
        <f t="shared" si="39"/>
        <v/>
      </c>
      <c r="L586" s="263" t="str">
        <f t="shared" si="40"/>
        <v/>
      </c>
      <c r="M586" s="263" t="str">
        <f t="shared" si="41"/>
        <v/>
      </c>
      <c r="N586" s="264" t="str">
        <f>IF(E586="","",DataPembayaran_BLU!$G586)</f>
        <v/>
      </c>
    </row>
    <row r="587" spans="1:14">
      <c r="A587" s="256">
        <v>586</v>
      </c>
      <c r="B587" s="257" t="str">
        <f>_xlfn.IFNA(INDEX(DataPembayaran_BLU!$C$2:$C$700,MATCH(A587,DataPembayaran_BLU!$A$2:$A$700,0)),"")</f>
        <v/>
      </c>
      <c r="C587" s="258" t="str">
        <f>IF(INDEX(DataPembayaran_BLU!$B$2:$B$700,MATCH(DataSP2D_BLU!B587,DataPembayaran_BLU!$C$2:$C$700,0))=0,"",INDEX(DataPembayaran_BLU!$B$2:$B$700,MATCH(DataSP2D_BLU!B587,DataPembayaran_BLU!$C$2:$C$700,0)))</f>
        <v/>
      </c>
      <c r="D587" s="259"/>
      <c r="F587" s="261" t="str">
        <f>IF(E587="","",DataPembayaran_BLU!$U587)</f>
        <v/>
      </c>
      <c r="G587" s="262" t="str">
        <f>IF(E587="","",DataPembayaran_BLU!$E587)</f>
        <v/>
      </c>
      <c r="H587" s="7" t="str">
        <f>IF(E587="","",DataPembayaran_BLU!$L587-DataPembayaran_BLU!$N587-DataPembayaran_BLU!$P587)</f>
        <v/>
      </c>
      <c r="I587" s="256" t="str">
        <f>IF(E587="","",DataPembayaran_BLU!$F587)</f>
        <v/>
      </c>
      <c r="J587" s="263" t="str">
        <f>IFERROR(INDEX(supplier_alamat,MATCH(DataSP2D_BLU!I587,supplier,0)),"")</f>
        <v/>
      </c>
      <c r="K587" s="263" t="str">
        <f t="shared" si="39"/>
        <v/>
      </c>
      <c r="L587" s="263" t="str">
        <f t="shared" si="40"/>
        <v/>
      </c>
      <c r="M587" s="263" t="str">
        <f t="shared" si="41"/>
        <v/>
      </c>
      <c r="N587" s="264" t="str">
        <f>IF(E587="","",DataPembayaran_BLU!$G587)</f>
        <v/>
      </c>
    </row>
    <row r="588" spans="1:14">
      <c r="A588" s="256">
        <v>587</v>
      </c>
      <c r="B588" s="257" t="str">
        <f>_xlfn.IFNA(INDEX(DataPembayaran_BLU!$C$2:$C$700,MATCH(A588,DataPembayaran_BLU!$A$2:$A$700,0)),"")</f>
        <v/>
      </c>
      <c r="C588" s="258" t="str">
        <f>IF(INDEX(DataPembayaran_BLU!$B$2:$B$700,MATCH(DataSP2D_BLU!B588,DataPembayaran_BLU!$C$2:$C$700,0))=0,"",INDEX(DataPembayaran_BLU!$B$2:$B$700,MATCH(DataSP2D_BLU!B588,DataPembayaran_BLU!$C$2:$C$700,0)))</f>
        <v/>
      </c>
      <c r="D588" s="259"/>
      <c r="F588" s="261" t="str">
        <f>IF(E588="","",DataPembayaran_BLU!$U588)</f>
        <v/>
      </c>
      <c r="G588" s="262" t="str">
        <f>IF(E588="","",DataPembayaran_BLU!$E588)</f>
        <v/>
      </c>
      <c r="H588" s="7" t="str">
        <f>IF(E588="","",DataPembayaran_BLU!$L588-DataPembayaran_BLU!$N588-DataPembayaran_BLU!$P588)</f>
        <v/>
      </c>
      <c r="I588" s="256" t="str">
        <f>IF(E588="","",DataPembayaran_BLU!$F588)</f>
        <v/>
      </c>
      <c r="J588" s="263" t="str">
        <f>IFERROR(INDEX(supplier_alamat,MATCH(DataSP2D_BLU!I588,supplier,0)),"")</f>
        <v/>
      </c>
      <c r="K588" s="263" t="str">
        <f t="shared" ref="K588:K651" si="42">IFERROR(INDEX(supplier_npwp,MATCH(I588,supplier,0)),"")</f>
        <v/>
      </c>
      <c r="L588" s="263" t="str">
        <f t="shared" ref="L588:L651" si="43">IFERROR(INDEX(supplier_rekening,MATCH(I588,supplier,0)),"")</f>
        <v/>
      </c>
      <c r="M588" s="263" t="str">
        <f t="shared" ref="M588:M651" si="44">IFERROR(INDEX(supplier_bank,MATCH(I588,supplier,0)),"")</f>
        <v/>
      </c>
      <c r="N588" s="264" t="str">
        <f>IF(E588="","",DataPembayaran_BLU!$G588)</f>
        <v/>
      </c>
    </row>
    <row r="589" spans="1:14">
      <c r="A589" s="256">
        <v>588</v>
      </c>
      <c r="B589" s="257" t="str">
        <f>_xlfn.IFNA(INDEX(DataPembayaran_BLU!$C$2:$C$700,MATCH(A589,DataPembayaran_BLU!$A$2:$A$700,0)),"")</f>
        <v/>
      </c>
      <c r="C589" s="258" t="str">
        <f>IF(INDEX(DataPembayaran_BLU!$B$2:$B$700,MATCH(DataSP2D_BLU!B589,DataPembayaran_BLU!$C$2:$C$700,0))=0,"",INDEX(DataPembayaran_BLU!$B$2:$B$700,MATCH(DataSP2D_BLU!B589,DataPembayaran_BLU!$C$2:$C$700,0)))</f>
        <v/>
      </c>
      <c r="D589" s="259"/>
      <c r="F589" s="261" t="str">
        <f>IF(E589="","",DataPembayaran_BLU!$U589)</f>
        <v/>
      </c>
      <c r="G589" s="262" t="str">
        <f>IF(E589="","",DataPembayaran_BLU!$E589)</f>
        <v/>
      </c>
      <c r="H589" s="7" t="str">
        <f>IF(E589="","",DataPembayaran_BLU!$L589-DataPembayaran_BLU!$N589-DataPembayaran_BLU!$P589)</f>
        <v/>
      </c>
      <c r="I589" s="256" t="str">
        <f>IF(E589="","",DataPembayaran_BLU!$F589)</f>
        <v/>
      </c>
      <c r="J589" s="263" t="str">
        <f>IFERROR(INDEX(supplier_alamat,MATCH(DataSP2D_BLU!I589,supplier,0)),"")</f>
        <v/>
      </c>
      <c r="K589" s="263" t="str">
        <f t="shared" si="42"/>
        <v/>
      </c>
      <c r="L589" s="263" t="str">
        <f t="shared" si="43"/>
        <v/>
      </c>
      <c r="M589" s="263" t="str">
        <f t="shared" si="44"/>
        <v/>
      </c>
      <c r="N589" s="264" t="str">
        <f>IF(E589="","",DataPembayaran_BLU!$G589)</f>
        <v/>
      </c>
    </row>
    <row r="590" spans="1:14">
      <c r="A590" s="256">
        <v>589</v>
      </c>
      <c r="B590" s="257" t="str">
        <f>_xlfn.IFNA(INDEX(DataPembayaran_BLU!$C$2:$C$700,MATCH(A590,DataPembayaran_BLU!$A$2:$A$700,0)),"")</f>
        <v/>
      </c>
      <c r="C590" s="258" t="str">
        <f>IF(INDEX(DataPembayaran_BLU!$B$2:$B$700,MATCH(DataSP2D_BLU!B590,DataPembayaran_BLU!$C$2:$C$700,0))=0,"",INDEX(DataPembayaran_BLU!$B$2:$B$700,MATCH(DataSP2D_BLU!B590,DataPembayaran_BLU!$C$2:$C$700,0)))</f>
        <v/>
      </c>
      <c r="D590" s="259"/>
      <c r="F590" s="261" t="str">
        <f>IF(E590="","",DataPembayaran_BLU!$U590)</f>
        <v/>
      </c>
      <c r="G590" s="262" t="str">
        <f>IF(E590="","",DataPembayaran_BLU!$E590)</f>
        <v/>
      </c>
      <c r="H590" s="7" t="str">
        <f>IF(E590="","",DataPembayaran_BLU!$L590-DataPembayaran_BLU!$N590-DataPembayaran_BLU!$P590)</f>
        <v/>
      </c>
      <c r="I590" s="256" t="str">
        <f>IF(E590="","",DataPembayaran_BLU!$F590)</f>
        <v/>
      </c>
      <c r="J590" s="263" t="str">
        <f>IFERROR(INDEX(supplier_alamat,MATCH(DataSP2D_BLU!I590,supplier,0)),"")</f>
        <v/>
      </c>
      <c r="K590" s="263" t="str">
        <f t="shared" si="42"/>
        <v/>
      </c>
      <c r="L590" s="263" t="str">
        <f t="shared" si="43"/>
        <v/>
      </c>
      <c r="M590" s="263" t="str">
        <f t="shared" si="44"/>
        <v/>
      </c>
      <c r="N590" s="264" t="str">
        <f>IF(E590="","",DataPembayaran_BLU!$G590)</f>
        <v/>
      </c>
    </row>
    <row r="591" spans="1:14">
      <c r="A591" s="256">
        <v>590</v>
      </c>
      <c r="B591" s="257" t="str">
        <f>_xlfn.IFNA(INDEX(DataPembayaran_BLU!$C$2:$C$700,MATCH(A591,DataPembayaran_BLU!$A$2:$A$700,0)),"")</f>
        <v/>
      </c>
      <c r="C591" s="258" t="str">
        <f>IF(INDEX(DataPembayaran_BLU!$B$2:$B$700,MATCH(DataSP2D_BLU!B591,DataPembayaran_BLU!$C$2:$C$700,0))=0,"",INDEX(DataPembayaran_BLU!$B$2:$B$700,MATCH(DataSP2D_BLU!B591,DataPembayaran_BLU!$C$2:$C$700,0)))</f>
        <v/>
      </c>
      <c r="D591" s="259"/>
      <c r="F591" s="261" t="str">
        <f>IF(E591="","",DataPembayaran_BLU!$U591)</f>
        <v/>
      </c>
      <c r="G591" s="262" t="str">
        <f>IF(E591="","",DataPembayaran_BLU!$E591)</f>
        <v/>
      </c>
      <c r="H591" s="7" t="str">
        <f>IF(E591="","",DataPembayaran_BLU!$L591-DataPembayaran_BLU!$N591-DataPembayaran_BLU!$P591)</f>
        <v/>
      </c>
      <c r="I591" s="256" t="str">
        <f>IF(E591="","",DataPembayaran_BLU!$F591)</f>
        <v/>
      </c>
      <c r="J591" s="263" t="str">
        <f>IFERROR(INDEX(supplier_alamat,MATCH(DataSP2D_BLU!I591,supplier,0)),"")</f>
        <v/>
      </c>
      <c r="K591" s="263" t="str">
        <f t="shared" si="42"/>
        <v/>
      </c>
      <c r="L591" s="263" t="str">
        <f t="shared" si="43"/>
        <v/>
      </c>
      <c r="M591" s="263" t="str">
        <f t="shared" si="44"/>
        <v/>
      </c>
      <c r="N591" s="264" t="str">
        <f>IF(E591="","",DataPembayaran_BLU!$G591)</f>
        <v/>
      </c>
    </row>
    <row r="592" spans="1:14">
      <c r="A592" s="256">
        <v>591</v>
      </c>
      <c r="B592" s="257" t="str">
        <f>_xlfn.IFNA(INDEX(DataPembayaran_BLU!$C$2:$C$700,MATCH(A592,DataPembayaran_BLU!$A$2:$A$700,0)),"")</f>
        <v/>
      </c>
      <c r="C592" s="258" t="str">
        <f>IF(INDEX(DataPembayaran_BLU!$B$2:$B$700,MATCH(DataSP2D_BLU!B592,DataPembayaran_BLU!$C$2:$C$700,0))=0,"",INDEX(DataPembayaran_BLU!$B$2:$B$700,MATCH(DataSP2D_BLU!B592,DataPembayaran_BLU!$C$2:$C$700,0)))</f>
        <v/>
      </c>
      <c r="D592" s="259"/>
      <c r="F592" s="261" t="str">
        <f>IF(E592="","",DataPembayaran_BLU!$U592)</f>
        <v/>
      </c>
      <c r="G592" s="262" t="str">
        <f>IF(E592="","",DataPembayaran_BLU!$E592)</f>
        <v/>
      </c>
      <c r="H592" s="7" t="str">
        <f>IF(E592="","",DataPembayaran_BLU!$L592-DataPembayaran_BLU!$N592-DataPembayaran_BLU!$P592)</f>
        <v/>
      </c>
      <c r="I592" s="256" t="str">
        <f>IF(E592="","",DataPembayaran_BLU!$F592)</f>
        <v/>
      </c>
      <c r="J592" s="263" t="str">
        <f>IFERROR(INDEX(supplier_alamat,MATCH(DataSP2D_BLU!I592,supplier,0)),"")</f>
        <v/>
      </c>
      <c r="K592" s="263" t="str">
        <f t="shared" si="42"/>
        <v/>
      </c>
      <c r="L592" s="263" t="str">
        <f t="shared" si="43"/>
        <v/>
      </c>
      <c r="M592" s="263" t="str">
        <f t="shared" si="44"/>
        <v/>
      </c>
      <c r="N592" s="264" t="str">
        <f>IF(E592="","",DataPembayaran_BLU!$G592)</f>
        <v/>
      </c>
    </row>
    <row r="593" spans="1:14">
      <c r="A593" s="256">
        <v>592</v>
      </c>
      <c r="B593" s="257" t="str">
        <f>_xlfn.IFNA(INDEX(DataPembayaran_BLU!$C$2:$C$700,MATCH(A593,DataPembayaran_BLU!$A$2:$A$700,0)),"")</f>
        <v/>
      </c>
      <c r="C593" s="258" t="str">
        <f>IF(INDEX(DataPembayaran_BLU!$B$2:$B$700,MATCH(DataSP2D_BLU!B593,DataPembayaran_BLU!$C$2:$C$700,0))=0,"",INDEX(DataPembayaran_BLU!$B$2:$B$700,MATCH(DataSP2D_BLU!B593,DataPembayaran_BLU!$C$2:$C$700,0)))</f>
        <v/>
      </c>
      <c r="D593" s="259"/>
      <c r="F593" s="261" t="str">
        <f>IF(E593="","",DataPembayaran_BLU!$U593)</f>
        <v/>
      </c>
      <c r="G593" s="262" t="str">
        <f>IF(E593="","",DataPembayaran_BLU!$E593)</f>
        <v/>
      </c>
      <c r="H593" s="7" t="str">
        <f>IF(E593="","",DataPembayaran_BLU!$L593-DataPembayaran_BLU!$N593-DataPembayaran_BLU!$P593)</f>
        <v/>
      </c>
      <c r="I593" s="256" t="str">
        <f>IF(E593="","",DataPembayaran_BLU!$F593)</f>
        <v/>
      </c>
      <c r="J593" s="263" t="str">
        <f>IFERROR(INDEX(supplier_alamat,MATCH(DataSP2D_BLU!I593,supplier,0)),"")</f>
        <v/>
      </c>
      <c r="K593" s="263" t="str">
        <f t="shared" si="42"/>
        <v/>
      </c>
      <c r="L593" s="263" t="str">
        <f t="shared" si="43"/>
        <v/>
      </c>
      <c r="M593" s="263" t="str">
        <f t="shared" si="44"/>
        <v/>
      </c>
      <c r="N593" s="264" t="str">
        <f>IF(E593="","",DataPembayaran_BLU!$G593)</f>
        <v/>
      </c>
    </row>
    <row r="594" spans="1:14">
      <c r="A594" s="256">
        <v>593</v>
      </c>
      <c r="B594" s="257" t="str">
        <f>_xlfn.IFNA(INDEX(DataPembayaran_BLU!$C$2:$C$700,MATCH(A594,DataPembayaran_BLU!$A$2:$A$700,0)),"")</f>
        <v/>
      </c>
      <c r="C594" s="258" t="str">
        <f>IF(INDEX(DataPembayaran_BLU!$B$2:$B$700,MATCH(DataSP2D_BLU!B594,DataPembayaran_BLU!$C$2:$C$700,0))=0,"",INDEX(DataPembayaran_BLU!$B$2:$B$700,MATCH(DataSP2D_BLU!B594,DataPembayaran_BLU!$C$2:$C$700,0)))</f>
        <v/>
      </c>
      <c r="D594" s="259"/>
      <c r="F594" s="261" t="str">
        <f>IF(E594="","",DataPembayaran_BLU!$U594)</f>
        <v/>
      </c>
      <c r="G594" s="262" t="str">
        <f>IF(E594="","",DataPembayaran_BLU!$E594)</f>
        <v/>
      </c>
      <c r="H594" s="7" t="str">
        <f>IF(E594="","",DataPembayaran_BLU!$L594-DataPembayaran_BLU!$N594-DataPembayaran_BLU!$P594)</f>
        <v/>
      </c>
      <c r="I594" s="256" t="str">
        <f>IF(E594="","",DataPembayaran_BLU!$F594)</f>
        <v/>
      </c>
      <c r="J594" s="263" t="str">
        <f>IFERROR(INDEX(supplier_alamat,MATCH(DataSP2D_BLU!I594,supplier,0)),"")</f>
        <v/>
      </c>
      <c r="K594" s="263" t="str">
        <f t="shared" si="42"/>
        <v/>
      </c>
      <c r="L594" s="263" t="str">
        <f t="shared" si="43"/>
        <v/>
      </c>
      <c r="M594" s="263" t="str">
        <f t="shared" si="44"/>
        <v/>
      </c>
      <c r="N594" s="264" t="str">
        <f>IF(E594="","",DataPembayaran_BLU!$G594)</f>
        <v/>
      </c>
    </row>
    <row r="595" spans="1:14">
      <c r="A595" s="256">
        <v>594</v>
      </c>
      <c r="B595" s="257" t="str">
        <f>_xlfn.IFNA(INDEX(DataPembayaran_BLU!$C$2:$C$700,MATCH(A595,DataPembayaran_BLU!$A$2:$A$700,0)),"")</f>
        <v/>
      </c>
      <c r="C595" s="258" t="str">
        <f>IF(INDEX(DataPembayaran_BLU!$B$2:$B$700,MATCH(DataSP2D_BLU!B595,DataPembayaran_BLU!$C$2:$C$700,0))=0,"",INDEX(DataPembayaran_BLU!$B$2:$B$700,MATCH(DataSP2D_BLU!B595,DataPembayaran_BLU!$C$2:$C$700,0)))</f>
        <v/>
      </c>
      <c r="D595" s="259"/>
      <c r="F595" s="261" t="str">
        <f>IF(E595="","",DataPembayaran_BLU!$U595)</f>
        <v/>
      </c>
      <c r="G595" s="262" t="str">
        <f>IF(E595="","",DataPembayaran_BLU!$E595)</f>
        <v/>
      </c>
      <c r="H595" s="7" t="str">
        <f>IF(E595="","",DataPembayaran_BLU!$L595-DataPembayaran_BLU!$N595-DataPembayaran_BLU!$P595)</f>
        <v/>
      </c>
      <c r="I595" s="256" t="str">
        <f>IF(E595="","",DataPembayaran_BLU!$F595)</f>
        <v/>
      </c>
      <c r="J595" s="263" t="str">
        <f>IFERROR(INDEX(supplier_alamat,MATCH(DataSP2D_BLU!I595,supplier,0)),"")</f>
        <v/>
      </c>
      <c r="K595" s="263" t="str">
        <f t="shared" si="42"/>
        <v/>
      </c>
      <c r="L595" s="263" t="str">
        <f t="shared" si="43"/>
        <v/>
      </c>
      <c r="M595" s="263" t="str">
        <f t="shared" si="44"/>
        <v/>
      </c>
      <c r="N595" s="264" t="str">
        <f>IF(E595="","",DataPembayaran_BLU!$G595)</f>
        <v/>
      </c>
    </row>
    <row r="596" spans="1:14">
      <c r="A596" s="256">
        <v>595</v>
      </c>
      <c r="B596" s="257" t="str">
        <f>_xlfn.IFNA(INDEX(DataPembayaran_BLU!$C$2:$C$700,MATCH(A596,DataPembayaran_BLU!$A$2:$A$700,0)),"")</f>
        <v/>
      </c>
      <c r="C596" s="258" t="str">
        <f>IF(INDEX(DataPembayaran_BLU!$B$2:$B$700,MATCH(DataSP2D_BLU!B596,DataPembayaran_BLU!$C$2:$C$700,0))=0,"",INDEX(DataPembayaran_BLU!$B$2:$B$700,MATCH(DataSP2D_BLU!B596,DataPembayaran_BLU!$C$2:$C$700,0)))</f>
        <v/>
      </c>
      <c r="D596" s="259"/>
      <c r="F596" s="261" t="str">
        <f>IF(E596="","",DataPembayaran_BLU!$U596)</f>
        <v/>
      </c>
      <c r="G596" s="262" t="str">
        <f>IF(E596="","",DataPembayaran_BLU!$E596)</f>
        <v/>
      </c>
      <c r="H596" s="7" t="str">
        <f>IF(E596="","",DataPembayaran_BLU!$L596-DataPembayaran_BLU!$N596-DataPembayaran_BLU!$P596)</f>
        <v/>
      </c>
      <c r="I596" s="256" t="str">
        <f>IF(E596="","",DataPembayaran_BLU!$F596)</f>
        <v/>
      </c>
      <c r="J596" s="263" t="str">
        <f>IFERROR(INDEX(supplier_alamat,MATCH(DataSP2D_BLU!I596,supplier,0)),"")</f>
        <v/>
      </c>
      <c r="K596" s="263" t="str">
        <f t="shared" si="42"/>
        <v/>
      </c>
      <c r="L596" s="263" t="str">
        <f t="shared" si="43"/>
        <v/>
      </c>
      <c r="M596" s="263" t="str">
        <f t="shared" si="44"/>
        <v/>
      </c>
      <c r="N596" s="264" t="str">
        <f>IF(E596="","",DataPembayaran_BLU!$G596)</f>
        <v/>
      </c>
    </row>
    <row r="597" spans="1:14">
      <c r="A597" s="256">
        <v>596</v>
      </c>
      <c r="B597" s="257" t="str">
        <f>_xlfn.IFNA(INDEX(DataPembayaran_BLU!$C$2:$C$700,MATCH(A597,DataPembayaran_BLU!$A$2:$A$700,0)),"")</f>
        <v/>
      </c>
      <c r="C597" s="258" t="str">
        <f>IF(INDEX(DataPembayaran_BLU!$B$2:$B$700,MATCH(DataSP2D_BLU!B597,DataPembayaran_BLU!$C$2:$C$700,0))=0,"",INDEX(DataPembayaran_BLU!$B$2:$B$700,MATCH(DataSP2D_BLU!B597,DataPembayaran_BLU!$C$2:$C$700,0)))</f>
        <v/>
      </c>
      <c r="D597" s="259"/>
      <c r="F597" s="261" t="str">
        <f>IF(E597="","",DataPembayaran_BLU!$U597)</f>
        <v/>
      </c>
      <c r="G597" s="262" t="str">
        <f>IF(E597="","",DataPembayaran_BLU!$E597)</f>
        <v/>
      </c>
      <c r="H597" s="7" t="str">
        <f>IF(E597="","",DataPembayaran_BLU!$L597-DataPembayaran_BLU!$N597-DataPembayaran_BLU!$P597)</f>
        <v/>
      </c>
      <c r="I597" s="256" t="str">
        <f>IF(E597="","",DataPembayaran_BLU!$F597)</f>
        <v/>
      </c>
      <c r="J597" s="263" t="str">
        <f>IFERROR(INDEX(supplier_alamat,MATCH(DataSP2D_BLU!I597,supplier,0)),"")</f>
        <v/>
      </c>
      <c r="K597" s="263" t="str">
        <f t="shared" si="42"/>
        <v/>
      </c>
      <c r="L597" s="263" t="str">
        <f t="shared" si="43"/>
        <v/>
      </c>
      <c r="M597" s="263" t="str">
        <f t="shared" si="44"/>
        <v/>
      </c>
      <c r="N597" s="264" t="str">
        <f>IF(E597="","",DataPembayaran_BLU!$G597)</f>
        <v/>
      </c>
    </row>
    <row r="598" spans="1:14">
      <c r="A598" s="256">
        <v>597</v>
      </c>
      <c r="B598" s="257" t="str">
        <f>_xlfn.IFNA(INDEX(DataPembayaran_BLU!$C$2:$C$700,MATCH(A598,DataPembayaran_BLU!$A$2:$A$700,0)),"")</f>
        <v/>
      </c>
      <c r="C598" s="258" t="str">
        <f>IF(INDEX(DataPembayaran_BLU!$B$2:$B$700,MATCH(DataSP2D_BLU!B598,DataPembayaran_BLU!$C$2:$C$700,0))=0,"",INDEX(DataPembayaran_BLU!$B$2:$B$700,MATCH(DataSP2D_BLU!B598,DataPembayaran_BLU!$C$2:$C$700,0)))</f>
        <v/>
      </c>
      <c r="D598" s="259"/>
      <c r="F598" s="261" t="str">
        <f>IF(E598="","",DataPembayaran_BLU!$U598)</f>
        <v/>
      </c>
      <c r="G598" s="262" t="str">
        <f>IF(E598="","",DataPembayaran_BLU!$E598)</f>
        <v/>
      </c>
      <c r="H598" s="7" t="str">
        <f>IF(E598="","",DataPembayaran_BLU!$L598-DataPembayaran_BLU!$N598-DataPembayaran_BLU!$P598)</f>
        <v/>
      </c>
      <c r="I598" s="256" t="str">
        <f>IF(E598="","",DataPembayaran_BLU!$F598)</f>
        <v/>
      </c>
      <c r="J598" s="263" t="str">
        <f>IFERROR(INDEX(supplier_alamat,MATCH(DataSP2D_BLU!I598,supplier,0)),"")</f>
        <v/>
      </c>
      <c r="K598" s="263" t="str">
        <f t="shared" si="42"/>
        <v/>
      </c>
      <c r="L598" s="263" t="str">
        <f t="shared" si="43"/>
        <v/>
      </c>
      <c r="M598" s="263" t="str">
        <f t="shared" si="44"/>
        <v/>
      </c>
      <c r="N598" s="264" t="str">
        <f>IF(E598="","",DataPembayaran_BLU!$G598)</f>
        <v/>
      </c>
    </row>
    <row r="599" spans="1:14">
      <c r="A599" s="256">
        <v>598</v>
      </c>
      <c r="B599" s="257" t="str">
        <f>_xlfn.IFNA(INDEX(DataPembayaran_BLU!$C$2:$C$700,MATCH(A599,DataPembayaran_BLU!$A$2:$A$700,0)),"")</f>
        <v/>
      </c>
      <c r="C599" s="258" t="str">
        <f>IF(INDEX(DataPembayaran_BLU!$B$2:$B$700,MATCH(DataSP2D_BLU!B599,DataPembayaran_BLU!$C$2:$C$700,0))=0,"",INDEX(DataPembayaran_BLU!$B$2:$B$700,MATCH(DataSP2D_BLU!B599,DataPembayaran_BLU!$C$2:$C$700,0)))</f>
        <v/>
      </c>
      <c r="D599" s="259"/>
      <c r="F599" s="261" t="str">
        <f>IF(E599="","",DataPembayaran_BLU!$U599)</f>
        <v/>
      </c>
      <c r="G599" s="262" t="str">
        <f>IF(E599="","",DataPembayaran_BLU!$E599)</f>
        <v/>
      </c>
      <c r="H599" s="7" t="str">
        <f>IF(E599="","",DataPembayaran_BLU!$L599-DataPembayaran_BLU!$N599-DataPembayaran_BLU!$P599)</f>
        <v/>
      </c>
      <c r="I599" s="256" t="str">
        <f>IF(E599="","",DataPembayaran_BLU!$F599)</f>
        <v/>
      </c>
      <c r="J599" s="263" t="str">
        <f>IFERROR(INDEX(supplier_alamat,MATCH(DataSP2D_BLU!I599,supplier,0)),"")</f>
        <v/>
      </c>
      <c r="K599" s="263" t="str">
        <f t="shared" si="42"/>
        <v/>
      </c>
      <c r="L599" s="263" t="str">
        <f t="shared" si="43"/>
        <v/>
      </c>
      <c r="M599" s="263" t="str">
        <f t="shared" si="44"/>
        <v/>
      </c>
      <c r="N599" s="264" t="str">
        <f>IF(E599="","",DataPembayaran_BLU!$G599)</f>
        <v/>
      </c>
    </row>
    <row r="600" spans="1:14">
      <c r="A600" s="256">
        <v>599</v>
      </c>
      <c r="B600" s="257" t="str">
        <f>_xlfn.IFNA(INDEX(DataPembayaran_BLU!$C$2:$C$700,MATCH(A600,DataPembayaran_BLU!$A$2:$A$700,0)),"")</f>
        <v/>
      </c>
      <c r="C600" s="258" t="str">
        <f>IF(INDEX(DataPembayaran_BLU!$B$2:$B$700,MATCH(DataSP2D_BLU!B600,DataPembayaran_BLU!$C$2:$C$700,0))=0,"",INDEX(DataPembayaran_BLU!$B$2:$B$700,MATCH(DataSP2D_BLU!B600,DataPembayaran_BLU!$C$2:$C$700,0)))</f>
        <v/>
      </c>
      <c r="D600" s="259"/>
      <c r="F600" s="261" t="str">
        <f>IF(E600="","",DataPembayaran_BLU!$U600)</f>
        <v/>
      </c>
      <c r="G600" s="262" t="str">
        <f>IF(E600="","",DataPembayaran_BLU!$E600)</f>
        <v/>
      </c>
      <c r="H600" s="7" t="str">
        <f>IF(E600="","",DataPembayaran_BLU!$L600-DataPembayaran_BLU!$N600-DataPembayaran_BLU!$P600)</f>
        <v/>
      </c>
      <c r="I600" s="256" t="str">
        <f>IF(E600="","",DataPembayaran_BLU!$F600)</f>
        <v/>
      </c>
      <c r="J600" s="263" t="str">
        <f>IFERROR(INDEX(supplier_alamat,MATCH(DataSP2D_BLU!I600,supplier,0)),"")</f>
        <v/>
      </c>
      <c r="K600" s="263" t="str">
        <f t="shared" si="42"/>
        <v/>
      </c>
      <c r="L600" s="263" t="str">
        <f t="shared" si="43"/>
        <v/>
      </c>
      <c r="M600" s="263" t="str">
        <f t="shared" si="44"/>
        <v/>
      </c>
      <c r="N600" s="264" t="str">
        <f>IF(E600="","",DataPembayaran_BLU!$G600)</f>
        <v/>
      </c>
    </row>
    <row r="601" spans="1:14">
      <c r="A601" s="256">
        <v>600</v>
      </c>
      <c r="B601" s="257" t="str">
        <f>_xlfn.IFNA(INDEX(DataPembayaran_BLU!$C$2:$C$700,MATCH(A601,DataPembayaran_BLU!$A$2:$A$700,0)),"")</f>
        <v/>
      </c>
      <c r="C601" s="258" t="str">
        <f>IF(INDEX(DataPembayaran_BLU!$B$2:$B$700,MATCH(DataSP2D_BLU!B601,DataPembayaran_BLU!$C$2:$C$700,0))=0,"",INDEX(DataPembayaran_BLU!$B$2:$B$700,MATCH(DataSP2D_BLU!B601,DataPembayaran_BLU!$C$2:$C$700,0)))</f>
        <v/>
      </c>
      <c r="D601" s="259"/>
      <c r="F601" s="261" t="str">
        <f>IF(E601="","",DataPembayaran_BLU!$U601)</f>
        <v/>
      </c>
      <c r="G601" s="262" t="str">
        <f>IF(E601="","",DataPembayaran_BLU!$E601)</f>
        <v/>
      </c>
      <c r="H601" s="7" t="str">
        <f>IF(E601="","",DataPembayaran_BLU!$L601-DataPembayaran_BLU!$N601-DataPembayaran_BLU!$P601)</f>
        <v/>
      </c>
      <c r="I601" s="256" t="str">
        <f>IF(E601="","",DataPembayaran_BLU!$F601)</f>
        <v/>
      </c>
      <c r="J601" s="263" t="str">
        <f>IFERROR(INDEX(supplier_alamat,MATCH(DataSP2D_BLU!I601,supplier,0)),"")</f>
        <v/>
      </c>
      <c r="K601" s="263" t="str">
        <f t="shared" si="42"/>
        <v/>
      </c>
      <c r="L601" s="263" t="str">
        <f t="shared" si="43"/>
        <v/>
      </c>
      <c r="M601" s="263" t="str">
        <f t="shared" si="44"/>
        <v/>
      </c>
      <c r="N601" s="264" t="str">
        <f>IF(E601="","",DataPembayaran_BLU!$G601)</f>
        <v/>
      </c>
    </row>
    <row r="602" spans="1:14">
      <c r="A602" s="256">
        <v>601</v>
      </c>
      <c r="B602" s="257" t="str">
        <f>_xlfn.IFNA(INDEX(DataPembayaran_BLU!$C$2:$C$700,MATCH(A602,DataPembayaran_BLU!$A$2:$A$700,0)),"")</f>
        <v/>
      </c>
      <c r="C602" s="258" t="str">
        <f>IF(INDEX(DataPembayaran_BLU!$B$2:$B$700,MATCH(DataSP2D_BLU!B602,DataPembayaran_BLU!$C$2:$C$700,0))=0,"",INDEX(DataPembayaran_BLU!$B$2:$B$700,MATCH(DataSP2D_BLU!B602,DataPembayaran_BLU!$C$2:$C$700,0)))</f>
        <v/>
      </c>
      <c r="D602" s="259"/>
      <c r="F602" s="261" t="str">
        <f>IF(E602="","",DataPembayaran_BLU!$U602)</f>
        <v/>
      </c>
      <c r="G602" s="262" t="str">
        <f>IF(E602="","",DataPembayaran_BLU!$E602)</f>
        <v/>
      </c>
      <c r="H602" s="7" t="str">
        <f>IF(E602="","",DataPembayaran_BLU!$L602-DataPembayaran_BLU!$N602-DataPembayaran_BLU!$P602)</f>
        <v/>
      </c>
      <c r="I602" s="256" t="str">
        <f>IF(E602="","",DataPembayaran_BLU!$F602)</f>
        <v/>
      </c>
      <c r="J602" s="263" t="str">
        <f>IFERROR(INDEX(supplier_alamat,MATCH(DataSP2D_BLU!I602,supplier,0)),"")</f>
        <v/>
      </c>
      <c r="K602" s="263" t="str">
        <f t="shared" si="42"/>
        <v/>
      </c>
      <c r="L602" s="263" t="str">
        <f t="shared" si="43"/>
        <v/>
      </c>
      <c r="M602" s="263" t="str">
        <f t="shared" si="44"/>
        <v/>
      </c>
      <c r="N602" s="264" t="str">
        <f>IF(E602="","",DataPembayaran_BLU!$G602)</f>
        <v/>
      </c>
    </row>
    <row r="603" spans="1:14">
      <c r="A603" s="256">
        <v>602</v>
      </c>
      <c r="B603" s="257" t="str">
        <f>_xlfn.IFNA(INDEX(DataPembayaran_BLU!$C$2:$C$700,MATCH(A603,DataPembayaran_BLU!$A$2:$A$700,0)),"")</f>
        <v/>
      </c>
      <c r="C603" s="258" t="str">
        <f>IF(INDEX(DataPembayaran_BLU!$B$2:$B$700,MATCH(DataSP2D_BLU!B603,DataPembayaran_BLU!$C$2:$C$700,0))=0,"",INDEX(DataPembayaran_BLU!$B$2:$B$700,MATCH(DataSP2D_BLU!B603,DataPembayaran_BLU!$C$2:$C$700,0)))</f>
        <v/>
      </c>
      <c r="D603" s="259"/>
      <c r="F603" s="261" t="str">
        <f>IF(E603="","",DataPembayaran_BLU!$U603)</f>
        <v/>
      </c>
      <c r="G603" s="262" t="str">
        <f>IF(E603="","",DataPembayaran_BLU!$E603)</f>
        <v/>
      </c>
      <c r="H603" s="7" t="str">
        <f>IF(E603="","",DataPembayaran_BLU!$L603-DataPembayaran_BLU!$N603-DataPembayaran_BLU!$P603)</f>
        <v/>
      </c>
      <c r="I603" s="256" t="str">
        <f>IF(E603="","",DataPembayaran_BLU!$F603)</f>
        <v/>
      </c>
      <c r="J603" s="263" t="str">
        <f>IFERROR(INDEX(supplier_alamat,MATCH(DataSP2D_BLU!I603,supplier,0)),"")</f>
        <v/>
      </c>
      <c r="K603" s="263" t="str">
        <f t="shared" si="42"/>
        <v/>
      </c>
      <c r="L603" s="263" t="str">
        <f t="shared" si="43"/>
        <v/>
      </c>
      <c r="M603" s="263" t="str">
        <f t="shared" si="44"/>
        <v/>
      </c>
      <c r="N603" s="264" t="str">
        <f>IF(E603="","",DataPembayaran_BLU!$G603)</f>
        <v/>
      </c>
    </row>
    <row r="604" spans="1:14">
      <c r="A604" s="256">
        <v>603</v>
      </c>
      <c r="B604" s="257" t="str">
        <f>_xlfn.IFNA(INDEX(DataPembayaran_BLU!$C$2:$C$700,MATCH(A604,DataPembayaran_BLU!$A$2:$A$700,0)),"")</f>
        <v/>
      </c>
      <c r="C604" s="258" t="str">
        <f>IF(INDEX(DataPembayaran_BLU!$B$2:$B$700,MATCH(DataSP2D_BLU!B604,DataPembayaran_BLU!$C$2:$C$700,0))=0,"",INDEX(DataPembayaran_BLU!$B$2:$B$700,MATCH(DataSP2D_BLU!B604,DataPembayaran_BLU!$C$2:$C$700,0)))</f>
        <v/>
      </c>
      <c r="D604" s="259"/>
      <c r="F604" s="261" t="str">
        <f>IF(E604="","",DataPembayaran_BLU!$U604)</f>
        <v/>
      </c>
      <c r="G604" s="262" t="str">
        <f>IF(E604="","",DataPembayaran_BLU!$E604)</f>
        <v/>
      </c>
      <c r="H604" s="7" t="str">
        <f>IF(E604="","",DataPembayaran_BLU!$L604-DataPembayaran_BLU!$N604-DataPembayaran_BLU!$P604)</f>
        <v/>
      </c>
      <c r="I604" s="256" t="str">
        <f>IF(E604="","",DataPembayaran_BLU!$F604)</f>
        <v/>
      </c>
      <c r="J604" s="263" t="str">
        <f>IFERROR(INDEX(supplier_alamat,MATCH(DataSP2D_BLU!I604,supplier,0)),"")</f>
        <v/>
      </c>
      <c r="K604" s="263" t="str">
        <f t="shared" si="42"/>
        <v/>
      </c>
      <c r="L604" s="263" t="str">
        <f t="shared" si="43"/>
        <v/>
      </c>
      <c r="M604" s="263" t="str">
        <f t="shared" si="44"/>
        <v/>
      </c>
      <c r="N604" s="264" t="str">
        <f>IF(E604="","",DataPembayaran_BLU!$G604)</f>
        <v/>
      </c>
    </row>
    <row r="605" spans="1:14">
      <c r="A605" s="256">
        <v>604</v>
      </c>
      <c r="B605" s="257" t="str">
        <f>_xlfn.IFNA(INDEX(DataPembayaran_BLU!$C$2:$C$700,MATCH(A605,DataPembayaran_BLU!$A$2:$A$700,0)),"")</f>
        <v/>
      </c>
      <c r="C605" s="258" t="str">
        <f>IF(INDEX(DataPembayaran_BLU!$B$2:$B$700,MATCH(DataSP2D_BLU!B605,DataPembayaran_BLU!$C$2:$C$700,0))=0,"",INDEX(DataPembayaran_BLU!$B$2:$B$700,MATCH(DataSP2D_BLU!B605,DataPembayaran_BLU!$C$2:$C$700,0)))</f>
        <v/>
      </c>
      <c r="D605" s="259"/>
      <c r="F605" s="261" t="str">
        <f>IF(E605="","",DataPembayaran_BLU!$U605)</f>
        <v/>
      </c>
      <c r="G605" s="262" t="str">
        <f>IF(E605="","",DataPembayaran_BLU!$E605)</f>
        <v/>
      </c>
      <c r="H605" s="7" t="str">
        <f>IF(E605="","",DataPembayaran_BLU!$L605-DataPembayaran_BLU!$N605-DataPembayaran_BLU!$P605)</f>
        <v/>
      </c>
      <c r="I605" s="256" t="str">
        <f>IF(E605="","",DataPembayaran_BLU!$F605)</f>
        <v/>
      </c>
      <c r="J605" s="263" t="str">
        <f>IFERROR(INDEX(supplier_alamat,MATCH(DataSP2D_BLU!I605,supplier,0)),"")</f>
        <v/>
      </c>
      <c r="K605" s="263" t="str">
        <f t="shared" si="42"/>
        <v/>
      </c>
      <c r="L605" s="263" t="str">
        <f t="shared" si="43"/>
        <v/>
      </c>
      <c r="M605" s="263" t="str">
        <f t="shared" si="44"/>
        <v/>
      </c>
      <c r="N605" s="264" t="str">
        <f>IF(E605="","",DataPembayaran_BLU!$G605)</f>
        <v/>
      </c>
    </row>
    <row r="606" spans="1:14">
      <c r="A606" s="256">
        <v>605</v>
      </c>
      <c r="B606" s="257" t="str">
        <f>_xlfn.IFNA(INDEX(DataPembayaran_BLU!$C$2:$C$700,MATCH(A606,DataPembayaran_BLU!$A$2:$A$700,0)),"")</f>
        <v/>
      </c>
      <c r="C606" s="258" t="str">
        <f>IF(INDEX(DataPembayaran_BLU!$B$2:$B$700,MATCH(DataSP2D_BLU!B606,DataPembayaran_BLU!$C$2:$C$700,0))=0,"",INDEX(DataPembayaran_BLU!$B$2:$B$700,MATCH(DataSP2D_BLU!B606,DataPembayaran_BLU!$C$2:$C$700,0)))</f>
        <v/>
      </c>
      <c r="D606" s="259"/>
      <c r="F606" s="261" t="str">
        <f>IF(E606="","",DataPembayaran_BLU!$U606)</f>
        <v/>
      </c>
      <c r="G606" s="262" t="str">
        <f>IF(E606="","",DataPembayaran_BLU!$E606)</f>
        <v/>
      </c>
      <c r="H606" s="7" t="str">
        <f>IF(E606="","",DataPembayaran_BLU!$L606-DataPembayaran_BLU!$N606-DataPembayaran_BLU!$P606)</f>
        <v/>
      </c>
      <c r="I606" s="256" t="str">
        <f>IF(E606="","",DataPembayaran_BLU!$F606)</f>
        <v/>
      </c>
      <c r="J606" s="263" t="str">
        <f>IFERROR(INDEX(supplier_alamat,MATCH(DataSP2D_BLU!I606,supplier,0)),"")</f>
        <v/>
      </c>
      <c r="K606" s="263" t="str">
        <f t="shared" si="42"/>
        <v/>
      </c>
      <c r="L606" s="263" t="str">
        <f t="shared" si="43"/>
        <v/>
      </c>
      <c r="M606" s="263" t="str">
        <f t="shared" si="44"/>
        <v/>
      </c>
      <c r="N606" s="264" t="str">
        <f>IF(E606="","",DataPembayaran_BLU!$G606)</f>
        <v/>
      </c>
    </row>
    <row r="607" spans="1:14">
      <c r="A607" s="256">
        <v>606</v>
      </c>
      <c r="B607" s="257" t="str">
        <f>_xlfn.IFNA(INDEX(DataPembayaran_BLU!$C$2:$C$700,MATCH(A607,DataPembayaran_BLU!$A$2:$A$700,0)),"")</f>
        <v/>
      </c>
      <c r="C607" s="258" t="str">
        <f>IF(INDEX(DataPembayaran_BLU!$B$2:$B$700,MATCH(DataSP2D_BLU!B607,DataPembayaran_BLU!$C$2:$C$700,0))=0,"",INDEX(DataPembayaran_BLU!$B$2:$B$700,MATCH(DataSP2D_BLU!B607,DataPembayaran_BLU!$C$2:$C$700,0)))</f>
        <v/>
      </c>
      <c r="D607" s="259"/>
      <c r="F607" s="261" t="str">
        <f>IF(E607="","",DataPembayaran_BLU!$U607)</f>
        <v/>
      </c>
      <c r="G607" s="262" t="str">
        <f>IF(E607="","",DataPembayaran_BLU!$E607)</f>
        <v/>
      </c>
      <c r="H607" s="7" t="str">
        <f>IF(E607="","",DataPembayaran_BLU!$L607-DataPembayaran_BLU!$N607-DataPembayaran_BLU!$P607)</f>
        <v/>
      </c>
      <c r="I607" s="256" t="str">
        <f>IF(E607="","",DataPembayaran_BLU!$F607)</f>
        <v/>
      </c>
      <c r="J607" s="263" t="str">
        <f>IFERROR(INDEX(supplier_alamat,MATCH(DataSP2D_BLU!I607,supplier,0)),"")</f>
        <v/>
      </c>
      <c r="K607" s="263" t="str">
        <f t="shared" si="42"/>
        <v/>
      </c>
      <c r="L607" s="263" t="str">
        <f t="shared" si="43"/>
        <v/>
      </c>
      <c r="M607" s="263" t="str">
        <f t="shared" si="44"/>
        <v/>
      </c>
      <c r="N607" s="264" t="str">
        <f>IF(E607="","",DataPembayaran_BLU!$G607)</f>
        <v/>
      </c>
    </row>
    <row r="608" spans="1:14">
      <c r="A608" s="256">
        <v>607</v>
      </c>
      <c r="B608" s="257" t="str">
        <f>_xlfn.IFNA(INDEX(DataPembayaran_BLU!$C$2:$C$700,MATCH(A608,DataPembayaran_BLU!$A$2:$A$700,0)),"")</f>
        <v/>
      </c>
      <c r="C608" s="258" t="str">
        <f>IF(INDEX(DataPembayaran_BLU!$B$2:$B$700,MATCH(DataSP2D_BLU!B608,DataPembayaran_BLU!$C$2:$C$700,0))=0,"",INDEX(DataPembayaran_BLU!$B$2:$B$700,MATCH(DataSP2D_BLU!B608,DataPembayaran_BLU!$C$2:$C$700,0)))</f>
        <v/>
      </c>
      <c r="D608" s="259"/>
      <c r="F608" s="261" t="str">
        <f>IF(E608="","",DataPembayaran_BLU!$U608)</f>
        <v/>
      </c>
      <c r="G608" s="262" t="str">
        <f>IF(E608="","",DataPembayaran_BLU!$E608)</f>
        <v/>
      </c>
      <c r="H608" s="7" t="str">
        <f>IF(E608="","",DataPembayaran_BLU!$L608-DataPembayaran_BLU!$N608-DataPembayaran_BLU!$P608)</f>
        <v/>
      </c>
      <c r="I608" s="256" t="str">
        <f>IF(E608="","",DataPembayaran_BLU!$F608)</f>
        <v/>
      </c>
      <c r="J608" s="263" t="str">
        <f>IFERROR(INDEX(supplier_alamat,MATCH(DataSP2D_BLU!I608,supplier,0)),"")</f>
        <v/>
      </c>
      <c r="K608" s="263" t="str">
        <f t="shared" si="42"/>
        <v/>
      </c>
      <c r="L608" s="263" t="str">
        <f t="shared" si="43"/>
        <v/>
      </c>
      <c r="M608" s="263" t="str">
        <f t="shared" si="44"/>
        <v/>
      </c>
      <c r="N608" s="264" t="str">
        <f>IF(E608="","",DataPembayaran_BLU!$G608)</f>
        <v/>
      </c>
    </row>
    <row r="609" spans="1:14">
      <c r="A609" s="256">
        <v>608</v>
      </c>
      <c r="B609" s="257" t="str">
        <f>_xlfn.IFNA(INDEX(DataPembayaran_BLU!$C$2:$C$700,MATCH(A609,DataPembayaran_BLU!$A$2:$A$700,0)),"")</f>
        <v/>
      </c>
      <c r="C609" s="258" t="str">
        <f>IF(INDEX(DataPembayaran_BLU!$B$2:$B$700,MATCH(DataSP2D_BLU!B609,DataPembayaran_BLU!$C$2:$C$700,0))=0,"",INDEX(DataPembayaran_BLU!$B$2:$B$700,MATCH(DataSP2D_BLU!B609,DataPembayaran_BLU!$C$2:$C$700,0)))</f>
        <v/>
      </c>
      <c r="D609" s="259"/>
      <c r="F609" s="261" t="str">
        <f>IF(E609="","",DataPembayaran_BLU!$U609)</f>
        <v/>
      </c>
      <c r="G609" s="262" t="str">
        <f>IF(E609="","",DataPembayaran_BLU!$E609)</f>
        <v/>
      </c>
      <c r="H609" s="7" t="str">
        <f>IF(E609="","",DataPembayaran_BLU!$L609-DataPembayaran_BLU!$N609-DataPembayaran_BLU!$P609)</f>
        <v/>
      </c>
      <c r="I609" s="256" t="str">
        <f>IF(E609="","",DataPembayaran_BLU!$F609)</f>
        <v/>
      </c>
      <c r="J609" s="263" t="str">
        <f>IFERROR(INDEX(supplier_alamat,MATCH(DataSP2D_BLU!I609,supplier,0)),"")</f>
        <v/>
      </c>
      <c r="K609" s="263" t="str">
        <f t="shared" si="42"/>
        <v/>
      </c>
      <c r="L609" s="263" t="str">
        <f t="shared" si="43"/>
        <v/>
      </c>
      <c r="M609" s="263" t="str">
        <f t="shared" si="44"/>
        <v/>
      </c>
      <c r="N609" s="264" t="str">
        <f>IF(E609="","",DataPembayaran_BLU!$G609)</f>
        <v/>
      </c>
    </row>
    <row r="610" spans="1:14">
      <c r="A610" s="256">
        <v>609</v>
      </c>
      <c r="B610" s="257" t="str">
        <f>_xlfn.IFNA(INDEX(DataPembayaran_BLU!$C$2:$C$700,MATCH(A610,DataPembayaran_BLU!$A$2:$A$700,0)),"")</f>
        <v/>
      </c>
      <c r="C610" s="258" t="str">
        <f>IF(INDEX(DataPembayaran_BLU!$B$2:$B$700,MATCH(DataSP2D_BLU!B610,DataPembayaran_BLU!$C$2:$C$700,0))=0,"",INDEX(DataPembayaran_BLU!$B$2:$B$700,MATCH(DataSP2D_BLU!B610,DataPembayaran_BLU!$C$2:$C$700,0)))</f>
        <v/>
      </c>
      <c r="D610" s="259"/>
      <c r="F610" s="261" t="str">
        <f>IF(E610="","",DataPembayaran_BLU!$U610)</f>
        <v/>
      </c>
      <c r="G610" s="262" t="str">
        <f>IF(E610="","",DataPembayaran_BLU!$E610)</f>
        <v/>
      </c>
      <c r="H610" s="7" t="str">
        <f>IF(E610="","",DataPembayaran_BLU!$L610-DataPembayaran_BLU!$N610-DataPembayaran_BLU!$P610)</f>
        <v/>
      </c>
      <c r="I610" s="256" t="str">
        <f>IF(E610="","",DataPembayaran_BLU!$F610)</f>
        <v/>
      </c>
      <c r="J610" s="263" t="str">
        <f>IFERROR(INDEX(supplier_alamat,MATCH(DataSP2D_BLU!I610,supplier,0)),"")</f>
        <v/>
      </c>
      <c r="K610" s="263" t="str">
        <f t="shared" si="42"/>
        <v/>
      </c>
      <c r="L610" s="263" t="str">
        <f t="shared" si="43"/>
        <v/>
      </c>
      <c r="M610" s="263" t="str">
        <f t="shared" si="44"/>
        <v/>
      </c>
      <c r="N610" s="264" t="str">
        <f>IF(E610="","",DataPembayaran_BLU!$G610)</f>
        <v/>
      </c>
    </row>
    <row r="611" spans="1:14">
      <c r="A611" s="256">
        <v>610</v>
      </c>
      <c r="B611" s="257" t="str">
        <f>_xlfn.IFNA(INDEX(DataPembayaran_BLU!$C$2:$C$700,MATCH(A611,DataPembayaran_BLU!$A$2:$A$700,0)),"")</f>
        <v/>
      </c>
      <c r="C611" s="258" t="str">
        <f>IF(INDEX(DataPembayaran_BLU!$B$2:$B$700,MATCH(DataSP2D_BLU!B611,DataPembayaran_BLU!$C$2:$C$700,0))=0,"",INDEX(DataPembayaran_BLU!$B$2:$B$700,MATCH(DataSP2D_BLU!B611,DataPembayaran_BLU!$C$2:$C$700,0)))</f>
        <v/>
      </c>
      <c r="D611" s="259"/>
      <c r="F611" s="261" t="str">
        <f>IF(E611="","",DataPembayaran_BLU!$U611)</f>
        <v/>
      </c>
      <c r="G611" s="262" t="str">
        <f>IF(E611="","",DataPembayaran_BLU!$E611)</f>
        <v/>
      </c>
      <c r="H611" s="7" t="str">
        <f>IF(E611="","",DataPembayaran_BLU!$L611-DataPembayaran_BLU!$N611-DataPembayaran_BLU!$P611)</f>
        <v/>
      </c>
      <c r="I611" s="256" t="str">
        <f>IF(E611="","",DataPembayaran_BLU!$F611)</f>
        <v/>
      </c>
      <c r="J611" s="263" t="str">
        <f>IFERROR(INDEX(supplier_alamat,MATCH(DataSP2D_BLU!I611,supplier,0)),"")</f>
        <v/>
      </c>
      <c r="K611" s="263" t="str">
        <f t="shared" si="42"/>
        <v/>
      </c>
      <c r="L611" s="263" t="str">
        <f t="shared" si="43"/>
        <v/>
      </c>
      <c r="M611" s="263" t="str">
        <f t="shared" si="44"/>
        <v/>
      </c>
      <c r="N611" s="264" t="str">
        <f>IF(E611="","",DataPembayaran_BLU!$G611)</f>
        <v/>
      </c>
    </row>
    <row r="612" spans="1:14">
      <c r="A612" s="256">
        <v>611</v>
      </c>
      <c r="B612" s="257" t="str">
        <f>_xlfn.IFNA(INDEX(DataPembayaran_BLU!$C$2:$C$700,MATCH(A612,DataPembayaran_BLU!$A$2:$A$700,0)),"")</f>
        <v/>
      </c>
      <c r="C612" s="258" t="str">
        <f>IF(INDEX(DataPembayaran_BLU!$B$2:$B$700,MATCH(DataSP2D_BLU!B612,DataPembayaran_BLU!$C$2:$C$700,0))=0,"",INDEX(DataPembayaran_BLU!$B$2:$B$700,MATCH(DataSP2D_BLU!B612,DataPembayaran_BLU!$C$2:$C$700,0)))</f>
        <v/>
      </c>
      <c r="D612" s="259"/>
      <c r="F612" s="261" t="str">
        <f>IF(E612="","",DataPembayaran_BLU!$U612)</f>
        <v/>
      </c>
      <c r="G612" s="262" t="str">
        <f>IF(E612="","",DataPembayaran_BLU!$E612)</f>
        <v/>
      </c>
      <c r="H612" s="7" t="str">
        <f>IF(E612="","",DataPembayaran_BLU!$L612-DataPembayaran_BLU!$N612-DataPembayaran_BLU!$P612)</f>
        <v/>
      </c>
      <c r="I612" s="256" t="str">
        <f>IF(E612="","",DataPembayaran_BLU!$F612)</f>
        <v/>
      </c>
      <c r="J612" s="263" t="str">
        <f>IFERROR(INDEX(supplier_alamat,MATCH(DataSP2D_BLU!I612,supplier,0)),"")</f>
        <v/>
      </c>
      <c r="K612" s="263" t="str">
        <f t="shared" si="42"/>
        <v/>
      </c>
      <c r="L612" s="263" t="str">
        <f t="shared" si="43"/>
        <v/>
      </c>
      <c r="M612" s="263" t="str">
        <f t="shared" si="44"/>
        <v/>
      </c>
      <c r="N612" s="264" t="str">
        <f>IF(E612="","",DataPembayaran_BLU!$G612)</f>
        <v/>
      </c>
    </row>
    <row r="613" spans="1:14">
      <c r="A613" s="256">
        <v>612</v>
      </c>
      <c r="B613" s="257" t="str">
        <f>_xlfn.IFNA(INDEX(DataPembayaran_BLU!$C$2:$C$700,MATCH(A613,DataPembayaran_BLU!$A$2:$A$700,0)),"")</f>
        <v/>
      </c>
      <c r="C613" s="258" t="str">
        <f>IF(INDEX(DataPembayaran_BLU!$B$2:$B$700,MATCH(DataSP2D_BLU!B613,DataPembayaran_BLU!$C$2:$C$700,0))=0,"",INDEX(DataPembayaran_BLU!$B$2:$B$700,MATCH(DataSP2D_BLU!B613,DataPembayaran_BLU!$C$2:$C$700,0)))</f>
        <v/>
      </c>
      <c r="D613" s="259"/>
      <c r="F613" s="261" t="str">
        <f>IF(E613="","",DataPembayaran_BLU!$U613)</f>
        <v/>
      </c>
      <c r="G613" s="262" t="str">
        <f>IF(E613="","",DataPembayaran_BLU!$E613)</f>
        <v/>
      </c>
      <c r="H613" s="7" t="str">
        <f>IF(E613="","",DataPembayaran_BLU!$L613-DataPembayaran_BLU!$N613-DataPembayaran_BLU!$P613)</f>
        <v/>
      </c>
      <c r="I613" s="256" t="str">
        <f>IF(E613="","",DataPembayaran_BLU!$F613)</f>
        <v/>
      </c>
      <c r="J613" s="263" t="str">
        <f>IFERROR(INDEX(supplier_alamat,MATCH(DataSP2D_BLU!I613,supplier,0)),"")</f>
        <v/>
      </c>
      <c r="K613" s="263" t="str">
        <f t="shared" si="42"/>
        <v/>
      </c>
      <c r="L613" s="263" t="str">
        <f t="shared" si="43"/>
        <v/>
      </c>
      <c r="M613" s="263" t="str">
        <f t="shared" si="44"/>
        <v/>
      </c>
      <c r="N613" s="264" t="str">
        <f>IF(E613="","",DataPembayaran_BLU!$G613)</f>
        <v/>
      </c>
    </row>
    <row r="614" spans="1:14">
      <c r="A614" s="256">
        <v>613</v>
      </c>
      <c r="B614" s="257" t="str">
        <f>_xlfn.IFNA(INDEX(DataPembayaran_BLU!$C$2:$C$700,MATCH(A614,DataPembayaran_BLU!$A$2:$A$700,0)),"")</f>
        <v/>
      </c>
      <c r="C614" s="258" t="str">
        <f>IF(INDEX(DataPembayaran_BLU!$B$2:$B$700,MATCH(DataSP2D_BLU!B614,DataPembayaran_BLU!$C$2:$C$700,0))=0,"",INDEX(DataPembayaran_BLU!$B$2:$B$700,MATCH(DataSP2D_BLU!B614,DataPembayaran_BLU!$C$2:$C$700,0)))</f>
        <v/>
      </c>
      <c r="D614" s="259"/>
      <c r="F614" s="261" t="str">
        <f>IF(E614="","",DataPembayaran_BLU!$U614)</f>
        <v/>
      </c>
      <c r="G614" s="262" t="str">
        <f>IF(E614="","",DataPembayaran_BLU!$E614)</f>
        <v/>
      </c>
      <c r="H614" s="7" t="str">
        <f>IF(E614="","",DataPembayaran_BLU!$L614-DataPembayaran_BLU!$N614-DataPembayaran_BLU!$P614)</f>
        <v/>
      </c>
      <c r="I614" s="256" t="str">
        <f>IF(E614="","",DataPembayaran_BLU!$F614)</f>
        <v/>
      </c>
      <c r="J614" s="263" t="str">
        <f>IFERROR(INDEX(supplier_alamat,MATCH(DataSP2D_BLU!I614,supplier,0)),"")</f>
        <v/>
      </c>
      <c r="K614" s="263" t="str">
        <f t="shared" si="42"/>
        <v/>
      </c>
      <c r="L614" s="263" t="str">
        <f t="shared" si="43"/>
        <v/>
      </c>
      <c r="M614" s="263" t="str">
        <f t="shared" si="44"/>
        <v/>
      </c>
      <c r="N614" s="264" t="str">
        <f>IF(E614="","",DataPembayaran_BLU!$G614)</f>
        <v/>
      </c>
    </row>
    <row r="615" spans="1:14">
      <c r="A615" s="256">
        <v>614</v>
      </c>
      <c r="B615" s="257" t="str">
        <f>_xlfn.IFNA(INDEX(DataPembayaran_BLU!$C$2:$C$700,MATCH(A615,DataPembayaran_BLU!$A$2:$A$700,0)),"")</f>
        <v/>
      </c>
      <c r="C615" s="258" t="str">
        <f>IF(INDEX(DataPembayaran_BLU!$B$2:$B$700,MATCH(DataSP2D_BLU!B615,DataPembayaran_BLU!$C$2:$C$700,0))=0,"",INDEX(DataPembayaran_BLU!$B$2:$B$700,MATCH(DataSP2D_BLU!B615,DataPembayaran_BLU!$C$2:$C$700,0)))</f>
        <v/>
      </c>
      <c r="D615" s="259"/>
      <c r="F615" s="261" t="str">
        <f>IF(E615="","",DataPembayaran_BLU!$U615)</f>
        <v/>
      </c>
      <c r="G615" s="262" t="str">
        <f>IF(E615="","",DataPembayaran_BLU!$E615)</f>
        <v/>
      </c>
      <c r="H615" s="7" t="str">
        <f>IF(E615="","",DataPembayaran_BLU!$L615-DataPembayaran_BLU!$N615-DataPembayaran_BLU!$P615)</f>
        <v/>
      </c>
      <c r="I615" s="256" t="str">
        <f>IF(E615="","",DataPembayaran_BLU!$F615)</f>
        <v/>
      </c>
      <c r="J615" s="263" t="str">
        <f>IFERROR(INDEX(supplier_alamat,MATCH(DataSP2D_BLU!I615,supplier,0)),"")</f>
        <v/>
      </c>
      <c r="K615" s="263" t="str">
        <f t="shared" si="42"/>
        <v/>
      </c>
      <c r="L615" s="263" t="str">
        <f t="shared" si="43"/>
        <v/>
      </c>
      <c r="M615" s="263" t="str">
        <f t="shared" si="44"/>
        <v/>
      </c>
      <c r="N615" s="264" t="str">
        <f>IF(E615="","",DataPembayaran_BLU!$G615)</f>
        <v/>
      </c>
    </row>
    <row r="616" spans="1:14">
      <c r="A616" s="256">
        <v>615</v>
      </c>
      <c r="B616" s="257" t="str">
        <f>_xlfn.IFNA(INDEX(DataPembayaran_BLU!$C$2:$C$700,MATCH(A616,DataPembayaran_BLU!$A$2:$A$700,0)),"")</f>
        <v/>
      </c>
      <c r="C616" s="258" t="str">
        <f>IF(INDEX(DataPembayaran_BLU!$B$2:$B$700,MATCH(DataSP2D_BLU!B616,DataPembayaran_BLU!$C$2:$C$700,0))=0,"",INDEX(DataPembayaran_BLU!$B$2:$B$700,MATCH(DataSP2D_BLU!B616,DataPembayaran_BLU!$C$2:$C$700,0)))</f>
        <v/>
      </c>
      <c r="D616" s="259"/>
      <c r="F616" s="261" t="str">
        <f>IF(E616="","",DataPembayaran_BLU!$U616)</f>
        <v/>
      </c>
      <c r="G616" s="262" t="str">
        <f>IF(E616="","",DataPembayaran_BLU!$E616)</f>
        <v/>
      </c>
      <c r="H616" s="7" t="str">
        <f>IF(E616="","",DataPembayaran_BLU!$L616-DataPembayaran_BLU!$N616-DataPembayaran_BLU!$P616)</f>
        <v/>
      </c>
      <c r="I616" s="256" t="str">
        <f>IF(E616="","",DataPembayaran_BLU!$F616)</f>
        <v/>
      </c>
      <c r="J616" s="263" t="str">
        <f>IFERROR(INDEX(supplier_alamat,MATCH(DataSP2D_BLU!I616,supplier,0)),"")</f>
        <v/>
      </c>
      <c r="K616" s="263" t="str">
        <f t="shared" si="42"/>
        <v/>
      </c>
      <c r="L616" s="263" t="str">
        <f t="shared" si="43"/>
        <v/>
      </c>
      <c r="M616" s="263" t="str">
        <f t="shared" si="44"/>
        <v/>
      </c>
      <c r="N616" s="264" t="str">
        <f>IF(E616="","",DataPembayaran_BLU!$G616)</f>
        <v/>
      </c>
    </row>
    <row r="617" spans="1:14">
      <c r="A617" s="256">
        <v>616</v>
      </c>
      <c r="B617" s="257" t="str">
        <f>_xlfn.IFNA(INDEX(DataPembayaran_BLU!$C$2:$C$700,MATCH(A617,DataPembayaran_BLU!$A$2:$A$700,0)),"")</f>
        <v/>
      </c>
      <c r="C617" s="258" t="str">
        <f>IF(INDEX(DataPembayaran_BLU!$B$2:$B$700,MATCH(DataSP2D_BLU!B617,DataPembayaran_BLU!$C$2:$C$700,0))=0,"",INDEX(DataPembayaran_BLU!$B$2:$B$700,MATCH(DataSP2D_BLU!B617,DataPembayaran_BLU!$C$2:$C$700,0)))</f>
        <v/>
      </c>
      <c r="D617" s="259"/>
      <c r="F617" s="261" t="str">
        <f>IF(E617="","",DataPembayaran_BLU!$U617)</f>
        <v/>
      </c>
      <c r="G617" s="262" t="str">
        <f>IF(E617="","",DataPembayaran_BLU!$E617)</f>
        <v/>
      </c>
      <c r="H617" s="7" t="str">
        <f>IF(E617="","",DataPembayaran_BLU!$L617-DataPembayaran_BLU!$N617-DataPembayaran_BLU!$P617)</f>
        <v/>
      </c>
      <c r="I617" s="256" t="str">
        <f>IF(E617="","",DataPembayaran_BLU!$F617)</f>
        <v/>
      </c>
      <c r="J617" s="263" t="str">
        <f>IFERROR(INDEX(supplier_alamat,MATCH(DataSP2D_BLU!I617,supplier,0)),"")</f>
        <v/>
      </c>
      <c r="K617" s="263" t="str">
        <f t="shared" si="42"/>
        <v/>
      </c>
      <c r="L617" s="263" t="str">
        <f t="shared" si="43"/>
        <v/>
      </c>
      <c r="M617" s="263" t="str">
        <f t="shared" si="44"/>
        <v/>
      </c>
      <c r="N617" s="264" t="str">
        <f>IF(E617="","",DataPembayaran_BLU!$G617)</f>
        <v/>
      </c>
    </row>
    <row r="618" spans="1:14">
      <c r="A618" s="256">
        <v>617</v>
      </c>
      <c r="B618" s="257" t="str">
        <f>_xlfn.IFNA(INDEX(DataPembayaran_BLU!$C$2:$C$700,MATCH(A618,DataPembayaran_BLU!$A$2:$A$700,0)),"")</f>
        <v/>
      </c>
      <c r="C618" s="258" t="str">
        <f>IF(INDEX(DataPembayaran_BLU!$B$2:$B$700,MATCH(DataSP2D_BLU!B618,DataPembayaran_BLU!$C$2:$C$700,0))=0,"",INDEX(DataPembayaran_BLU!$B$2:$B$700,MATCH(DataSP2D_BLU!B618,DataPembayaran_BLU!$C$2:$C$700,0)))</f>
        <v/>
      </c>
      <c r="D618" s="259"/>
      <c r="F618" s="261" t="str">
        <f>IF(E618="","",DataPembayaran_BLU!$U618)</f>
        <v/>
      </c>
      <c r="G618" s="262" t="str">
        <f>IF(E618="","",DataPembayaran_BLU!$E618)</f>
        <v/>
      </c>
      <c r="H618" s="7" t="str">
        <f>IF(E618="","",DataPembayaran_BLU!$L618-DataPembayaran_BLU!$N618-DataPembayaran_BLU!$P618)</f>
        <v/>
      </c>
      <c r="I618" s="256" t="str">
        <f>IF(E618="","",DataPembayaran_BLU!$F618)</f>
        <v/>
      </c>
      <c r="J618" s="263" t="str">
        <f>IFERROR(INDEX(supplier_alamat,MATCH(DataSP2D_BLU!I618,supplier,0)),"")</f>
        <v/>
      </c>
      <c r="K618" s="263" t="str">
        <f t="shared" si="42"/>
        <v/>
      </c>
      <c r="L618" s="263" t="str">
        <f t="shared" si="43"/>
        <v/>
      </c>
      <c r="M618" s="263" t="str">
        <f t="shared" si="44"/>
        <v/>
      </c>
      <c r="N618" s="264" t="str">
        <f>IF(E618="","",DataPembayaran_BLU!$G618)</f>
        <v/>
      </c>
    </row>
    <row r="619" spans="1:14">
      <c r="A619" s="256">
        <v>618</v>
      </c>
      <c r="B619" s="257" t="str">
        <f>_xlfn.IFNA(INDEX(DataPembayaran_BLU!$C$2:$C$700,MATCH(A619,DataPembayaran_BLU!$A$2:$A$700,0)),"")</f>
        <v/>
      </c>
      <c r="C619" s="258" t="str">
        <f>IF(INDEX(DataPembayaran_BLU!$B$2:$B$700,MATCH(DataSP2D_BLU!B619,DataPembayaran_BLU!$C$2:$C$700,0))=0,"",INDEX(DataPembayaran_BLU!$B$2:$B$700,MATCH(DataSP2D_BLU!B619,DataPembayaran_BLU!$C$2:$C$700,0)))</f>
        <v/>
      </c>
      <c r="D619" s="259"/>
      <c r="F619" s="261" t="str">
        <f>IF(E619="","",DataPembayaran_BLU!$U619)</f>
        <v/>
      </c>
      <c r="G619" s="262" t="str">
        <f>IF(E619="","",DataPembayaran_BLU!$E619)</f>
        <v/>
      </c>
      <c r="H619" s="7" t="str">
        <f>IF(E619="","",DataPembayaran_BLU!$L619-DataPembayaran_BLU!$N619-DataPembayaran_BLU!$P619)</f>
        <v/>
      </c>
      <c r="I619" s="256" t="str">
        <f>IF(E619="","",DataPembayaran_BLU!$F619)</f>
        <v/>
      </c>
      <c r="J619" s="263" t="str">
        <f>IFERROR(INDEX(supplier_alamat,MATCH(DataSP2D_BLU!I619,supplier,0)),"")</f>
        <v/>
      </c>
      <c r="K619" s="263" t="str">
        <f t="shared" si="42"/>
        <v/>
      </c>
      <c r="L619" s="263" t="str">
        <f t="shared" si="43"/>
        <v/>
      </c>
      <c r="M619" s="263" t="str">
        <f t="shared" si="44"/>
        <v/>
      </c>
      <c r="N619" s="264" t="str">
        <f>IF(E619="","",DataPembayaran_BLU!$G619)</f>
        <v/>
      </c>
    </row>
    <row r="620" spans="1:14">
      <c r="A620" s="256">
        <v>619</v>
      </c>
      <c r="B620" s="257" t="str">
        <f>_xlfn.IFNA(INDEX(DataPembayaran_BLU!$C$2:$C$700,MATCH(A620,DataPembayaran_BLU!$A$2:$A$700,0)),"")</f>
        <v/>
      </c>
      <c r="C620" s="258" t="str">
        <f>IF(INDEX(DataPembayaran_BLU!$B$2:$B$700,MATCH(DataSP2D_BLU!B620,DataPembayaran_BLU!$C$2:$C$700,0))=0,"",INDEX(DataPembayaran_BLU!$B$2:$B$700,MATCH(DataSP2D_BLU!B620,DataPembayaran_BLU!$C$2:$C$700,0)))</f>
        <v/>
      </c>
      <c r="D620" s="259"/>
      <c r="F620" s="261" t="str">
        <f>IF(E620="","",DataPembayaran_BLU!$U620)</f>
        <v/>
      </c>
      <c r="G620" s="262" t="str">
        <f>IF(E620="","",DataPembayaran_BLU!$E620)</f>
        <v/>
      </c>
      <c r="H620" s="7" t="str">
        <f>IF(E620="","",DataPembayaran_BLU!$L620-DataPembayaran_BLU!$N620-DataPembayaran_BLU!$P620)</f>
        <v/>
      </c>
      <c r="I620" s="256" t="str">
        <f>IF(E620="","",DataPembayaran_BLU!$F620)</f>
        <v/>
      </c>
      <c r="J620" s="263" t="str">
        <f>IFERROR(INDEX(supplier_alamat,MATCH(DataSP2D_BLU!I620,supplier,0)),"")</f>
        <v/>
      </c>
      <c r="K620" s="263" t="str">
        <f t="shared" si="42"/>
        <v/>
      </c>
      <c r="L620" s="263" t="str">
        <f t="shared" si="43"/>
        <v/>
      </c>
      <c r="M620" s="263" t="str">
        <f t="shared" si="44"/>
        <v/>
      </c>
      <c r="N620" s="264" t="str">
        <f>IF(E620="","",DataPembayaran_BLU!$G620)</f>
        <v/>
      </c>
    </row>
    <row r="621" spans="1:14">
      <c r="A621" s="256">
        <v>620</v>
      </c>
      <c r="B621" s="257" t="str">
        <f>_xlfn.IFNA(INDEX(DataPembayaran_BLU!$C$2:$C$700,MATCH(A621,DataPembayaran_BLU!$A$2:$A$700,0)),"")</f>
        <v/>
      </c>
      <c r="C621" s="258" t="str">
        <f>IF(INDEX(DataPembayaran_BLU!$B$2:$B$700,MATCH(DataSP2D_BLU!B621,DataPembayaran_BLU!$C$2:$C$700,0))=0,"",INDEX(DataPembayaran_BLU!$B$2:$B$700,MATCH(DataSP2D_BLU!B621,DataPembayaran_BLU!$C$2:$C$700,0)))</f>
        <v/>
      </c>
      <c r="D621" s="259"/>
      <c r="F621" s="261" t="str">
        <f>IF(E621="","",DataPembayaran_BLU!$U621)</f>
        <v/>
      </c>
      <c r="G621" s="262" t="str">
        <f>IF(E621="","",DataPembayaran_BLU!$E621)</f>
        <v/>
      </c>
      <c r="H621" s="7" t="str">
        <f>IF(E621="","",DataPembayaran_BLU!$L621-DataPembayaran_BLU!$N621-DataPembayaran_BLU!$P621)</f>
        <v/>
      </c>
      <c r="I621" s="256" t="str">
        <f>IF(E621="","",DataPembayaran_BLU!$F621)</f>
        <v/>
      </c>
      <c r="J621" s="263" t="str">
        <f>IFERROR(INDEX(supplier_alamat,MATCH(DataSP2D_BLU!I621,supplier,0)),"")</f>
        <v/>
      </c>
      <c r="K621" s="263" t="str">
        <f t="shared" si="42"/>
        <v/>
      </c>
      <c r="L621" s="263" t="str">
        <f t="shared" si="43"/>
        <v/>
      </c>
      <c r="M621" s="263" t="str">
        <f t="shared" si="44"/>
        <v/>
      </c>
      <c r="N621" s="264" t="str">
        <f>IF(E621="","",DataPembayaran_BLU!$G621)</f>
        <v/>
      </c>
    </row>
    <row r="622" spans="1:14">
      <c r="A622" s="256">
        <v>621</v>
      </c>
      <c r="B622" s="257" t="str">
        <f>_xlfn.IFNA(INDEX(DataPembayaran_BLU!$C$2:$C$700,MATCH(A622,DataPembayaran_BLU!$A$2:$A$700,0)),"")</f>
        <v/>
      </c>
      <c r="C622" s="258" t="str">
        <f>IF(INDEX(DataPembayaran_BLU!$B$2:$B$700,MATCH(DataSP2D_BLU!B622,DataPembayaran_BLU!$C$2:$C$700,0))=0,"",INDEX(DataPembayaran_BLU!$B$2:$B$700,MATCH(DataSP2D_BLU!B622,DataPembayaran_BLU!$C$2:$C$700,0)))</f>
        <v/>
      </c>
      <c r="D622" s="259"/>
      <c r="F622" s="261" t="str">
        <f>IF(E622="","",DataPembayaran_BLU!$U622)</f>
        <v/>
      </c>
      <c r="G622" s="262" t="str">
        <f>IF(E622="","",DataPembayaran_BLU!$E622)</f>
        <v/>
      </c>
      <c r="H622" s="7" t="str">
        <f>IF(E622="","",DataPembayaran_BLU!$L622-DataPembayaran_BLU!$N622-DataPembayaran_BLU!$P622)</f>
        <v/>
      </c>
      <c r="I622" s="256" t="str">
        <f>IF(E622="","",DataPembayaran_BLU!$F622)</f>
        <v/>
      </c>
      <c r="J622" s="263" t="str">
        <f>IFERROR(INDEX(supplier_alamat,MATCH(DataSP2D_BLU!I622,supplier,0)),"")</f>
        <v/>
      </c>
      <c r="K622" s="263" t="str">
        <f t="shared" si="42"/>
        <v/>
      </c>
      <c r="L622" s="263" t="str">
        <f t="shared" si="43"/>
        <v/>
      </c>
      <c r="M622" s="263" t="str">
        <f t="shared" si="44"/>
        <v/>
      </c>
      <c r="N622" s="264" t="str">
        <f>IF(E622="","",DataPembayaran_BLU!$G622)</f>
        <v/>
      </c>
    </row>
    <row r="623" spans="1:14">
      <c r="A623" s="256">
        <v>622</v>
      </c>
      <c r="B623" s="257" t="str">
        <f>_xlfn.IFNA(INDEX(DataPembayaran_BLU!$C$2:$C$700,MATCH(A623,DataPembayaran_BLU!$A$2:$A$700,0)),"")</f>
        <v/>
      </c>
      <c r="C623" s="258" t="str">
        <f>IF(INDEX(DataPembayaran_BLU!$B$2:$B$700,MATCH(DataSP2D_BLU!B623,DataPembayaran_BLU!$C$2:$C$700,0))=0,"",INDEX(DataPembayaran_BLU!$B$2:$B$700,MATCH(DataSP2D_BLU!B623,DataPembayaran_BLU!$C$2:$C$700,0)))</f>
        <v/>
      </c>
      <c r="D623" s="259"/>
      <c r="F623" s="261" t="str">
        <f>IF(E623="","",DataPembayaran_BLU!$U623)</f>
        <v/>
      </c>
      <c r="G623" s="262" t="str">
        <f>IF(E623="","",DataPembayaran_BLU!$E623)</f>
        <v/>
      </c>
      <c r="H623" s="7" t="str">
        <f>IF(E623="","",DataPembayaran_BLU!$L623-DataPembayaran_BLU!$N623-DataPembayaran_BLU!$P623)</f>
        <v/>
      </c>
      <c r="I623" s="256" t="str">
        <f>IF(E623="","",DataPembayaran_BLU!$F623)</f>
        <v/>
      </c>
      <c r="J623" s="263" t="str">
        <f>IFERROR(INDEX(supplier_alamat,MATCH(DataSP2D_BLU!I623,supplier,0)),"")</f>
        <v/>
      </c>
      <c r="K623" s="263" t="str">
        <f t="shared" si="42"/>
        <v/>
      </c>
      <c r="L623" s="263" t="str">
        <f t="shared" si="43"/>
        <v/>
      </c>
      <c r="M623" s="263" t="str">
        <f t="shared" si="44"/>
        <v/>
      </c>
      <c r="N623" s="264" t="str">
        <f>IF(E623="","",DataPembayaran_BLU!$G623)</f>
        <v/>
      </c>
    </row>
    <row r="624" spans="1:14">
      <c r="A624" s="256">
        <v>623</v>
      </c>
      <c r="B624" s="257" t="str">
        <f>_xlfn.IFNA(INDEX(DataPembayaran_BLU!$C$2:$C$700,MATCH(A624,DataPembayaran_BLU!$A$2:$A$700,0)),"")</f>
        <v/>
      </c>
      <c r="C624" s="258" t="str">
        <f>IF(INDEX(DataPembayaran_BLU!$B$2:$B$700,MATCH(DataSP2D_BLU!B624,DataPembayaran_BLU!$C$2:$C$700,0))=0,"",INDEX(DataPembayaran_BLU!$B$2:$B$700,MATCH(DataSP2D_BLU!B624,DataPembayaran_BLU!$C$2:$C$700,0)))</f>
        <v/>
      </c>
      <c r="D624" s="259"/>
      <c r="F624" s="261" t="str">
        <f>IF(E624="","",DataPembayaran_BLU!$U624)</f>
        <v/>
      </c>
      <c r="G624" s="262" t="str">
        <f>IF(E624="","",DataPembayaran_BLU!$E624)</f>
        <v/>
      </c>
      <c r="H624" s="7" t="str">
        <f>IF(E624="","",DataPembayaran_BLU!$L624-DataPembayaran_BLU!$N624-DataPembayaran_BLU!$P624)</f>
        <v/>
      </c>
      <c r="I624" s="256" t="str">
        <f>IF(E624="","",DataPembayaran_BLU!$F624)</f>
        <v/>
      </c>
      <c r="J624" s="263" t="str">
        <f>IFERROR(INDEX(supplier_alamat,MATCH(DataSP2D_BLU!I624,supplier,0)),"")</f>
        <v/>
      </c>
      <c r="K624" s="263" t="str">
        <f t="shared" si="42"/>
        <v/>
      </c>
      <c r="L624" s="263" t="str">
        <f t="shared" si="43"/>
        <v/>
      </c>
      <c r="M624" s="263" t="str">
        <f t="shared" si="44"/>
        <v/>
      </c>
      <c r="N624" s="264" t="str">
        <f>IF(E624="","",DataPembayaran_BLU!$G624)</f>
        <v/>
      </c>
    </row>
    <row r="625" spans="1:14">
      <c r="A625" s="256">
        <v>624</v>
      </c>
      <c r="B625" s="257" t="str">
        <f>_xlfn.IFNA(INDEX(DataPembayaran_BLU!$C$2:$C$700,MATCH(A625,DataPembayaran_BLU!$A$2:$A$700,0)),"")</f>
        <v/>
      </c>
      <c r="C625" s="258" t="str">
        <f>IF(INDEX(DataPembayaran_BLU!$B$2:$B$700,MATCH(DataSP2D_BLU!B625,DataPembayaran_BLU!$C$2:$C$700,0))=0,"",INDEX(DataPembayaran_BLU!$B$2:$B$700,MATCH(DataSP2D_BLU!B625,DataPembayaran_BLU!$C$2:$C$700,0)))</f>
        <v/>
      </c>
      <c r="D625" s="259"/>
      <c r="F625" s="261" t="str">
        <f>IF(E625="","",DataPembayaran_BLU!$U625)</f>
        <v/>
      </c>
      <c r="G625" s="262" t="str">
        <f>IF(E625="","",DataPembayaran_BLU!$E625)</f>
        <v/>
      </c>
      <c r="H625" s="7" t="str">
        <f>IF(E625="","",DataPembayaran_BLU!$L625-DataPembayaran_BLU!$N625-DataPembayaran_BLU!$P625)</f>
        <v/>
      </c>
      <c r="I625" s="256" t="str">
        <f>IF(E625="","",DataPembayaran_BLU!$F625)</f>
        <v/>
      </c>
      <c r="J625" s="263" t="str">
        <f>IFERROR(INDEX(supplier_alamat,MATCH(DataSP2D_BLU!I625,supplier,0)),"")</f>
        <v/>
      </c>
      <c r="K625" s="263" t="str">
        <f t="shared" si="42"/>
        <v/>
      </c>
      <c r="L625" s="263" t="str">
        <f t="shared" si="43"/>
        <v/>
      </c>
      <c r="M625" s="263" t="str">
        <f t="shared" si="44"/>
        <v/>
      </c>
      <c r="N625" s="264" t="str">
        <f>IF(E625="","",DataPembayaran_BLU!$G625)</f>
        <v/>
      </c>
    </row>
    <row r="626" spans="1:14">
      <c r="A626" s="256">
        <v>625</v>
      </c>
      <c r="B626" s="257" t="str">
        <f>_xlfn.IFNA(INDEX(DataPembayaran_BLU!$C$2:$C$700,MATCH(A626,DataPembayaran_BLU!$A$2:$A$700,0)),"")</f>
        <v/>
      </c>
      <c r="C626" s="258" t="str">
        <f>IF(INDEX(DataPembayaran_BLU!$B$2:$B$700,MATCH(DataSP2D_BLU!B626,DataPembayaran_BLU!$C$2:$C$700,0))=0,"",INDEX(DataPembayaran_BLU!$B$2:$B$700,MATCH(DataSP2D_BLU!B626,DataPembayaran_BLU!$C$2:$C$700,0)))</f>
        <v/>
      </c>
      <c r="D626" s="259"/>
      <c r="F626" s="261" t="str">
        <f>IF(E626="","",DataPembayaran_BLU!$U626)</f>
        <v/>
      </c>
      <c r="G626" s="262" t="str">
        <f>IF(E626="","",DataPembayaran_BLU!$E626)</f>
        <v/>
      </c>
      <c r="H626" s="7" t="str">
        <f>IF(E626="","",DataPembayaran_BLU!$L626-DataPembayaran_BLU!$N626-DataPembayaran_BLU!$P626)</f>
        <v/>
      </c>
      <c r="I626" s="256" t="str">
        <f>IF(E626="","",DataPembayaran_BLU!$F626)</f>
        <v/>
      </c>
      <c r="J626" s="263" t="str">
        <f>IFERROR(INDEX(supplier_alamat,MATCH(DataSP2D_BLU!I626,supplier,0)),"")</f>
        <v/>
      </c>
      <c r="K626" s="263" t="str">
        <f t="shared" si="42"/>
        <v/>
      </c>
      <c r="L626" s="263" t="str">
        <f t="shared" si="43"/>
        <v/>
      </c>
      <c r="M626" s="263" t="str">
        <f t="shared" si="44"/>
        <v/>
      </c>
      <c r="N626" s="264" t="str">
        <f>IF(E626="","",DataPembayaran_BLU!$G626)</f>
        <v/>
      </c>
    </row>
    <row r="627" spans="1:14">
      <c r="A627" s="256">
        <v>626</v>
      </c>
      <c r="B627" s="257" t="str">
        <f>_xlfn.IFNA(INDEX(DataPembayaran_BLU!$C$2:$C$700,MATCH(A627,DataPembayaran_BLU!$A$2:$A$700,0)),"")</f>
        <v/>
      </c>
      <c r="C627" s="258" t="str">
        <f>IF(INDEX(DataPembayaran_BLU!$B$2:$B$700,MATCH(DataSP2D_BLU!B627,DataPembayaran_BLU!$C$2:$C$700,0))=0,"",INDEX(DataPembayaran_BLU!$B$2:$B$700,MATCH(DataSP2D_BLU!B627,DataPembayaran_BLU!$C$2:$C$700,0)))</f>
        <v/>
      </c>
      <c r="D627" s="259"/>
      <c r="F627" s="261" t="str">
        <f>IF(E627="","",DataPembayaran_BLU!$U627)</f>
        <v/>
      </c>
      <c r="G627" s="262" t="str">
        <f>IF(E627="","",DataPembayaran_BLU!$E627)</f>
        <v/>
      </c>
      <c r="H627" s="7" t="str">
        <f>IF(E627="","",DataPembayaran_BLU!$L627-DataPembayaran_BLU!$N627-DataPembayaran_BLU!$P627)</f>
        <v/>
      </c>
      <c r="I627" s="256" t="str">
        <f>IF(E627="","",DataPembayaran_BLU!$F627)</f>
        <v/>
      </c>
      <c r="J627" s="263" t="str">
        <f>IFERROR(INDEX(supplier_alamat,MATCH(DataSP2D_BLU!I627,supplier,0)),"")</f>
        <v/>
      </c>
      <c r="K627" s="263" t="str">
        <f t="shared" si="42"/>
        <v/>
      </c>
      <c r="L627" s="263" t="str">
        <f t="shared" si="43"/>
        <v/>
      </c>
      <c r="M627" s="263" t="str">
        <f t="shared" si="44"/>
        <v/>
      </c>
      <c r="N627" s="264" t="str">
        <f>IF(E627="","",DataPembayaran_BLU!$G627)</f>
        <v/>
      </c>
    </row>
    <row r="628" spans="1:14">
      <c r="A628" s="256">
        <v>627</v>
      </c>
      <c r="B628" s="257" t="str">
        <f>_xlfn.IFNA(INDEX(DataPembayaran_BLU!$C$2:$C$700,MATCH(A628,DataPembayaran_BLU!$A$2:$A$700,0)),"")</f>
        <v/>
      </c>
      <c r="C628" s="258" t="str">
        <f>IF(INDEX(DataPembayaran_BLU!$B$2:$B$700,MATCH(DataSP2D_BLU!B628,DataPembayaran_BLU!$C$2:$C$700,0))=0,"",INDEX(DataPembayaran_BLU!$B$2:$B$700,MATCH(DataSP2D_BLU!B628,DataPembayaran_BLU!$C$2:$C$700,0)))</f>
        <v/>
      </c>
      <c r="D628" s="259"/>
      <c r="F628" s="261" t="str">
        <f>IF(E628="","",DataPembayaran_BLU!$U628)</f>
        <v/>
      </c>
      <c r="G628" s="262" t="str">
        <f>IF(E628="","",DataPembayaran_BLU!$E628)</f>
        <v/>
      </c>
      <c r="H628" s="7" t="str">
        <f>IF(E628="","",DataPembayaran_BLU!$L628-DataPembayaran_BLU!$N628-DataPembayaran_BLU!$P628)</f>
        <v/>
      </c>
      <c r="I628" s="256" t="str">
        <f>IF(E628="","",DataPembayaran_BLU!$F628)</f>
        <v/>
      </c>
      <c r="J628" s="263" t="str">
        <f>IFERROR(INDEX(supplier_alamat,MATCH(DataSP2D_BLU!I628,supplier,0)),"")</f>
        <v/>
      </c>
      <c r="K628" s="263" t="str">
        <f t="shared" si="42"/>
        <v/>
      </c>
      <c r="L628" s="263" t="str">
        <f t="shared" si="43"/>
        <v/>
      </c>
      <c r="M628" s="263" t="str">
        <f t="shared" si="44"/>
        <v/>
      </c>
      <c r="N628" s="264" t="str">
        <f>IF(E628="","",DataPembayaran_BLU!$G628)</f>
        <v/>
      </c>
    </row>
    <row r="629" spans="1:14">
      <c r="A629" s="256">
        <v>628</v>
      </c>
      <c r="B629" s="257" t="str">
        <f>_xlfn.IFNA(INDEX(DataPembayaran_BLU!$C$2:$C$700,MATCH(A629,DataPembayaran_BLU!$A$2:$A$700,0)),"")</f>
        <v/>
      </c>
      <c r="C629" s="258" t="str">
        <f>IF(INDEX(DataPembayaran_BLU!$B$2:$B$700,MATCH(DataSP2D_BLU!B629,DataPembayaran_BLU!$C$2:$C$700,0))=0,"",INDEX(DataPembayaran_BLU!$B$2:$B$700,MATCH(DataSP2D_BLU!B629,DataPembayaran_BLU!$C$2:$C$700,0)))</f>
        <v/>
      </c>
      <c r="D629" s="259"/>
      <c r="F629" s="261" t="str">
        <f>IF(E629="","",DataPembayaran_BLU!$U629)</f>
        <v/>
      </c>
      <c r="G629" s="262" t="str">
        <f>IF(E629="","",DataPembayaran_BLU!$E629)</f>
        <v/>
      </c>
      <c r="H629" s="7" t="str">
        <f>IF(E629="","",DataPembayaran_BLU!$L629-DataPembayaran_BLU!$N629-DataPembayaran_BLU!$P629)</f>
        <v/>
      </c>
      <c r="I629" s="256" t="str">
        <f>IF(E629="","",DataPembayaran_BLU!$F629)</f>
        <v/>
      </c>
      <c r="J629" s="263" t="str">
        <f>IFERROR(INDEX(supplier_alamat,MATCH(DataSP2D_BLU!I629,supplier,0)),"")</f>
        <v/>
      </c>
      <c r="K629" s="263" t="str">
        <f t="shared" si="42"/>
        <v/>
      </c>
      <c r="L629" s="263" t="str">
        <f t="shared" si="43"/>
        <v/>
      </c>
      <c r="M629" s="263" t="str">
        <f t="shared" si="44"/>
        <v/>
      </c>
      <c r="N629" s="264" t="str">
        <f>IF(E629="","",DataPembayaran_BLU!$G629)</f>
        <v/>
      </c>
    </row>
    <row r="630" spans="1:14">
      <c r="A630" s="256">
        <v>629</v>
      </c>
      <c r="B630" s="257" t="str">
        <f>_xlfn.IFNA(INDEX(DataPembayaran_BLU!$C$2:$C$700,MATCH(A630,DataPembayaran_BLU!$A$2:$A$700,0)),"")</f>
        <v/>
      </c>
      <c r="C630" s="258" t="str">
        <f>IF(INDEX(DataPembayaran_BLU!$B$2:$B$700,MATCH(DataSP2D_BLU!B630,DataPembayaran_BLU!$C$2:$C$700,0))=0,"",INDEX(DataPembayaran_BLU!$B$2:$B$700,MATCH(DataSP2D_BLU!B630,DataPembayaran_BLU!$C$2:$C$700,0)))</f>
        <v/>
      </c>
      <c r="D630" s="259"/>
      <c r="F630" s="261" t="str">
        <f>IF(E630="","",DataPembayaran_BLU!$U630)</f>
        <v/>
      </c>
      <c r="G630" s="262" t="str">
        <f>IF(E630="","",DataPembayaran_BLU!$E630)</f>
        <v/>
      </c>
      <c r="H630" s="7" t="str">
        <f>IF(E630="","",DataPembayaran_BLU!$L630-DataPembayaran_BLU!$N630-DataPembayaran_BLU!$P630)</f>
        <v/>
      </c>
      <c r="I630" s="256" t="str">
        <f>IF(E630="","",DataPembayaran_BLU!$F630)</f>
        <v/>
      </c>
      <c r="J630" s="263" t="str">
        <f>IFERROR(INDEX(supplier_alamat,MATCH(DataSP2D_BLU!I630,supplier,0)),"")</f>
        <v/>
      </c>
      <c r="K630" s="263" t="str">
        <f t="shared" si="42"/>
        <v/>
      </c>
      <c r="L630" s="263" t="str">
        <f t="shared" si="43"/>
        <v/>
      </c>
      <c r="M630" s="263" t="str">
        <f t="shared" si="44"/>
        <v/>
      </c>
      <c r="N630" s="264" t="str">
        <f>IF(E630="","",DataPembayaran_BLU!$G630)</f>
        <v/>
      </c>
    </row>
    <row r="631" spans="1:14">
      <c r="A631" s="256">
        <v>630</v>
      </c>
      <c r="B631" s="257" t="str">
        <f>_xlfn.IFNA(INDEX(DataPembayaran_BLU!$C$2:$C$700,MATCH(A631,DataPembayaran_BLU!$A$2:$A$700,0)),"")</f>
        <v/>
      </c>
      <c r="C631" s="258" t="str">
        <f>IF(INDEX(DataPembayaran_BLU!$B$2:$B$700,MATCH(DataSP2D_BLU!B631,DataPembayaran_BLU!$C$2:$C$700,0))=0,"",INDEX(DataPembayaran_BLU!$B$2:$B$700,MATCH(DataSP2D_BLU!B631,DataPembayaran_BLU!$C$2:$C$700,0)))</f>
        <v/>
      </c>
      <c r="D631" s="259"/>
      <c r="F631" s="261" t="str">
        <f>IF(E631="","",DataPembayaran_BLU!$U631)</f>
        <v/>
      </c>
      <c r="G631" s="262" t="str">
        <f>IF(E631="","",DataPembayaran_BLU!$E631)</f>
        <v/>
      </c>
      <c r="H631" s="7" t="str">
        <f>IF(E631="","",DataPembayaran_BLU!$L631-DataPembayaran_BLU!$N631-DataPembayaran_BLU!$P631)</f>
        <v/>
      </c>
      <c r="I631" s="256" t="str">
        <f>IF(E631="","",DataPembayaran_BLU!$F631)</f>
        <v/>
      </c>
      <c r="J631" s="263" t="str">
        <f>IFERROR(INDEX(supplier_alamat,MATCH(DataSP2D_BLU!I631,supplier,0)),"")</f>
        <v/>
      </c>
      <c r="K631" s="263" t="str">
        <f t="shared" si="42"/>
        <v/>
      </c>
      <c r="L631" s="263" t="str">
        <f t="shared" si="43"/>
        <v/>
      </c>
      <c r="M631" s="263" t="str">
        <f t="shared" si="44"/>
        <v/>
      </c>
      <c r="N631" s="264" t="str">
        <f>IF(E631="","",DataPembayaran_BLU!$G631)</f>
        <v/>
      </c>
    </row>
    <row r="632" spans="1:14">
      <c r="A632" s="256">
        <v>631</v>
      </c>
      <c r="B632" s="257" t="str">
        <f>_xlfn.IFNA(INDEX(DataPembayaran_BLU!$C$2:$C$700,MATCH(A632,DataPembayaran_BLU!$A$2:$A$700,0)),"")</f>
        <v/>
      </c>
      <c r="C632" s="258" t="str">
        <f>IF(INDEX(DataPembayaran_BLU!$B$2:$B$700,MATCH(DataSP2D_BLU!B632,DataPembayaran_BLU!$C$2:$C$700,0))=0,"",INDEX(DataPembayaran_BLU!$B$2:$B$700,MATCH(DataSP2D_BLU!B632,DataPembayaran_BLU!$C$2:$C$700,0)))</f>
        <v/>
      </c>
      <c r="D632" s="259"/>
      <c r="F632" s="261" t="str">
        <f>IF(E632="","",DataPembayaran_BLU!$U632)</f>
        <v/>
      </c>
      <c r="G632" s="262" t="str">
        <f>IF(E632="","",DataPembayaran_BLU!$E632)</f>
        <v/>
      </c>
      <c r="H632" s="7" t="str">
        <f>IF(E632="","",DataPembayaran_BLU!$L632-DataPembayaran_BLU!$N632-DataPembayaran_BLU!$P632)</f>
        <v/>
      </c>
      <c r="I632" s="256" t="str">
        <f>IF(E632="","",DataPembayaran_BLU!$F632)</f>
        <v/>
      </c>
      <c r="J632" s="263" t="str">
        <f>IFERROR(INDEX(supplier_alamat,MATCH(DataSP2D_BLU!I632,supplier,0)),"")</f>
        <v/>
      </c>
      <c r="K632" s="263" t="str">
        <f t="shared" si="42"/>
        <v/>
      </c>
      <c r="L632" s="263" t="str">
        <f t="shared" si="43"/>
        <v/>
      </c>
      <c r="M632" s="263" t="str">
        <f t="shared" si="44"/>
        <v/>
      </c>
      <c r="N632" s="264" t="str">
        <f>IF(E632="","",DataPembayaran_BLU!$G632)</f>
        <v/>
      </c>
    </row>
    <row r="633" spans="1:14">
      <c r="A633" s="256">
        <v>632</v>
      </c>
      <c r="B633" s="257" t="str">
        <f>_xlfn.IFNA(INDEX(DataPembayaran_BLU!$C$2:$C$700,MATCH(A633,DataPembayaran_BLU!$A$2:$A$700,0)),"")</f>
        <v/>
      </c>
      <c r="C633" s="258" t="str">
        <f>IF(INDEX(DataPembayaran_BLU!$B$2:$B$700,MATCH(DataSP2D_BLU!B633,DataPembayaran_BLU!$C$2:$C$700,0))=0,"",INDEX(DataPembayaran_BLU!$B$2:$B$700,MATCH(DataSP2D_BLU!B633,DataPembayaran_BLU!$C$2:$C$700,0)))</f>
        <v/>
      </c>
      <c r="D633" s="259"/>
      <c r="F633" s="261" t="str">
        <f>IF(E633="","",DataPembayaran_BLU!$U633)</f>
        <v/>
      </c>
      <c r="G633" s="262" t="str">
        <f>IF(E633="","",DataPembayaran_BLU!$E633)</f>
        <v/>
      </c>
      <c r="H633" s="7" t="str">
        <f>IF(E633="","",DataPembayaran_BLU!$L633-DataPembayaran_BLU!$N633-DataPembayaran_BLU!$P633)</f>
        <v/>
      </c>
      <c r="I633" s="256" t="str">
        <f>IF(E633="","",DataPembayaran_BLU!$F633)</f>
        <v/>
      </c>
      <c r="J633" s="263" t="str">
        <f>IFERROR(INDEX(supplier_alamat,MATCH(DataSP2D_BLU!I633,supplier,0)),"")</f>
        <v/>
      </c>
      <c r="K633" s="263" t="str">
        <f t="shared" si="42"/>
        <v/>
      </c>
      <c r="L633" s="263" t="str">
        <f t="shared" si="43"/>
        <v/>
      </c>
      <c r="M633" s="263" t="str">
        <f t="shared" si="44"/>
        <v/>
      </c>
      <c r="N633" s="264" t="str">
        <f>IF(E633="","",DataPembayaran_BLU!$G633)</f>
        <v/>
      </c>
    </row>
    <row r="634" spans="1:14">
      <c r="A634" s="256">
        <v>633</v>
      </c>
      <c r="B634" s="257" t="str">
        <f>_xlfn.IFNA(INDEX(DataPembayaran_BLU!$C$2:$C$700,MATCH(A634,DataPembayaran_BLU!$A$2:$A$700,0)),"")</f>
        <v/>
      </c>
      <c r="C634" s="258" t="str">
        <f>IF(INDEX(DataPembayaran_BLU!$B$2:$B$700,MATCH(DataSP2D_BLU!B634,DataPembayaran_BLU!$C$2:$C$700,0))=0,"",INDEX(DataPembayaran_BLU!$B$2:$B$700,MATCH(DataSP2D_BLU!B634,DataPembayaran_BLU!$C$2:$C$700,0)))</f>
        <v/>
      </c>
      <c r="D634" s="259"/>
      <c r="F634" s="261" t="str">
        <f>IF(E634="","",DataPembayaran_BLU!$U634)</f>
        <v/>
      </c>
      <c r="G634" s="262" t="str">
        <f>IF(E634="","",DataPembayaran_BLU!$E634)</f>
        <v/>
      </c>
      <c r="H634" s="7" t="str">
        <f>IF(E634="","",DataPembayaran_BLU!$L634-DataPembayaran_BLU!$N634-DataPembayaran_BLU!$P634)</f>
        <v/>
      </c>
      <c r="I634" s="256" t="str">
        <f>IF(E634="","",DataPembayaran_BLU!$F634)</f>
        <v/>
      </c>
      <c r="J634" s="263" t="str">
        <f>IFERROR(INDEX(supplier_alamat,MATCH(DataSP2D_BLU!I634,supplier,0)),"")</f>
        <v/>
      </c>
      <c r="K634" s="263" t="str">
        <f t="shared" si="42"/>
        <v/>
      </c>
      <c r="L634" s="263" t="str">
        <f t="shared" si="43"/>
        <v/>
      </c>
      <c r="M634" s="263" t="str">
        <f t="shared" si="44"/>
        <v/>
      </c>
      <c r="N634" s="264" t="str">
        <f>IF(E634="","",DataPembayaran_BLU!$G634)</f>
        <v/>
      </c>
    </row>
    <row r="635" spans="1:14">
      <c r="A635" s="256">
        <v>634</v>
      </c>
      <c r="B635" s="257" t="str">
        <f>_xlfn.IFNA(INDEX(DataPembayaran_BLU!$C$2:$C$700,MATCH(A635,DataPembayaran_BLU!$A$2:$A$700,0)),"")</f>
        <v/>
      </c>
      <c r="C635" s="258" t="str">
        <f>IF(INDEX(DataPembayaran_BLU!$B$2:$B$700,MATCH(DataSP2D_BLU!B635,DataPembayaran_BLU!$C$2:$C$700,0))=0,"",INDEX(DataPembayaran_BLU!$B$2:$B$700,MATCH(DataSP2D_BLU!B635,DataPembayaran_BLU!$C$2:$C$700,0)))</f>
        <v/>
      </c>
      <c r="D635" s="259"/>
      <c r="F635" s="261" t="str">
        <f>IF(E635="","",DataPembayaran_BLU!$U635)</f>
        <v/>
      </c>
      <c r="G635" s="262" t="str">
        <f>IF(E635="","",DataPembayaran_BLU!$E635)</f>
        <v/>
      </c>
      <c r="H635" s="7" t="str">
        <f>IF(E635="","",DataPembayaran_BLU!$L635-DataPembayaran_BLU!$N635-DataPembayaran_BLU!$P635)</f>
        <v/>
      </c>
      <c r="I635" s="256" t="str">
        <f>IF(E635="","",DataPembayaran_BLU!$F635)</f>
        <v/>
      </c>
      <c r="J635" s="263" t="str">
        <f>IFERROR(INDEX(supplier_alamat,MATCH(DataSP2D_BLU!I635,supplier,0)),"")</f>
        <v/>
      </c>
      <c r="K635" s="263" t="str">
        <f t="shared" si="42"/>
        <v/>
      </c>
      <c r="L635" s="263" t="str">
        <f t="shared" si="43"/>
        <v/>
      </c>
      <c r="M635" s="263" t="str">
        <f t="shared" si="44"/>
        <v/>
      </c>
      <c r="N635" s="264" t="str">
        <f>IF(E635="","",DataPembayaran_BLU!$G635)</f>
        <v/>
      </c>
    </row>
    <row r="636" spans="1:14">
      <c r="A636" s="256">
        <v>635</v>
      </c>
      <c r="B636" s="257" t="str">
        <f>_xlfn.IFNA(INDEX(DataPembayaran_BLU!$C$2:$C$700,MATCH(A636,DataPembayaran_BLU!$A$2:$A$700,0)),"")</f>
        <v/>
      </c>
      <c r="C636" s="258" t="str">
        <f>IF(INDEX(DataPembayaran_BLU!$B$2:$B$700,MATCH(DataSP2D_BLU!B636,DataPembayaran_BLU!$C$2:$C$700,0))=0,"",INDEX(DataPembayaran_BLU!$B$2:$B$700,MATCH(DataSP2D_BLU!B636,DataPembayaran_BLU!$C$2:$C$700,0)))</f>
        <v/>
      </c>
      <c r="D636" s="259"/>
      <c r="F636" s="261" t="str">
        <f>IF(E636="","",DataPembayaran_BLU!$U636)</f>
        <v/>
      </c>
      <c r="G636" s="262" t="str">
        <f>IF(E636="","",DataPembayaran_BLU!$E636)</f>
        <v/>
      </c>
      <c r="H636" s="7" t="str">
        <f>IF(E636="","",DataPembayaran_BLU!$L636-DataPembayaran_BLU!$N636-DataPembayaran_BLU!$P636)</f>
        <v/>
      </c>
      <c r="I636" s="256" t="str">
        <f>IF(E636="","",DataPembayaran_BLU!$F636)</f>
        <v/>
      </c>
      <c r="J636" s="263" t="str">
        <f>IFERROR(INDEX(supplier_alamat,MATCH(DataSP2D_BLU!I636,supplier,0)),"")</f>
        <v/>
      </c>
      <c r="K636" s="263" t="str">
        <f t="shared" si="42"/>
        <v/>
      </c>
      <c r="L636" s="263" t="str">
        <f t="shared" si="43"/>
        <v/>
      </c>
      <c r="M636" s="263" t="str">
        <f t="shared" si="44"/>
        <v/>
      </c>
      <c r="N636" s="264" t="str">
        <f>IF(E636="","",DataPembayaran_BLU!$G636)</f>
        <v/>
      </c>
    </row>
    <row r="637" spans="1:14">
      <c r="A637" s="256">
        <v>636</v>
      </c>
      <c r="B637" s="257" t="str">
        <f>_xlfn.IFNA(INDEX(DataPembayaran_BLU!$C$2:$C$700,MATCH(A637,DataPembayaran_BLU!$A$2:$A$700,0)),"")</f>
        <v/>
      </c>
      <c r="C637" s="258" t="str">
        <f>IF(INDEX(DataPembayaran_BLU!$B$2:$B$700,MATCH(DataSP2D_BLU!B637,DataPembayaran_BLU!$C$2:$C$700,0))=0,"",INDEX(DataPembayaran_BLU!$B$2:$B$700,MATCH(DataSP2D_BLU!B637,DataPembayaran_BLU!$C$2:$C$700,0)))</f>
        <v/>
      </c>
      <c r="D637" s="259"/>
      <c r="F637" s="261" t="str">
        <f>IF(E637="","",DataPembayaran_BLU!$U637)</f>
        <v/>
      </c>
      <c r="G637" s="262" t="str">
        <f>IF(E637="","",DataPembayaran_BLU!$E637)</f>
        <v/>
      </c>
      <c r="H637" s="7" t="str">
        <f>IF(E637="","",DataPembayaran_BLU!$L637-DataPembayaran_BLU!$N637-DataPembayaran_BLU!$P637)</f>
        <v/>
      </c>
      <c r="I637" s="256" t="str">
        <f>IF(E637="","",DataPembayaran_BLU!$F637)</f>
        <v/>
      </c>
      <c r="J637" s="263" t="str">
        <f>IFERROR(INDEX(supplier_alamat,MATCH(DataSP2D_BLU!I637,supplier,0)),"")</f>
        <v/>
      </c>
      <c r="K637" s="263" t="str">
        <f t="shared" si="42"/>
        <v/>
      </c>
      <c r="L637" s="263" t="str">
        <f t="shared" si="43"/>
        <v/>
      </c>
      <c r="M637" s="263" t="str">
        <f t="shared" si="44"/>
        <v/>
      </c>
      <c r="N637" s="264" t="str">
        <f>IF(E637="","",DataPembayaran_BLU!$G637)</f>
        <v/>
      </c>
    </row>
    <row r="638" spans="1:14">
      <c r="A638" s="256">
        <v>637</v>
      </c>
      <c r="B638" s="257" t="str">
        <f>_xlfn.IFNA(INDEX(DataPembayaran_BLU!$C$2:$C$700,MATCH(A638,DataPembayaran_BLU!$A$2:$A$700,0)),"")</f>
        <v/>
      </c>
      <c r="C638" s="258" t="str">
        <f>IF(INDEX(DataPembayaran_BLU!$B$2:$B$700,MATCH(DataSP2D_BLU!B638,DataPembayaran_BLU!$C$2:$C$700,0))=0,"",INDEX(DataPembayaran_BLU!$B$2:$B$700,MATCH(DataSP2D_BLU!B638,DataPembayaran_BLU!$C$2:$C$700,0)))</f>
        <v/>
      </c>
      <c r="D638" s="259"/>
      <c r="F638" s="261" t="str">
        <f>IF(E638="","",DataPembayaran_BLU!$U638)</f>
        <v/>
      </c>
      <c r="G638" s="262" t="str">
        <f>IF(E638="","",DataPembayaran_BLU!$E638)</f>
        <v/>
      </c>
      <c r="H638" s="7" t="str">
        <f>IF(E638="","",DataPembayaran_BLU!$L638-DataPembayaran_BLU!$N638-DataPembayaran_BLU!$P638)</f>
        <v/>
      </c>
      <c r="I638" s="256" t="str">
        <f>IF(E638="","",DataPembayaran_BLU!$F638)</f>
        <v/>
      </c>
      <c r="J638" s="263" t="str">
        <f>IFERROR(INDEX(supplier_alamat,MATCH(DataSP2D_BLU!I638,supplier,0)),"")</f>
        <v/>
      </c>
      <c r="K638" s="263" t="str">
        <f t="shared" si="42"/>
        <v/>
      </c>
      <c r="L638" s="263" t="str">
        <f t="shared" si="43"/>
        <v/>
      </c>
      <c r="M638" s="263" t="str">
        <f t="shared" si="44"/>
        <v/>
      </c>
      <c r="N638" s="264" t="str">
        <f>IF(E638="","",DataPembayaran_BLU!$G638)</f>
        <v/>
      </c>
    </row>
    <row r="639" spans="1:14">
      <c r="A639" s="256">
        <v>638</v>
      </c>
      <c r="B639" s="257" t="str">
        <f>_xlfn.IFNA(INDEX(DataPembayaran_BLU!$C$2:$C$700,MATCH(A639,DataPembayaran_BLU!$A$2:$A$700,0)),"")</f>
        <v/>
      </c>
      <c r="C639" s="258" t="str">
        <f>IF(INDEX(DataPembayaran_BLU!$B$2:$B$700,MATCH(DataSP2D_BLU!B639,DataPembayaran_BLU!$C$2:$C$700,0))=0,"",INDEX(DataPembayaran_BLU!$B$2:$B$700,MATCH(DataSP2D_BLU!B639,DataPembayaran_BLU!$C$2:$C$700,0)))</f>
        <v/>
      </c>
      <c r="D639" s="259"/>
      <c r="F639" s="261" t="str">
        <f>IF(E639="","",DataPembayaran_BLU!$U639)</f>
        <v/>
      </c>
      <c r="G639" s="262" t="str">
        <f>IF(E639="","",DataPembayaran_BLU!$E639)</f>
        <v/>
      </c>
      <c r="H639" s="7" t="str">
        <f>IF(E639="","",DataPembayaran_BLU!$L639-DataPembayaran_BLU!$N639-DataPembayaran_BLU!$P639)</f>
        <v/>
      </c>
      <c r="I639" s="256" t="str">
        <f>IF(E639="","",DataPembayaran_BLU!$F639)</f>
        <v/>
      </c>
      <c r="J639" s="263" t="str">
        <f>IFERROR(INDEX(supplier_alamat,MATCH(DataSP2D_BLU!I639,supplier,0)),"")</f>
        <v/>
      </c>
      <c r="K639" s="263" t="str">
        <f t="shared" si="42"/>
        <v/>
      </c>
      <c r="L639" s="263" t="str">
        <f t="shared" si="43"/>
        <v/>
      </c>
      <c r="M639" s="263" t="str">
        <f t="shared" si="44"/>
        <v/>
      </c>
      <c r="N639" s="264" t="str">
        <f>IF(E639="","",DataPembayaran_BLU!$G639)</f>
        <v/>
      </c>
    </row>
    <row r="640" spans="1:14">
      <c r="A640" s="256">
        <v>639</v>
      </c>
      <c r="B640" s="257" t="str">
        <f>_xlfn.IFNA(INDEX(DataPembayaran_BLU!$C$2:$C$700,MATCH(A640,DataPembayaran_BLU!$A$2:$A$700,0)),"")</f>
        <v/>
      </c>
      <c r="C640" s="258" t="str">
        <f>IF(INDEX(DataPembayaran_BLU!$B$2:$B$700,MATCH(DataSP2D_BLU!B640,DataPembayaran_BLU!$C$2:$C$700,0))=0,"",INDEX(DataPembayaran_BLU!$B$2:$B$700,MATCH(DataSP2D_BLU!B640,DataPembayaran_BLU!$C$2:$C$700,0)))</f>
        <v/>
      </c>
      <c r="D640" s="259"/>
      <c r="F640" s="261" t="str">
        <f>IF(E640="","",DataPembayaran_BLU!$U640)</f>
        <v/>
      </c>
      <c r="G640" s="262" t="str">
        <f>IF(E640="","",DataPembayaran_BLU!$E640)</f>
        <v/>
      </c>
      <c r="H640" s="7" t="str">
        <f>IF(E640="","",DataPembayaran_BLU!$L640-DataPembayaran_BLU!$N640-DataPembayaran_BLU!$P640)</f>
        <v/>
      </c>
      <c r="I640" s="256" t="str">
        <f>IF(E640="","",DataPembayaran_BLU!$F640)</f>
        <v/>
      </c>
      <c r="J640" s="263" t="str">
        <f>IFERROR(INDEX(supplier_alamat,MATCH(DataSP2D_BLU!I640,supplier,0)),"")</f>
        <v/>
      </c>
      <c r="K640" s="263" t="str">
        <f t="shared" si="42"/>
        <v/>
      </c>
      <c r="L640" s="263" t="str">
        <f t="shared" si="43"/>
        <v/>
      </c>
      <c r="M640" s="263" t="str">
        <f t="shared" si="44"/>
        <v/>
      </c>
      <c r="N640" s="264" t="str">
        <f>IF(E640="","",DataPembayaran_BLU!$G640)</f>
        <v/>
      </c>
    </row>
    <row r="641" spans="1:14">
      <c r="A641" s="256">
        <v>640</v>
      </c>
      <c r="B641" s="257" t="str">
        <f>_xlfn.IFNA(INDEX(DataPembayaran_BLU!$C$2:$C$700,MATCH(A641,DataPembayaran_BLU!$A$2:$A$700,0)),"")</f>
        <v/>
      </c>
      <c r="C641" s="258" t="str">
        <f>IF(INDEX(DataPembayaran_BLU!$B$2:$B$700,MATCH(DataSP2D_BLU!B641,DataPembayaran_BLU!$C$2:$C$700,0))=0,"",INDEX(DataPembayaran_BLU!$B$2:$B$700,MATCH(DataSP2D_BLU!B641,DataPembayaran_BLU!$C$2:$C$700,0)))</f>
        <v/>
      </c>
      <c r="D641" s="259"/>
      <c r="F641" s="261" t="str">
        <f>IF(E641="","",DataPembayaran_BLU!$U641)</f>
        <v/>
      </c>
      <c r="G641" s="262" t="str">
        <f>IF(E641="","",DataPembayaran_BLU!$E641)</f>
        <v/>
      </c>
      <c r="H641" s="7" t="str">
        <f>IF(E641="","",DataPembayaran_BLU!$L641-DataPembayaran_BLU!$N641-DataPembayaran_BLU!$P641)</f>
        <v/>
      </c>
      <c r="I641" s="256" t="str">
        <f>IF(E641="","",DataPembayaran_BLU!$F641)</f>
        <v/>
      </c>
      <c r="J641" s="263" t="str">
        <f>IFERROR(INDEX(supplier_alamat,MATCH(DataSP2D_BLU!I641,supplier,0)),"")</f>
        <v/>
      </c>
      <c r="K641" s="263" t="str">
        <f t="shared" si="42"/>
        <v/>
      </c>
      <c r="L641" s="263" t="str">
        <f t="shared" si="43"/>
        <v/>
      </c>
      <c r="M641" s="263" t="str">
        <f t="shared" si="44"/>
        <v/>
      </c>
      <c r="N641" s="264" t="str">
        <f>IF(E641="","",DataPembayaran_BLU!$G641)</f>
        <v/>
      </c>
    </row>
    <row r="642" spans="1:14">
      <c r="A642" s="256">
        <v>641</v>
      </c>
      <c r="B642" s="257" t="str">
        <f>_xlfn.IFNA(INDEX(DataPembayaran_BLU!$C$2:$C$700,MATCH(A642,DataPembayaran_BLU!$A$2:$A$700,0)),"")</f>
        <v/>
      </c>
      <c r="C642" s="258" t="str">
        <f>IF(INDEX(DataPembayaran_BLU!$B$2:$B$700,MATCH(DataSP2D_BLU!B642,DataPembayaran_BLU!$C$2:$C$700,0))=0,"",INDEX(DataPembayaran_BLU!$B$2:$B$700,MATCH(DataSP2D_BLU!B642,DataPembayaran_BLU!$C$2:$C$700,0)))</f>
        <v/>
      </c>
      <c r="D642" s="259"/>
      <c r="F642" s="261" t="str">
        <f>IF(E642="","",DataPembayaran_BLU!$U642)</f>
        <v/>
      </c>
      <c r="G642" s="262" t="str">
        <f>IF(E642="","",DataPembayaran_BLU!$E642)</f>
        <v/>
      </c>
      <c r="H642" s="7" t="str">
        <f>IF(E642="","",DataPembayaran_BLU!$L642-DataPembayaran_BLU!$N642-DataPembayaran_BLU!$P642)</f>
        <v/>
      </c>
      <c r="I642" s="256" t="str">
        <f>IF(E642="","",DataPembayaran_BLU!$F642)</f>
        <v/>
      </c>
      <c r="J642" s="263" t="str">
        <f>IFERROR(INDEX(supplier_alamat,MATCH(DataSP2D_BLU!I642,supplier,0)),"")</f>
        <v/>
      </c>
      <c r="K642" s="263" t="str">
        <f t="shared" si="42"/>
        <v/>
      </c>
      <c r="L642" s="263" t="str">
        <f t="shared" si="43"/>
        <v/>
      </c>
      <c r="M642" s="263" t="str">
        <f t="shared" si="44"/>
        <v/>
      </c>
      <c r="N642" s="264" t="str">
        <f>IF(E642="","",DataPembayaran_BLU!$G642)</f>
        <v/>
      </c>
    </row>
    <row r="643" spans="1:14">
      <c r="A643" s="256">
        <v>642</v>
      </c>
      <c r="B643" s="257" t="str">
        <f>_xlfn.IFNA(INDEX(DataPembayaran_BLU!$C$2:$C$700,MATCH(A643,DataPembayaran_BLU!$A$2:$A$700,0)),"")</f>
        <v/>
      </c>
      <c r="C643" s="258" t="str">
        <f>IF(INDEX(DataPembayaran_BLU!$B$2:$B$700,MATCH(DataSP2D_BLU!B643,DataPembayaran_BLU!$C$2:$C$700,0))=0,"",INDEX(DataPembayaran_BLU!$B$2:$B$700,MATCH(DataSP2D_BLU!B643,DataPembayaran_BLU!$C$2:$C$700,0)))</f>
        <v/>
      </c>
      <c r="D643" s="259"/>
      <c r="F643" s="261" t="str">
        <f>IF(E643="","",DataPembayaran_BLU!$U643)</f>
        <v/>
      </c>
      <c r="G643" s="262" t="str">
        <f>IF(E643="","",DataPembayaran_BLU!$E643)</f>
        <v/>
      </c>
      <c r="H643" s="7" t="str">
        <f>IF(E643="","",DataPembayaran_BLU!$L643-DataPembayaran_BLU!$N643-DataPembayaran_BLU!$P643)</f>
        <v/>
      </c>
      <c r="I643" s="256" t="str">
        <f>IF(E643="","",DataPembayaran_BLU!$F643)</f>
        <v/>
      </c>
      <c r="J643" s="263" t="str">
        <f>IFERROR(INDEX(supplier_alamat,MATCH(DataSP2D_BLU!I643,supplier,0)),"")</f>
        <v/>
      </c>
      <c r="K643" s="263" t="str">
        <f t="shared" si="42"/>
        <v/>
      </c>
      <c r="L643" s="263" t="str">
        <f t="shared" si="43"/>
        <v/>
      </c>
      <c r="M643" s="263" t="str">
        <f t="shared" si="44"/>
        <v/>
      </c>
      <c r="N643" s="264" t="str">
        <f>IF(E643="","",DataPembayaran_BLU!$G643)</f>
        <v/>
      </c>
    </row>
    <row r="644" spans="1:14">
      <c r="A644" s="256">
        <v>643</v>
      </c>
      <c r="B644" s="257" t="str">
        <f>_xlfn.IFNA(INDEX(DataPembayaran_BLU!$C$2:$C$700,MATCH(A644,DataPembayaran_BLU!$A$2:$A$700,0)),"")</f>
        <v/>
      </c>
      <c r="C644" s="258" t="str">
        <f>IF(INDEX(DataPembayaran_BLU!$B$2:$B$700,MATCH(DataSP2D_BLU!B644,DataPembayaran_BLU!$C$2:$C$700,0))=0,"",INDEX(DataPembayaran_BLU!$B$2:$B$700,MATCH(DataSP2D_BLU!B644,DataPembayaran_BLU!$C$2:$C$700,0)))</f>
        <v/>
      </c>
      <c r="D644" s="259"/>
      <c r="F644" s="261" t="str">
        <f>IF(E644="","",DataPembayaran_BLU!$U644)</f>
        <v/>
      </c>
      <c r="G644" s="262" t="str">
        <f>IF(E644="","",DataPembayaran_BLU!$E644)</f>
        <v/>
      </c>
      <c r="H644" s="7" t="str">
        <f>IF(E644="","",DataPembayaran_BLU!$L644-DataPembayaran_BLU!$N644-DataPembayaran_BLU!$P644)</f>
        <v/>
      </c>
      <c r="I644" s="256" t="str">
        <f>IF(E644="","",DataPembayaran_BLU!$F644)</f>
        <v/>
      </c>
      <c r="J644" s="263" t="str">
        <f>IFERROR(INDEX(supplier_alamat,MATCH(DataSP2D_BLU!I644,supplier,0)),"")</f>
        <v/>
      </c>
      <c r="K644" s="263" t="str">
        <f t="shared" si="42"/>
        <v/>
      </c>
      <c r="L644" s="263" t="str">
        <f t="shared" si="43"/>
        <v/>
      </c>
      <c r="M644" s="263" t="str">
        <f t="shared" si="44"/>
        <v/>
      </c>
      <c r="N644" s="264" t="str">
        <f>IF(E644="","",DataPembayaran_BLU!$G644)</f>
        <v/>
      </c>
    </row>
    <row r="645" spans="1:14">
      <c r="A645" s="256">
        <v>644</v>
      </c>
      <c r="B645" s="257" t="str">
        <f>_xlfn.IFNA(INDEX(DataPembayaran_BLU!$C$2:$C$700,MATCH(A645,DataPembayaran_BLU!$A$2:$A$700,0)),"")</f>
        <v/>
      </c>
      <c r="C645" s="258" t="str">
        <f>IF(INDEX(DataPembayaran_BLU!$B$2:$B$700,MATCH(DataSP2D_BLU!B645,DataPembayaran_BLU!$C$2:$C$700,0))=0,"",INDEX(DataPembayaran_BLU!$B$2:$B$700,MATCH(DataSP2D_BLU!B645,DataPembayaran_BLU!$C$2:$C$700,0)))</f>
        <v/>
      </c>
      <c r="D645" s="259"/>
      <c r="F645" s="261" t="str">
        <f>IF(E645="","",DataPembayaran_BLU!$U645)</f>
        <v/>
      </c>
      <c r="G645" s="262" t="str">
        <f>IF(E645="","",DataPembayaran_BLU!$E645)</f>
        <v/>
      </c>
      <c r="H645" s="7" t="str">
        <f>IF(E645="","",DataPembayaran_BLU!$L645-DataPembayaran_BLU!$N645-DataPembayaran_BLU!$P645)</f>
        <v/>
      </c>
      <c r="I645" s="256" t="str">
        <f>IF(E645="","",DataPembayaran_BLU!$F645)</f>
        <v/>
      </c>
      <c r="J645" s="263" t="str">
        <f>IFERROR(INDEX(supplier_alamat,MATCH(DataSP2D_BLU!I645,supplier,0)),"")</f>
        <v/>
      </c>
      <c r="K645" s="263" t="str">
        <f t="shared" si="42"/>
        <v/>
      </c>
      <c r="L645" s="263" t="str">
        <f t="shared" si="43"/>
        <v/>
      </c>
      <c r="M645" s="263" t="str">
        <f t="shared" si="44"/>
        <v/>
      </c>
      <c r="N645" s="264" t="str">
        <f>IF(E645="","",DataPembayaran_BLU!$G645)</f>
        <v/>
      </c>
    </row>
    <row r="646" spans="1:14">
      <c r="A646" s="256">
        <v>645</v>
      </c>
      <c r="B646" s="257" t="str">
        <f>_xlfn.IFNA(INDEX(DataPembayaran_BLU!$C$2:$C$700,MATCH(A646,DataPembayaran_BLU!$A$2:$A$700,0)),"")</f>
        <v/>
      </c>
      <c r="C646" s="258" t="str">
        <f>IF(INDEX(DataPembayaran_BLU!$B$2:$B$700,MATCH(DataSP2D_BLU!B646,DataPembayaran_BLU!$C$2:$C$700,0))=0,"",INDEX(DataPembayaran_BLU!$B$2:$B$700,MATCH(DataSP2D_BLU!B646,DataPembayaran_BLU!$C$2:$C$700,0)))</f>
        <v/>
      </c>
      <c r="D646" s="259"/>
      <c r="F646" s="261" t="str">
        <f>IF(E646="","",DataPembayaran_BLU!$U646)</f>
        <v/>
      </c>
      <c r="G646" s="262" t="str">
        <f>IF(E646="","",DataPembayaran_BLU!$E646)</f>
        <v/>
      </c>
      <c r="H646" s="7" t="str">
        <f>IF(E646="","",DataPembayaran_BLU!$L646-DataPembayaran_BLU!$N646-DataPembayaran_BLU!$P646)</f>
        <v/>
      </c>
      <c r="I646" s="256" t="str">
        <f>IF(E646="","",DataPembayaran_BLU!$F646)</f>
        <v/>
      </c>
      <c r="J646" s="263" t="str">
        <f>IFERROR(INDEX(supplier_alamat,MATCH(DataSP2D_BLU!I646,supplier,0)),"")</f>
        <v/>
      </c>
      <c r="K646" s="263" t="str">
        <f t="shared" si="42"/>
        <v/>
      </c>
      <c r="L646" s="263" t="str">
        <f t="shared" si="43"/>
        <v/>
      </c>
      <c r="M646" s="263" t="str">
        <f t="shared" si="44"/>
        <v/>
      </c>
      <c r="N646" s="264" t="str">
        <f>IF(E646="","",DataPembayaran_BLU!$G646)</f>
        <v/>
      </c>
    </row>
    <row r="647" spans="1:14">
      <c r="A647" s="256">
        <v>646</v>
      </c>
      <c r="B647" s="257" t="str">
        <f>_xlfn.IFNA(INDEX(DataPembayaran_BLU!$C$2:$C$700,MATCH(A647,DataPembayaran_BLU!$A$2:$A$700,0)),"")</f>
        <v/>
      </c>
      <c r="C647" s="258" t="str">
        <f>IF(INDEX(DataPembayaran_BLU!$B$2:$B$700,MATCH(DataSP2D_BLU!B647,DataPembayaran_BLU!$C$2:$C$700,0))=0,"",INDEX(DataPembayaran_BLU!$B$2:$B$700,MATCH(DataSP2D_BLU!B647,DataPembayaran_BLU!$C$2:$C$700,0)))</f>
        <v/>
      </c>
      <c r="D647" s="259"/>
      <c r="F647" s="261" t="str">
        <f>IF(E647="","",DataPembayaran_BLU!$U647)</f>
        <v/>
      </c>
      <c r="G647" s="262" t="str">
        <f>IF(E647="","",DataPembayaran_BLU!$E647)</f>
        <v/>
      </c>
      <c r="H647" s="7" t="str">
        <f>IF(E647="","",DataPembayaran_BLU!$L647-DataPembayaran_BLU!$N647-DataPembayaran_BLU!$P647)</f>
        <v/>
      </c>
      <c r="I647" s="256" t="str">
        <f>IF(E647="","",DataPembayaran_BLU!$F647)</f>
        <v/>
      </c>
      <c r="J647" s="263" t="str">
        <f>IFERROR(INDEX(supplier_alamat,MATCH(DataSP2D_BLU!I647,supplier,0)),"")</f>
        <v/>
      </c>
      <c r="K647" s="263" t="str">
        <f t="shared" si="42"/>
        <v/>
      </c>
      <c r="L647" s="263" t="str">
        <f t="shared" si="43"/>
        <v/>
      </c>
      <c r="M647" s="263" t="str">
        <f t="shared" si="44"/>
        <v/>
      </c>
      <c r="N647" s="264" t="str">
        <f>IF(E647="","",DataPembayaran_BLU!$G647)</f>
        <v/>
      </c>
    </row>
    <row r="648" spans="1:14">
      <c r="A648" s="256">
        <v>647</v>
      </c>
      <c r="B648" s="257" t="str">
        <f>_xlfn.IFNA(INDEX(DataPembayaran_BLU!$C$2:$C$700,MATCH(A648,DataPembayaran_BLU!$A$2:$A$700,0)),"")</f>
        <v/>
      </c>
      <c r="C648" s="258" t="str">
        <f>IF(INDEX(DataPembayaran_BLU!$B$2:$B$700,MATCH(DataSP2D_BLU!B648,DataPembayaran_BLU!$C$2:$C$700,0))=0,"",INDEX(DataPembayaran_BLU!$B$2:$B$700,MATCH(DataSP2D_BLU!B648,DataPembayaran_BLU!$C$2:$C$700,0)))</f>
        <v/>
      </c>
      <c r="D648" s="259"/>
      <c r="F648" s="261" t="str">
        <f>IF(E648="","",DataPembayaran_BLU!$U648)</f>
        <v/>
      </c>
      <c r="G648" s="262" t="str">
        <f>IF(E648="","",DataPembayaran_BLU!$E648)</f>
        <v/>
      </c>
      <c r="H648" s="7" t="str">
        <f>IF(E648="","",DataPembayaran_BLU!$L648-DataPembayaran_BLU!$N648-DataPembayaran_BLU!$P648)</f>
        <v/>
      </c>
      <c r="I648" s="256" t="str">
        <f>IF(E648="","",DataPembayaran_BLU!$F648)</f>
        <v/>
      </c>
      <c r="J648" s="263" t="str">
        <f>IFERROR(INDEX(supplier_alamat,MATCH(DataSP2D_BLU!I648,supplier,0)),"")</f>
        <v/>
      </c>
      <c r="K648" s="263" t="str">
        <f t="shared" si="42"/>
        <v/>
      </c>
      <c r="L648" s="263" t="str">
        <f t="shared" si="43"/>
        <v/>
      </c>
      <c r="M648" s="263" t="str">
        <f t="shared" si="44"/>
        <v/>
      </c>
      <c r="N648" s="264" t="str">
        <f>IF(E648="","",DataPembayaran_BLU!$G648)</f>
        <v/>
      </c>
    </row>
    <row r="649" spans="1:14">
      <c r="A649" s="256">
        <v>648</v>
      </c>
      <c r="B649" s="257" t="str">
        <f>_xlfn.IFNA(INDEX(DataPembayaran_BLU!$C$2:$C$700,MATCH(A649,DataPembayaran_BLU!$A$2:$A$700,0)),"")</f>
        <v/>
      </c>
      <c r="C649" s="258" t="str">
        <f>IF(INDEX(DataPembayaran_BLU!$B$2:$B$700,MATCH(DataSP2D_BLU!B649,DataPembayaran_BLU!$C$2:$C$700,0))=0,"",INDEX(DataPembayaran_BLU!$B$2:$B$700,MATCH(DataSP2D_BLU!B649,DataPembayaran_BLU!$C$2:$C$700,0)))</f>
        <v/>
      </c>
      <c r="D649" s="259"/>
      <c r="F649" s="261" t="str">
        <f>IF(E649="","",DataPembayaran_BLU!$U649)</f>
        <v/>
      </c>
      <c r="G649" s="262" t="str">
        <f>IF(E649="","",DataPembayaran_BLU!$E649)</f>
        <v/>
      </c>
      <c r="H649" s="7" t="str">
        <f>IF(E649="","",DataPembayaran_BLU!$L649-DataPembayaran_BLU!$N649-DataPembayaran_BLU!$P649)</f>
        <v/>
      </c>
      <c r="I649" s="256" t="str">
        <f>IF(E649="","",DataPembayaran_BLU!$F649)</f>
        <v/>
      </c>
      <c r="J649" s="263" t="str">
        <f>IFERROR(INDEX(supplier_alamat,MATCH(DataSP2D_BLU!I649,supplier,0)),"")</f>
        <v/>
      </c>
      <c r="K649" s="263" t="str">
        <f t="shared" si="42"/>
        <v/>
      </c>
      <c r="L649" s="263" t="str">
        <f t="shared" si="43"/>
        <v/>
      </c>
      <c r="M649" s="263" t="str">
        <f t="shared" si="44"/>
        <v/>
      </c>
      <c r="N649" s="264" t="str">
        <f>IF(E649="","",DataPembayaran_BLU!$G649)</f>
        <v/>
      </c>
    </row>
    <row r="650" spans="1:14">
      <c r="A650" s="256">
        <v>649</v>
      </c>
      <c r="B650" s="257" t="str">
        <f>_xlfn.IFNA(INDEX(DataPembayaran_BLU!$C$2:$C$700,MATCH(A650,DataPembayaran_BLU!$A$2:$A$700,0)),"")</f>
        <v/>
      </c>
      <c r="C650" s="258" t="str">
        <f>IF(INDEX(DataPembayaran_BLU!$B$2:$B$700,MATCH(DataSP2D_BLU!B650,DataPembayaran_BLU!$C$2:$C$700,0))=0,"",INDEX(DataPembayaran_BLU!$B$2:$B$700,MATCH(DataSP2D_BLU!B650,DataPembayaran_BLU!$C$2:$C$700,0)))</f>
        <v/>
      </c>
      <c r="D650" s="259"/>
      <c r="F650" s="261" t="str">
        <f>IF(E650="","",DataPembayaran_BLU!$U650)</f>
        <v/>
      </c>
      <c r="G650" s="262" t="str">
        <f>IF(E650="","",DataPembayaran_BLU!$E650)</f>
        <v/>
      </c>
      <c r="H650" s="7" t="str">
        <f>IF(E650="","",DataPembayaran_BLU!$L650-DataPembayaran_BLU!$N650-DataPembayaran_BLU!$P650)</f>
        <v/>
      </c>
      <c r="I650" s="256" t="str">
        <f>IF(E650="","",DataPembayaran_BLU!$F650)</f>
        <v/>
      </c>
      <c r="J650" s="263" t="str">
        <f>IFERROR(INDEX(supplier_alamat,MATCH(DataSP2D_BLU!I650,supplier,0)),"")</f>
        <v/>
      </c>
      <c r="K650" s="263" t="str">
        <f t="shared" si="42"/>
        <v/>
      </c>
      <c r="L650" s="263" t="str">
        <f t="shared" si="43"/>
        <v/>
      </c>
      <c r="M650" s="263" t="str">
        <f t="shared" si="44"/>
        <v/>
      </c>
      <c r="N650" s="264" t="str">
        <f>IF(E650="","",DataPembayaran_BLU!$G650)</f>
        <v/>
      </c>
    </row>
    <row r="651" spans="1:14">
      <c r="A651" s="256">
        <v>650</v>
      </c>
      <c r="B651" s="257" t="str">
        <f>_xlfn.IFNA(INDEX(DataPembayaran_BLU!$C$2:$C$700,MATCH(A651,DataPembayaran_BLU!$A$2:$A$700,0)),"")</f>
        <v/>
      </c>
      <c r="C651" s="258" t="str">
        <f>IF(INDEX(DataPembayaran_BLU!$B$2:$B$700,MATCH(DataSP2D_BLU!B651,DataPembayaran_BLU!$C$2:$C$700,0))=0,"",INDEX(DataPembayaran_BLU!$B$2:$B$700,MATCH(DataSP2D_BLU!B651,DataPembayaran_BLU!$C$2:$C$700,0)))</f>
        <v/>
      </c>
      <c r="D651" s="259"/>
      <c r="F651" s="261" t="str">
        <f>IF(E651="","",DataPembayaran_BLU!$U651)</f>
        <v/>
      </c>
      <c r="G651" s="262" t="str">
        <f>IF(E651="","",DataPembayaran_BLU!$E651)</f>
        <v/>
      </c>
      <c r="H651" s="7" t="str">
        <f>IF(E651="","",DataPembayaran_BLU!$L651-DataPembayaran_BLU!$N651-DataPembayaran_BLU!$P651)</f>
        <v/>
      </c>
      <c r="I651" s="256" t="str">
        <f>IF(E651="","",DataPembayaran_BLU!$F651)</f>
        <v/>
      </c>
      <c r="J651" s="263" t="str">
        <f>IFERROR(INDEX(supplier_alamat,MATCH(DataSP2D_BLU!I651,supplier,0)),"")</f>
        <v/>
      </c>
      <c r="K651" s="263" t="str">
        <f t="shared" si="42"/>
        <v/>
      </c>
      <c r="L651" s="263" t="str">
        <f t="shared" si="43"/>
        <v/>
      </c>
      <c r="M651" s="263" t="str">
        <f t="shared" si="44"/>
        <v/>
      </c>
      <c r="N651" s="264" t="str">
        <f>IF(E651="","",DataPembayaran_BLU!$G651)</f>
        <v/>
      </c>
    </row>
    <row r="652" spans="1:14">
      <c r="A652" s="256">
        <v>651</v>
      </c>
      <c r="B652" s="257" t="str">
        <f>_xlfn.IFNA(INDEX(DataPembayaran_BLU!$C$2:$C$700,MATCH(A652,DataPembayaran_BLU!$A$2:$A$700,0)),"")</f>
        <v/>
      </c>
      <c r="C652" s="258" t="str">
        <f>IF(INDEX(DataPembayaran_BLU!$B$2:$B$700,MATCH(DataSP2D_BLU!B652,DataPembayaran_BLU!$C$2:$C$700,0))=0,"",INDEX(DataPembayaran_BLU!$B$2:$B$700,MATCH(DataSP2D_BLU!B652,DataPembayaran_BLU!$C$2:$C$700,0)))</f>
        <v/>
      </c>
      <c r="D652" s="259"/>
      <c r="F652" s="261" t="str">
        <f>IF(E652="","",DataPembayaran_BLU!$U652)</f>
        <v/>
      </c>
      <c r="G652" s="262" t="str">
        <f>IF(E652="","",DataPembayaran_BLU!$E652)</f>
        <v/>
      </c>
      <c r="H652" s="7" t="str">
        <f>IF(E652="","",DataPembayaran_BLU!$L652-DataPembayaran_BLU!$N652-DataPembayaran_BLU!$P652)</f>
        <v/>
      </c>
      <c r="I652" s="256" t="str">
        <f>IF(E652="","",DataPembayaran_BLU!$F652)</f>
        <v/>
      </c>
      <c r="J652" s="263" t="str">
        <f>IFERROR(INDEX(supplier_alamat,MATCH(DataSP2D_BLU!I652,supplier,0)),"")</f>
        <v/>
      </c>
      <c r="K652" s="263" t="str">
        <f>IFERROR(INDEX(supplier_npwp,MATCH(I652,supplier,0)),"")</f>
        <v/>
      </c>
      <c r="L652" s="263" t="str">
        <f>IFERROR(INDEX(supplier_rekening,MATCH(I652,supplier,0)),"")</f>
        <v/>
      </c>
      <c r="M652" s="263" t="str">
        <f>IFERROR(INDEX(supplier_bank,MATCH(I652,supplier,0)),"")</f>
        <v/>
      </c>
      <c r="N652" s="264" t="str">
        <f>IF(E652="","",DataPembayaran_BLU!$G652)</f>
        <v/>
      </c>
    </row>
    <row r="653" spans="1:14">
      <c r="A653" s="256">
        <v>652</v>
      </c>
      <c r="B653" s="257" t="str">
        <f>_xlfn.IFNA(INDEX(DataPembayaran_BLU!$C$2:$C$700,MATCH(A653,DataPembayaran_BLU!$A$2:$A$700,0)),"")</f>
        <v/>
      </c>
      <c r="C653" s="258" t="str">
        <f>IF(INDEX(DataPembayaran_BLU!$B$2:$B$700,MATCH(DataSP2D_BLU!B653,DataPembayaran_BLU!$C$2:$C$700,0))=0,"",INDEX(DataPembayaran_BLU!$B$2:$B$700,MATCH(DataSP2D_BLU!B653,DataPembayaran_BLU!$C$2:$C$700,0)))</f>
        <v/>
      </c>
      <c r="D653" s="259"/>
      <c r="F653" s="261" t="str">
        <f>IF(E653="","",DataPembayaran_BLU!$U653)</f>
        <v/>
      </c>
      <c r="G653" s="262" t="str">
        <f>IF(E653="","",DataPembayaran_BLU!$E653)</f>
        <v/>
      </c>
      <c r="H653" s="7" t="str">
        <f>IF(E653="","",DataPembayaran_BLU!$L653-DataPembayaran_BLU!$N653-DataPembayaran_BLU!$P653)</f>
        <v/>
      </c>
      <c r="I653" s="256" t="str">
        <f>IF(E653="","",DataPembayaran_BLU!$F653)</f>
        <v/>
      </c>
      <c r="J653" s="263" t="str">
        <f>IFERROR(INDEX(supplier_alamat,MATCH(DataSP2D_BLU!I653,supplier,0)),"")</f>
        <v/>
      </c>
      <c r="K653" s="263" t="str">
        <f>IFERROR(INDEX(supplier_npwp,MATCH(I653,supplier,0)),"")</f>
        <v/>
      </c>
      <c r="L653" s="263" t="str">
        <f>IFERROR(INDEX(supplier_rekening,MATCH(I653,supplier,0)),"")</f>
        <v/>
      </c>
      <c r="M653" s="263" t="str">
        <f>IFERROR(INDEX(supplier_bank,MATCH(I653,supplier,0)),"")</f>
        <v/>
      </c>
      <c r="N653" s="264" t="str">
        <f>IF(E653="","",DataPembayaran_BLU!$G653)</f>
        <v/>
      </c>
    </row>
    <row r="654" spans="1:14">
      <c r="A654" s="256">
        <v>653</v>
      </c>
      <c r="B654" s="257" t="str">
        <f>_xlfn.IFNA(INDEX(DataPembayaran_BLU!$C$2:$C$700,MATCH(A654,DataPembayaran_BLU!$A$2:$A$700,0)),"")</f>
        <v/>
      </c>
      <c r="C654" s="258" t="str">
        <f>IF(INDEX(DataPembayaran_BLU!$B$2:$B$700,MATCH(DataSP2D_BLU!B654,DataPembayaran_BLU!$C$2:$C$700,0))=0,"",INDEX(DataPembayaran_BLU!$B$2:$B$700,MATCH(DataSP2D_BLU!B654,DataPembayaran_BLU!$C$2:$C$700,0)))</f>
        <v/>
      </c>
      <c r="D654" s="259"/>
      <c r="F654" s="261" t="str">
        <f>IF(E654="","",DataPembayaran_BLU!$U654)</f>
        <v/>
      </c>
      <c r="G654" s="262" t="str">
        <f>IF(E654="","",DataPembayaran_BLU!$E654)</f>
        <v/>
      </c>
      <c r="H654" s="7" t="str">
        <f>IF(E654="","",DataPembayaran_BLU!$L654-DataPembayaran_BLU!$N654-DataPembayaran_BLU!$P654)</f>
        <v/>
      </c>
      <c r="I654" s="256" t="str">
        <f>IF(E654="","",DataPembayaran_BLU!$F654)</f>
        <v/>
      </c>
      <c r="J654" s="263" t="str">
        <f>IFERROR(INDEX(supplier_alamat,MATCH(DataSP2D_BLU!I654,supplier,0)),"")</f>
        <v/>
      </c>
      <c r="K654" s="263" t="str">
        <f>IFERROR(INDEX(supplier_npwp,MATCH(I654,supplier,0)),"")</f>
        <v/>
      </c>
      <c r="L654" s="263" t="str">
        <f>IFERROR(INDEX(supplier_rekening,MATCH(I654,supplier,0)),"")</f>
        <v/>
      </c>
      <c r="M654" s="263" t="str">
        <f>IFERROR(INDEX(supplier_bank,MATCH(I654,supplier,0)),"")</f>
        <v/>
      </c>
      <c r="N654" s="264" t="str">
        <f>IF(E654="","",DataPembayaran_BLU!$G654)</f>
        <v/>
      </c>
    </row>
    <row r="655" spans="1:14">
      <c r="A655" s="256">
        <v>654</v>
      </c>
      <c r="B655" s="257" t="str">
        <f>_xlfn.IFNA(INDEX(DataPembayaran_BLU!$C$2:$C$700,MATCH(A655,DataPembayaran_BLU!$A$2:$A$700,0)),"")</f>
        <v/>
      </c>
      <c r="C655" s="258" t="str">
        <f>IF(INDEX(DataPembayaran_BLU!$B$2:$B$700,MATCH(DataSP2D_BLU!B655,DataPembayaran_BLU!$C$2:$C$700,0))=0,"",INDEX(DataPembayaran_BLU!$B$2:$B$700,MATCH(DataSP2D_BLU!B655,DataPembayaran_BLU!$C$2:$C$700,0)))</f>
        <v/>
      </c>
      <c r="D655" s="259"/>
      <c r="F655" s="261" t="str">
        <f>IF(E655="","",DataPembayaran_BLU!$U655)</f>
        <v/>
      </c>
      <c r="G655" s="262" t="str">
        <f>IF(E655="","",DataPembayaran_BLU!$E655)</f>
        <v/>
      </c>
      <c r="H655" s="7" t="str">
        <f>IF(E655="","",DataPembayaran_BLU!$L655-DataPembayaran_BLU!$N655-DataPembayaran_BLU!$P655)</f>
        <v/>
      </c>
      <c r="I655" s="256" t="str">
        <f>IF(E655="","",DataPembayaran_BLU!$F655)</f>
        <v/>
      </c>
      <c r="J655" s="263" t="str">
        <f>IFERROR(INDEX(supplier_alamat,MATCH(DataSP2D_BLU!I655,supplier,0)),"")</f>
        <v/>
      </c>
      <c r="K655" s="263" t="str">
        <f>IFERROR(INDEX(supplier_npwp,MATCH(I655,supplier,0)),"")</f>
        <v/>
      </c>
      <c r="L655" s="263" t="str">
        <f>IFERROR(INDEX(supplier_rekening,MATCH(I655,supplier,0)),"")</f>
        <v/>
      </c>
      <c r="M655" s="263" t="str">
        <f>IFERROR(INDEX(supplier_bank,MATCH(I655,supplier,0)),"")</f>
        <v/>
      </c>
      <c r="N655" s="264" t="str">
        <f>IF(E655="","",DataPembayaran_BLU!$G655)</f>
        <v/>
      </c>
    </row>
    <row r="656" spans="1:14">
      <c r="A656" s="256">
        <v>655</v>
      </c>
      <c r="B656" s="257" t="str">
        <f>_xlfn.IFNA(INDEX(DataPembayaran_BLU!$C$2:$C$700,MATCH(A656,DataPembayaran_BLU!$A$2:$A$700,0)),"")</f>
        <v/>
      </c>
      <c r="C656" s="258" t="str">
        <f>IF(INDEX(DataPembayaran_BLU!$B$2:$B$700,MATCH(DataSP2D_BLU!B656,DataPembayaran_BLU!$C$2:$C$700,0))=0,"",INDEX(DataPembayaran_BLU!$B$2:$B$700,MATCH(DataSP2D_BLU!B656,DataPembayaran_BLU!$C$2:$C$700,0)))</f>
        <v/>
      </c>
      <c r="D656" s="259"/>
      <c r="F656" s="261" t="str">
        <f>IF(E656="","",DataPembayaran_BLU!$U656)</f>
        <v/>
      </c>
      <c r="G656" s="262" t="str">
        <f>IF(E656="","",DataPembayaran_BLU!$E656)</f>
        <v/>
      </c>
      <c r="H656" s="7" t="str">
        <f>IF(E656="","",DataPembayaran_BLU!$L656-DataPembayaran_BLU!$N656-DataPembayaran_BLU!$P656)</f>
        <v/>
      </c>
      <c r="I656" s="256" t="str">
        <f>IF(E656="","",DataPembayaran_BLU!$F656)</f>
        <v/>
      </c>
      <c r="J656" s="256" t="str">
        <f>IFERROR(INDEX(supplier_alamat,MATCH(DataSP2D_BLU!$I656,supplier,0)),"")</f>
        <v/>
      </c>
      <c r="K656" s="256" t="str">
        <f>IFERROR(INDEX(supplier_npwp,MATCH(DataSP2D_BLU!$I656,supplier,0)),"")</f>
        <v/>
      </c>
      <c r="L656" s="256" t="str">
        <f>IFERROR(INDEX(supplier_rekening,MATCH(DataSP2D_BLU!$I656,supplier,0)),"")</f>
        <v/>
      </c>
      <c r="M656" s="256" t="str">
        <f>IFERROR(INDEX(supplier_bank,MATCH(DataSP2D_BLU!$I656,supplier,0)),"")</f>
        <v/>
      </c>
      <c r="N656" s="264" t="str">
        <f>IF(E656="","",DataPembayaran_BLU!$G656)</f>
        <v/>
      </c>
    </row>
    <row r="657" spans="1:14">
      <c r="A657" s="256">
        <v>656</v>
      </c>
      <c r="B657" s="257" t="str">
        <f>_xlfn.IFNA(INDEX(DataPembayaran_BLU!$C$2:$C$700,MATCH(A657,DataPembayaran_BLU!$A$2:$A$700,0)),"")</f>
        <v/>
      </c>
      <c r="C657" s="258" t="str">
        <f>IF(INDEX(DataPembayaran_BLU!$B$2:$B$700,MATCH(DataSP2D_BLU!B657,DataPembayaran_BLU!$C$2:$C$700,0))=0,"",INDEX(DataPembayaran_BLU!$B$2:$B$700,MATCH(DataSP2D_BLU!B657,DataPembayaran_BLU!$C$2:$C$700,0)))</f>
        <v/>
      </c>
      <c r="D657" s="259"/>
      <c r="F657" s="261" t="str">
        <f>IF(E657="","",DataPembayaran_BLU!$U657)</f>
        <v/>
      </c>
      <c r="G657" s="262" t="str">
        <f>IF(E657="","",DataPembayaran_BLU!$E657)</f>
        <v/>
      </c>
      <c r="H657" s="7" t="str">
        <f>IF(E657="","",DataPembayaran_BLU!$L657-DataPembayaran_BLU!$N657-DataPembayaran_BLU!$P657)</f>
        <v/>
      </c>
      <c r="I657" s="256" t="str">
        <f>IF(E657="","",DataPembayaran_BLU!$F657)</f>
        <v/>
      </c>
      <c r="J657" s="256" t="str">
        <f>IFERROR(INDEX(supplier_alamat,MATCH(DataSP2D_BLU!$I657,supplier,0)),"")</f>
        <v/>
      </c>
      <c r="K657" s="256" t="str">
        <f>IFERROR(INDEX(supplier_npwp,MATCH(DataSP2D_BLU!$I657,supplier,0)),"")</f>
        <v/>
      </c>
      <c r="L657" s="256" t="str">
        <f>IFERROR(INDEX(supplier_rekening,MATCH(DataSP2D_BLU!$I657,supplier,0)),"")</f>
        <v/>
      </c>
      <c r="M657" s="256" t="str">
        <f>IFERROR(INDEX(supplier_bank,MATCH(DataSP2D_BLU!$I657,supplier,0)),"")</f>
        <v/>
      </c>
      <c r="N657" s="264" t="str">
        <f>IF(E657="","",DataPembayaran_BLU!$G657)</f>
        <v/>
      </c>
    </row>
    <row r="658" spans="1:14">
      <c r="A658" s="256">
        <v>657</v>
      </c>
      <c r="B658" s="257" t="str">
        <f>_xlfn.IFNA(INDEX(DataPembayaran_BLU!$C$2:$C$700,MATCH(A658,DataPembayaran_BLU!$A$2:$A$700,0)),"")</f>
        <v/>
      </c>
      <c r="C658" s="258" t="str">
        <f>IF(INDEX(DataPembayaran_BLU!$B$2:$B$700,MATCH(DataSP2D_BLU!B658,DataPembayaran_BLU!$C$2:$C$700,0))=0,"",INDEX(DataPembayaran_BLU!$B$2:$B$700,MATCH(DataSP2D_BLU!B658,DataPembayaran_BLU!$C$2:$C$700,0)))</f>
        <v/>
      </c>
      <c r="D658" s="259"/>
      <c r="F658" s="261" t="str">
        <f>IF(E658="","",DataPembayaran_BLU!$U658)</f>
        <v/>
      </c>
      <c r="G658" s="262" t="str">
        <f>IF(E658="","",DataPembayaran_BLU!$E658)</f>
        <v/>
      </c>
      <c r="H658" s="7" t="str">
        <f>IF(E658="","",DataPembayaran_BLU!$L658-DataPembayaran_BLU!$N658-DataPembayaran_BLU!$P658)</f>
        <v/>
      </c>
      <c r="I658" s="256" t="str">
        <f>IF(E658="","",DataPembayaran_BLU!$F658)</f>
        <v/>
      </c>
      <c r="J658" s="256" t="str">
        <f>IFERROR(INDEX(supplier_alamat,MATCH(DataSP2D_BLU!$I658,supplier,0)),"")</f>
        <v/>
      </c>
      <c r="K658" s="256" t="str">
        <f>IFERROR(INDEX(supplier_npwp,MATCH(DataSP2D_BLU!$I658,supplier,0)),"")</f>
        <v/>
      </c>
      <c r="L658" s="256" t="str">
        <f>IFERROR(INDEX(supplier_rekening,MATCH(DataSP2D_BLU!$I658,supplier,0)),"")</f>
        <v/>
      </c>
      <c r="M658" s="256" t="str">
        <f>IFERROR(INDEX(supplier_bank,MATCH(DataSP2D_BLU!$I658,supplier,0)),"")</f>
        <v/>
      </c>
      <c r="N658" s="264" t="str">
        <f>IF(E658="","",DataPembayaran_BLU!$G658)</f>
        <v/>
      </c>
    </row>
    <row r="659" spans="1:14">
      <c r="A659" s="256">
        <v>658</v>
      </c>
      <c r="B659" s="257" t="str">
        <f>_xlfn.IFNA(INDEX(DataPembayaran_BLU!$C$2:$C$700,MATCH(A659,DataPembayaran_BLU!$A$2:$A$700,0)),"")</f>
        <v/>
      </c>
      <c r="C659" s="258" t="str">
        <f>IF(INDEX(DataPembayaran_BLU!$B$2:$B$700,MATCH(DataSP2D_BLU!B659,DataPembayaran_BLU!$C$2:$C$700,0))=0,"",INDEX(DataPembayaran_BLU!$B$2:$B$700,MATCH(DataSP2D_BLU!B659,DataPembayaran_BLU!$C$2:$C$700,0)))</f>
        <v/>
      </c>
      <c r="D659" s="259"/>
      <c r="F659" s="261" t="str">
        <f>IF(E659="","",DataPembayaran_BLU!$U659)</f>
        <v/>
      </c>
      <c r="G659" s="262" t="str">
        <f>IF(E659="","",DataPembayaran_BLU!$E659)</f>
        <v/>
      </c>
      <c r="H659" s="7" t="str">
        <f>IF(E659="","",DataPembayaran_BLU!$L659-DataPembayaran_BLU!$N659-DataPembayaran_BLU!$P659)</f>
        <v/>
      </c>
      <c r="I659" s="256" t="str">
        <f>IF(E659="","",DataPembayaran_BLU!$F659)</f>
        <v/>
      </c>
      <c r="J659" s="256" t="str">
        <f>IFERROR(INDEX(supplier_alamat,MATCH(DataSP2D_BLU!$I659,supplier,0)),"")</f>
        <v/>
      </c>
      <c r="K659" s="256" t="str">
        <f>IFERROR(INDEX(supplier_npwp,MATCH(DataSP2D_BLU!$I659,supplier,0)),"")</f>
        <v/>
      </c>
      <c r="L659" s="256" t="str">
        <f>IFERROR(INDEX(supplier_rekening,MATCH(DataSP2D_BLU!$I659,supplier,0)),"")</f>
        <v/>
      </c>
      <c r="M659" s="256" t="str">
        <f>IFERROR(INDEX(supplier_bank,MATCH(DataSP2D_BLU!$I659,supplier,0)),"")</f>
        <v/>
      </c>
      <c r="N659" s="264" t="str">
        <f>IF(E659="","",DataPembayaran_BLU!$G659)</f>
        <v/>
      </c>
    </row>
    <row r="660" spans="1:14">
      <c r="A660" s="256">
        <v>659</v>
      </c>
      <c r="B660" s="257" t="str">
        <f>_xlfn.IFNA(INDEX(DataPembayaran_BLU!$C$2:$C$700,MATCH(A660,DataPembayaran_BLU!$A$2:$A$700,0)),"")</f>
        <v/>
      </c>
      <c r="C660" s="258" t="str">
        <f>IF(INDEX(DataPembayaran_BLU!$B$2:$B$700,MATCH(DataSP2D_BLU!B660,DataPembayaran_BLU!$C$2:$C$700,0))=0,"",INDEX(DataPembayaran_BLU!$B$2:$B$700,MATCH(DataSP2D_BLU!B660,DataPembayaran_BLU!$C$2:$C$700,0)))</f>
        <v/>
      </c>
      <c r="D660" s="259"/>
      <c r="F660" s="261" t="str">
        <f>IF(E660="","",DataPembayaran_BLU!$U660)</f>
        <v/>
      </c>
      <c r="G660" s="262" t="str">
        <f>IF(E660="","",DataPembayaran_BLU!$E660)</f>
        <v/>
      </c>
      <c r="H660" s="7" t="str">
        <f>IF(E660="","",DataPembayaran_BLU!$L660-DataPembayaran_BLU!$N660-DataPembayaran_BLU!$P660)</f>
        <v/>
      </c>
      <c r="I660" s="256" t="str">
        <f>IF(E660="","",DataPembayaran_BLU!$F660)</f>
        <v/>
      </c>
      <c r="J660" s="256" t="str">
        <f>IFERROR(INDEX(supplier_alamat,MATCH(DataSP2D_BLU!$I660,supplier,0)),"")</f>
        <v/>
      </c>
      <c r="K660" s="256" t="str">
        <f>IFERROR(INDEX(supplier_npwp,MATCH(DataSP2D_BLU!$I660,supplier,0)),"")</f>
        <v/>
      </c>
      <c r="L660" s="256" t="str">
        <f>IFERROR(INDEX(supplier_rekening,MATCH(DataSP2D_BLU!$I660,supplier,0)),"")</f>
        <v/>
      </c>
      <c r="M660" s="256" t="str">
        <f>IFERROR(INDEX(supplier_bank,MATCH(DataSP2D_BLU!$I660,supplier,0)),"")</f>
        <v/>
      </c>
      <c r="N660" s="264" t="str">
        <f>IF(E660="","",DataPembayaran_BLU!$G660)</f>
        <v/>
      </c>
    </row>
    <row r="661" spans="1:14">
      <c r="A661" s="256">
        <v>660</v>
      </c>
      <c r="B661" s="257" t="str">
        <f>_xlfn.IFNA(INDEX(DataPembayaran_BLU!$C$2:$C$700,MATCH(A661,DataPembayaran_BLU!$A$2:$A$700,0)),"")</f>
        <v/>
      </c>
      <c r="C661" s="258" t="str">
        <f>IF(INDEX(DataPembayaran_BLU!$B$2:$B$700,MATCH(DataSP2D_BLU!B661,DataPembayaran_BLU!$C$2:$C$700,0))=0,"",INDEX(DataPembayaran_BLU!$B$2:$B$700,MATCH(DataSP2D_BLU!B661,DataPembayaran_BLU!$C$2:$C$700,0)))</f>
        <v/>
      </c>
      <c r="D661" s="259"/>
      <c r="F661" s="261" t="str">
        <f>IF(E661="","",DataPembayaran_BLU!$U661)</f>
        <v/>
      </c>
      <c r="G661" s="262" t="str">
        <f>IF(E661="","",DataPembayaran_BLU!$E661)</f>
        <v/>
      </c>
      <c r="H661" s="7" t="str">
        <f>IF(E661="","",DataPembayaran_BLU!$L661-DataPembayaran_BLU!$N661-DataPembayaran_BLU!$P661)</f>
        <v/>
      </c>
      <c r="I661" s="256" t="str">
        <f>IF(E661="","",DataPembayaran_BLU!$F661)</f>
        <v/>
      </c>
      <c r="J661" s="256" t="str">
        <f>IFERROR(INDEX(supplier_alamat,MATCH(DataSP2D_BLU!$I661,supplier,0)),"")</f>
        <v/>
      </c>
      <c r="K661" s="256" t="str">
        <f>IFERROR(INDEX(supplier_npwp,MATCH(DataSP2D_BLU!$I661,supplier,0)),"")</f>
        <v/>
      </c>
      <c r="L661" s="256" t="str">
        <f>IFERROR(INDEX(supplier_rekening,MATCH(DataSP2D_BLU!$I661,supplier,0)),"")</f>
        <v/>
      </c>
      <c r="M661" s="256" t="str">
        <f>IFERROR(INDEX(supplier_bank,MATCH(DataSP2D_BLU!$I661,supplier,0)),"")</f>
        <v/>
      </c>
      <c r="N661" s="264" t="str">
        <f>IF(E661="","",DataPembayaran_BLU!$G661)</f>
        <v/>
      </c>
    </row>
    <row r="662" spans="1:14">
      <c r="A662" s="256">
        <v>661</v>
      </c>
      <c r="B662" s="257" t="str">
        <f>_xlfn.IFNA(INDEX(DataPembayaran_BLU!$C$2:$C$700,MATCH(A662,DataPembayaran_BLU!$A$2:$A$700,0)),"")</f>
        <v/>
      </c>
      <c r="C662" s="258" t="str">
        <f>IF(INDEX(DataPembayaran_BLU!$B$2:$B$700,MATCH(DataSP2D_BLU!B662,DataPembayaran_BLU!$C$2:$C$700,0))=0,"",INDEX(DataPembayaran_BLU!$B$2:$B$700,MATCH(DataSP2D_BLU!B662,DataPembayaran_BLU!$C$2:$C$700,0)))</f>
        <v/>
      </c>
      <c r="D662" s="259"/>
      <c r="F662" s="261" t="str">
        <f>IF(E662="","",DataPembayaran_BLU!$U662)</f>
        <v/>
      </c>
      <c r="G662" s="262" t="str">
        <f>IF(E662="","",DataPembayaran_BLU!$E662)</f>
        <v/>
      </c>
      <c r="H662" s="7" t="str">
        <f>IF(E662="","",DataPembayaran_BLU!$L662-DataPembayaran_BLU!$N662-DataPembayaran_BLU!$P662)</f>
        <v/>
      </c>
      <c r="I662" s="256" t="str">
        <f>IF(E662="","",DataPembayaran_BLU!$F662)</f>
        <v/>
      </c>
      <c r="J662" s="256" t="str">
        <f>IFERROR(INDEX(supplier_alamat,MATCH(DataSP2D_BLU!$I662,supplier,0)),"")</f>
        <v/>
      </c>
      <c r="K662" s="256" t="str">
        <f>IFERROR(INDEX(supplier_npwp,MATCH(DataSP2D_BLU!$I662,supplier,0)),"")</f>
        <v/>
      </c>
      <c r="L662" s="256" t="str">
        <f>IFERROR(INDEX(supplier_rekening,MATCH(DataSP2D_BLU!$I662,supplier,0)),"")</f>
        <v/>
      </c>
      <c r="M662" s="256" t="str">
        <f>IFERROR(INDEX(supplier_bank,MATCH(DataSP2D_BLU!$I662,supplier,0)),"")</f>
        <v/>
      </c>
      <c r="N662" s="264" t="str">
        <f>IF(E662="","",DataPembayaran_BLU!$G662)</f>
        <v/>
      </c>
    </row>
    <row r="663" spans="1:14">
      <c r="A663" s="256">
        <v>662</v>
      </c>
      <c r="B663" s="257" t="str">
        <f>_xlfn.IFNA(INDEX(DataPembayaran_BLU!$C$2:$C$700,MATCH(A663,DataPembayaran_BLU!$A$2:$A$700,0)),"")</f>
        <v/>
      </c>
      <c r="C663" s="258" t="str">
        <f>IF(INDEX(DataPembayaran_BLU!$B$2:$B$700,MATCH(DataSP2D_BLU!B663,DataPembayaran_BLU!$C$2:$C$700,0))=0,"",INDEX(DataPembayaran_BLU!$B$2:$B$700,MATCH(DataSP2D_BLU!B663,DataPembayaran_BLU!$C$2:$C$700,0)))</f>
        <v/>
      </c>
      <c r="D663" s="259"/>
      <c r="F663" s="261" t="str">
        <f>IF(E663="","",DataPembayaran_BLU!$U663)</f>
        <v/>
      </c>
      <c r="G663" s="262" t="str">
        <f>IF(E663="","",DataPembayaran_BLU!$E663)</f>
        <v/>
      </c>
      <c r="H663" s="7" t="str">
        <f>IF(E663="","",DataPembayaran_BLU!$L663-DataPembayaran_BLU!$N663-DataPembayaran_BLU!$P663)</f>
        <v/>
      </c>
      <c r="I663" s="256" t="str">
        <f>IF(E663="","",DataPembayaran_BLU!$F663)</f>
        <v/>
      </c>
      <c r="J663" s="256" t="str">
        <f>IFERROR(INDEX(supplier_alamat,MATCH(DataSP2D_BLU!$I663,supplier,0)),"")</f>
        <v/>
      </c>
      <c r="K663" s="256" t="str">
        <f>IFERROR(INDEX(supplier_npwp,MATCH(DataSP2D_BLU!$I663,supplier,0)),"")</f>
        <v/>
      </c>
      <c r="L663" s="256" t="str">
        <f>IFERROR(INDEX(supplier_rekening,MATCH(DataSP2D_BLU!$I663,supplier,0)),"")</f>
        <v/>
      </c>
      <c r="M663" s="256" t="str">
        <f>IFERROR(INDEX(supplier_bank,MATCH(DataSP2D_BLU!$I663,supplier,0)),"")</f>
        <v/>
      </c>
      <c r="N663" s="264" t="str">
        <f>IF(E663="","",DataPembayaran_BLU!$G663)</f>
        <v/>
      </c>
    </row>
    <row r="664" spans="1:14">
      <c r="A664" s="256">
        <v>663</v>
      </c>
      <c r="B664" s="257" t="str">
        <f>_xlfn.IFNA(INDEX(DataPembayaran_BLU!$C$2:$C$700,MATCH(A664,DataPembayaran_BLU!$A$2:$A$700,0)),"")</f>
        <v/>
      </c>
      <c r="C664" s="258" t="str">
        <f>IF(INDEX(DataPembayaran_BLU!$B$2:$B$700,MATCH(DataSP2D_BLU!B664,DataPembayaran_BLU!$C$2:$C$700,0))=0,"",INDEX(DataPembayaran_BLU!$B$2:$B$700,MATCH(DataSP2D_BLU!B664,DataPembayaran_BLU!$C$2:$C$700,0)))</f>
        <v/>
      </c>
      <c r="D664" s="259"/>
      <c r="F664" s="261" t="str">
        <f>IF(E664="","",DataPembayaran_BLU!$U664)</f>
        <v/>
      </c>
      <c r="G664" s="262" t="str">
        <f>IF(E664="","",DataPembayaran_BLU!$E664)</f>
        <v/>
      </c>
      <c r="H664" s="7" t="str">
        <f>IF(E664="","",DataPembayaran_BLU!$L664-DataPembayaran_BLU!$N664-DataPembayaran_BLU!$P664)</f>
        <v/>
      </c>
      <c r="I664" s="256" t="str">
        <f>IF(E664="","",DataPembayaran_BLU!$F664)</f>
        <v/>
      </c>
      <c r="J664" s="256" t="str">
        <f>IFERROR(INDEX(supplier_alamat,MATCH(DataSP2D_BLU!$I664,supplier,0)),"")</f>
        <v/>
      </c>
      <c r="K664" s="256" t="str">
        <f>IFERROR(INDEX(supplier_npwp,MATCH(DataSP2D_BLU!$I664,supplier,0)),"")</f>
        <v/>
      </c>
      <c r="L664" s="256" t="str">
        <f>IFERROR(INDEX(supplier_rekening,MATCH(DataSP2D_BLU!$I664,supplier,0)),"")</f>
        <v/>
      </c>
      <c r="M664" s="256" t="str">
        <f>IFERROR(INDEX(supplier_bank,MATCH(DataSP2D_BLU!$I664,supplier,0)),"")</f>
        <v/>
      </c>
      <c r="N664" s="264" t="str">
        <f>IF(E664="","",DataPembayaran_BLU!$G664)</f>
        <v/>
      </c>
    </row>
    <row r="665" spans="1:14">
      <c r="A665" s="256">
        <v>664</v>
      </c>
      <c r="B665" s="257" t="str">
        <f>_xlfn.IFNA(INDEX(DataPembayaran_BLU!$C$2:$C$700,MATCH(A665,DataPembayaran_BLU!$A$2:$A$700,0)),"")</f>
        <v/>
      </c>
      <c r="C665" s="258" t="str">
        <f>IF(INDEX(DataPembayaran_BLU!$B$2:$B$700,MATCH(DataSP2D_BLU!B665,DataPembayaran_BLU!$C$2:$C$700,0))=0,"",INDEX(DataPembayaran_BLU!$B$2:$B$700,MATCH(DataSP2D_BLU!B665,DataPembayaran_BLU!$C$2:$C$700,0)))</f>
        <v/>
      </c>
      <c r="D665" s="259"/>
      <c r="F665" s="261" t="str">
        <f>IF(E665="","",DataPembayaran_BLU!$U665)</f>
        <v/>
      </c>
      <c r="G665" s="262" t="str">
        <f>IF(E665="","",DataPembayaran_BLU!$E665)</f>
        <v/>
      </c>
      <c r="H665" s="7" t="str">
        <f>IF(E665="","",DataPembayaran_BLU!$L665-DataPembayaran_BLU!$N665-DataPembayaran_BLU!$P665)</f>
        <v/>
      </c>
      <c r="I665" s="256" t="str">
        <f>IF(E665="","",DataPembayaran_BLU!$F665)</f>
        <v/>
      </c>
      <c r="J665" s="256" t="str">
        <f>IFERROR(INDEX(supplier_alamat,MATCH(DataSP2D_BLU!$I665,supplier,0)),"")</f>
        <v/>
      </c>
      <c r="K665" s="256" t="str">
        <f>IFERROR(INDEX(supplier_npwp,MATCH(DataSP2D_BLU!$I665,supplier,0)),"")</f>
        <v/>
      </c>
      <c r="L665" s="256" t="str">
        <f>IFERROR(INDEX(supplier_rekening,MATCH(DataSP2D_BLU!$I665,supplier,0)),"")</f>
        <v/>
      </c>
      <c r="M665" s="256" t="str">
        <f>IFERROR(INDEX(supplier_bank,MATCH(DataSP2D_BLU!$I665,supplier,0)),"")</f>
        <v/>
      </c>
      <c r="N665" s="264" t="str">
        <f>IF(E665="","",DataPembayaran_BLU!$G665)</f>
        <v/>
      </c>
    </row>
    <row r="666" spans="1:14">
      <c r="A666" s="256">
        <v>665</v>
      </c>
      <c r="B666" s="257" t="str">
        <f>_xlfn.IFNA(INDEX(DataPembayaran_BLU!$C$2:$C$700,MATCH(A666,DataPembayaran_BLU!$A$2:$A$700,0)),"")</f>
        <v/>
      </c>
      <c r="C666" s="258" t="str">
        <f>IF(INDEX(DataPembayaran_BLU!$B$2:$B$700,MATCH(DataSP2D_BLU!B666,DataPembayaran_BLU!$C$2:$C$700,0))=0,"",INDEX(DataPembayaran_BLU!$B$2:$B$700,MATCH(DataSP2D_BLU!B666,DataPembayaran_BLU!$C$2:$C$700,0)))</f>
        <v/>
      </c>
      <c r="D666" s="259"/>
      <c r="F666" s="261" t="str">
        <f>IF(E666="","",DataPembayaran_BLU!$U666)</f>
        <v/>
      </c>
      <c r="G666" s="262" t="str">
        <f>IF(E666="","",DataPembayaran_BLU!$E666)</f>
        <v/>
      </c>
      <c r="H666" s="7" t="str">
        <f>IF(E666="","",DataPembayaran_BLU!$L666-DataPembayaran_BLU!$N666-DataPembayaran_BLU!$P666)</f>
        <v/>
      </c>
      <c r="I666" s="256" t="str">
        <f>IF(E666="","",DataPembayaran_BLU!$F666)</f>
        <v/>
      </c>
      <c r="J666" s="256" t="str">
        <f>IFERROR(INDEX(supplier_alamat,MATCH(DataSP2D_BLU!$I666,supplier,0)),"")</f>
        <v/>
      </c>
      <c r="K666" s="256" t="str">
        <f>IFERROR(INDEX(supplier_npwp,MATCH(DataSP2D_BLU!$I666,supplier,0)),"")</f>
        <v/>
      </c>
      <c r="L666" s="256" t="str">
        <f>IFERROR(INDEX(supplier_rekening,MATCH(DataSP2D_BLU!$I666,supplier,0)),"")</f>
        <v/>
      </c>
      <c r="M666" s="256" t="str">
        <f>IFERROR(INDEX(supplier_bank,MATCH(DataSP2D_BLU!$I666,supplier,0)),"")</f>
        <v/>
      </c>
      <c r="N666" s="264" t="str">
        <f>IF(E666="","",DataPembayaran_BLU!$G666)</f>
        <v/>
      </c>
    </row>
    <row r="667" spans="1:14">
      <c r="A667" s="256">
        <v>666</v>
      </c>
      <c r="B667" s="257" t="str">
        <f>_xlfn.IFNA(INDEX(DataPembayaran_BLU!$C$2:$C$700,MATCH(A667,DataPembayaran_BLU!$A$2:$A$700,0)),"")</f>
        <v/>
      </c>
      <c r="C667" s="258" t="str">
        <f>IF(INDEX(DataPembayaran_BLU!$B$2:$B$700,MATCH(DataSP2D_BLU!B667,DataPembayaran_BLU!$C$2:$C$700,0))=0,"",INDEX(DataPembayaran_BLU!$B$2:$B$700,MATCH(DataSP2D_BLU!B667,DataPembayaran_BLU!$C$2:$C$700,0)))</f>
        <v/>
      </c>
      <c r="D667" s="259"/>
      <c r="F667" s="261" t="str">
        <f>IF(E667="","",DataPembayaran_BLU!$U667)</f>
        <v/>
      </c>
      <c r="G667" s="262" t="str">
        <f>IF(E667="","",DataPembayaran_BLU!$E667)</f>
        <v/>
      </c>
      <c r="H667" s="7" t="str">
        <f>IF(E667="","",DataPembayaran_BLU!$L667-DataPembayaran_BLU!$N667-DataPembayaran_BLU!$P667)</f>
        <v/>
      </c>
      <c r="I667" s="256" t="str">
        <f>IF(E667="","",DataPembayaran_BLU!$F667)</f>
        <v/>
      </c>
      <c r="J667" s="256" t="str">
        <f>IFERROR(INDEX(supplier_alamat,MATCH(DataSP2D_BLU!$I667,supplier,0)),"")</f>
        <v/>
      </c>
      <c r="K667" s="256" t="str">
        <f>IFERROR(INDEX(supplier_npwp,MATCH(DataSP2D_BLU!$I667,supplier,0)),"")</f>
        <v/>
      </c>
      <c r="L667" s="256" t="str">
        <f>IFERROR(INDEX(supplier_rekening,MATCH(DataSP2D_BLU!$I667,supplier,0)),"")</f>
        <v/>
      </c>
      <c r="M667" s="256" t="str">
        <f>IFERROR(INDEX(supplier_bank,MATCH(DataSP2D_BLU!$I667,supplier,0)),"")</f>
        <v/>
      </c>
      <c r="N667" s="264" t="str">
        <f>IF(E667="","",DataPembayaran_BLU!$G667)</f>
        <v/>
      </c>
    </row>
    <row r="668" spans="1:14">
      <c r="A668" s="256">
        <v>667</v>
      </c>
      <c r="B668" s="257" t="str">
        <f>_xlfn.IFNA(INDEX(DataPembayaran_BLU!$C$2:$C$700,MATCH(A668,DataPembayaran_BLU!$A$2:$A$700,0)),"")</f>
        <v/>
      </c>
      <c r="C668" s="258" t="str">
        <f>IF(INDEX(DataPembayaran_BLU!$B$2:$B$700,MATCH(DataSP2D_BLU!B668,DataPembayaran_BLU!$C$2:$C$700,0))=0,"",INDEX(DataPembayaran_BLU!$B$2:$B$700,MATCH(DataSP2D_BLU!B668,DataPembayaran_BLU!$C$2:$C$700,0)))</f>
        <v/>
      </c>
      <c r="D668" s="259"/>
      <c r="F668" s="261" t="str">
        <f>IF(E668="","",DataPembayaran_BLU!$U668)</f>
        <v/>
      </c>
      <c r="G668" s="262" t="str">
        <f>IF(E668="","",DataPembayaran_BLU!$E668)</f>
        <v/>
      </c>
      <c r="H668" s="7" t="str">
        <f>IF(E668="","",DataPembayaran_BLU!$L668-DataPembayaran_BLU!$N668-DataPembayaran_BLU!$P668)</f>
        <v/>
      </c>
      <c r="I668" s="256" t="str">
        <f>IF(E668="","",DataPembayaran_BLU!$F668)</f>
        <v/>
      </c>
      <c r="J668" s="256" t="str">
        <f>IFERROR(INDEX(supplier_alamat,MATCH(DataSP2D_BLU!$I668,supplier,0)),"")</f>
        <v/>
      </c>
      <c r="K668" s="256" t="str">
        <f>IFERROR(INDEX(supplier_npwp,MATCH(DataSP2D_BLU!$I668,supplier,0)),"")</f>
        <v/>
      </c>
      <c r="L668" s="256" t="str">
        <f>IFERROR(INDEX(supplier_rekening,MATCH(DataSP2D_BLU!$I668,supplier,0)),"")</f>
        <v/>
      </c>
      <c r="M668" s="256" t="str">
        <f>IFERROR(INDEX(supplier_bank,MATCH(DataSP2D_BLU!$I668,supplier,0)),"")</f>
        <v/>
      </c>
      <c r="N668" s="264" t="str">
        <f>IF(E668="","",DataPembayaran_BLU!$G668)</f>
        <v/>
      </c>
    </row>
    <row r="669" spans="1:14">
      <c r="A669" s="256">
        <v>668</v>
      </c>
      <c r="B669" s="257" t="str">
        <f>_xlfn.IFNA(INDEX(DataPembayaran_BLU!$C$2:$C$700,MATCH(A669,DataPembayaran_BLU!$A$2:$A$700,0)),"")</f>
        <v/>
      </c>
      <c r="C669" s="258" t="str">
        <f>IF(INDEX(DataPembayaran_BLU!$B$2:$B$700,MATCH(DataSP2D_BLU!B669,DataPembayaran_BLU!$C$2:$C$700,0))=0,"",INDEX(DataPembayaran_BLU!$B$2:$B$700,MATCH(DataSP2D_BLU!B669,DataPembayaran_BLU!$C$2:$C$700,0)))</f>
        <v/>
      </c>
      <c r="D669" s="259"/>
      <c r="F669" s="261" t="str">
        <f>IF(E669="","",DataPembayaran_BLU!$U669)</f>
        <v/>
      </c>
      <c r="G669" s="262" t="str">
        <f>IF(E669="","",DataPembayaran_BLU!$E669)</f>
        <v/>
      </c>
      <c r="H669" s="7" t="str">
        <f>IF(E669="","",DataPembayaran_BLU!$L669-DataPembayaran_BLU!$N669-DataPembayaran_BLU!$P669)</f>
        <v/>
      </c>
      <c r="I669" s="256" t="str">
        <f>IF(E669="","",DataPembayaran_BLU!$F669)</f>
        <v/>
      </c>
      <c r="J669" s="256" t="str">
        <f>IFERROR(INDEX(supplier_alamat,MATCH(DataSP2D_BLU!$I669,supplier,0)),"")</f>
        <v/>
      </c>
      <c r="K669" s="256" t="str">
        <f>IFERROR(INDEX(supplier_npwp,MATCH(DataSP2D_BLU!$I669,supplier,0)),"")</f>
        <v/>
      </c>
      <c r="L669" s="256" t="str">
        <f>IFERROR(INDEX(supplier_rekening,MATCH(DataSP2D_BLU!$I669,supplier,0)),"")</f>
        <v/>
      </c>
      <c r="M669" s="256" t="str">
        <f>IFERROR(INDEX(supplier_bank,MATCH(DataSP2D_BLU!$I669,supplier,0)),"")</f>
        <v/>
      </c>
      <c r="N669" s="264" t="str">
        <f>IF(E669="","",DataPembayaran_BLU!$G669)</f>
        <v/>
      </c>
    </row>
    <row r="670" spans="1:14">
      <c r="A670" s="256">
        <v>669</v>
      </c>
      <c r="B670" s="257" t="str">
        <f>_xlfn.IFNA(INDEX(DataPembayaran_BLU!$C$2:$C$700,MATCH(A670,DataPembayaran_BLU!$A$2:$A$700,0)),"")</f>
        <v/>
      </c>
      <c r="C670" s="258" t="str">
        <f>IF(INDEX(DataPembayaran_BLU!$B$2:$B$700,MATCH(DataSP2D_BLU!B670,DataPembayaran_BLU!$C$2:$C$700,0))=0,"",INDEX(DataPembayaran_BLU!$B$2:$B$700,MATCH(DataSP2D_BLU!B670,DataPembayaran_BLU!$C$2:$C$700,0)))</f>
        <v/>
      </c>
      <c r="D670" s="259"/>
      <c r="F670" s="261" t="str">
        <f>IF(E670="","",DataPembayaran_BLU!$U670)</f>
        <v/>
      </c>
      <c r="G670" s="262" t="str">
        <f>IF(E670="","",DataPembayaran_BLU!$E670)</f>
        <v/>
      </c>
      <c r="H670" s="7" t="str">
        <f>IF(E670="","",DataPembayaran_BLU!$L670-DataPembayaran_BLU!$N670-DataPembayaran_BLU!$P670)</f>
        <v/>
      </c>
      <c r="I670" s="256" t="str">
        <f>IF(E670="","",DataPembayaran_BLU!$F670)</f>
        <v/>
      </c>
      <c r="J670" s="256" t="str">
        <f>IFERROR(INDEX(supplier_alamat,MATCH(DataSP2D_BLU!$I670,supplier,0)),"")</f>
        <v/>
      </c>
      <c r="K670" s="256" t="str">
        <f>IFERROR(INDEX(supplier_npwp,MATCH(DataSP2D_BLU!$I670,supplier,0)),"")</f>
        <v/>
      </c>
      <c r="L670" s="256" t="str">
        <f>IFERROR(INDEX(supplier_rekening,MATCH(DataSP2D_BLU!$I670,supplier,0)),"")</f>
        <v/>
      </c>
      <c r="M670" s="256" t="str">
        <f>IFERROR(INDEX(supplier_bank,MATCH(DataSP2D_BLU!$I670,supplier,0)),"")</f>
        <v/>
      </c>
      <c r="N670" s="264" t="str">
        <f>IF(E670="","",DataPembayaran_BLU!$G670)</f>
        <v/>
      </c>
    </row>
    <row r="671" spans="1:14">
      <c r="A671" s="256">
        <v>670</v>
      </c>
      <c r="B671" s="257" t="str">
        <f>_xlfn.IFNA(INDEX(DataPembayaran_BLU!$C$2:$C$700,MATCH(A671,DataPembayaran_BLU!$A$2:$A$700,0)),"")</f>
        <v/>
      </c>
      <c r="C671" s="258" t="str">
        <f>IF(INDEX(DataPembayaran_BLU!$B$2:$B$700,MATCH(DataSP2D_BLU!B671,DataPembayaran_BLU!$C$2:$C$700,0))=0,"",INDEX(DataPembayaran_BLU!$B$2:$B$700,MATCH(DataSP2D_BLU!B671,DataPembayaran_BLU!$C$2:$C$700,0)))</f>
        <v/>
      </c>
      <c r="D671" s="259"/>
      <c r="F671" s="261" t="str">
        <f>IF(E671="","",DataPembayaran_BLU!$U671)</f>
        <v/>
      </c>
      <c r="G671" s="262" t="str">
        <f>IF(E671="","",DataPembayaran_BLU!$E671)</f>
        <v/>
      </c>
      <c r="H671" s="7" t="str">
        <f>IF(E671="","",DataPembayaran_BLU!$L671-DataPembayaran_BLU!$N671-DataPembayaran_BLU!$P671)</f>
        <v/>
      </c>
      <c r="I671" s="256" t="str">
        <f>IF(E671="","",DataPembayaran_BLU!$F671)</f>
        <v/>
      </c>
      <c r="J671" s="256" t="str">
        <f>IFERROR(INDEX(supplier_alamat,MATCH(DataSP2D_BLU!$I671,supplier,0)),"")</f>
        <v/>
      </c>
      <c r="K671" s="256" t="str">
        <f>IFERROR(INDEX(supplier_npwp,MATCH(DataSP2D_BLU!$I671,supplier,0)),"")</f>
        <v/>
      </c>
      <c r="L671" s="256" t="str">
        <f>IFERROR(INDEX(supplier_rekening,MATCH(DataSP2D_BLU!$I671,supplier,0)),"")</f>
        <v/>
      </c>
      <c r="M671" s="256" t="str">
        <f>IFERROR(INDEX(supplier_bank,MATCH(DataSP2D_BLU!$I671,supplier,0)),"")</f>
        <v/>
      </c>
      <c r="N671" s="264" t="str">
        <f>IF(E671="","",DataPembayaran_BLU!$G671)</f>
        <v/>
      </c>
    </row>
    <row r="672" spans="1:14">
      <c r="A672" s="256">
        <v>671</v>
      </c>
      <c r="B672" s="257" t="str">
        <f>_xlfn.IFNA(INDEX(DataPembayaran_BLU!$C$2:$C$700,MATCH(A672,DataPembayaran_BLU!$A$2:$A$700,0)),"")</f>
        <v/>
      </c>
      <c r="C672" s="258" t="str">
        <f>IF(INDEX(DataPembayaran_BLU!$B$2:$B$700,MATCH(DataSP2D_BLU!B672,DataPembayaran_BLU!$C$2:$C$700,0))=0,"",INDEX(DataPembayaran_BLU!$B$2:$B$700,MATCH(DataSP2D_BLU!B672,DataPembayaran_BLU!$C$2:$C$700,0)))</f>
        <v/>
      </c>
      <c r="D672" s="259"/>
      <c r="F672" s="261" t="str">
        <f>IF(E672="","",DataPembayaran_BLU!$U672)</f>
        <v/>
      </c>
      <c r="G672" s="262" t="str">
        <f>IF(E672="","",DataPembayaran_BLU!$E672)</f>
        <v/>
      </c>
      <c r="H672" s="7" t="str">
        <f>IF(E672="","",DataPembayaran_BLU!$L672-DataPembayaran_BLU!$N672-DataPembayaran_BLU!$P672)</f>
        <v/>
      </c>
      <c r="I672" s="256" t="str">
        <f>IF(E672="","",DataPembayaran_BLU!$F672)</f>
        <v/>
      </c>
      <c r="J672" s="256" t="str">
        <f>IFERROR(INDEX(supplier_alamat,MATCH(DataSP2D_BLU!$I672,supplier,0)),"")</f>
        <v/>
      </c>
      <c r="K672" s="256" t="str">
        <f>IFERROR(INDEX(supplier_npwp,MATCH(DataSP2D_BLU!$I672,supplier,0)),"")</f>
        <v/>
      </c>
      <c r="L672" s="256" t="str">
        <f>IFERROR(INDEX(supplier_rekening,MATCH(DataSP2D_BLU!$I672,supplier,0)),"")</f>
        <v/>
      </c>
      <c r="M672" s="256" t="str">
        <f>IFERROR(INDEX(supplier_bank,MATCH(DataSP2D_BLU!$I672,supplier,0)),"")</f>
        <v/>
      </c>
      <c r="N672" s="264" t="str">
        <f>IF(E672="","",DataPembayaran_BLU!$G672)</f>
        <v/>
      </c>
    </row>
    <row r="673" spans="1:14">
      <c r="A673" s="256">
        <v>672</v>
      </c>
      <c r="B673" s="257" t="str">
        <f>_xlfn.IFNA(INDEX(DataPembayaran_BLU!$C$2:$C$700,MATCH(A673,DataPembayaran_BLU!$A$2:$A$700,0)),"")</f>
        <v/>
      </c>
      <c r="C673" s="258" t="str">
        <f>IF(INDEX(DataPembayaran_BLU!$B$2:$B$700,MATCH(DataSP2D_BLU!B673,DataPembayaran_BLU!$C$2:$C$700,0))=0,"",INDEX(DataPembayaran_BLU!$B$2:$B$700,MATCH(DataSP2D_BLU!B673,DataPembayaran_BLU!$C$2:$C$700,0)))</f>
        <v/>
      </c>
      <c r="D673" s="259"/>
      <c r="F673" s="261" t="str">
        <f>IF(E673="","",DataPembayaran_BLU!$U673)</f>
        <v/>
      </c>
      <c r="G673" s="262" t="str">
        <f>IF(E673="","",DataPembayaran_BLU!$E673)</f>
        <v/>
      </c>
      <c r="H673" s="7" t="str">
        <f>IF(E673="","",DataPembayaran_BLU!$L673-DataPembayaran_BLU!$N673-DataPembayaran_BLU!$P673)</f>
        <v/>
      </c>
      <c r="I673" s="256" t="str">
        <f>IF(E673="","",DataPembayaran_BLU!$F673)</f>
        <v/>
      </c>
      <c r="J673" s="256" t="str">
        <f>IFERROR(INDEX(supplier_alamat,MATCH(DataSP2D_BLU!$I673,supplier,0)),"")</f>
        <v/>
      </c>
      <c r="K673" s="256" t="str">
        <f>IFERROR(INDEX(supplier_npwp,MATCH(DataSP2D_BLU!$I673,supplier,0)),"")</f>
        <v/>
      </c>
      <c r="L673" s="256" t="str">
        <f>IFERROR(INDEX(supplier_rekening,MATCH(DataSP2D_BLU!$I673,supplier,0)),"")</f>
        <v/>
      </c>
      <c r="M673" s="256" t="str">
        <f>IFERROR(INDEX(supplier_bank,MATCH(DataSP2D_BLU!$I673,supplier,0)),"")</f>
        <v/>
      </c>
      <c r="N673" s="264" t="str">
        <f>IF(E673="","",DataPembayaran_BLU!$G673)</f>
        <v/>
      </c>
    </row>
    <row r="674" spans="1:14">
      <c r="A674" s="256">
        <v>673</v>
      </c>
      <c r="B674" s="257" t="str">
        <f>_xlfn.IFNA(INDEX(DataPembayaran_BLU!$C$2:$C$700,MATCH(A674,DataPembayaran_BLU!$A$2:$A$700,0)),"")</f>
        <v/>
      </c>
      <c r="C674" s="258" t="str">
        <f>IF(INDEX(DataPembayaran_BLU!$B$2:$B$700,MATCH(DataSP2D_BLU!B674,DataPembayaran_BLU!$C$2:$C$700,0))=0,"",INDEX(DataPembayaran_BLU!$B$2:$B$700,MATCH(DataSP2D_BLU!B674,DataPembayaran_BLU!$C$2:$C$700,0)))</f>
        <v/>
      </c>
      <c r="D674" s="259"/>
      <c r="F674" s="261" t="str">
        <f>IF(E674="","",DataPembayaran_BLU!$U674)</f>
        <v/>
      </c>
      <c r="G674" s="262" t="str">
        <f>IF(E674="","",DataPembayaran_BLU!$E674)</f>
        <v/>
      </c>
      <c r="H674" s="7" t="str">
        <f>IF(E674="","",DataPembayaran_BLU!$L674-DataPembayaran_BLU!$N674-DataPembayaran_BLU!$P674)</f>
        <v/>
      </c>
      <c r="I674" s="256" t="str">
        <f>IF(E674="","",DataPembayaran_BLU!$F674)</f>
        <v/>
      </c>
      <c r="J674" s="256" t="str">
        <f>IFERROR(INDEX(supplier_alamat,MATCH(DataSP2D_BLU!$I674,supplier,0)),"")</f>
        <v/>
      </c>
      <c r="K674" s="256" t="str">
        <f>IFERROR(INDEX(supplier_npwp,MATCH(DataSP2D_BLU!$I674,supplier,0)),"")</f>
        <v/>
      </c>
      <c r="L674" s="256" t="str">
        <f>IFERROR(INDEX(supplier_rekening,MATCH(DataSP2D_BLU!$I674,supplier,0)),"")</f>
        <v/>
      </c>
      <c r="M674" s="256" t="str">
        <f>IFERROR(INDEX(supplier_bank,MATCH(DataSP2D_BLU!$I674,supplier,0)),"")</f>
        <v/>
      </c>
      <c r="N674" s="264" t="str">
        <f>IF(E674="","",DataPembayaran_BLU!$G674)</f>
        <v/>
      </c>
    </row>
    <row r="675" spans="1:14">
      <c r="A675" s="256">
        <v>674</v>
      </c>
      <c r="B675" s="257" t="str">
        <f>_xlfn.IFNA(INDEX(DataPembayaran_BLU!$C$2:$C$700,MATCH(A675,DataPembayaran_BLU!$A$2:$A$700,0)),"")</f>
        <v/>
      </c>
      <c r="C675" s="258" t="str">
        <f>IF(INDEX(DataPembayaran_BLU!$B$2:$B$700,MATCH(DataSP2D_BLU!B675,DataPembayaran_BLU!$C$2:$C$700,0))=0,"",INDEX(DataPembayaran_BLU!$B$2:$B$700,MATCH(DataSP2D_BLU!B675,DataPembayaran_BLU!$C$2:$C$700,0)))</f>
        <v/>
      </c>
      <c r="D675" s="259"/>
      <c r="F675" s="261" t="str">
        <f>IF(E675="","",DataPembayaran_BLU!$U675)</f>
        <v/>
      </c>
      <c r="G675" s="262" t="str">
        <f>IF(E675="","",DataPembayaran_BLU!$E675)</f>
        <v/>
      </c>
      <c r="H675" s="7" t="str">
        <f>IF(E675="","",DataPembayaran_BLU!$L675-DataPembayaran_BLU!$N675-DataPembayaran_BLU!$P675)</f>
        <v/>
      </c>
      <c r="I675" s="256" t="str">
        <f>IF(E675="","",DataPembayaran_BLU!$F675)</f>
        <v/>
      </c>
      <c r="J675" s="256" t="str">
        <f>IFERROR(INDEX(supplier_alamat,MATCH(DataSP2D_BLU!$I675,supplier,0)),"")</f>
        <v/>
      </c>
      <c r="K675" s="256" t="str">
        <f>IFERROR(INDEX(supplier_npwp,MATCH(DataSP2D_BLU!$I675,supplier,0)),"")</f>
        <v/>
      </c>
      <c r="L675" s="256" t="str">
        <f>IFERROR(INDEX(supplier_rekening,MATCH(DataSP2D_BLU!$I675,supplier,0)),"")</f>
        <v/>
      </c>
      <c r="M675" s="256" t="str">
        <f>IFERROR(INDEX(supplier_bank,MATCH(DataSP2D_BLU!$I675,supplier,0)),"")</f>
        <v/>
      </c>
      <c r="N675" s="264" t="str">
        <f>IF(E675="","",DataPembayaran_BLU!$G675)</f>
        <v/>
      </c>
    </row>
    <row r="676" spans="1:14">
      <c r="A676" s="256">
        <v>675</v>
      </c>
      <c r="B676" s="257" t="str">
        <f>_xlfn.IFNA(INDEX(DataPembayaran_BLU!$C$2:$C$700,MATCH(A676,DataPembayaran_BLU!$A$2:$A$700,0)),"")</f>
        <v/>
      </c>
      <c r="C676" s="258" t="str">
        <f>IF(INDEX(DataPembayaran_BLU!$B$2:$B$700,MATCH(DataSP2D_BLU!B676,DataPembayaran_BLU!$C$2:$C$700,0))=0,"",INDEX(DataPembayaran_BLU!$B$2:$B$700,MATCH(DataSP2D_BLU!B676,DataPembayaran_BLU!$C$2:$C$700,0)))</f>
        <v/>
      </c>
      <c r="D676" s="259"/>
      <c r="F676" s="261" t="str">
        <f>IF(E676="","",DataPembayaran_BLU!$U676)</f>
        <v/>
      </c>
      <c r="G676" s="262" t="str">
        <f>IF(E676="","",DataPembayaran_BLU!$E676)</f>
        <v/>
      </c>
      <c r="H676" s="7" t="str">
        <f>IF(E676="","",DataPembayaran_BLU!$L676-DataPembayaran_BLU!$N676-DataPembayaran_BLU!$P676)</f>
        <v/>
      </c>
      <c r="I676" s="256" t="str">
        <f>IF(E676="","",DataPembayaran_BLU!$F676)</f>
        <v/>
      </c>
      <c r="J676" s="256" t="str">
        <f>IFERROR(INDEX(supplier_alamat,MATCH(DataSP2D_BLU!$I676,supplier,0)),"")</f>
        <v/>
      </c>
      <c r="K676" s="256" t="str">
        <f>IFERROR(INDEX(supplier_npwp,MATCH(DataSP2D_BLU!$I676,supplier,0)),"")</f>
        <v/>
      </c>
      <c r="L676" s="256" t="str">
        <f>IFERROR(INDEX(supplier_rekening,MATCH(DataSP2D_BLU!$I676,supplier,0)),"")</f>
        <v/>
      </c>
      <c r="M676" s="256" t="str">
        <f>IFERROR(INDEX(supplier_bank,MATCH(DataSP2D_BLU!$I676,supplier,0)),"")</f>
        <v/>
      </c>
      <c r="N676" s="264" t="str">
        <f>IF(E676="","",DataPembayaran_BLU!$G676)</f>
        <v/>
      </c>
    </row>
    <row r="677" spans="1:14">
      <c r="A677" s="256">
        <v>676</v>
      </c>
      <c r="B677" s="257" t="str">
        <f>_xlfn.IFNA(INDEX(DataPembayaran_BLU!$C$2:$C$700,MATCH(A677,DataPembayaran_BLU!$A$2:$A$700,0)),"")</f>
        <v/>
      </c>
      <c r="C677" s="258" t="str">
        <f>IF(INDEX(DataPembayaran_BLU!$B$2:$B$700,MATCH(DataSP2D_BLU!B677,DataPembayaran_BLU!$C$2:$C$700,0))=0,"",INDEX(DataPembayaran_BLU!$B$2:$B$700,MATCH(DataSP2D_BLU!B677,DataPembayaran_BLU!$C$2:$C$700,0)))</f>
        <v/>
      </c>
      <c r="D677" s="259"/>
      <c r="F677" s="261" t="str">
        <f>IF(E677="","",DataPembayaran_BLU!$U677)</f>
        <v/>
      </c>
      <c r="G677" s="262" t="str">
        <f>IF(E677="","",DataPembayaran_BLU!$E677)</f>
        <v/>
      </c>
      <c r="H677" s="7" t="str">
        <f>IF(E677="","",DataPembayaran_BLU!$L677-DataPembayaran_BLU!$N677-DataPembayaran_BLU!$P677)</f>
        <v/>
      </c>
      <c r="I677" s="256" t="str">
        <f>IF(E677="","",DataPembayaran_BLU!$F677)</f>
        <v/>
      </c>
      <c r="J677" s="256" t="str">
        <f>IFERROR(INDEX(supplier_alamat,MATCH(DataSP2D_BLU!$I677,supplier,0)),"")</f>
        <v/>
      </c>
      <c r="K677" s="256" t="str">
        <f>IFERROR(INDEX(supplier_npwp,MATCH(DataSP2D_BLU!$I677,supplier,0)),"")</f>
        <v/>
      </c>
      <c r="L677" s="256" t="str">
        <f>IFERROR(INDEX(supplier_rekening,MATCH(DataSP2D_BLU!$I677,supplier,0)),"")</f>
        <v/>
      </c>
      <c r="M677" s="256" t="str">
        <f>IFERROR(INDEX(supplier_bank,MATCH(DataSP2D_BLU!$I677,supplier,0)),"")</f>
        <v/>
      </c>
      <c r="N677" s="264" t="str">
        <f>IF(E677="","",DataPembayaran_BLU!$G677)</f>
        <v/>
      </c>
    </row>
    <row r="678" spans="1:14">
      <c r="A678" s="256">
        <v>677</v>
      </c>
      <c r="B678" s="257" t="str">
        <f>_xlfn.IFNA(INDEX(DataPembayaran_BLU!$C$2:$C$700,MATCH(A678,DataPembayaran_BLU!$A$2:$A$700,0)),"")</f>
        <v/>
      </c>
      <c r="C678" s="258" t="str">
        <f>IF(INDEX(DataPembayaran_BLU!$B$2:$B$700,MATCH(DataSP2D_BLU!B678,DataPembayaran_BLU!$C$2:$C$700,0))=0,"",INDEX(DataPembayaran_BLU!$B$2:$B$700,MATCH(DataSP2D_BLU!B678,DataPembayaran_BLU!$C$2:$C$700,0)))</f>
        <v/>
      </c>
      <c r="D678" s="259"/>
      <c r="F678" s="261" t="str">
        <f>IF(E678="","",DataPembayaran_BLU!$U678)</f>
        <v/>
      </c>
      <c r="G678" s="262" t="str">
        <f>IF(E678="","",DataPembayaran_BLU!$E678)</f>
        <v/>
      </c>
      <c r="H678" s="7" t="str">
        <f>IF(E678="","",DataPembayaran_BLU!$L678-DataPembayaran_BLU!$N678-DataPembayaran_BLU!$P678)</f>
        <v/>
      </c>
      <c r="I678" s="256" t="str">
        <f>IF(E678="","",DataPembayaran_BLU!$F678)</f>
        <v/>
      </c>
      <c r="J678" s="256" t="str">
        <f>IFERROR(INDEX(supplier_alamat,MATCH(DataSP2D_BLU!$I678,supplier,0)),"")</f>
        <v/>
      </c>
      <c r="K678" s="256" t="str">
        <f>IFERROR(INDEX(supplier_npwp,MATCH(DataSP2D_BLU!$I678,supplier,0)),"")</f>
        <v/>
      </c>
      <c r="L678" s="256" t="str">
        <f>IFERROR(INDEX(supplier_rekening,MATCH(DataSP2D_BLU!$I678,supplier,0)),"")</f>
        <v/>
      </c>
      <c r="M678" s="256" t="str">
        <f>IFERROR(INDEX(supplier_bank,MATCH(DataSP2D_BLU!$I678,supplier,0)),"")</f>
        <v/>
      </c>
      <c r="N678" s="264" t="str">
        <f>IF(E678="","",DataPembayaran_BLU!$G678)</f>
        <v/>
      </c>
    </row>
    <row r="679" spans="1:14">
      <c r="A679" s="256">
        <v>678</v>
      </c>
      <c r="B679" s="257" t="str">
        <f>_xlfn.IFNA(INDEX(DataPembayaran_BLU!$C$2:$C$700,MATCH(A679,DataPembayaran_BLU!$A$2:$A$700,0)),"")</f>
        <v/>
      </c>
      <c r="C679" s="258" t="str">
        <f>IF(INDEX(DataPembayaran_BLU!$B$2:$B$700,MATCH(DataSP2D_BLU!B679,DataPembayaran_BLU!$C$2:$C$700,0))=0,"",INDEX(DataPembayaran_BLU!$B$2:$B$700,MATCH(DataSP2D_BLU!B679,DataPembayaran_BLU!$C$2:$C$700,0)))</f>
        <v/>
      </c>
      <c r="D679" s="259"/>
      <c r="F679" s="261" t="str">
        <f>IF(E679="","",DataPembayaran_BLU!$U679)</f>
        <v/>
      </c>
      <c r="G679" s="262" t="str">
        <f>IF(E679="","",DataPembayaran_BLU!$E679)</f>
        <v/>
      </c>
      <c r="H679" s="7" t="str">
        <f>IF(E679="","",DataPembayaran_BLU!$L679-DataPembayaran_BLU!$N679-DataPembayaran_BLU!$P679)</f>
        <v/>
      </c>
      <c r="I679" s="256" t="str">
        <f>IF(E679="","",DataPembayaran_BLU!$F679)</f>
        <v/>
      </c>
      <c r="J679" s="256" t="str">
        <f>IFERROR(INDEX(supplier_alamat,MATCH(DataSP2D_BLU!$I679,supplier,0)),"")</f>
        <v/>
      </c>
      <c r="K679" s="256" t="str">
        <f>IFERROR(INDEX(supplier_npwp,MATCH(DataSP2D_BLU!$I679,supplier,0)),"")</f>
        <v/>
      </c>
      <c r="L679" s="256" t="str">
        <f>IFERROR(INDEX(supplier_rekening,MATCH(DataSP2D_BLU!$I679,supplier,0)),"")</f>
        <v/>
      </c>
      <c r="M679" s="256" t="str">
        <f>IFERROR(INDEX(supplier_bank,MATCH(DataSP2D_BLU!$I679,supplier,0)),"")</f>
        <v/>
      </c>
      <c r="N679" s="264" t="str">
        <f>IF(E679="","",DataPembayaran_BLU!$G679)</f>
        <v/>
      </c>
    </row>
    <row r="680" spans="1:14">
      <c r="A680" s="256">
        <v>679</v>
      </c>
      <c r="B680" s="257" t="str">
        <f>_xlfn.IFNA(INDEX(DataPembayaran_BLU!$C$2:$C$700,MATCH(A680,DataPembayaran_BLU!$A$2:$A$700,0)),"")</f>
        <v/>
      </c>
      <c r="C680" s="258" t="str">
        <f>IF(INDEX(DataPembayaran_BLU!$B$2:$B$700,MATCH(DataSP2D_BLU!B680,DataPembayaran_BLU!$C$2:$C$700,0))=0,"",INDEX(DataPembayaran_BLU!$B$2:$B$700,MATCH(DataSP2D_BLU!B680,DataPembayaran_BLU!$C$2:$C$700,0)))</f>
        <v/>
      </c>
      <c r="D680" s="259"/>
      <c r="F680" s="261" t="str">
        <f>IF(E680="","",DataPembayaran_BLU!$U680)</f>
        <v/>
      </c>
      <c r="G680" s="262" t="str">
        <f>IF(E680="","",DataPembayaran_BLU!$E680)</f>
        <v/>
      </c>
      <c r="H680" s="7" t="str">
        <f>IF(E680="","",DataPembayaran_BLU!$L680-DataPembayaran_BLU!$N680-DataPembayaran_BLU!$P680)</f>
        <v/>
      </c>
      <c r="I680" s="256" t="str">
        <f>IF(E680="","",DataPembayaran_BLU!$F680)</f>
        <v/>
      </c>
      <c r="J680" s="256" t="str">
        <f>IFERROR(INDEX(supplier_alamat,MATCH(DataSP2D_BLU!$I680,supplier,0)),"")</f>
        <v/>
      </c>
      <c r="K680" s="256" t="str">
        <f>IFERROR(INDEX(supplier_npwp,MATCH(DataSP2D_BLU!$I680,supplier,0)),"")</f>
        <v/>
      </c>
      <c r="L680" s="256" t="str">
        <f>IFERROR(INDEX(supplier_rekening,MATCH(DataSP2D_BLU!$I680,supplier,0)),"")</f>
        <v/>
      </c>
      <c r="M680" s="256" t="str">
        <f>IFERROR(INDEX(supplier_bank,MATCH(DataSP2D_BLU!$I680,supplier,0)),"")</f>
        <v/>
      </c>
      <c r="N680" s="264" t="str">
        <f>IF(E680="","",DataPembayaran_BLU!$G680)</f>
        <v/>
      </c>
    </row>
    <row r="681" spans="1:14">
      <c r="A681" s="256">
        <v>680</v>
      </c>
      <c r="B681" s="257" t="str">
        <f>_xlfn.IFNA(INDEX(DataPembayaran_BLU!$C$2:$C$700,MATCH(A681,DataPembayaran_BLU!$A$2:$A$700,0)),"")</f>
        <v/>
      </c>
      <c r="C681" s="258" t="str">
        <f>IF(INDEX(DataPembayaran_BLU!$B$2:$B$700,MATCH(DataSP2D_BLU!B681,DataPembayaran_BLU!$C$2:$C$700,0))=0,"",INDEX(DataPembayaran_BLU!$B$2:$B$700,MATCH(DataSP2D_BLU!B681,DataPembayaran_BLU!$C$2:$C$700,0)))</f>
        <v/>
      </c>
      <c r="D681" s="259"/>
      <c r="F681" s="261" t="str">
        <f>IF(E681="","",DataPembayaran_BLU!$U681)</f>
        <v/>
      </c>
      <c r="G681" s="262" t="str">
        <f>IF(E681="","",DataPembayaran_BLU!$E681)</f>
        <v/>
      </c>
      <c r="H681" s="7" t="str">
        <f>IF(E681="","",DataPembayaran_BLU!$L681-DataPembayaran_BLU!$N681-DataPembayaran_BLU!$P681)</f>
        <v/>
      </c>
      <c r="I681" s="256" t="str">
        <f>IF(E681="","",DataPembayaran_BLU!$F681)</f>
        <v/>
      </c>
      <c r="J681" s="256" t="str">
        <f>IFERROR(INDEX(supplier_alamat,MATCH(DataSP2D_BLU!$I681,supplier,0)),"")</f>
        <v/>
      </c>
      <c r="K681" s="256" t="str">
        <f>IFERROR(INDEX(supplier_npwp,MATCH(DataSP2D_BLU!$I681,supplier,0)),"")</f>
        <v/>
      </c>
      <c r="L681" s="256" t="str">
        <f>IFERROR(INDEX(supplier_rekening,MATCH(DataSP2D_BLU!$I681,supplier,0)),"")</f>
        <v/>
      </c>
      <c r="M681" s="256" t="str">
        <f>IFERROR(INDEX(supplier_bank,MATCH(DataSP2D_BLU!$I681,supplier,0)),"")</f>
        <v/>
      </c>
      <c r="N681" s="264" t="str">
        <f>IF(E681="","",DataPembayaran_BLU!$G681)</f>
        <v/>
      </c>
    </row>
    <row r="682" spans="1:14">
      <c r="A682" s="256">
        <v>681</v>
      </c>
      <c r="B682" s="257" t="str">
        <f>_xlfn.IFNA(INDEX(DataPembayaran_BLU!$C$2:$C$700,MATCH(A682,DataPembayaran_BLU!$A$2:$A$700,0)),"")</f>
        <v/>
      </c>
      <c r="C682" s="258" t="str">
        <f>IF(INDEX(DataPembayaran_BLU!$B$2:$B$700,MATCH(DataSP2D_BLU!B682,DataPembayaran_BLU!$C$2:$C$700,0))=0,"",INDEX(DataPembayaran_BLU!$B$2:$B$700,MATCH(DataSP2D_BLU!B682,DataPembayaran_BLU!$C$2:$C$700,0)))</f>
        <v/>
      </c>
      <c r="D682" s="259"/>
      <c r="F682" s="261" t="str">
        <f>IF(E682="","",DataPembayaran_BLU!$U682)</f>
        <v/>
      </c>
      <c r="G682" s="262" t="str">
        <f>IF(E682="","",DataPembayaran_BLU!$E682)</f>
        <v/>
      </c>
      <c r="H682" s="7" t="str">
        <f>IF(E682="","",DataPembayaran_BLU!$L682-DataPembayaran_BLU!$N682-DataPembayaran_BLU!$P682)</f>
        <v/>
      </c>
      <c r="I682" s="256" t="str">
        <f>IF(E682="","",DataPembayaran_BLU!$F682)</f>
        <v/>
      </c>
      <c r="J682" s="256" t="str">
        <f>IFERROR(INDEX(supplier_alamat,MATCH(DataSP2D_BLU!$I682,supplier,0)),"")</f>
        <v/>
      </c>
      <c r="K682" s="256" t="str">
        <f>IFERROR(INDEX(supplier_npwp,MATCH(DataSP2D_BLU!$I682,supplier,0)),"")</f>
        <v/>
      </c>
      <c r="L682" s="256" t="str">
        <f>IFERROR(INDEX(supplier_rekening,MATCH(DataSP2D_BLU!$I682,supplier,0)),"")</f>
        <v/>
      </c>
      <c r="M682" s="256" t="str">
        <f>IFERROR(INDEX(supplier_bank,MATCH(DataSP2D_BLU!$I682,supplier,0)),"")</f>
        <v/>
      </c>
      <c r="N682" s="264" t="str">
        <f>IF(E682="","",DataPembayaran_BLU!$G682)</f>
        <v/>
      </c>
    </row>
    <row r="683" spans="1:14">
      <c r="A683" s="256">
        <v>682</v>
      </c>
      <c r="B683" s="257" t="str">
        <f>_xlfn.IFNA(INDEX(DataPembayaran_BLU!$C$2:$C$700,MATCH(A683,DataPembayaran_BLU!$A$2:$A$700,0)),"")</f>
        <v/>
      </c>
      <c r="C683" s="258" t="str">
        <f>IF(INDEX(DataPembayaran_BLU!$B$2:$B$700,MATCH(DataSP2D_BLU!B683,DataPembayaran_BLU!$C$2:$C$700,0))=0,"",INDEX(DataPembayaran_BLU!$B$2:$B$700,MATCH(DataSP2D_BLU!B683,DataPembayaran_BLU!$C$2:$C$700,0)))</f>
        <v/>
      </c>
      <c r="D683" s="259"/>
      <c r="F683" s="261" t="str">
        <f>IF(E683="","",DataPembayaran_BLU!$U683)</f>
        <v/>
      </c>
      <c r="G683" s="262" t="str">
        <f>IF(E683="","",DataPembayaran_BLU!$E683)</f>
        <v/>
      </c>
      <c r="H683" s="7" t="str">
        <f>IF(E683="","",DataPembayaran_BLU!$L683-DataPembayaran_BLU!$N683-DataPembayaran_BLU!$P683)</f>
        <v/>
      </c>
      <c r="I683" s="256" t="str">
        <f>IF(E683="","",DataPembayaran_BLU!$F683)</f>
        <v/>
      </c>
      <c r="J683" s="256" t="str">
        <f>IFERROR(INDEX(supplier_alamat,MATCH(DataSP2D_BLU!$I683,supplier,0)),"")</f>
        <v/>
      </c>
      <c r="K683" s="256" t="str">
        <f>IFERROR(INDEX(supplier_npwp,MATCH(DataSP2D_BLU!$I683,supplier,0)),"")</f>
        <v/>
      </c>
      <c r="L683" s="256" t="str">
        <f>IFERROR(INDEX(supplier_rekening,MATCH(DataSP2D_BLU!$I683,supplier,0)),"")</f>
        <v/>
      </c>
      <c r="M683" s="256" t="str">
        <f>IFERROR(INDEX(supplier_bank,MATCH(DataSP2D_BLU!$I683,supplier,0)),"")</f>
        <v/>
      </c>
      <c r="N683" s="264" t="str">
        <f>IF(E683="","",DataPembayaran_BLU!$G683)</f>
        <v/>
      </c>
    </row>
    <row r="684" spans="1:14">
      <c r="A684" s="256">
        <v>683</v>
      </c>
      <c r="B684" s="257" t="str">
        <f>_xlfn.IFNA(INDEX(DataPembayaran_BLU!$C$2:$C$700,MATCH(A684,DataPembayaran_BLU!$A$2:$A$700,0)),"")</f>
        <v/>
      </c>
      <c r="C684" s="258" t="str">
        <f>IF(INDEX(DataPembayaran_BLU!$B$2:$B$700,MATCH(DataSP2D_BLU!B684,DataPembayaran_BLU!$C$2:$C$700,0))=0,"",INDEX(DataPembayaran_BLU!$B$2:$B$700,MATCH(DataSP2D_BLU!B684,DataPembayaran_BLU!$C$2:$C$700,0)))</f>
        <v/>
      </c>
      <c r="D684" s="259"/>
      <c r="F684" s="261" t="str">
        <f>IF(E684="","",DataPembayaran_BLU!$U684)</f>
        <v/>
      </c>
      <c r="G684" s="262" t="str">
        <f>IF(E684="","",DataPembayaran_BLU!$E684)</f>
        <v/>
      </c>
      <c r="H684" s="7" t="str">
        <f>IF(E684="","",DataPembayaran_BLU!$L684-DataPembayaran_BLU!$N684-DataPembayaran_BLU!$P684)</f>
        <v/>
      </c>
      <c r="I684" s="256" t="str">
        <f>IF(E684="","",DataPembayaran_BLU!$F684)</f>
        <v/>
      </c>
      <c r="J684" s="256" t="str">
        <f>IFERROR(INDEX(supplier_alamat,MATCH(DataSP2D_BLU!$I684,supplier,0)),"")</f>
        <v/>
      </c>
      <c r="K684" s="256" t="str">
        <f>IFERROR(INDEX(supplier_npwp,MATCH(DataSP2D_BLU!$I684,supplier,0)),"")</f>
        <v/>
      </c>
      <c r="L684" s="256" t="str">
        <f>IFERROR(INDEX(supplier_rekening,MATCH(DataSP2D_BLU!$I684,supplier,0)),"")</f>
        <v/>
      </c>
      <c r="M684" s="256" t="str">
        <f>IFERROR(INDEX(supplier_bank,MATCH(DataSP2D_BLU!$I684,supplier,0)),"")</f>
        <v/>
      </c>
      <c r="N684" s="264" t="str">
        <f>IF(E684="","",DataPembayaran_BLU!$G684)</f>
        <v/>
      </c>
    </row>
    <row r="685" spans="1:14">
      <c r="A685" s="256">
        <v>684</v>
      </c>
      <c r="B685" s="257" t="str">
        <f>_xlfn.IFNA(INDEX(DataPembayaran_BLU!$C$2:$C$700,MATCH(A685,DataPembayaran_BLU!$A$2:$A$700,0)),"")</f>
        <v/>
      </c>
      <c r="C685" s="258" t="str">
        <f>IF(INDEX(DataPembayaran_BLU!$B$2:$B$700,MATCH(DataSP2D_BLU!B685,DataPembayaran_BLU!$C$2:$C$700,0))=0,"",INDEX(DataPembayaran_BLU!$B$2:$B$700,MATCH(DataSP2D_BLU!B685,DataPembayaran_BLU!$C$2:$C$700,0)))</f>
        <v/>
      </c>
      <c r="D685" s="259"/>
      <c r="F685" s="261" t="str">
        <f>IF(E685="","",DataPembayaran_BLU!$U685)</f>
        <v/>
      </c>
      <c r="G685" s="262" t="str">
        <f>IF(E685="","",DataPembayaran_BLU!$E685)</f>
        <v/>
      </c>
      <c r="H685" s="7" t="str">
        <f>IF(E685="","",DataPembayaran_BLU!$L685-DataPembayaran_BLU!$N685-DataPembayaran_BLU!$P685)</f>
        <v/>
      </c>
      <c r="I685" s="256" t="str">
        <f>IF(E685="","",DataPembayaran_BLU!$F685)</f>
        <v/>
      </c>
      <c r="J685" s="256" t="str">
        <f>IFERROR(INDEX(supplier_alamat,MATCH(DataSP2D_BLU!$I685,supplier,0)),"")</f>
        <v/>
      </c>
      <c r="K685" s="256" t="str">
        <f>IFERROR(INDEX(supplier_npwp,MATCH(DataSP2D_BLU!$I685,supplier,0)),"")</f>
        <v/>
      </c>
      <c r="L685" s="256" t="str">
        <f>IFERROR(INDEX(supplier_rekening,MATCH(DataSP2D_BLU!$I685,supplier,0)),"")</f>
        <v/>
      </c>
      <c r="M685" s="256" t="str">
        <f>IFERROR(INDEX(supplier_bank,MATCH(DataSP2D_BLU!$I685,supplier,0)),"")</f>
        <v/>
      </c>
      <c r="N685" s="264" t="str">
        <f>IF(E685="","",DataPembayaran_BLU!$G685)</f>
        <v/>
      </c>
    </row>
    <row r="686" spans="1:14">
      <c r="A686" s="256">
        <v>685</v>
      </c>
      <c r="B686" s="257" t="str">
        <f>_xlfn.IFNA(INDEX(DataPembayaran_BLU!$C$2:$C$700,MATCH(A686,DataPembayaran_BLU!$A$2:$A$700,0)),"")</f>
        <v/>
      </c>
      <c r="C686" s="258" t="str">
        <f>IF(INDEX(DataPembayaran_BLU!$B$2:$B$700,MATCH(DataSP2D_BLU!B686,DataPembayaran_BLU!$C$2:$C$700,0))=0,"",INDEX(DataPembayaran_BLU!$B$2:$B$700,MATCH(DataSP2D_BLU!B686,DataPembayaran_BLU!$C$2:$C$700,0)))</f>
        <v/>
      </c>
      <c r="D686" s="259"/>
      <c r="F686" s="261" t="str">
        <f>IF(E686="","",DataPembayaran_BLU!$U686)</f>
        <v/>
      </c>
      <c r="G686" s="262" t="str">
        <f>IF(E686="","",DataPembayaran_BLU!$E686)</f>
        <v/>
      </c>
      <c r="H686" s="7" t="str">
        <f>IF(E686="","",DataPembayaran_BLU!$L686-DataPembayaran_BLU!$N686-DataPembayaran_BLU!$P686)</f>
        <v/>
      </c>
      <c r="I686" s="256" t="str">
        <f>IF(E686="","",DataPembayaran_BLU!$F686)</f>
        <v/>
      </c>
      <c r="J686" s="256" t="str">
        <f>IFERROR(INDEX(supplier_alamat,MATCH(DataSP2D_BLU!$I686,supplier,0)),"")</f>
        <v/>
      </c>
      <c r="K686" s="256" t="str">
        <f>IFERROR(INDEX(supplier_npwp,MATCH(DataSP2D_BLU!$I686,supplier,0)),"")</f>
        <v/>
      </c>
      <c r="L686" s="256" t="str">
        <f>IFERROR(INDEX(supplier_rekening,MATCH(DataSP2D_BLU!$I686,supplier,0)),"")</f>
        <v/>
      </c>
      <c r="M686" s="256" t="str">
        <f>IFERROR(INDEX(supplier_bank,MATCH(DataSP2D_BLU!$I686,supplier,0)),"")</f>
        <v/>
      </c>
      <c r="N686" s="264" t="str">
        <f>IF(E686="","",DataPembayaran_BLU!$G686)</f>
        <v/>
      </c>
    </row>
    <row r="687" spans="1:14">
      <c r="A687" s="256">
        <v>686</v>
      </c>
      <c r="B687" s="257" t="str">
        <f>_xlfn.IFNA(INDEX(DataPembayaran_BLU!$C$2:$C$700,MATCH(A687,DataPembayaran_BLU!$A$2:$A$700,0)),"")</f>
        <v/>
      </c>
      <c r="C687" s="258" t="str">
        <f>IF(INDEX(DataPembayaran_BLU!$B$2:$B$700,MATCH(DataSP2D_BLU!B687,DataPembayaran_BLU!$C$2:$C$700,0))=0,"",INDEX(DataPembayaran_BLU!$B$2:$B$700,MATCH(DataSP2D_BLU!B687,DataPembayaran_BLU!$C$2:$C$700,0)))</f>
        <v/>
      </c>
      <c r="D687" s="259"/>
      <c r="F687" s="261" t="str">
        <f>IF(E687="","",DataPembayaran_BLU!$U687)</f>
        <v/>
      </c>
      <c r="G687" s="262" t="str">
        <f>IF(E687="","",DataPembayaran_BLU!$E687)</f>
        <v/>
      </c>
      <c r="H687" s="7" t="str">
        <f>IF(E687="","",DataPembayaran_BLU!$L687-DataPembayaran_BLU!$N687-DataPembayaran_BLU!$P687)</f>
        <v/>
      </c>
      <c r="I687" s="256" t="str">
        <f>IF(E687="","",DataPembayaran_BLU!$F687)</f>
        <v/>
      </c>
      <c r="J687" s="256" t="str">
        <f>IFERROR(INDEX(supplier_alamat,MATCH(DataSP2D_BLU!$I687,supplier,0)),"")</f>
        <v/>
      </c>
      <c r="K687" s="256" t="str">
        <f>IFERROR(INDEX(supplier_npwp,MATCH(DataSP2D_BLU!$I687,supplier,0)),"")</f>
        <v/>
      </c>
      <c r="L687" s="256" t="str">
        <f>IFERROR(INDEX(supplier_rekening,MATCH(DataSP2D_BLU!$I687,supplier,0)),"")</f>
        <v/>
      </c>
      <c r="M687" s="256" t="str">
        <f>IFERROR(INDEX(supplier_bank,MATCH(DataSP2D_BLU!$I687,supplier,0)),"")</f>
        <v/>
      </c>
      <c r="N687" s="264" t="str">
        <f>IF(E687="","",DataPembayaran_BLU!$G687)</f>
        <v/>
      </c>
    </row>
    <row r="688" spans="1:14">
      <c r="A688" s="256">
        <v>687</v>
      </c>
      <c r="B688" s="257" t="str">
        <f>_xlfn.IFNA(INDEX(DataPembayaran_BLU!$C$2:$C$700,MATCH(A688,DataPembayaran_BLU!$A$2:$A$700,0)),"")</f>
        <v/>
      </c>
      <c r="C688" s="258" t="str">
        <f>IF(INDEX(DataPembayaran_BLU!$B$2:$B$700,MATCH(DataSP2D_BLU!B688,DataPembayaran_BLU!$C$2:$C$700,0))=0,"",INDEX(DataPembayaran_BLU!$B$2:$B$700,MATCH(DataSP2D_BLU!B688,DataPembayaran_BLU!$C$2:$C$700,0)))</f>
        <v/>
      </c>
      <c r="D688" s="259"/>
      <c r="F688" s="261" t="str">
        <f>IF(E688="","",DataPembayaran_BLU!$U688)</f>
        <v/>
      </c>
      <c r="G688" s="262" t="str">
        <f>IF(E688="","",DataPembayaran_BLU!$E688)</f>
        <v/>
      </c>
      <c r="H688" s="7" t="str">
        <f>IF(E688="","",DataPembayaran_BLU!$L688-DataPembayaran_BLU!$N688-DataPembayaran_BLU!$P688)</f>
        <v/>
      </c>
      <c r="I688" s="256" t="str">
        <f>IF(E688="","",DataPembayaran_BLU!$F688)</f>
        <v/>
      </c>
      <c r="J688" s="256" t="str">
        <f>IFERROR(INDEX(supplier_alamat,MATCH(DataSP2D_BLU!$I688,supplier,0)),"")</f>
        <v/>
      </c>
      <c r="K688" s="256" t="str">
        <f>IFERROR(INDEX(supplier_npwp,MATCH(DataSP2D_BLU!$I688,supplier,0)),"")</f>
        <v/>
      </c>
      <c r="L688" s="256" t="str">
        <f>IFERROR(INDEX(supplier_rekening,MATCH(DataSP2D_BLU!$I688,supplier,0)),"")</f>
        <v/>
      </c>
      <c r="M688" s="256" t="str">
        <f>IFERROR(INDEX(supplier_bank,MATCH(DataSP2D_BLU!$I688,supplier,0)),"")</f>
        <v/>
      </c>
      <c r="N688" s="264" t="str">
        <f>IF(E688="","",DataPembayaran_BLU!$G688)</f>
        <v/>
      </c>
    </row>
    <row r="689" spans="1:14">
      <c r="A689" s="256">
        <v>688</v>
      </c>
      <c r="B689" s="257" t="str">
        <f>_xlfn.IFNA(INDEX(DataPembayaran_BLU!$C$2:$C$700,MATCH(A689,DataPembayaran_BLU!$A$2:$A$700,0)),"")</f>
        <v/>
      </c>
      <c r="C689" s="258" t="str">
        <f>IF(INDEX(DataPembayaran_BLU!$B$2:$B$700,MATCH(DataSP2D_BLU!B689,DataPembayaran_BLU!$C$2:$C$700,0))=0,"",INDEX(DataPembayaran_BLU!$B$2:$B$700,MATCH(DataSP2D_BLU!B689,DataPembayaran_BLU!$C$2:$C$700,0)))</f>
        <v/>
      </c>
      <c r="D689" s="259"/>
      <c r="F689" s="261" t="str">
        <f>IF(E689="","",DataPembayaran_BLU!$U689)</f>
        <v/>
      </c>
      <c r="G689" s="262" t="str">
        <f>IF(E689="","",DataPembayaran_BLU!$E689)</f>
        <v/>
      </c>
      <c r="H689" s="7" t="str">
        <f>IF(E689="","",DataPembayaran_BLU!$L689-DataPembayaran_BLU!$N689-DataPembayaran_BLU!$P689)</f>
        <v/>
      </c>
      <c r="I689" s="256" t="str">
        <f>IF(E689="","",DataPembayaran_BLU!$F689)</f>
        <v/>
      </c>
      <c r="J689" s="256" t="str">
        <f>IFERROR(INDEX(supplier_alamat,MATCH(DataSP2D_BLU!$I689,supplier,0)),"")</f>
        <v/>
      </c>
      <c r="K689" s="256" t="str">
        <f>IFERROR(INDEX(supplier_npwp,MATCH(DataSP2D_BLU!$I689,supplier,0)),"")</f>
        <v/>
      </c>
      <c r="L689" s="256" t="str">
        <f>IFERROR(INDEX(supplier_rekening,MATCH(DataSP2D_BLU!$I689,supplier,0)),"")</f>
        <v/>
      </c>
      <c r="M689" s="256" t="str">
        <f>IFERROR(INDEX(supplier_bank,MATCH(DataSP2D_BLU!$I689,supplier,0)),"")</f>
        <v/>
      </c>
      <c r="N689" s="264" t="str">
        <f>IF(E689="","",DataPembayaran_BLU!$G689)</f>
        <v/>
      </c>
    </row>
    <row r="690" spans="1:14">
      <c r="A690" s="256">
        <v>689</v>
      </c>
      <c r="B690" s="257" t="str">
        <f>_xlfn.IFNA(INDEX(DataPembayaran_BLU!$C$2:$C$700,MATCH(A690,DataPembayaran_BLU!$A$2:$A$700,0)),"")</f>
        <v/>
      </c>
      <c r="C690" s="258" t="str">
        <f>IF(INDEX(DataPembayaran_BLU!$B$2:$B$700,MATCH(DataSP2D_BLU!B690,DataPembayaran_BLU!$C$2:$C$700,0))=0,"",INDEX(DataPembayaran_BLU!$B$2:$B$700,MATCH(DataSP2D_BLU!B690,DataPembayaran_BLU!$C$2:$C$700,0)))</f>
        <v/>
      </c>
      <c r="D690" s="259"/>
      <c r="F690" s="261" t="str">
        <f>IF(E690="","",DataPembayaran_BLU!$U690)</f>
        <v/>
      </c>
      <c r="G690" s="262" t="str">
        <f>IF(E690="","",DataPembayaran_BLU!$E690)</f>
        <v/>
      </c>
      <c r="H690" s="7" t="str">
        <f>IF(E690="","",DataPembayaran_BLU!$L690-DataPembayaran_BLU!$N690-DataPembayaran_BLU!$P690)</f>
        <v/>
      </c>
      <c r="I690" s="256" t="str">
        <f>IF(E690="","",DataPembayaran_BLU!$F690)</f>
        <v/>
      </c>
      <c r="J690" s="256" t="str">
        <f>IFERROR(INDEX(supplier_alamat,MATCH(DataSP2D_BLU!$I690,supplier,0)),"")</f>
        <v/>
      </c>
      <c r="K690" s="256" t="str">
        <f>IFERROR(INDEX(supplier_npwp,MATCH(DataSP2D_BLU!$I690,supplier,0)),"")</f>
        <v/>
      </c>
      <c r="L690" s="256" t="str">
        <f>IFERROR(INDEX(supplier_rekening,MATCH(DataSP2D_BLU!$I690,supplier,0)),"")</f>
        <v/>
      </c>
      <c r="M690" s="256" t="str">
        <f>IFERROR(INDEX(supplier_bank,MATCH(DataSP2D_BLU!$I690,supplier,0)),"")</f>
        <v/>
      </c>
      <c r="N690" s="264" t="str">
        <f>IF(E690="","",DataPembayaran_BLU!$G690)</f>
        <v/>
      </c>
    </row>
    <row r="691" spans="1:14">
      <c r="A691" s="256">
        <v>690</v>
      </c>
      <c r="B691" s="257" t="str">
        <f>_xlfn.IFNA(INDEX(DataPembayaran_BLU!$C$2:$C$700,MATCH(A691,DataPembayaran_BLU!$A$2:$A$700,0)),"")</f>
        <v/>
      </c>
      <c r="C691" s="258" t="str">
        <f>IF(INDEX(DataPembayaran_BLU!$B$2:$B$700,MATCH(DataSP2D_BLU!B691,DataPembayaran_BLU!$C$2:$C$700,0))=0,"",INDEX(DataPembayaran_BLU!$B$2:$B$700,MATCH(DataSP2D_BLU!B691,DataPembayaran_BLU!$C$2:$C$700,0)))</f>
        <v/>
      </c>
      <c r="D691" s="259"/>
      <c r="F691" s="261" t="str">
        <f>IF(E691="","",DataPembayaran_BLU!$U691)</f>
        <v/>
      </c>
      <c r="G691" s="262" t="str">
        <f>IF(E691="","",DataPembayaran_BLU!$E691)</f>
        <v/>
      </c>
      <c r="H691" s="7" t="str">
        <f>IF(E691="","",DataPembayaran_BLU!$L691-DataPembayaran_BLU!$N691-DataPembayaran_BLU!$P691)</f>
        <v/>
      </c>
      <c r="I691" s="256" t="str">
        <f>IF(E691="","",DataPembayaran_BLU!$F691)</f>
        <v/>
      </c>
      <c r="J691" s="256" t="str">
        <f>IFERROR(INDEX(supplier_alamat,MATCH(DataSP2D_BLU!$I691,supplier,0)),"")</f>
        <v/>
      </c>
      <c r="K691" s="256" t="str">
        <f>IFERROR(INDEX(supplier_npwp,MATCH(DataSP2D_BLU!$I691,supplier,0)),"")</f>
        <v/>
      </c>
      <c r="L691" s="256" t="str">
        <f>IFERROR(INDEX(supplier_rekening,MATCH(DataSP2D_BLU!$I691,supplier,0)),"")</f>
        <v/>
      </c>
      <c r="M691" s="256" t="str">
        <f>IFERROR(INDEX(supplier_bank,MATCH(DataSP2D_BLU!$I691,supplier,0)),"")</f>
        <v/>
      </c>
      <c r="N691" s="264" t="str">
        <f>IF(E691="","",DataPembayaran_BLU!$G691)</f>
        <v/>
      </c>
    </row>
    <row r="692" spans="1:14">
      <c r="A692" s="256">
        <v>691</v>
      </c>
      <c r="B692" s="257" t="str">
        <f>_xlfn.IFNA(INDEX(DataPembayaran_BLU!$C$2:$C$700,MATCH(A692,DataPembayaran_BLU!$A$2:$A$700,0)),"")</f>
        <v/>
      </c>
      <c r="C692" s="258" t="str">
        <f>IF(INDEX(DataPembayaran_BLU!$B$2:$B$700,MATCH(DataSP2D_BLU!B692,DataPembayaran_BLU!$C$2:$C$700,0))=0,"",INDEX(DataPembayaran_BLU!$B$2:$B$700,MATCH(DataSP2D_BLU!B692,DataPembayaran_BLU!$C$2:$C$700,0)))</f>
        <v/>
      </c>
      <c r="D692" s="259"/>
      <c r="F692" s="261" t="str">
        <f>IF(E692="","",DataPembayaran_BLU!$U692)</f>
        <v/>
      </c>
      <c r="G692" s="262" t="str">
        <f>IF(E692="","",DataPembayaran_BLU!$E692)</f>
        <v/>
      </c>
      <c r="H692" s="7" t="str">
        <f>IF(E692="","",DataPembayaran_BLU!$L692-DataPembayaran_BLU!$N692-DataPembayaran_BLU!$P692)</f>
        <v/>
      </c>
      <c r="I692" s="256" t="str">
        <f>IF(E692="","",DataPembayaran_BLU!$F692)</f>
        <v/>
      </c>
      <c r="J692" s="256" t="str">
        <f>IFERROR(INDEX(supplier_alamat,MATCH(DataSP2D_BLU!$I692,supplier,0)),"")</f>
        <v/>
      </c>
      <c r="K692" s="256" t="str">
        <f>IFERROR(INDEX(supplier_npwp,MATCH(DataSP2D_BLU!$I692,supplier,0)),"")</f>
        <v/>
      </c>
      <c r="L692" s="256" t="str">
        <f>IFERROR(INDEX(supplier_rekening,MATCH(DataSP2D_BLU!$I692,supplier,0)),"")</f>
        <v/>
      </c>
      <c r="M692" s="256" t="str">
        <f>IFERROR(INDEX(supplier_bank,MATCH(DataSP2D_BLU!$I692,supplier,0)),"")</f>
        <v/>
      </c>
      <c r="N692" s="264" t="str">
        <f>IF(E692="","",DataPembayaran_BLU!$G692)</f>
        <v/>
      </c>
    </row>
    <row r="693" spans="1:14">
      <c r="A693" s="256">
        <v>692</v>
      </c>
      <c r="B693" s="257" t="str">
        <f>_xlfn.IFNA(INDEX(DataPembayaran_BLU!$C$2:$C$700,MATCH(A693,DataPembayaran_BLU!$A$2:$A$700,0)),"")</f>
        <v/>
      </c>
      <c r="C693" s="258" t="str">
        <f>IF(INDEX(DataPembayaran_BLU!$B$2:$B$700,MATCH(DataSP2D_BLU!B693,DataPembayaran_BLU!$C$2:$C$700,0))=0,"",INDEX(DataPembayaran_BLU!$B$2:$B$700,MATCH(DataSP2D_BLU!B693,DataPembayaran_BLU!$C$2:$C$700,0)))</f>
        <v/>
      </c>
      <c r="D693" s="259"/>
      <c r="F693" s="261" t="str">
        <f>IF(E693="","",DataPembayaran_BLU!$U693)</f>
        <v/>
      </c>
      <c r="G693" s="262" t="str">
        <f>IF(E693="","",DataPembayaran_BLU!$E693)</f>
        <v/>
      </c>
      <c r="H693" s="7" t="str">
        <f>IF(E693="","",DataPembayaran_BLU!$L693-DataPembayaran_BLU!$N693-DataPembayaran_BLU!$P693)</f>
        <v/>
      </c>
      <c r="I693" s="256" t="str">
        <f>IF(E693="","",DataPembayaran_BLU!$F693)</f>
        <v/>
      </c>
      <c r="J693" s="256" t="str">
        <f>IFERROR(INDEX(supplier_alamat,MATCH(DataSP2D_BLU!$I693,supplier,0)),"")</f>
        <v/>
      </c>
      <c r="K693" s="256" t="str">
        <f>IFERROR(INDEX(supplier_npwp,MATCH(DataSP2D_BLU!$I693,supplier,0)),"")</f>
        <v/>
      </c>
      <c r="L693" s="256" t="str">
        <f>IFERROR(INDEX(supplier_rekening,MATCH(DataSP2D_BLU!$I693,supplier,0)),"")</f>
        <v/>
      </c>
      <c r="M693" s="256" t="str">
        <f>IFERROR(INDEX(supplier_bank,MATCH(DataSP2D_BLU!$I693,supplier,0)),"")</f>
        <v/>
      </c>
      <c r="N693" s="264" t="str">
        <f>IF(E693="","",DataPembayaran_BLU!$G693)</f>
        <v/>
      </c>
    </row>
    <row r="694" spans="1:14">
      <c r="A694" s="256">
        <v>693</v>
      </c>
      <c r="B694" s="257" t="str">
        <f>_xlfn.IFNA(INDEX(DataPembayaran_BLU!$C$2:$C$700,MATCH(A694,DataPembayaran_BLU!$A$2:$A$700,0)),"")</f>
        <v/>
      </c>
      <c r="C694" s="258" t="str">
        <f>IF(INDEX(DataPembayaran_BLU!$B$2:$B$700,MATCH(DataSP2D_BLU!B694,DataPembayaran_BLU!$C$2:$C$700,0))=0,"",INDEX(DataPembayaran_BLU!$B$2:$B$700,MATCH(DataSP2D_BLU!B694,DataPembayaran_BLU!$C$2:$C$700,0)))</f>
        <v/>
      </c>
      <c r="D694" s="259"/>
      <c r="F694" s="261" t="str">
        <f>IF(E694="","",DataPembayaran_BLU!$U694)</f>
        <v/>
      </c>
      <c r="G694" s="262" t="str">
        <f>IF(E694="","",DataPembayaran_BLU!$E694)</f>
        <v/>
      </c>
      <c r="H694" s="7" t="str">
        <f>IF(E694="","",DataPembayaran_BLU!$L694-DataPembayaran_BLU!$N694-DataPembayaran_BLU!$P694)</f>
        <v/>
      </c>
      <c r="I694" s="256" t="str">
        <f>IF(E694="","",DataPembayaran_BLU!$F694)</f>
        <v/>
      </c>
      <c r="J694" s="256" t="str">
        <f>IFERROR(INDEX(supplier_alamat,MATCH(DataSP2D_BLU!$I694,supplier,0)),"")</f>
        <v/>
      </c>
      <c r="K694" s="256" t="str">
        <f>IFERROR(INDEX(supplier_npwp,MATCH(DataSP2D_BLU!$I694,supplier,0)),"")</f>
        <v/>
      </c>
      <c r="L694" s="256" t="str">
        <f>IFERROR(INDEX(supplier_rekening,MATCH(DataSP2D_BLU!$I694,supplier,0)),"")</f>
        <v/>
      </c>
      <c r="M694" s="256" t="str">
        <f>IFERROR(INDEX(supplier_bank,MATCH(DataSP2D_BLU!$I694,supplier,0)),"")</f>
        <v/>
      </c>
      <c r="N694" s="264" t="str">
        <f>IF(E694="","",DataPembayaran_BLU!$G694)</f>
        <v/>
      </c>
    </row>
    <row r="695" spans="1:14">
      <c r="A695" s="256">
        <v>694</v>
      </c>
      <c r="B695" s="257" t="str">
        <f>_xlfn.IFNA(INDEX(DataPembayaran_BLU!$C$2:$C$700,MATCH(A695,DataPembayaran_BLU!$A$2:$A$700,0)),"")</f>
        <v/>
      </c>
      <c r="C695" s="258" t="str">
        <f>IF(INDEX(DataPembayaran_BLU!$B$2:$B$700,MATCH(DataSP2D_BLU!B695,DataPembayaran_BLU!$C$2:$C$700,0))=0,"",INDEX(DataPembayaran_BLU!$B$2:$B$700,MATCH(DataSP2D_BLU!B695,DataPembayaran_BLU!$C$2:$C$700,0)))</f>
        <v/>
      </c>
      <c r="D695" s="259"/>
      <c r="F695" s="261" t="str">
        <f>IF(E695="","",DataPembayaran_BLU!$U695)</f>
        <v/>
      </c>
      <c r="G695" s="262" t="str">
        <f>IF(E695="","",DataPembayaran_BLU!$E695)</f>
        <v/>
      </c>
      <c r="H695" s="7" t="str">
        <f>IF(E695="","",DataPembayaran_BLU!$L695-DataPembayaran_BLU!$N695-DataPembayaran_BLU!$P695)</f>
        <v/>
      </c>
      <c r="I695" s="256" t="str">
        <f>IF(E695="","",DataPembayaran_BLU!$F695)</f>
        <v/>
      </c>
      <c r="J695" s="256" t="str">
        <f>IFERROR(INDEX(supplier_alamat,MATCH(DataSP2D_BLU!$I695,supplier,0)),"")</f>
        <v/>
      </c>
      <c r="K695" s="256" t="str">
        <f>IFERROR(INDEX(supplier_npwp,MATCH(DataSP2D_BLU!$I695,supplier,0)),"")</f>
        <v/>
      </c>
      <c r="L695" s="256" t="str">
        <f>IFERROR(INDEX(supplier_rekening,MATCH(DataSP2D_BLU!$I695,supplier,0)),"")</f>
        <v/>
      </c>
      <c r="M695" s="256" t="str">
        <f>IFERROR(INDEX(supplier_bank,MATCH(DataSP2D_BLU!$I695,supplier,0)),"")</f>
        <v/>
      </c>
      <c r="N695" s="264" t="str">
        <f>IF(E695="","",DataPembayaran_BLU!$G695)</f>
        <v/>
      </c>
    </row>
    <row r="696" spans="1:14">
      <c r="A696" s="256">
        <v>695</v>
      </c>
      <c r="B696" s="257" t="str">
        <f>_xlfn.IFNA(INDEX(DataPembayaran_BLU!$C$2:$C$700,MATCH(A696,DataPembayaran_BLU!$A$2:$A$700,0)),"")</f>
        <v/>
      </c>
      <c r="C696" s="258" t="str">
        <f>IF(INDEX(DataPembayaran_BLU!$B$2:$B$700,MATCH(DataSP2D_BLU!B696,DataPembayaran_BLU!$C$2:$C$700,0))=0,"",INDEX(DataPembayaran_BLU!$B$2:$B$700,MATCH(DataSP2D_BLU!B696,DataPembayaran_BLU!$C$2:$C$700,0)))</f>
        <v/>
      </c>
      <c r="D696" s="259"/>
      <c r="F696" s="261" t="str">
        <f>IF(E696="","",DataPembayaran_BLU!$U696)</f>
        <v/>
      </c>
      <c r="G696" s="262" t="str">
        <f>IF(E696="","",DataPembayaran_BLU!$E696)</f>
        <v/>
      </c>
      <c r="H696" s="7" t="str">
        <f>IF(E696="","",DataPembayaran_BLU!$L696-DataPembayaran_BLU!$N696-DataPembayaran_BLU!$P696)</f>
        <v/>
      </c>
      <c r="I696" s="256" t="str">
        <f>IF(E696="","",DataPembayaran_BLU!$F696)</f>
        <v/>
      </c>
      <c r="J696" s="256" t="str">
        <f>IFERROR(INDEX(supplier_alamat,MATCH(DataSP2D_BLU!$I696,supplier,0)),"")</f>
        <v/>
      </c>
      <c r="K696" s="256" t="str">
        <f>IFERROR(INDEX(supplier_npwp,MATCH(DataSP2D_BLU!$I696,supplier,0)),"")</f>
        <v/>
      </c>
      <c r="L696" s="256" t="str">
        <f>IFERROR(INDEX(supplier_rekening,MATCH(DataSP2D_BLU!$I696,supplier,0)),"")</f>
        <v/>
      </c>
      <c r="M696" s="256" t="str">
        <f>IFERROR(INDEX(supplier_bank,MATCH(DataSP2D_BLU!$I696,supplier,0)),"")</f>
        <v/>
      </c>
      <c r="N696" s="264" t="str">
        <f>IF(E696="","",DataPembayaran_BLU!$G696)</f>
        <v/>
      </c>
    </row>
    <row r="697" spans="1:14">
      <c r="A697" s="256">
        <v>696</v>
      </c>
      <c r="B697" s="257" t="str">
        <f>_xlfn.IFNA(INDEX(DataPembayaran_BLU!$C$2:$C$700,MATCH(A697,DataPembayaran_BLU!$A$2:$A$700,0)),"")</f>
        <v/>
      </c>
      <c r="C697" s="258" t="str">
        <f>IF(INDEX(DataPembayaran_BLU!$B$2:$B$700,MATCH(DataSP2D_BLU!B697,DataPembayaran_BLU!$C$2:$C$700,0))=0,"",INDEX(DataPembayaran_BLU!$B$2:$B$700,MATCH(DataSP2D_BLU!B697,DataPembayaran_BLU!$C$2:$C$700,0)))</f>
        <v/>
      </c>
      <c r="D697" s="259"/>
      <c r="F697" s="261" t="str">
        <f>IF(E697="","",DataPembayaran_BLU!$U697)</f>
        <v/>
      </c>
      <c r="G697" s="262" t="str">
        <f>IF(E697="","",DataPembayaran_BLU!$E697)</f>
        <v/>
      </c>
      <c r="H697" s="7" t="str">
        <f>IF(E697="","",DataPembayaran_BLU!$L697-DataPembayaran_BLU!$N697-DataPembayaran_BLU!$P697)</f>
        <v/>
      </c>
      <c r="I697" s="256" t="str">
        <f>IF(E697="","",DataPembayaran_BLU!$F697)</f>
        <v/>
      </c>
      <c r="J697" s="256" t="str">
        <f>IFERROR(INDEX(supplier_alamat,MATCH(DataSP2D_BLU!$I697,supplier,0)),"")</f>
        <v/>
      </c>
      <c r="K697" s="256" t="str">
        <f>IFERROR(INDEX(supplier_npwp,MATCH(DataSP2D_BLU!$I697,supplier,0)),"")</f>
        <v/>
      </c>
      <c r="L697" s="256" t="str">
        <f>IFERROR(INDEX(supplier_rekening,MATCH(DataSP2D_BLU!$I697,supplier,0)),"")</f>
        <v/>
      </c>
      <c r="M697" s="256" t="str">
        <f>IFERROR(INDEX(supplier_bank,MATCH(DataSP2D_BLU!$I697,supplier,0)),"")</f>
        <v/>
      </c>
      <c r="N697" s="264" t="str">
        <f>IF(E697="","",DataPembayaran_BLU!$G697)</f>
        <v/>
      </c>
    </row>
    <row r="698" spans="1:14">
      <c r="A698" s="256">
        <v>697</v>
      </c>
      <c r="B698" s="257" t="str">
        <f>_xlfn.IFNA(INDEX(DataPembayaran_BLU!$C$2:$C$700,MATCH(A698,DataPembayaran_BLU!$A$2:$A$700,0)),"")</f>
        <v/>
      </c>
      <c r="C698" s="258" t="str">
        <f>IF(INDEX(DataPembayaran_BLU!$B$2:$B$700,MATCH(DataSP2D_BLU!B698,DataPembayaran_BLU!$C$2:$C$700,0))=0,"",INDEX(DataPembayaran_BLU!$B$2:$B$700,MATCH(DataSP2D_BLU!B698,DataPembayaran_BLU!$C$2:$C$700,0)))</f>
        <v/>
      </c>
      <c r="D698" s="259"/>
      <c r="F698" s="261" t="str">
        <f>IF(E698="","",DataPembayaran_BLU!$U698)</f>
        <v/>
      </c>
      <c r="G698" s="262" t="str">
        <f>IF(E698="","",DataPembayaran_BLU!$E698)</f>
        <v/>
      </c>
      <c r="H698" s="7" t="str">
        <f>IF(E698="","",DataPembayaran_BLU!$L698-DataPembayaran_BLU!$N698-DataPembayaran_BLU!$P698)</f>
        <v/>
      </c>
      <c r="I698" s="256" t="str">
        <f>IF(E698="","",DataPembayaran_BLU!$F698)</f>
        <v/>
      </c>
      <c r="J698" s="256" t="str">
        <f>IFERROR(INDEX(supplier_alamat,MATCH(DataSP2D_BLU!$I698,supplier,0)),"")</f>
        <v/>
      </c>
      <c r="K698" s="256" t="str">
        <f>IFERROR(INDEX(supplier_npwp,MATCH(DataSP2D_BLU!$I698,supplier,0)),"")</f>
        <v/>
      </c>
      <c r="L698" s="256" t="str">
        <f>IFERROR(INDEX(supplier_rekening,MATCH(DataSP2D_BLU!$I698,supplier,0)),"")</f>
        <v/>
      </c>
      <c r="M698" s="256" t="str">
        <f>IFERROR(INDEX(supplier_bank,MATCH(DataSP2D_BLU!$I698,supplier,0)),"")</f>
        <v/>
      </c>
      <c r="N698" s="264" t="str">
        <f>IF(E698="","",DataPembayaran_BLU!$G698)</f>
        <v/>
      </c>
    </row>
    <row r="699" spans="1:14">
      <c r="A699" s="256">
        <v>698</v>
      </c>
      <c r="B699" s="257" t="str">
        <f>_xlfn.IFNA(INDEX(DataPembayaran_BLU!$C$2:$C$700,MATCH(A699,DataPembayaran_BLU!$A$2:$A$700,0)),"")</f>
        <v/>
      </c>
      <c r="C699" s="258" t="str">
        <f>IF(INDEX(DataPembayaran_BLU!$B$2:$B$700,MATCH(DataSP2D_BLU!B699,DataPembayaran_BLU!$C$2:$C$700,0))=0,"",INDEX(DataPembayaran_BLU!$B$2:$B$700,MATCH(DataSP2D_BLU!B699,DataPembayaran_BLU!$C$2:$C$700,0)))</f>
        <v/>
      </c>
      <c r="D699" s="259"/>
      <c r="F699" s="261" t="str">
        <f>IF(E699="","",DataPembayaran_BLU!$U699)</f>
        <v/>
      </c>
      <c r="G699" s="262" t="str">
        <f>IF(E699="","",DataPembayaran_BLU!$E699)</f>
        <v/>
      </c>
      <c r="H699" s="7" t="str">
        <f>IF(E699="","",DataPembayaran_BLU!$L699-DataPembayaran_BLU!$N699-DataPembayaran_BLU!$P699)</f>
        <v/>
      </c>
      <c r="I699" s="256" t="str">
        <f>IF(E699="","",DataPembayaran_BLU!$F699)</f>
        <v/>
      </c>
      <c r="J699" s="256" t="str">
        <f>IFERROR(INDEX(supplier_alamat,MATCH(DataSP2D_BLU!$I699,supplier,0)),"")</f>
        <v/>
      </c>
      <c r="K699" s="256" t="str">
        <f>IFERROR(INDEX(supplier_npwp,MATCH(DataSP2D_BLU!$I699,supplier,0)),"")</f>
        <v/>
      </c>
      <c r="L699" s="256" t="str">
        <f>IFERROR(INDEX(supplier_rekening,MATCH(DataSP2D_BLU!$I699,supplier,0)),"")</f>
        <v/>
      </c>
      <c r="M699" s="256" t="str">
        <f>IFERROR(INDEX(supplier_bank,MATCH(DataSP2D_BLU!$I699,supplier,0)),"")</f>
        <v/>
      </c>
      <c r="N699" s="264" t="str">
        <f>IF(E699="","",DataPembayaran_BLU!$G699)</f>
        <v/>
      </c>
    </row>
    <row r="700" spans="1:14">
      <c r="A700" s="256">
        <v>699</v>
      </c>
      <c r="B700" s="257" t="str">
        <f>_xlfn.IFNA(INDEX(DataPembayaran_BLU!$C$2:$C$700,MATCH(A700,DataPembayaran_BLU!$A$2:$A$700,0)),"")</f>
        <v/>
      </c>
      <c r="C700" s="258" t="str">
        <f>IF(INDEX(DataPembayaran_BLU!$B$2:$B$700,MATCH(DataSP2D_BLU!B700,DataPembayaran_BLU!$C$2:$C$700,0))=0,"",INDEX(DataPembayaran_BLU!$B$2:$B$700,MATCH(DataSP2D_BLU!B700,DataPembayaran_BLU!$C$2:$C$700,0)))</f>
        <v/>
      </c>
      <c r="D700" s="259"/>
      <c r="F700" s="261" t="str">
        <f>IF(E700="","",DataPembayaran_BLU!$U700)</f>
        <v/>
      </c>
      <c r="G700" s="262" t="str">
        <f>IF(E700="","",DataPembayaran_BLU!$E700)</f>
        <v/>
      </c>
      <c r="H700" s="7" t="str">
        <f>IF(E700="","",DataPembayaran_BLU!$L700-DataPembayaran_BLU!$N700-DataPembayaran_BLU!$P700)</f>
        <v/>
      </c>
      <c r="I700" s="256" t="str">
        <f>IF(E700="","",DataPembayaran_BLU!$F700)</f>
        <v/>
      </c>
      <c r="J700" s="256" t="str">
        <f>IFERROR(INDEX(supplier_alamat,MATCH(DataSP2D_BLU!$I700,supplier,0)),"")</f>
        <v/>
      </c>
      <c r="K700" s="256" t="str">
        <f>IFERROR(INDEX(supplier_npwp,MATCH(DataSP2D_BLU!$I700,supplier,0)),"")</f>
        <v/>
      </c>
      <c r="L700" s="256" t="str">
        <f>IFERROR(INDEX(supplier_rekening,MATCH(DataSP2D_BLU!$I700,supplier,0)),"")</f>
        <v/>
      </c>
      <c r="M700" s="256" t="str">
        <f>IFERROR(INDEX(supplier_bank,MATCH(DataSP2D_BLU!$I700,supplier,0)),"")</f>
        <v/>
      </c>
      <c r="N700" s="264" t="str">
        <f>IF(E700="","",DataPembayaran_BLU!$G700)</f>
        <v/>
      </c>
    </row>
  </sheetData>
  <sheetProtection selectLockedCells="1"/>
  <pageMargins left="0.69930555555555596" right="0.69930555555555596" top="0.75" bottom="0.75" header="0.3" footer="0.3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7D7C-FF14-47BC-9F45-01DA6C8529C8}">
  <sheetPr codeName="Sheet18">
    <pageSetUpPr fitToPage="1"/>
  </sheetPr>
  <dimension ref="A1:O48"/>
  <sheetViews>
    <sheetView showGridLines="0" zoomScale="77" zoomScaleNormal="77" zoomScaleSheetLayoutView="80" workbookViewId="0">
      <selection activeCell="F2" sqref="F2:J4"/>
    </sheetView>
  </sheetViews>
  <sheetFormatPr defaultColWidth="0" defaultRowHeight="15" customHeight="1" zeroHeight="1"/>
  <cols>
    <col min="1" max="1" width="11.42578125" style="14" customWidth="1"/>
    <col min="2" max="2" width="1.42578125" style="14" customWidth="1"/>
    <col min="3" max="3" width="18.28515625" style="14" customWidth="1"/>
    <col min="4" max="4" width="4.28515625" style="14" customWidth="1"/>
    <col min="5" max="5" width="22.28515625" style="14" customWidth="1"/>
    <col min="6" max="6" width="19" style="14" customWidth="1"/>
    <col min="7" max="7" width="2.28515625" style="14" customWidth="1"/>
    <col min="8" max="8" width="12.42578125" style="14" customWidth="1"/>
    <col min="9" max="9" width="21.42578125" style="14" customWidth="1"/>
    <col min="10" max="10" width="17.140625" style="14" customWidth="1"/>
    <col min="11" max="11" width="2" style="14" customWidth="1"/>
    <col min="12" max="12" width="5.7109375" style="14" customWidth="1"/>
    <col min="13" max="13" width="5.85546875" style="14" customWidth="1"/>
    <col min="14" max="14" width="8.85546875" style="14" customWidth="1"/>
    <col min="15" max="15" width="9" style="14" customWidth="1"/>
    <col min="16" max="16384" width="9" style="14" hidden="1"/>
  </cols>
  <sheetData>
    <row r="1" spans="1:15" ht="22.35" customHeight="1">
      <c r="A1" s="581" t="s">
        <v>552</v>
      </c>
      <c r="B1" s="582"/>
      <c r="C1" s="582"/>
      <c r="D1" s="582"/>
      <c r="E1" s="582"/>
      <c r="F1" s="276"/>
      <c r="G1" s="209"/>
      <c r="H1" s="277" t="s">
        <v>1173</v>
      </c>
      <c r="I1" s="583"/>
      <c r="J1" s="584"/>
      <c r="L1" s="523">
        <v>39</v>
      </c>
      <c r="M1" s="523"/>
    </row>
    <row r="2" spans="1:15" ht="22.35" customHeight="1">
      <c r="A2" s="565" t="s">
        <v>1127</v>
      </c>
      <c r="B2" s="566"/>
      <c r="C2" s="566"/>
      <c r="D2" s="566"/>
      <c r="E2" s="566"/>
      <c r="F2" s="585" t="s">
        <v>1174</v>
      </c>
      <c r="G2" s="586"/>
      <c r="H2" s="586"/>
      <c r="I2" s="586"/>
      <c r="J2" s="587"/>
      <c r="L2" s="523"/>
      <c r="M2" s="523"/>
    </row>
    <row r="3" spans="1:15" ht="22.35" customHeight="1">
      <c r="A3" s="565" t="s">
        <v>553</v>
      </c>
      <c r="B3" s="566"/>
      <c r="C3" s="566"/>
      <c r="D3" s="566"/>
      <c r="E3" s="566"/>
      <c r="F3" s="585"/>
      <c r="G3" s="586"/>
      <c r="H3" s="586"/>
      <c r="I3" s="586"/>
      <c r="J3" s="587"/>
      <c r="L3" s="130" t="s">
        <v>362</v>
      </c>
      <c r="M3" s="130"/>
    </row>
    <row r="4" spans="1:15" ht="22.35" customHeight="1" thickBot="1">
      <c r="A4" s="568" t="s">
        <v>66</v>
      </c>
      <c r="B4" s="569"/>
      <c r="C4" s="569"/>
      <c r="D4" s="569"/>
      <c r="E4" s="591"/>
      <c r="F4" s="588"/>
      <c r="G4" s="589"/>
      <c r="H4" s="589"/>
      <c r="I4" s="589"/>
      <c r="J4" s="590"/>
    </row>
    <row r="5" spans="1:15" ht="18.75" customHeight="1">
      <c r="A5" s="205"/>
      <c r="B5" s="62"/>
      <c r="C5" s="62"/>
      <c r="D5" s="62"/>
      <c r="E5" s="62"/>
      <c r="F5" s="206" t="s">
        <v>1129</v>
      </c>
      <c r="G5" s="207" t="s">
        <v>377</v>
      </c>
      <c r="H5" s="208" t="s">
        <v>1175</v>
      </c>
      <c r="I5" s="208"/>
      <c r="J5" s="210"/>
    </row>
    <row r="6" spans="1:15" ht="18.75" customHeight="1">
      <c r="A6" s="211" t="s">
        <v>1131</v>
      </c>
      <c r="B6" s="153" t="s">
        <v>377</v>
      </c>
      <c r="C6" s="542" t="str">
        <f>INDEX(DataSP2D_BLU!$B$2:$B$700,MATCH(ViewSP2D_BLU!$L$1,DataSP2D_BLU!$A$2:$A$700,0))</f>
        <v>SPM-BLU/APTP-2026/0039</v>
      </c>
      <c r="D6" s="542"/>
      <c r="E6" s="573"/>
      <c r="F6" s="212" t="s">
        <v>1132</v>
      </c>
      <c r="G6" s="188" t="s">
        <v>377</v>
      </c>
      <c r="H6" s="574">
        <f>INDEX(DataSP2D_BLU!$E$2:$E$700,MATCH(ViewSP2D_BLU!$L$1,DataSP2D_BLU!$A$2:$A$700,0))</f>
        <v>46073</v>
      </c>
      <c r="I6" s="574"/>
      <c r="J6" s="214"/>
    </row>
    <row r="7" spans="1:15" ht="18.75" customHeight="1">
      <c r="A7" s="211" t="s">
        <v>1132</v>
      </c>
      <c r="B7" s="153" t="s">
        <v>377</v>
      </c>
      <c r="C7" s="575">
        <f>INDEX(DataSP2D_BLU!$C$2:$C$700,MATCH(ViewSP2D_BLU!$L$1,DataSP2D_BLU!$A$2:$A$700,0))</f>
        <v>46073</v>
      </c>
      <c r="D7" s="575"/>
      <c r="E7" s="62"/>
      <c r="F7" s="212" t="s">
        <v>48</v>
      </c>
      <c r="G7" s="188" t="s">
        <v>377</v>
      </c>
      <c r="H7" s="576" t="str">
        <f>INDEX(DataSP2D_BLU!$D$2:$D$700,MATCH(ViewSP2D_BLU!$L$1,DataSP2D_BLU!$A$2:$A$700,0))</f>
        <v>SP2D-BLU/APTP-2026/0039</v>
      </c>
      <c r="I7" s="576"/>
      <c r="J7" s="577"/>
    </row>
    <row r="8" spans="1:15" ht="18.75" customHeight="1" thickBot="1">
      <c r="A8" s="215"/>
      <c r="B8" s="545"/>
      <c r="C8" s="545"/>
      <c r="D8" s="545"/>
      <c r="E8" s="545"/>
      <c r="F8" s="216" t="s">
        <v>1133</v>
      </c>
      <c r="G8" s="217" t="s">
        <v>377</v>
      </c>
      <c r="H8" s="218">
        <v>2026</v>
      </c>
      <c r="I8" s="279"/>
      <c r="J8" s="220"/>
    </row>
    <row r="9" spans="1:15" ht="8.25" customHeight="1">
      <c r="A9" s="205"/>
      <c r="B9" s="61"/>
      <c r="C9" s="61"/>
      <c r="D9" s="61"/>
      <c r="E9" s="61"/>
      <c r="F9" s="62"/>
      <c r="G9" s="62"/>
      <c r="H9" s="62"/>
      <c r="I9" s="62"/>
      <c r="J9" s="214"/>
    </row>
    <row r="10" spans="1:15" ht="18.75" customHeight="1">
      <c r="A10" s="205"/>
      <c r="B10" s="153" t="s">
        <v>1176</v>
      </c>
      <c r="C10" s="153"/>
      <c r="D10" s="189" t="str">
        <f>INDEX(DataSP2D_BLU!$F$2:$F$700,MATCH(ViewSP2D_BLU!$L$1,DataSP2D_BLU!$A$2:$A$700,0))</f>
        <v>Belanja Barang</v>
      </c>
      <c r="E10" s="153"/>
      <c r="F10" s="153"/>
      <c r="G10" s="153"/>
      <c r="H10" s="153"/>
      <c r="I10" s="153"/>
      <c r="J10" s="214"/>
      <c r="O10" s="14" t="s">
        <v>362</v>
      </c>
    </row>
    <row r="11" spans="1:15" ht="18.75" customHeight="1">
      <c r="A11" s="205"/>
      <c r="B11" s="153" t="s">
        <v>62</v>
      </c>
      <c r="C11" s="153"/>
      <c r="D11" s="153" t="s">
        <v>1177</v>
      </c>
      <c r="E11" s="153"/>
      <c r="F11" s="153"/>
      <c r="G11" s="153"/>
      <c r="H11" s="153"/>
      <c r="I11" s="153"/>
      <c r="J11" s="214"/>
    </row>
    <row r="12" spans="1:15" ht="18.75" customHeight="1">
      <c r="A12" s="205"/>
      <c r="B12" s="153" t="s">
        <v>1178</v>
      </c>
      <c r="C12" s="153"/>
      <c r="D12" s="153"/>
      <c r="E12" s="153"/>
      <c r="F12" s="153"/>
      <c r="G12" s="153"/>
      <c r="H12" s="153"/>
      <c r="I12" s="153"/>
      <c r="J12" s="214"/>
    </row>
    <row r="13" spans="1:15" ht="15.75">
      <c r="A13" s="205"/>
      <c r="B13" s="153" t="s">
        <v>1138</v>
      </c>
      <c r="C13" s="153"/>
      <c r="D13" s="153"/>
      <c r="E13" s="153"/>
      <c r="F13" s="153"/>
      <c r="G13" s="153"/>
      <c r="H13" s="153"/>
      <c r="I13" s="153"/>
      <c r="J13" s="214"/>
    </row>
    <row r="14" spans="1:15" ht="9.75" customHeight="1">
      <c r="A14" s="205"/>
      <c r="B14" s="153"/>
      <c r="C14" s="153"/>
      <c r="D14" s="153"/>
      <c r="E14" s="153"/>
      <c r="F14" s="153"/>
      <c r="G14" s="153"/>
      <c r="H14" s="153"/>
      <c r="I14" s="153"/>
      <c r="J14" s="214"/>
    </row>
    <row r="15" spans="1:15" ht="22.5" customHeight="1">
      <c r="A15" s="205"/>
      <c r="B15" s="153"/>
      <c r="C15" s="189" t="str">
        <f>INDEX(DataSP2D_BLU!$G$2:$G$700,MATCH(ViewSP2D_BLU!$L$1,DataSP2D_BLU!$A$2:$A$700,0))</f>
        <v>SP2D BLU - TRF</v>
      </c>
      <c r="D15" s="189"/>
      <c r="E15" s="221" t="s">
        <v>1179</v>
      </c>
      <c r="F15" s="578">
        <f>INDEX(DataSP2D_BLU!$H$2:$H$700,MATCH($L$1,DataSP2D_BLU!$A$2:$A$700,0))</f>
        <v>5290000</v>
      </c>
      <c r="G15" s="579"/>
      <c r="H15" s="579"/>
      <c r="I15" s="580"/>
      <c r="J15" s="222"/>
      <c r="K15" s="59"/>
    </row>
    <row r="16" spans="1:15" ht="12.75" customHeight="1">
      <c r="A16" s="205"/>
      <c r="B16" s="153"/>
      <c r="C16" s="153"/>
      <c r="D16" s="153"/>
      <c r="E16" s="161"/>
      <c r="F16" s="161"/>
      <c r="G16" s="161"/>
      <c r="H16" s="161"/>
      <c r="I16" s="161"/>
      <c r="J16" s="214"/>
    </row>
    <row r="17" spans="1:10" ht="7.5" customHeight="1">
      <c r="A17" s="205"/>
      <c r="B17" s="153"/>
      <c r="C17" s="153"/>
      <c r="D17" s="153"/>
      <c r="E17" s="153"/>
      <c r="F17" s="153"/>
      <c r="G17" s="153"/>
      <c r="H17" s="153"/>
      <c r="I17" s="153"/>
      <c r="J17" s="214"/>
    </row>
    <row r="18" spans="1:10" ht="38.25" customHeight="1">
      <c r="A18" s="205"/>
      <c r="B18" s="549" t="e">
        <f ca="1">UPPER("***"&amp;terbilang(F15))&amp;" "&amp;"RUPIAH***"</f>
        <v>#NAME?</v>
      </c>
      <c r="C18" s="550"/>
      <c r="D18" s="550"/>
      <c r="E18" s="550"/>
      <c r="F18" s="550"/>
      <c r="G18" s="550"/>
      <c r="H18" s="550"/>
      <c r="I18" s="551"/>
      <c r="J18" s="214"/>
    </row>
    <row r="19" spans="1:10" ht="13.5" customHeight="1" thickBot="1">
      <c r="A19" s="215"/>
      <c r="B19" s="219"/>
      <c r="C19" s="219"/>
      <c r="D19" s="219"/>
      <c r="E19" s="219"/>
      <c r="F19" s="219"/>
      <c r="G19" s="219"/>
      <c r="H19" s="219"/>
      <c r="I19" s="219" t="s">
        <v>362</v>
      </c>
      <c r="J19" s="220"/>
    </row>
    <row r="20" spans="1:10" ht="10.5" customHeight="1">
      <c r="A20" s="205"/>
      <c r="B20" s="62"/>
      <c r="C20" s="62"/>
      <c r="D20" s="62"/>
      <c r="E20" s="62"/>
      <c r="F20" s="62"/>
      <c r="G20" s="62"/>
      <c r="H20" s="62"/>
      <c r="I20" s="62"/>
      <c r="J20" s="214"/>
    </row>
    <row r="21" spans="1:10" ht="18.75" customHeight="1">
      <c r="A21" s="280" t="s">
        <v>1180</v>
      </c>
      <c r="B21" s="185" t="s">
        <v>377</v>
      </c>
      <c r="C21" s="281" t="str">
        <f>INDEX(DataSP2D_BLU!$I$2:$I$700,MATCH($L$1,DataSP2D_BLU!$A$2:$A$700,0))</f>
        <v>PARA PEGAWAI KANTOR UPBU AJI PANGERAN TUMENGGUNG PRANOTO</v>
      </c>
      <c r="D21" s="185"/>
      <c r="E21" s="185"/>
      <c r="F21" s="185"/>
      <c r="G21" s="185"/>
      <c r="H21" s="185"/>
      <c r="I21" s="185"/>
      <c r="J21" s="282"/>
    </row>
    <row r="22" spans="1:10" ht="18.75" customHeight="1">
      <c r="A22" s="280" t="s">
        <v>61</v>
      </c>
      <c r="B22" s="185" t="s">
        <v>377</v>
      </c>
      <c r="C22" s="571" t="str">
        <f>INDEX(DataSP2D_BLU!$J$2:$J$700,MATCH($L$1,DataSP2D_BLU!$A$2:$A$700,0))</f>
        <v>Jl. Poros Samarinda - Bontang, Kel. Sunga Siring, Samarinda-Kalimantan Timur</v>
      </c>
      <c r="D22" s="571"/>
      <c r="E22" s="571"/>
      <c r="F22" s="571"/>
      <c r="G22" s="571"/>
      <c r="H22" s="571"/>
      <c r="I22" s="571"/>
      <c r="J22" s="572"/>
    </row>
    <row r="23" spans="1:10" ht="18.75" customHeight="1">
      <c r="A23" s="280"/>
      <c r="B23" s="185"/>
      <c r="C23" s="571"/>
      <c r="D23" s="571"/>
      <c r="E23" s="571"/>
      <c r="F23" s="571"/>
      <c r="G23" s="571"/>
      <c r="H23" s="571"/>
      <c r="I23" s="571"/>
      <c r="J23" s="572"/>
    </row>
    <row r="24" spans="1:10" ht="18.75" customHeight="1">
      <c r="A24" s="280" t="s">
        <v>4</v>
      </c>
      <c r="B24" s="185" t="s">
        <v>377</v>
      </c>
      <c r="C24" s="281" t="str">
        <f>INDEX(DataSP2D_BLU!$K$2:$K$700,MATCH($L$1,DataSP2D_BLU!$A$2:$A$700,0))</f>
        <v>Terlampir</v>
      </c>
      <c r="D24" s="185"/>
      <c r="E24" s="185"/>
      <c r="F24" s="185"/>
      <c r="G24" s="185"/>
      <c r="H24" s="185"/>
      <c r="I24" s="185"/>
      <c r="J24" s="282"/>
    </row>
    <row r="25" spans="1:10" ht="18.75" customHeight="1">
      <c r="A25" s="280" t="s">
        <v>1181</v>
      </c>
      <c r="B25" s="185" t="s">
        <v>377</v>
      </c>
      <c r="C25" s="281" t="str">
        <f>INDEX(DataSP2D_BLU!$L$2:$L$700,MATCH($L$1,DataSP2D_BLU!$A$2:$A$700,0))</f>
        <v>Terlampir</v>
      </c>
      <c r="D25" s="185"/>
      <c r="E25" s="185"/>
      <c r="F25" s="185"/>
      <c r="G25" s="185"/>
      <c r="H25" s="185"/>
      <c r="I25" s="185"/>
      <c r="J25" s="282"/>
    </row>
    <row r="26" spans="1:10" ht="18.75" customHeight="1">
      <c r="A26" s="280" t="s">
        <v>62</v>
      </c>
      <c r="B26" s="185" t="s">
        <v>377</v>
      </c>
      <c r="C26" s="281" t="str">
        <f>INDEX(DataSP2D_BLU!$M$2:$M$700,MATCH($L$1,DataSP2D_BLU!$A$2:$A$700,0))</f>
        <v>Terlampir</v>
      </c>
      <c r="D26" s="185"/>
      <c r="E26" s="185"/>
      <c r="F26" s="185"/>
      <c r="G26" s="185"/>
      <c r="H26" s="185"/>
      <c r="I26" s="185"/>
      <c r="J26" s="282"/>
    </row>
    <row r="27" spans="1:10" ht="18.75" customHeight="1">
      <c r="A27" s="280" t="s">
        <v>1182</v>
      </c>
      <c r="B27" s="185" t="s">
        <v>377</v>
      </c>
      <c r="C27" s="281" t="str">
        <f>INDEX(supplier_nama_rekening,MATCH(C25,supplier_rekening,0))</f>
        <v>Terlampir</v>
      </c>
      <c r="D27" s="185"/>
      <c r="E27" s="185"/>
      <c r="F27" s="185"/>
      <c r="G27" s="185"/>
      <c r="H27" s="185"/>
      <c r="I27" s="185"/>
      <c r="J27" s="282"/>
    </row>
    <row r="28" spans="1:10" ht="18.75" customHeight="1">
      <c r="A28" s="280" t="s">
        <v>14</v>
      </c>
      <c r="B28" s="185" t="s">
        <v>377</v>
      </c>
      <c r="C28" s="571" t="str">
        <f>INDEX(DataSP2D_BLU!$N$2:$N$700,MATCH($L$1,DataSP2D_BLU!$A$2:$A$700,0))</f>
        <v>Belanja Barang Perjalanan Dinas Pegawai - Uang Harian</v>
      </c>
      <c r="D28" s="571"/>
      <c r="E28" s="571"/>
      <c r="F28" s="571"/>
      <c r="G28" s="571"/>
      <c r="H28" s="571"/>
      <c r="I28" s="571"/>
      <c r="J28" s="572"/>
    </row>
    <row r="29" spans="1:10" ht="15.75">
      <c r="A29" s="283"/>
      <c r="B29" s="284"/>
      <c r="C29" s="571"/>
      <c r="D29" s="571"/>
      <c r="E29" s="571"/>
      <c r="F29" s="571"/>
      <c r="G29" s="571"/>
      <c r="H29" s="571"/>
      <c r="I29" s="571"/>
      <c r="J29" s="572"/>
    </row>
    <row r="30" spans="1:10" ht="15.75">
      <c r="A30" s="283"/>
      <c r="B30" s="284"/>
      <c r="C30" s="571"/>
      <c r="D30" s="571"/>
      <c r="E30" s="571"/>
      <c r="F30" s="571"/>
      <c r="G30" s="571"/>
      <c r="H30" s="571"/>
      <c r="I30" s="571"/>
      <c r="J30" s="572"/>
    </row>
    <row r="31" spans="1:10" ht="15.75">
      <c r="A31" s="283"/>
      <c r="B31" s="284"/>
      <c r="C31" s="571"/>
      <c r="D31" s="571"/>
      <c r="E31" s="571"/>
      <c r="F31" s="571"/>
      <c r="G31" s="571"/>
      <c r="H31" s="571"/>
      <c r="I31" s="571"/>
      <c r="J31" s="572"/>
    </row>
    <row r="32" spans="1:10" ht="15.75">
      <c r="A32" s="283"/>
      <c r="B32" s="284"/>
      <c r="C32" s="571"/>
      <c r="D32" s="571"/>
      <c r="E32" s="571"/>
      <c r="F32" s="571"/>
      <c r="G32" s="571"/>
      <c r="H32" s="571"/>
      <c r="I32" s="571"/>
      <c r="J32" s="572"/>
    </row>
    <row r="33" spans="1:10" ht="15.75">
      <c r="A33" s="283"/>
      <c r="B33" s="284"/>
      <c r="C33" s="571"/>
      <c r="D33" s="571"/>
      <c r="E33" s="571"/>
      <c r="F33" s="571"/>
      <c r="G33" s="571"/>
      <c r="H33" s="571"/>
      <c r="I33" s="571"/>
      <c r="J33" s="572"/>
    </row>
    <row r="34" spans="1:10" ht="15.75">
      <c r="A34" s="283"/>
      <c r="B34" s="284"/>
      <c r="C34" s="571"/>
      <c r="D34" s="571"/>
      <c r="E34" s="571"/>
      <c r="F34" s="571"/>
      <c r="G34" s="571"/>
      <c r="H34" s="571"/>
      <c r="I34" s="571"/>
      <c r="J34" s="572"/>
    </row>
    <row r="35" spans="1:10" ht="15.75">
      <c r="A35" s="283"/>
      <c r="B35" s="284"/>
      <c r="C35" s="284"/>
      <c r="D35" s="284"/>
      <c r="E35" s="284"/>
      <c r="F35" s="284"/>
      <c r="G35" s="284"/>
      <c r="H35" s="284"/>
      <c r="I35" s="284"/>
      <c r="J35" s="285"/>
    </row>
    <row r="36" spans="1:10" ht="15.75">
      <c r="A36" s="283"/>
      <c r="B36" s="494"/>
      <c r="C36" s="494"/>
      <c r="D36" s="494"/>
      <c r="E36" s="494"/>
      <c r="F36" s="284"/>
      <c r="G36" s="284"/>
      <c r="H36" s="157" t="s">
        <v>580</v>
      </c>
      <c r="I36" s="278">
        <f>INDEX(DataSP2D_BLU!$E$2:$E$700,MATCH($L$1,DataSP2D_BLU!$A$2:$A$700,0))</f>
        <v>46073</v>
      </c>
      <c r="J36" s="286"/>
    </row>
    <row r="37" spans="1:10" ht="15.75">
      <c r="A37" s="283"/>
      <c r="B37" s="570" t="s">
        <v>1183</v>
      </c>
      <c r="C37" s="570"/>
      <c r="D37" s="570"/>
      <c r="E37" s="570"/>
      <c r="F37" s="284"/>
      <c r="G37" s="284"/>
      <c r="H37" s="570" t="s">
        <v>1184</v>
      </c>
      <c r="I37" s="570"/>
      <c r="J37" s="285"/>
    </row>
    <row r="38" spans="1:10" ht="15.75">
      <c r="A38" s="283"/>
      <c r="B38" s="284"/>
      <c r="C38" s="284"/>
      <c r="D38" s="284"/>
      <c r="E38" s="284"/>
      <c r="F38" s="284"/>
      <c r="G38" s="284"/>
      <c r="H38" s="284"/>
      <c r="I38" s="284"/>
      <c r="J38" s="285"/>
    </row>
    <row r="39" spans="1:10" ht="15.75">
      <c r="A39" s="283"/>
      <c r="B39" s="284"/>
      <c r="C39" s="284"/>
      <c r="D39" s="284"/>
      <c r="E39" s="284"/>
      <c r="F39" s="284"/>
      <c r="G39" s="284"/>
      <c r="H39" s="284"/>
      <c r="I39" s="284"/>
      <c r="J39" s="285"/>
    </row>
    <row r="40" spans="1:10" ht="15.75">
      <c r="A40" s="283"/>
      <c r="B40" s="284"/>
      <c r="C40" s="284"/>
      <c r="D40" s="284"/>
      <c r="E40" s="284"/>
      <c r="F40" s="284"/>
      <c r="G40" s="284"/>
      <c r="H40" s="284"/>
      <c r="I40" s="284"/>
      <c r="J40" s="285"/>
    </row>
    <row r="41" spans="1:10" ht="15.75">
      <c r="A41" s="283"/>
      <c r="B41" s="284"/>
      <c r="C41" s="284"/>
      <c r="D41" s="284"/>
      <c r="E41" s="284"/>
      <c r="F41" s="284"/>
      <c r="G41" s="284"/>
      <c r="H41" s="284"/>
      <c r="I41" s="284"/>
      <c r="J41" s="285"/>
    </row>
    <row r="42" spans="1:10" ht="15.75">
      <c r="A42" s="283"/>
      <c r="B42" s="284"/>
      <c r="C42" s="284"/>
      <c r="D42" s="284"/>
      <c r="E42" s="284"/>
      <c r="F42" s="284"/>
      <c r="G42" s="284"/>
      <c r="H42" s="284"/>
      <c r="I42" s="284"/>
      <c r="J42" s="285"/>
    </row>
    <row r="43" spans="1:10" ht="15.75">
      <c r="A43" s="283"/>
      <c r="B43" s="570" t="str">
        <f>DataPejabat!B3</f>
        <v>GUNAWAN</v>
      </c>
      <c r="C43" s="570"/>
      <c r="D43" s="570"/>
      <c r="E43" s="570"/>
      <c r="F43" s="284"/>
      <c r="G43" s="284"/>
      <c r="H43" s="570" t="str">
        <f>INDEX(nama_pejabat,MATCH($H$37,DataPejabat!$D$2:$D$9,0))</f>
        <v>YENY PUJI ASTUTI</v>
      </c>
      <c r="I43" s="570"/>
      <c r="J43" s="285"/>
    </row>
    <row r="44" spans="1:10" ht="15.75">
      <c r="A44" s="283"/>
      <c r="B44" s="570" t="str">
        <f>"NIP "&amp;IFERROR(INDEX(nip_pejabat,MATCH(B43,nama_pejabat,0)),"")</f>
        <v>NIP 198411052007121001</v>
      </c>
      <c r="C44" s="570"/>
      <c r="D44" s="570"/>
      <c r="E44" s="570"/>
      <c r="F44" s="284"/>
      <c r="G44" s="284"/>
      <c r="H44" s="570" t="str">
        <f>"NIP "&amp;IFERROR(INDEX(nip_pejabat,MATCH(H43,nama_pejabat,0)),"")</f>
        <v>NIP 199202202010122001</v>
      </c>
      <c r="I44" s="570"/>
      <c r="J44" s="285"/>
    </row>
    <row r="45" spans="1:10" ht="16.5" thickBot="1">
      <c r="A45" s="287"/>
      <c r="B45" s="288"/>
      <c r="C45" s="288"/>
      <c r="D45" s="288"/>
      <c r="E45" s="288"/>
      <c r="F45" s="289"/>
      <c r="G45" s="289"/>
      <c r="H45" s="288"/>
      <c r="I45" s="288"/>
      <c r="J45" s="290"/>
    </row>
    <row r="46" spans="1:10"/>
    <row r="47" spans="1:10"/>
    <row r="48" spans="1:10"/>
  </sheetData>
  <sheetProtection selectLockedCells="1"/>
  <mergeCells count="23">
    <mergeCell ref="F15:I15"/>
    <mergeCell ref="A1:E1"/>
    <mergeCell ref="I1:J1"/>
    <mergeCell ref="L1:M2"/>
    <mergeCell ref="A2:E2"/>
    <mergeCell ref="F2:J4"/>
    <mergeCell ref="A3:E3"/>
    <mergeCell ref="A4:E4"/>
    <mergeCell ref="C6:E6"/>
    <mergeCell ref="H6:I6"/>
    <mergeCell ref="C7:D7"/>
    <mergeCell ref="H7:J7"/>
    <mergeCell ref="B8:E8"/>
    <mergeCell ref="B43:E43"/>
    <mergeCell ref="H43:I43"/>
    <mergeCell ref="B44:E44"/>
    <mergeCell ref="H44:I44"/>
    <mergeCell ref="B18:I18"/>
    <mergeCell ref="C22:J23"/>
    <mergeCell ref="C28:J34"/>
    <mergeCell ref="B36:E36"/>
    <mergeCell ref="B37:E37"/>
    <mergeCell ref="H37:I37"/>
  </mergeCells>
  <printOptions horizontalCentered="1"/>
  <pageMargins left="0.23622047244094499" right="0.23622047244094499" top="0.74803149606299202" bottom="0.74803149606299202" header="0.31496062992126" footer="0.31496062992126"/>
  <pageSetup paperSize="9" scale="76" orientation="portrait" horizontalDpi="429496729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Spinner 1">
              <controlPr defaultSize="0" print="0" autoPict="0">
                <anchor>
                  <from>
                    <xdr:col>12</xdr:col>
                    <xdr:colOff>342900</xdr:colOff>
                    <xdr:row>0</xdr:row>
                    <xdr:rowOff>0</xdr:rowOff>
                  </from>
                  <to>
                    <xdr:col>13</xdr:col>
                    <xdr:colOff>552450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261E-73EE-44FD-A7D4-791903DB5DD5}">
  <sheetPr codeName="Sheet22">
    <tabColor rgb="FFFFC000"/>
  </sheetPr>
  <dimension ref="A1:F19"/>
  <sheetViews>
    <sheetView showGridLines="0" workbookViewId="0">
      <selection activeCell="I14" sqref="I14:J16"/>
    </sheetView>
  </sheetViews>
  <sheetFormatPr defaultColWidth="0" defaultRowHeight="15" customHeight="1" zeroHeight="1"/>
  <cols>
    <col min="1" max="1" width="5.85546875" style="91" customWidth="1"/>
    <col min="2" max="2" width="30.85546875" style="91" customWidth="1"/>
    <col min="3" max="3" width="20.85546875" style="252" customWidth="1"/>
    <col min="4" max="4" width="25.85546875" style="91" customWidth="1"/>
    <col min="5" max="6" width="8.85546875" style="91" customWidth="1"/>
    <col min="7" max="16384" width="8.85546875" style="91" hidden="1"/>
  </cols>
  <sheetData>
    <row r="1" spans="1:6" ht="30" customHeight="1">
      <c r="A1" s="239" t="s">
        <v>8</v>
      </c>
      <c r="B1" s="239" t="s">
        <v>1185</v>
      </c>
      <c r="C1" s="291" t="s">
        <v>1186</v>
      </c>
      <c r="D1" s="239" t="s">
        <v>1187</v>
      </c>
      <c r="E1" s="292"/>
      <c r="F1" s="292"/>
    </row>
    <row r="2" spans="1:6">
      <c r="A2" s="91">
        <v>1</v>
      </c>
      <c r="B2" s="102" t="s">
        <v>1188</v>
      </c>
      <c r="C2" s="240" t="s">
        <v>1189</v>
      </c>
      <c r="D2" s="91" t="s">
        <v>1190</v>
      </c>
      <c r="E2" s="292"/>
      <c r="F2" s="292"/>
    </row>
    <row r="3" spans="1:6">
      <c r="A3" s="91">
        <v>2</v>
      </c>
      <c r="B3" s="102" t="s">
        <v>35</v>
      </c>
      <c r="C3" s="241" t="s">
        <v>1191</v>
      </c>
      <c r="D3" s="91" t="s">
        <v>466</v>
      </c>
      <c r="E3" s="292"/>
      <c r="F3" s="292"/>
    </row>
    <row r="4" spans="1:6">
      <c r="A4" s="91">
        <v>3</v>
      </c>
      <c r="B4" s="102" t="s">
        <v>1192</v>
      </c>
      <c r="C4" s="241" t="s">
        <v>1193</v>
      </c>
      <c r="D4" s="91" t="s">
        <v>466</v>
      </c>
      <c r="E4" s="292"/>
      <c r="F4" s="292"/>
    </row>
    <row r="5" spans="1:6">
      <c r="A5" s="91">
        <v>4</v>
      </c>
      <c r="B5" s="102" t="s">
        <v>1194</v>
      </c>
      <c r="C5" s="241" t="s">
        <v>1195</v>
      </c>
      <c r="D5" s="91" t="s">
        <v>466</v>
      </c>
      <c r="E5" s="292"/>
      <c r="F5" s="292"/>
    </row>
    <row r="6" spans="1:6">
      <c r="A6" s="91">
        <v>5</v>
      </c>
      <c r="B6" s="102" t="s">
        <v>1196</v>
      </c>
      <c r="C6" s="240" t="s">
        <v>1197</v>
      </c>
      <c r="D6" s="91" t="s">
        <v>584</v>
      </c>
      <c r="E6" s="292"/>
      <c r="F6" s="292"/>
    </row>
    <row r="7" spans="1:6">
      <c r="A7" s="91">
        <v>6</v>
      </c>
      <c r="B7" s="102" t="s">
        <v>1198</v>
      </c>
      <c r="C7" s="240" t="s">
        <v>1199</v>
      </c>
      <c r="D7" s="91" t="s">
        <v>1130</v>
      </c>
      <c r="E7" s="292"/>
      <c r="F7" s="292"/>
    </row>
    <row r="8" spans="1:6">
      <c r="A8" s="91">
        <v>7</v>
      </c>
      <c r="B8" s="102" t="s">
        <v>1200</v>
      </c>
      <c r="C8" s="241" t="s">
        <v>1201</v>
      </c>
      <c r="D8" s="91" t="s">
        <v>1141</v>
      </c>
      <c r="E8" s="292"/>
      <c r="F8" s="292"/>
    </row>
    <row r="9" spans="1:6">
      <c r="B9" s="102"/>
      <c r="C9" s="241"/>
      <c r="E9" s="292"/>
      <c r="F9" s="292"/>
    </row>
    <row r="10" spans="1:6">
      <c r="E10" s="292"/>
      <c r="F10" s="292"/>
    </row>
    <row r="11" spans="1:6">
      <c r="E11" s="292"/>
      <c r="F11" s="292"/>
    </row>
    <row r="12" spans="1:6">
      <c r="E12" s="292"/>
      <c r="F12" s="292"/>
    </row>
    <row r="13" spans="1:6">
      <c r="E13" s="292"/>
      <c r="F13" s="292"/>
    </row>
    <row r="14" spans="1:6">
      <c r="E14" s="292"/>
      <c r="F14" s="292"/>
    </row>
    <row r="15" spans="1:6">
      <c r="E15" s="292"/>
      <c r="F15" s="292"/>
    </row>
    <row r="16" spans="1:6">
      <c r="E16" s="292"/>
      <c r="F16" s="292"/>
    </row>
    <row r="17" spans="1:6">
      <c r="A17" s="292"/>
      <c r="B17" s="292"/>
      <c r="C17" s="293"/>
      <c r="D17" s="292"/>
      <c r="E17" s="292"/>
      <c r="F17" s="292"/>
    </row>
    <row r="18" spans="1:6">
      <c r="A18" s="292"/>
      <c r="B18" s="292"/>
      <c r="C18" s="293"/>
      <c r="D18" s="292"/>
      <c r="E18" s="292"/>
      <c r="F18" s="292"/>
    </row>
    <row r="19" spans="1:6">
      <c r="A19" s="292"/>
      <c r="B19" s="292"/>
      <c r="C19" s="293"/>
      <c r="D19" s="292"/>
      <c r="E19" s="292"/>
      <c r="F19" s="292"/>
    </row>
  </sheetData>
  <dataValidations count="1">
    <dataValidation type="list" allowBlank="1" showInputMessage="1" showErrorMessage="1" sqref="D2:D15" xr:uid="{30D3621F-7CFF-4C24-AB39-8FDE041EAB73}">
      <formula1>ref_jabatan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9EB12-74F1-4E44-80D9-F48C6947FB3A}">
  <sheetPr codeName="Sheet10"/>
  <dimension ref="A1:U207"/>
  <sheetViews>
    <sheetView topLeftCell="A34" zoomScale="130" zoomScaleNormal="130" workbookViewId="0">
      <selection activeCell="I56" sqref="I56"/>
    </sheetView>
  </sheetViews>
  <sheetFormatPr defaultColWidth="9" defaultRowHeight="15"/>
  <cols>
    <col min="1" max="2" width="7.7109375" style="91" customWidth="1"/>
    <col min="3" max="3" width="4.42578125" style="369" customWidth="1"/>
    <col min="4" max="4" width="4.7109375" style="91" customWidth="1"/>
    <col min="5" max="5" width="4.42578125" style="91" customWidth="1"/>
    <col min="6" max="6" width="3.7109375" style="91" customWidth="1"/>
    <col min="7" max="7" width="12.140625" style="91" customWidth="1"/>
    <col min="8" max="8" width="9" style="91"/>
    <col min="9" max="9" width="37.140625" style="91" customWidth="1"/>
    <col min="10" max="10" width="88.85546875" style="370" customWidth="1"/>
    <col min="11" max="11" width="16.42578125" style="91" customWidth="1"/>
    <col min="12" max="12" width="17" style="357" customWidth="1"/>
    <col min="13" max="13" width="16.5703125" style="91" customWidth="1"/>
    <col min="14" max="15" width="13.7109375" style="91" customWidth="1"/>
    <col min="16" max="16" width="15.42578125" style="91" bestFit="1" customWidth="1"/>
    <col min="17" max="17" width="17" style="357" customWidth="1"/>
    <col min="18" max="18" width="15.42578125" style="91" bestFit="1" customWidth="1"/>
    <col min="19" max="20" width="13.7109375" style="91" customWidth="1"/>
    <col min="21" max="21" width="13.42578125" style="91" customWidth="1"/>
    <col min="22" max="22" width="9" style="91"/>
    <col min="23" max="23" width="12.42578125" style="91" customWidth="1"/>
    <col min="24" max="24" width="9" style="91"/>
    <col min="25" max="25" width="12.42578125" style="91" customWidth="1"/>
    <col min="26" max="16384" width="9" style="91"/>
  </cols>
  <sheetData>
    <row r="1" spans="1:21" s="300" customFormat="1">
      <c r="A1" s="294" t="s">
        <v>218</v>
      </c>
      <c r="B1" s="294" t="s">
        <v>219</v>
      </c>
      <c r="C1" s="295" t="s">
        <v>220</v>
      </c>
      <c r="D1" s="294" t="s">
        <v>221</v>
      </c>
      <c r="E1" s="294" t="s">
        <v>222</v>
      </c>
      <c r="F1" s="294" t="s">
        <v>223</v>
      </c>
      <c r="G1" s="294" t="s">
        <v>224</v>
      </c>
      <c r="H1" s="294" t="s">
        <v>225</v>
      </c>
      <c r="I1" s="294" t="s">
        <v>226</v>
      </c>
      <c r="J1" s="296" t="s">
        <v>227</v>
      </c>
      <c r="K1" s="297" t="s">
        <v>228</v>
      </c>
      <c r="L1" s="298" t="s">
        <v>5</v>
      </c>
      <c r="M1" s="298" t="s">
        <v>229</v>
      </c>
      <c r="N1" s="299"/>
      <c r="P1" s="297" t="s">
        <v>228</v>
      </c>
      <c r="Q1" s="298" t="s">
        <v>5</v>
      </c>
      <c r="R1" s="298" t="s">
        <v>229</v>
      </c>
    </row>
    <row r="2" spans="1:21" s="314" customFormat="1">
      <c r="A2" s="301" t="s">
        <v>230</v>
      </c>
      <c r="B2" s="301" t="s">
        <v>231</v>
      </c>
      <c r="C2" s="302" t="s">
        <v>232</v>
      </c>
      <c r="D2" s="303" t="s">
        <v>233</v>
      </c>
      <c r="E2" s="304" t="s">
        <v>234</v>
      </c>
      <c r="F2" s="305" t="s">
        <v>235</v>
      </c>
      <c r="G2" s="8" t="s">
        <v>236</v>
      </c>
      <c r="H2" s="301" t="s">
        <v>237</v>
      </c>
      <c r="I2" s="306" t="s">
        <v>238</v>
      </c>
      <c r="J2" s="307" t="s">
        <v>239</v>
      </c>
      <c r="K2" s="308">
        <v>2400000000</v>
      </c>
      <c r="L2" s="309" t="e">
        <f>SUMIF(DataPembayaran_BLU!$K$2:$K$1000,Pagu_BLU!I2,data_pembayaran_total_pembayaran)</f>
        <v>#VALUE!</v>
      </c>
      <c r="M2" s="310" t="e">
        <f t="shared" ref="M2:M65" si="0">K2-L2</f>
        <v>#VALUE!</v>
      </c>
      <c r="N2" s="311"/>
      <c r="O2" s="312" t="s">
        <v>240</v>
      </c>
      <c r="P2" s="309">
        <v>2400000000</v>
      </c>
      <c r="Q2" s="313" t="e">
        <f t="shared" ref="Q2:Q65" si="1">L2</f>
        <v>#VALUE!</v>
      </c>
      <c r="R2" s="310" t="e">
        <f t="shared" ref="R2:R65" si="2">P2-Q2</f>
        <v>#VALUE!</v>
      </c>
      <c r="S2" s="311"/>
      <c r="T2" s="311"/>
      <c r="U2" s="311"/>
    </row>
    <row r="3" spans="1:21">
      <c r="A3" s="315" t="s">
        <v>230</v>
      </c>
      <c r="B3" s="315" t="s">
        <v>231</v>
      </c>
      <c r="C3" s="316" t="s">
        <v>232</v>
      </c>
      <c r="D3" s="317" t="s">
        <v>233</v>
      </c>
      <c r="E3" s="318" t="s">
        <v>234</v>
      </c>
      <c r="F3" s="319" t="s">
        <v>235</v>
      </c>
      <c r="G3" s="9" t="s">
        <v>236</v>
      </c>
      <c r="H3" s="315" t="s">
        <v>241</v>
      </c>
      <c r="I3" s="320" t="s">
        <v>242</v>
      </c>
      <c r="J3" s="321" t="s">
        <v>243</v>
      </c>
      <c r="K3" s="322">
        <v>900000000</v>
      </c>
      <c r="L3" s="323" t="e">
        <f>SUMIF(DataPembayaran_BLU!$K$2:$K$1000,Pagu_BLU!I3,data_pembayaran_total_pembayaran)</f>
        <v>#VALUE!</v>
      </c>
      <c r="M3" s="324" t="e">
        <f t="shared" si="0"/>
        <v>#VALUE!</v>
      </c>
      <c r="N3" s="325"/>
      <c r="O3" s="326" t="s">
        <v>244</v>
      </c>
      <c r="P3" s="323">
        <v>900000000</v>
      </c>
      <c r="Q3" s="327" t="e">
        <f t="shared" si="1"/>
        <v>#VALUE!</v>
      </c>
      <c r="R3" s="324" t="e">
        <f t="shared" si="2"/>
        <v>#VALUE!</v>
      </c>
      <c r="S3" s="325"/>
      <c r="T3" s="325"/>
      <c r="U3" s="325"/>
    </row>
    <row r="4" spans="1:21">
      <c r="A4" s="315" t="s">
        <v>230</v>
      </c>
      <c r="B4" s="315" t="s">
        <v>231</v>
      </c>
      <c r="C4" s="316" t="s">
        <v>232</v>
      </c>
      <c r="D4" s="317" t="s">
        <v>233</v>
      </c>
      <c r="E4" s="318" t="s">
        <v>234</v>
      </c>
      <c r="F4" s="319" t="s">
        <v>235</v>
      </c>
      <c r="G4" s="9" t="s">
        <v>236</v>
      </c>
      <c r="H4" s="315" t="s">
        <v>245</v>
      </c>
      <c r="I4" s="320" t="s">
        <v>246</v>
      </c>
      <c r="J4" s="321" t="s">
        <v>247</v>
      </c>
      <c r="K4" s="322">
        <v>100000000</v>
      </c>
      <c r="L4" s="323" t="e">
        <f>SUMIF(DataPembayaran_BLU!$K$2:$K$1000,Pagu_BLU!I4,data_pembayaran_total_pembayaran)</f>
        <v>#VALUE!</v>
      </c>
      <c r="M4" s="324" t="e">
        <f t="shared" si="0"/>
        <v>#VALUE!</v>
      </c>
      <c r="N4" s="325"/>
      <c r="O4" s="326" t="s">
        <v>240</v>
      </c>
      <c r="P4" s="323">
        <v>100000000</v>
      </c>
      <c r="Q4" s="327" t="e">
        <f t="shared" si="1"/>
        <v>#VALUE!</v>
      </c>
      <c r="R4" s="324" t="e">
        <f t="shared" si="2"/>
        <v>#VALUE!</v>
      </c>
      <c r="S4" s="325"/>
      <c r="T4" s="325"/>
      <c r="U4" s="325"/>
    </row>
    <row r="5" spans="1:21">
      <c r="A5" s="315" t="s">
        <v>230</v>
      </c>
      <c r="B5" s="315" t="s">
        <v>248</v>
      </c>
      <c r="C5" s="316" t="s">
        <v>249</v>
      </c>
      <c r="D5" s="317" t="s">
        <v>233</v>
      </c>
      <c r="E5" s="318" t="s">
        <v>250</v>
      </c>
      <c r="F5" s="319" t="s">
        <v>235</v>
      </c>
      <c r="G5" s="9" t="s">
        <v>251</v>
      </c>
      <c r="H5" s="315" t="s">
        <v>237</v>
      </c>
      <c r="I5" s="320" t="s">
        <v>252</v>
      </c>
      <c r="J5" s="321" t="s">
        <v>253</v>
      </c>
      <c r="K5" s="322">
        <v>500000000</v>
      </c>
      <c r="L5" s="323" t="e">
        <f>SUMIF(DataPembayaran_BLU!$K$2:$K$1000,Pagu_BLU!I5,data_pembayaran_total_pembayaran)</f>
        <v>#VALUE!</v>
      </c>
      <c r="M5" s="324" t="e">
        <f t="shared" si="0"/>
        <v>#VALUE!</v>
      </c>
      <c r="N5" s="325"/>
      <c r="P5" s="323">
        <v>500000000</v>
      </c>
      <c r="Q5" s="327" t="e">
        <f t="shared" si="1"/>
        <v>#VALUE!</v>
      </c>
      <c r="R5" s="324" t="e">
        <f t="shared" si="2"/>
        <v>#VALUE!</v>
      </c>
      <c r="S5" s="325"/>
      <c r="T5" s="325"/>
      <c r="U5" s="325"/>
    </row>
    <row r="6" spans="1:21">
      <c r="A6" s="315" t="s">
        <v>230</v>
      </c>
      <c r="B6" s="315" t="s">
        <v>248</v>
      </c>
      <c r="C6" s="316" t="s">
        <v>232</v>
      </c>
      <c r="D6" s="317" t="s">
        <v>233</v>
      </c>
      <c r="E6" s="318" t="s">
        <v>254</v>
      </c>
      <c r="F6" s="319" t="s">
        <v>235</v>
      </c>
      <c r="G6" s="9" t="s">
        <v>236</v>
      </c>
      <c r="H6" s="315" t="s">
        <v>237</v>
      </c>
      <c r="I6" s="320" t="s">
        <v>255</v>
      </c>
      <c r="J6" s="321" t="s">
        <v>256</v>
      </c>
      <c r="K6" s="322">
        <v>900000000</v>
      </c>
      <c r="L6" s="323" t="e">
        <f>SUMIF(DataPembayaran_BLU!$K$2:$K$1000,Pagu_BLU!I6,data_pembayaran_total_pembayaran)</f>
        <v>#VALUE!</v>
      </c>
      <c r="M6" s="324" t="e">
        <f t="shared" si="0"/>
        <v>#VALUE!</v>
      </c>
      <c r="N6" s="325"/>
      <c r="P6" s="323">
        <v>900000000</v>
      </c>
      <c r="Q6" s="327" t="e">
        <f t="shared" si="1"/>
        <v>#VALUE!</v>
      </c>
      <c r="R6" s="324" t="e">
        <f t="shared" si="2"/>
        <v>#VALUE!</v>
      </c>
      <c r="S6" s="325"/>
      <c r="T6" s="325"/>
      <c r="U6" s="325"/>
    </row>
    <row r="7" spans="1:21">
      <c r="A7" s="315" t="s">
        <v>230</v>
      </c>
      <c r="B7" s="315" t="s">
        <v>248</v>
      </c>
      <c r="C7" s="316" t="s">
        <v>232</v>
      </c>
      <c r="D7" s="317" t="s">
        <v>257</v>
      </c>
      <c r="E7" s="318" t="s">
        <v>258</v>
      </c>
      <c r="F7" s="319" t="s">
        <v>235</v>
      </c>
      <c r="G7" s="9" t="s">
        <v>259</v>
      </c>
      <c r="H7" s="315" t="s">
        <v>237</v>
      </c>
      <c r="I7" s="320" t="s">
        <v>260</v>
      </c>
      <c r="J7" s="321" t="s">
        <v>261</v>
      </c>
      <c r="K7" s="322">
        <v>900000000</v>
      </c>
      <c r="L7" s="323" t="e">
        <f>SUMIF(DataPembayaran_BLU!$K$2:$K$1000,Pagu_BLU!I7,data_pembayaran_total_pembayaran)</f>
        <v>#VALUE!</v>
      </c>
      <c r="M7" s="324" t="e">
        <f t="shared" si="0"/>
        <v>#VALUE!</v>
      </c>
      <c r="N7" s="325"/>
      <c r="P7" s="323">
        <v>900000000</v>
      </c>
      <c r="Q7" s="327" t="e">
        <f t="shared" si="1"/>
        <v>#VALUE!</v>
      </c>
      <c r="R7" s="324" t="e">
        <f t="shared" si="2"/>
        <v>#VALUE!</v>
      </c>
      <c r="S7" s="325"/>
      <c r="T7" s="325"/>
      <c r="U7" s="325"/>
    </row>
    <row r="8" spans="1:21">
      <c r="A8" s="315" t="s">
        <v>230</v>
      </c>
      <c r="B8" s="315" t="s">
        <v>248</v>
      </c>
      <c r="C8" s="316" t="s">
        <v>232</v>
      </c>
      <c r="D8" s="317" t="s">
        <v>257</v>
      </c>
      <c r="E8" s="318" t="s">
        <v>258</v>
      </c>
      <c r="F8" s="319" t="s">
        <v>262</v>
      </c>
      <c r="G8" s="9" t="s">
        <v>259</v>
      </c>
      <c r="H8" s="315" t="s">
        <v>237</v>
      </c>
      <c r="I8" s="320" t="s">
        <v>263</v>
      </c>
      <c r="J8" s="321" t="s">
        <v>264</v>
      </c>
      <c r="K8" s="322">
        <v>250000000</v>
      </c>
      <c r="L8" s="323" t="e">
        <f>SUMIF(DataPembayaran_BLU!$K$2:$K$1000,Pagu_BLU!I8,data_pembayaran_total_pembayaran)</f>
        <v>#VALUE!</v>
      </c>
      <c r="M8" s="324" t="e">
        <f t="shared" si="0"/>
        <v>#VALUE!</v>
      </c>
      <c r="N8" s="325"/>
      <c r="O8" s="326"/>
      <c r="P8" s="328">
        <v>250000000</v>
      </c>
      <c r="Q8" s="327" t="e">
        <f t="shared" si="1"/>
        <v>#VALUE!</v>
      </c>
      <c r="R8" s="324" t="e">
        <f t="shared" si="2"/>
        <v>#VALUE!</v>
      </c>
      <c r="S8" s="325"/>
      <c r="T8" s="325"/>
      <c r="U8" s="325"/>
    </row>
    <row r="9" spans="1:21">
      <c r="A9" s="315" t="s">
        <v>230</v>
      </c>
      <c r="B9" s="315" t="s">
        <v>248</v>
      </c>
      <c r="C9" s="316" t="s">
        <v>232</v>
      </c>
      <c r="D9" s="317" t="s">
        <v>257</v>
      </c>
      <c r="E9" s="318" t="s">
        <v>258</v>
      </c>
      <c r="F9" s="319" t="s">
        <v>265</v>
      </c>
      <c r="G9" s="9" t="s">
        <v>259</v>
      </c>
      <c r="H9" s="315" t="s">
        <v>237</v>
      </c>
      <c r="I9" s="320" t="s">
        <v>266</v>
      </c>
      <c r="J9" s="321" t="s">
        <v>267</v>
      </c>
      <c r="K9" s="322">
        <v>225000000</v>
      </c>
      <c r="L9" s="323" t="e">
        <f>SUMIF(DataPembayaran_BLU!$K$2:$K$1000,Pagu_BLU!I9,data_pembayaran_total_pembayaran)</f>
        <v>#VALUE!</v>
      </c>
      <c r="M9" s="324" t="e">
        <f>K9-L9</f>
        <v>#VALUE!</v>
      </c>
      <c r="N9" s="325"/>
      <c r="O9" s="326"/>
      <c r="P9" s="323">
        <v>225000000</v>
      </c>
      <c r="Q9" s="327" t="e">
        <f t="shared" si="1"/>
        <v>#VALUE!</v>
      </c>
      <c r="R9" s="324" t="e">
        <f t="shared" si="2"/>
        <v>#VALUE!</v>
      </c>
      <c r="S9" s="325"/>
      <c r="T9" s="325"/>
      <c r="U9" s="325"/>
    </row>
    <row r="10" spans="1:21">
      <c r="A10" s="315" t="s">
        <v>230</v>
      </c>
      <c r="B10" s="315" t="s">
        <v>248</v>
      </c>
      <c r="C10" s="316" t="s">
        <v>232</v>
      </c>
      <c r="D10" s="317" t="s">
        <v>257</v>
      </c>
      <c r="E10" s="318" t="s">
        <v>258</v>
      </c>
      <c r="F10" s="319" t="s">
        <v>265</v>
      </c>
      <c r="G10" s="9" t="s">
        <v>259</v>
      </c>
      <c r="H10" s="315" t="s">
        <v>241</v>
      </c>
      <c r="I10" s="320" t="s">
        <v>268</v>
      </c>
      <c r="J10" s="321" t="s">
        <v>269</v>
      </c>
      <c r="K10" s="322">
        <v>75000000</v>
      </c>
      <c r="L10" s="323" t="e">
        <f>SUMIF(DataPembayaran_BLU!$K$2:$K$1000,Pagu_BLU!I10,data_pembayaran_total_pembayaran)</f>
        <v>#VALUE!</v>
      </c>
      <c r="M10" s="324" t="e">
        <f>K10-L10</f>
        <v>#VALUE!</v>
      </c>
      <c r="N10" s="325"/>
      <c r="O10" s="326"/>
      <c r="P10" s="323">
        <v>75000000</v>
      </c>
      <c r="Q10" s="327" t="e">
        <f>L10</f>
        <v>#VALUE!</v>
      </c>
      <c r="R10" s="324" t="e">
        <f>P10-Q10</f>
        <v>#VALUE!</v>
      </c>
      <c r="S10" s="325"/>
      <c r="T10" s="325"/>
      <c r="U10" s="325"/>
    </row>
    <row r="11" spans="1:21">
      <c r="A11" s="315" t="s">
        <v>230</v>
      </c>
      <c r="B11" s="315" t="s">
        <v>248</v>
      </c>
      <c r="C11" s="316" t="s">
        <v>270</v>
      </c>
      <c r="D11" s="317" t="s">
        <v>257</v>
      </c>
      <c r="E11" s="318" t="s">
        <v>250</v>
      </c>
      <c r="F11" s="319" t="s">
        <v>235</v>
      </c>
      <c r="G11" s="9" t="s">
        <v>251</v>
      </c>
      <c r="H11" s="315" t="s">
        <v>237</v>
      </c>
      <c r="I11" s="320" t="s">
        <v>271</v>
      </c>
      <c r="J11" s="321" t="s">
        <v>272</v>
      </c>
      <c r="K11" s="322">
        <v>243000000</v>
      </c>
      <c r="L11" s="323" t="e">
        <f>SUMIF(DataPembayaran_BLU!$K$2:$K$1000,Pagu_BLU!I11,data_pembayaran_total_pembayaran)</f>
        <v>#VALUE!</v>
      </c>
      <c r="M11" s="324" t="e">
        <f t="shared" si="0"/>
        <v>#VALUE!</v>
      </c>
      <c r="N11" s="325"/>
      <c r="O11" s="326"/>
      <c r="P11" s="323">
        <v>243000000</v>
      </c>
      <c r="Q11" s="327" t="e">
        <f t="shared" si="1"/>
        <v>#VALUE!</v>
      </c>
      <c r="R11" s="324" t="e">
        <f t="shared" si="2"/>
        <v>#VALUE!</v>
      </c>
      <c r="S11" s="325"/>
      <c r="T11" s="325"/>
      <c r="U11" s="325"/>
    </row>
    <row r="12" spans="1:21">
      <c r="A12" s="315" t="s">
        <v>230</v>
      </c>
      <c r="B12" s="315" t="s">
        <v>273</v>
      </c>
      <c r="C12" s="316" t="s">
        <v>232</v>
      </c>
      <c r="D12" s="317" t="s">
        <v>233</v>
      </c>
      <c r="E12" s="318" t="s">
        <v>234</v>
      </c>
      <c r="F12" s="319" t="s">
        <v>235</v>
      </c>
      <c r="G12" s="9" t="s">
        <v>274</v>
      </c>
      <c r="H12" s="315" t="s">
        <v>237</v>
      </c>
      <c r="I12" s="320" t="s">
        <v>275</v>
      </c>
      <c r="J12" s="321" t="s">
        <v>276</v>
      </c>
      <c r="K12" s="322">
        <v>200000000</v>
      </c>
      <c r="L12" s="323" t="e">
        <f>SUMIF(DataPembayaran_BLU!$K$2:$K$1000,Pagu_BLU!I12,data_pembayaran_total_pembayaran)</f>
        <v>#VALUE!</v>
      </c>
      <c r="M12" s="324" t="e">
        <f t="shared" si="0"/>
        <v>#VALUE!</v>
      </c>
      <c r="N12" s="329"/>
      <c r="O12" s="325"/>
      <c r="P12" s="323">
        <v>200000000</v>
      </c>
      <c r="Q12" s="327" t="e">
        <f t="shared" si="1"/>
        <v>#VALUE!</v>
      </c>
      <c r="R12" s="324" t="e">
        <f t="shared" si="2"/>
        <v>#VALUE!</v>
      </c>
      <c r="S12" s="325"/>
      <c r="T12" s="325"/>
      <c r="U12" s="325"/>
    </row>
    <row r="13" spans="1:21">
      <c r="A13" s="315" t="s">
        <v>230</v>
      </c>
      <c r="B13" s="315" t="s">
        <v>273</v>
      </c>
      <c r="C13" s="316" t="s">
        <v>232</v>
      </c>
      <c r="D13" s="317" t="s">
        <v>233</v>
      </c>
      <c r="E13" s="318" t="s">
        <v>234</v>
      </c>
      <c r="F13" s="319" t="s">
        <v>277</v>
      </c>
      <c r="G13" s="9" t="s">
        <v>274</v>
      </c>
      <c r="H13" s="315" t="s">
        <v>237</v>
      </c>
      <c r="I13" s="320" t="s">
        <v>278</v>
      </c>
      <c r="J13" s="321" t="s">
        <v>279</v>
      </c>
      <c r="K13" s="322">
        <v>120000000</v>
      </c>
      <c r="L13" s="323" t="e">
        <f>SUMIF(DataPembayaran_BLU!$K$2:$K$1000,Pagu_BLU!I13,data_pembayaran_total_pembayaran)</f>
        <v>#VALUE!</v>
      </c>
      <c r="M13" s="324" t="e">
        <f t="shared" si="0"/>
        <v>#VALUE!</v>
      </c>
      <c r="N13" s="325"/>
      <c r="O13" s="325"/>
      <c r="P13" s="323">
        <v>120000000</v>
      </c>
      <c r="Q13" s="327" t="e">
        <f t="shared" si="1"/>
        <v>#VALUE!</v>
      </c>
      <c r="R13" s="324" t="e">
        <f t="shared" si="2"/>
        <v>#VALUE!</v>
      </c>
      <c r="S13" s="325"/>
      <c r="T13" s="325"/>
      <c r="U13" s="325"/>
    </row>
    <row r="14" spans="1:21">
      <c r="A14" s="315" t="s">
        <v>230</v>
      </c>
      <c r="B14" s="315" t="s">
        <v>273</v>
      </c>
      <c r="C14" s="316" t="s">
        <v>232</v>
      </c>
      <c r="D14" s="317" t="s">
        <v>233</v>
      </c>
      <c r="E14" s="318" t="s">
        <v>234</v>
      </c>
      <c r="F14" s="319" t="s">
        <v>277</v>
      </c>
      <c r="G14" s="9" t="s">
        <v>274</v>
      </c>
      <c r="H14" s="315" t="s">
        <v>241</v>
      </c>
      <c r="I14" s="320" t="s">
        <v>280</v>
      </c>
      <c r="J14" s="321" t="s">
        <v>281</v>
      </c>
      <c r="K14" s="322">
        <v>200000000</v>
      </c>
      <c r="L14" s="323" t="e">
        <f>SUMIF(DataPembayaran_BLU!$K$2:$K$1000,Pagu_BLU!I14,data_pembayaran_total_pembayaran)</f>
        <v>#VALUE!</v>
      </c>
      <c r="M14" s="324" t="e">
        <f>K14-L14</f>
        <v>#VALUE!</v>
      </c>
      <c r="N14" s="325"/>
      <c r="O14" s="325"/>
      <c r="P14" s="323">
        <v>200000000</v>
      </c>
      <c r="Q14" s="327" t="e">
        <f>L14</f>
        <v>#VALUE!</v>
      </c>
      <c r="R14" s="324" t="e">
        <f>P14-Q14</f>
        <v>#VALUE!</v>
      </c>
      <c r="S14" s="325"/>
      <c r="T14" s="325"/>
      <c r="U14" s="325"/>
    </row>
    <row r="15" spans="1:21">
      <c r="A15" s="315" t="s">
        <v>230</v>
      </c>
      <c r="B15" s="330" t="s">
        <v>273</v>
      </c>
      <c r="C15" s="316" t="s">
        <v>232</v>
      </c>
      <c r="D15" s="317" t="s">
        <v>233</v>
      </c>
      <c r="E15" s="318" t="s">
        <v>234</v>
      </c>
      <c r="F15" s="319" t="s">
        <v>262</v>
      </c>
      <c r="G15" s="9" t="s">
        <v>259</v>
      </c>
      <c r="H15" s="315" t="s">
        <v>237</v>
      </c>
      <c r="I15" s="320" t="s">
        <v>282</v>
      </c>
      <c r="J15" s="321" t="s">
        <v>283</v>
      </c>
      <c r="K15" s="322">
        <v>150000000</v>
      </c>
      <c r="L15" s="323" t="e">
        <f>SUMIF(DataPembayaran_BLU!$K$2:$K$1000,Pagu_BLU!I15,data_pembayaran_total_pembayaran)</f>
        <v>#VALUE!</v>
      </c>
      <c r="M15" s="324" t="e">
        <f t="shared" si="0"/>
        <v>#VALUE!</v>
      </c>
      <c r="N15" s="325"/>
      <c r="O15" s="325"/>
      <c r="P15" s="323">
        <v>150000000</v>
      </c>
      <c r="Q15" s="327" t="e">
        <f t="shared" si="1"/>
        <v>#VALUE!</v>
      </c>
      <c r="R15" s="324" t="e">
        <f t="shared" si="2"/>
        <v>#VALUE!</v>
      </c>
      <c r="S15" s="325"/>
      <c r="T15" s="325"/>
      <c r="U15" s="325"/>
    </row>
    <row r="16" spans="1:21">
      <c r="A16" s="315" t="s">
        <v>230</v>
      </c>
      <c r="B16" s="330" t="s">
        <v>273</v>
      </c>
      <c r="C16" s="316" t="s">
        <v>284</v>
      </c>
      <c r="D16" s="317" t="s">
        <v>233</v>
      </c>
      <c r="E16" s="318" t="s">
        <v>250</v>
      </c>
      <c r="F16" s="319" t="s">
        <v>235</v>
      </c>
      <c r="G16" s="9" t="s">
        <v>285</v>
      </c>
      <c r="H16" s="315" t="s">
        <v>237</v>
      </c>
      <c r="I16" s="320" t="s">
        <v>286</v>
      </c>
      <c r="J16" s="321" t="s">
        <v>287</v>
      </c>
      <c r="K16" s="322">
        <v>75000000</v>
      </c>
      <c r="L16" s="323" t="e">
        <f>SUMIF(DataPembayaran_BLU!$K$2:$K$1000,Pagu_BLU!I16,data_pembayaran_total_pembayaran)</f>
        <v>#VALUE!</v>
      </c>
      <c r="M16" s="324" t="e">
        <f>K16-L16</f>
        <v>#VALUE!</v>
      </c>
      <c r="N16" s="328"/>
      <c r="O16" s="325"/>
      <c r="P16" s="323">
        <v>75000000</v>
      </c>
      <c r="Q16" s="327" t="e">
        <f t="shared" si="1"/>
        <v>#VALUE!</v>
      </c>
      <c r="R16" s="324" t="e">
        <f t="shared" si="2"/>
        <v>#VALUE!</v>
      </c>
      <c r="S16" s="325"/>
      <c r="T16" s="325"/>
      <c r="U16" s="325"/>
    </row>
    <row r="17" spans="1:21">
      <c r="A17" s="315" t="s">
        <v>230</v>
      </c>
      <c r="B17" s="330" t="s">
        <v>273</v>
      </c>
      <c r="C17" s="316" t="s">
        <v>284</v>
      </c>
      <c r="D17" s="317" t="s">
        <v>233</v>
      </c>
      <c r="E17" s="318" t="s">
        <v>250</v>
      </c>
      <c r="F17" s="319" t="s">
        <v>235</v>
      </c>
      <c r="G17" s="9" t="s">
        <v>285</v>
      </c>
      <c r="H17" s="315" t="s">
        <v>241</v>
      </c>
      <c r="I17" s="320" t="s">
        <v>288</v>
      </c>
      <c r="J17" s="321" t="s">
        <v>289</v>
      </c>
      <c r="K17" s="322">
        <v>759375000</v>
      </c>
      <c r="L17" s="323" t="e">
        <f>SUMIF(DataPembayaran_BLU!$K$2:$K$1000,Pagu_BLU!I17,data_pembayaran_total_pembayaran)</f>
        <v>#VALUE!</v>
      </c>
      <c r="M17" s="324" t="e">
        <f>K17-L17</f>
        <v>#VALUE!</v>
      </c>
      <c r="N17" s="325"/>
      <c r="O17" s="325"/>
      <c r="P17" s="323">
        <v>759375000</v>
      </c>
      <c r="Q17" s="327" t="e">
        <f t="shared" si="1"/>
        <v>#VALUE!</v>
      </c>
      <c r="R17" s="324" t="e">
        <f t="shared" si="2"/>
        <v>#VALUE!</v>
      </c>
      <c r="S17" s="325"/>
      <c r="T17" s="325"/>
      <c r="U17" s="325"/>
    </row>
    <row r="18" spans="1:21">
      <c r="A18" s="315" t="s">
        <v>230</v>
      </c>
      <c r="B18" s="330" t="s">
        <v>273</v>
      </c>
      <c r="C18" s="316" t="s">
        <v>284</v>
      </c>
      <c r="D18" s="317" t="s">
        <v>233</v>
      </c>
      <c r="E18" s="318" t="s">
        <v>250</v>
      </c>
      <c r="F18" s="319" t="s">
        <v>235</v>
      </c>
      <c r="G18" s="9" t="s">
        <v>285</v>
      </c>
      <c r="H18" s="315" t="s">
        <v>245</v>
      </c>
      <c r="I18" s="320" t="s">
        <v>290</v>
      </c>
      <c r="J18" s="321" t="s">
        <v>291</v>
      </c>
      <c r="K18" s="322">
        <v>35805000</v>
      </c>
      <c r="L18" s="323" t="e">
        <f>SUMIF(DataPembayaran_BLU!$K$2:$K$1000,Pagu_BLU!I18,data_pembayaran_total_pembayaran)</f>
        <v>#VALUE!</v>
      </c>
      <c r="M18" s="324" t="e">
        <f t="shared" si="0"/>
        <v>#VALUE!</v>
      </c>
      <c r="N18" s="325"/>
      <c r="O18" s="325"/>
      <c r="P18" s="323">
        <v>35805000</v>
      </c>
      <c r="Q18" s="327" t="e">
        <f t="shared" si="1"/>
        <v>#VALUE!</v>
      </c>
      <c r="R18" s="324" t="e">
        <f t="shared" si="2"/>
        <v>#VALUE!</v>
      </c>
      <c r="S18" s="325"/>
      <c r="T18" s="325"/>
      <c r="U18" s="325"/>
    </row>
    <row r="19" spans="1:21">
      <c r="A19" s="315" t="s">
        <v>230</v>
      </c>
      <c r="B19" s="330" t="s">
        <v>273</v>
      </c>
      <c r="C19" s="316" t="s">
        <v>284</v>
      </c>
      <c r="D19" s="317" t="s">
        <v>233</v>
      </c>
      <c r="E19" s="318" t="s">
        <v>250</v>
      </c>
      <c r="F19" s="319" t="s">
        <v>235</v>
      </c>
      <c r="G19" s="9" t="s">
        <v>285</v>
      </c>
      <c r="H19" s="315" t="s">
        <v>1202</v>
      </c>
      <c r="I19" s="320" t="s">
        <v>1203</v>
      </c>
      <c r="J19" s="321" t="s">
        <v>1204</v>
      </c>
      <c r="K19" s="322">
        <v>23970000</v>
      </c>
      <c r="L19" s="323" t="e">
        <f>SUMIF(DataPembayaran_BLU!$K$2:$K$1000,Pagu_BLU!I19,data_pembayaran_total_pembayaran)</f>
        <v>#VALUE!</v>
      </c>
      <c r="M19" s="324" t="e">
        <f t="shared" si="0"/>
        <v>#VALUE!</v>
      </c>
      <c r="N19" s="325"/>
      <c r="O19" s="325"/>
      <c r="P19" s="323">
        <v>23970000</v>
      </c>
      <c r="Q19" s="327" t="e">
        <f t="shared" si="1"/>
        <v>#VALUE!</v>
      </c>
      <c r="R19" s="324" t="e">
        <f t="shared" si="2"/>
        <v>#VALUE!</v>
      </c>
      <c r="S19" s="325"/>
      <c r="T19" s="325"/>
      <c r="U19" s="325"/>
    </row>
    <row r="20" spans="1:21">
      <c r="A20" s="315" t="s">
        <v>230</v>
      </c>
      <c r="B20" s="330" t="s">
        <v>273</v>
      </c>
      <c r="C20" s="316" t="s">
        <v>284</v>
      </c>
      <c r="D20" s="317" t="s">
        <v>233</v>
      </c>
      <c r="E20" s="318" t="s">
        <v>250</v>
      </c>
      <c r="F20" s="319" t="s">
        <v>235</v>
      </c>
      <c r="G20" s="9" t="s">
        <v>285</v>
      </c>
      <c r="H20" s="315" t="s">
        <v>1205</v>
      </c>
      <c r="I20" s="320" t="s">
        <v>1206</v>
      </c>
      <c r="J20" s="321" t="s">
        <v>1207</v>
      </c>
      <c r="K20" s="322">
        <v>85380000</v>
      </c>
      <c r="L20" s="323" t="e">
        <f>SUMIF(DataPembayaran_BLU!$K$2:$K$1000,Pagu_BLU!I20,data_pembayaran_total_pembayaran)</f>
        <v>#VALUE!</v>
      </c>
      <c r="M20" s="324" t="e">
        <f t="shared" si="0"/>
        <v>#VALUE!</v>
      </c>
      <c r="N20" s="325"/>
      <c r="O20" s="325"/>
      <c r="P20" s="323">
        <v>85380000</v>
      </c>
      <c r="Q20" s="327" t="e">
        <f t="shared" si="1"/>
        <v>#VALUE!</v>
      </c>
      <c r="R20" s="324" t="e">
        <f t="shared" si="2"/>
        <v>#VALUE!</v>
      </c>
      <c r="S20" s="325"/>
      <c r="T20" s="325"/>
      <c r="U20" s="325"/>
    </row>
    <row r="21" spans="1:21">
      <c r="A21" s="315" t="s">
        <v>230</v>
      </c>
      <c r="B21" s="330" t="s">
        <v>273</v>
      </c>
      <c r="C21" s="316" t="s">
        <v>284</v>
      </c>
      <c r="D21" s="317" t="s">
        <v>233</v>
      </c>
      <c r="E21" s="318" t="s">
        <v>250</v>
      </c>
      <c r="F21" s="319" t="s">
        <v>235</v>
      </c>
      <c r="G21" s="9" t="s">
        <v>285</v>
      </c>
      <c r="H21" s="315" t="s">
        <v>1208</v>
      </c>
      <c r="I21" s="320" t="s">
        <v>1209</v>
      </c>
      <c r="J21" s="321" t="s">
        <v>1210</v>
      </c>
      <c r="K21" s="322">
        <v>276750000</v>
      </c>
      <c r="L21" s="323" t="e">
        <f>SUMIF(DataPembayaran_BLU!$K$2:$K$1000,Pagu_BLU!I21,data_pembayaran_total_pembayaran)</f>
        <v>#VALUE!</v>
      </c>
      <c r="M21" s="324" t="e">
        <f t="shared" si="0"/>
        <v>#VALUE!</v>
      </c>
      <c r="N21" s="325"/>
      <c r="O21" s="325"/>
      <c r="P21" s="323">
        <v>276750000</v>
      </c>
      <c r="Q21" s="327" t="e">
        <f t="shared" si="1"/>
        <v>#VALUE!</v>
      </c>
      <c r="R21" s="324" t="e">
        <f t="shared" si="2"/>
        <v>#VALUE!</v>
      </c>
      <c r="S21" s="325"/>
      <c r="T21" s="325"/>
      <c r="U21" s="325"/>
    </row>
    <row r="22" spans="1:21">
      <c r="A22" s="315" t="s">
        <v>230</v>
      </c>
      <c r="B22" s="330" t="s">
        <v>273</v>
      </c>
      <c r="C22" s="316" t="s">
        <v>284</v>
      </c>
      <c r="D22" s="317" t="s">
        <v>233</v>
      </c>
      <c r="E22" s="318" t="s">
        <v>250</v>
      </c>
      <c r="F22" s="319" t="s">
        <v>235</v>
      </c>
      <c r="G22" s="9" t="s">
        <v>285</v>
      </c>
      <c r="H22" s="315" t="s">
        <v>1211</v>
      </c>
      <c r="I22" s="320" t="s">
        <v>1212</v>
      </c>
      <c r="J22" s="321" t="s">
        <v>1213</v>
      </c>
      <c r="K22" s="322">
        <v>105000000</v>
      </c>
      <c r="L22" s="323" t="e">
        <f>SUMIF(DataPembayaran_BLU!$K$2:$K$1000,Pagu_BLU!I22,data_pembayaran_total_pembayaran)</f>
        <v>#VALUE!</v>
      </c>
      <c r="M22" s="324" t="e">
        <f t="shared" si="0"/>
        <v>#VALUE!</v>
      </c>
      <c r="N22" s="325"/>
      <c r="O22" s="325"/>
      <c r="P22" s="323">
        <v>105000000</v>
      </c>
      <c r="Q22" s="327" t="e">
        <f t="shared" si="1"/>
        <v>#VALUE!</v>
      </c>
      <c r="R22" s="324" t="e">
        <f t="shared" si="2"/>
        <v>#VALUE!</v>
      </c>
      <c r="S22" s="325"/>
      <c r="T22" s="325"/>
      <c r="U22" s="325"/>
    </row>
    <row r="23" spans="1:21">
      <c r="A23" s="315" t="s">
        <v>230</v>
      </c>
      <c r="B23" s="330" t="s">
        <v>273</v>
      </c>
      <c r="C23" s="316" t="s">
        <v>284</v>
      </c>
      <c r="D23" s="317" t="s">
        <v>233</v>
      </c>
      <c r="E23" s="318" t="s">
        <v>250</v>
      </c>
      <c r="F23" s="319" t="s">
        <v>235</v>
      </c>
      <c r="G23" s="9" t="s">
        <v>285</v>
      </c>
      <c r="H23" s="315" t="s">
        <v>1214</v>
      </c>
      <c r="I23" s="320" t="s">
        <v>1215</v>
      </c>
      <c r="J23" s="321" t="s">
        <v>1216</v>
      </c>
      <c r="K23" s="322">
        <v>105750000</v>
      </c>
      <c r="L23" s="323" t="e">
        <f>SUMIF(DataPembayaran_BLU!$K$2:$K$1000,Pagu_BLU!I23,data_pembayaran_total_pembayaran)</f>
        <v>#VALUE!</v>
      </c>
      <c r="M23" s="324" t="e">
        <f t="shared" si="0"/>
        <v>#VALUE!</v>
      </c>
      <c r="N23" s="325"/>
      <c r="O23" s="325"/>
      <c r="P23" s="331">
        <v>105750000</v>
      </c>
      <c r="Q23" s="327" t="e">
        <f t="shared" si="1"/>
        <v>#VALUE!</v>
      </c>
      <c r="R23" s="324" t="e">
        <f t="shared" si="2"/>
        <v>#VALUE!</v>
      </c>
      <c r="S23" s="325"/>
      <c r="T23" s="325"/>
      <c r="U23" s="325"/>
    </row>
    <row r="24" spans="1:21">
      <c r="A24" s="315" t="s">
        <v>230</v>
      </c>
      <c r="B24" s="330" t="s">
        <v>273</v>
      </c>
      <c r="C24" s="316" t="s">
        <v>284</v>
      </c>
      <c r="D24" s="317" t="s">
        <v>233</v>
      </c>
      <c r="E24" s="318" t="s">
        <v>258</v>
      </c>
      <c r="F24" s="319" t="s">
        <v>235</v>
      </c>
      <c r="G24" s="9" t="s">
        <v>285</v>
      </c>
      <c r="H24" s="315" t="s">
        <v>237</v>
      </c>
      <c r="I24" s="320" t="s">
        <v>1217</v>
      </c>
      <c r="J24" s="321" t="s">
        <v>1218</v>
      </c>
      <c r="K24" s="322">
        <v>120450000</v>
      </c>
      <c r="L24" s="323" t="e">
        <f>SUMIF(DataPembayaran_BLU!$K$2:$K$1000,Pagu_BLU!I24,data_pembayaran_total_pembayaran)</f>
        <v>#VALUE!</v>
      </c>
      <c r="M24" s="324" t="e">
        <f t="shared" si="0"/>
        <v>#VALUE!</v>
      </c>
      <c r="N24" s="325"/>
      <c r="O24" s="325"/>
      <c r="P24" s="331">
        <v>120450000</v>
      </c>
      <c r="Q24" s="327" t="e">
        <f t="shared" si="1"/>
        <v>#VALUE!</v>
      </c>
      <c r="R24" s="324" t="e">
        <f t="shared" si="2"/>
        <v>#VALUE!</v>
      </c>
      <c r="S24" s="325"/>
      <c r="T24" s="325"/>
      <c r="U24" s="325"/>
    </row>
    <row r="25" spans="1:21">
      <c r="A25" s="315" t="s">
        <v>230</v>
      </c>
      <c r="B25" s="330" t="s">
        <v>273</v>
      </c>
      <c r="C25" s="316" t="s">
        <v>284</v>
      </c>
      <c r="D25" s="317" t="s">
        <v>233</v>
      </c>
      <c r="E25" s="318" t="s">
        <v>258</v>
      </c>
      <c r="F25" s="319" t="s">
        <v>235</v>
      </c>
      <c r="G25" s="9" t="s">
        <v>285</v>
      </c>
      <c r="H25" s="315" t="s">
        <v>241</v>
      </c>
      <c r="I25" s="320" t="s">
        <v>1219</v>
      </c>
      <c r="J25" s="321" t="s">
        <v>1220</v>
      </c>
      <c r="K25" s="322">
        <v>46800000</v>
      </c>
      <c r="L25" s="323" t="e">
        <f>SUMIF(DataPembayaran_BLU!$K$2:$K$1000,Pagu_BLU!I25,data_pembayaran_total_pembayaran)</f>
        <v>#VALUE!</v>
      </c>
      <c r="M25" s="324" t="e">
        <f t="shared" si="0"/>
        <v>#VALUE!</v>
      </c>
      <c r="N25" s="325"/>
      <c r="O25" s="325"/>
      <c r="P25" s="331">
        <v>46800000</v>
      </c>
      <c r="Q25" s="327" t="e">
        <f t="shared" si="1"/>
        <v>#VALUE!</v>
      </c>
      <c r="R25" s="324" t="e">
        <f t="shared" si="2"/>
        <v>#VALUE!</v>
      </c>
      <c r="S25" s="325"/>
      <c r="T25" s="325"/>
      <c r="U25" s="325"/>
    </row>
    <row r="26" spans="1:21">
      <c r="A26" s="315" t="s">
        <v>230</v>
      </c>
      <c r="B26" s="330" t="s">
        <v>273</v>
      </c>
      <c r="C26" s="316" t="s">
        <v>284</v>
      </c>
      <c r="D26" s="317" t="s">
        <v>233</v>
      </c>
      <c r="E26" s="318" t="s">
        <v>258</v>
      </c>
      <c r="F26" s="319" t="s">
        <v>235</v>
      </c>
      <c r="G26" s="9" t="s">
        <v>285</v>
      </c>
      <c r="H26" s="315" t="s">
        <v>245</v>
      </c>
      <c r="I26" s="320" t="s">
        <v>1221</v>
      </c>
      <c r="J26" s="321" t="s">
        <v>1222</v>
      </c>
      <c r="K26" s="322">
        <v>352050000</v>
      </c>
      <c r="L26" s="323" t="e">
        <f>SUMIF(DataPembayaran_BLU!$K$2:$K$1000,Pagu_BLU!I26,data_pembayaran_total_pembayaran)</f>
        <v>#VALUE!</v>
      </c>
      <c r="M26" s="324" t="e">
        <f t="shared" si="0"/>
        <v>#VALUE!</v>
      </c>
      <c r="N26" s="325"/>
      <c r="O26" s="325"/>
      <c r="P26" s="331">
        <v>352050000</v>
      </c>
      <c r="Q26" s="327" t="e">
        <f t="shared" si="1"/>
        <v>#VALUE!</v>
      </c>
      <c r="R26" s="324" t="e">
        <f t="shared" si="2"/>
        <v>#VALUE!</v>
      </c>
      <c r="S26" s="325"/>
      <c r="T26" s="325"/>
      <c r="U26" s="325"/>
    </row>
    <row r="27" spans="1:21">
      <c r="A27" s="315" t="s">
        <v>230</v>
      </c>
      <c r="B27" s="330" t="s">
        <v>273</v>
      </c>
      <c r="C27" s="316" t="s">
        <v>284</v>
      </c>
      <c r="D27" s="317" t="s">
        <v>233</v>
      </c>
      <c r="E27" s="318" t="s">
        <v>258</v>
      </c>
      <c r="F27" s="319" t="s">
        <v>235</v>
      </c>
      <c r="G27" s="9" t="s">
        <v>285</v>
      </c>
      <c r="H27" s="315" t="s">
        <v>1202</v>
      </c>
      <c r="I27" s="320" t="s">
        <v>1223</v>
      </c>
      <c r="J27" s="321" t="s">
        <v>1224</v>
      </c>
      <c r="K27" s="322">
        <v>34650000</v>
      </c>
      <c r="L27" s="323" t="e">
        <f>SUMIF(DataPembayaran_BLU!$K$2:$K$1000,Pagu_BLU!I27,data_pembayaran_total_pembayaran)</f>
        <v>#VALUE!</v>
      </c>
      <c r="M27" s="324" t="e">
        <f t="shared" si="0"/>
        <v>#VALUE!</v>
      </c>
      <c r="N27" s="325"/>
      <c r="O27" s="325"/>
      <c r="P27" s="323">
        <v>34650000</v>
      </c>
      <c r="Q27" s="327" t="e">
        <f t="shared" si="1"/>
        <v>#VALUE!</v>
      </c>
      <c r="R27" s="324" t="e">
        <f t="shared" si="2"/>
        <v>#VALUE!</v>
      </c>
      <c r="S27" s="325"/>
      <c r="T27" s="325"/>
      <c r="U27" s="325"/>
    </row>
    <row r="28" spans="1:21">
      <c r="A28" s="315" t="s">
        <v>230</v>
      </c>
      <c r="B28" s="330" t="s">
        <v>273</v>
      </c>
      <c r="C28" s="316" t="s">
        <v>284</v>
      </c>
      <c r="D28" s="317" t="s">
        <v>233</v>
      </c>
      <c r="E28" s="318" t="s">
        <v>258</v>
      </c>
      <c r="F28" s="319" t="s">
        <v>235</v>
      </c>
      <c r="G28" s="9" t="s">
        <v>285</v>
      </c>
      <c r="H28" s="315" t="s">
        <v>1205</v>
      </c>
      <c r="I28" s="320" t="s">
        <v>1225</v>
      </c>
      <c r="J28" s="321" t="s">
        <v>1226</v>
      </c>
      <c r="K28" s="322">
        <v>361875000</v>
      </c>
      <c r="L28" s="323" t="e">
        <f>SUMIF(DataPembayaran_BLU!$K$2:$K$1000,Pagu_BLU!I28,data_pembayaran_total_pembayaran)</f>
        <v>#VALUE!</v>
      </c>
      <c r="M28" s="324" t="e">
        <f t="shared" si="0"/>
        <v>#VALUE!</v>
      </c>
      <c r="N28" s="325"/>
      <c r="O28" s="325"/>
      <c r="P28" s="323">
        <v>361875000</v>
      </c>
      <c r="Q28" s="327" t="e">
        <f t="shared" si="1"/>
        <v>#VALUE!</v>
      </c>
      <c r="R28" s="324" t="e">
        <f t="shared" si="2"/>
        <v>#VALUE!</v>
      </c>
      <c r="S28" s="325"/>
      <c r="T28" s="325"/>
      <c r="U28" s="325"/>
    </row>
    <row r="29" spans="1:21">
      <c r="A29" s="315" t="s">
        <v>230</v>
      </c>
      <c r="B29" s="330" t="s">
        <v>273</v>
      </c>
      <c r="C29" s="316" t="s">
        <v>284</v>
      </c>
      <c r="D29" s="317" t="s">
        <v>233</v>
      </c>
      <c r="E29" s="318" t="s">
        <v>258</v>
      </c>
      <c r="F29" s="319" t="s">
        <v>235</v>
      </c>
      <c r="G29" s="9" t="s">
        <v>285</v>
      </c>
      <c r="H29" s="315" t="s">
        <v>1208</v>
      </c>
      <c r="I29" s="320" t="s">
        <v>1227</v>
      </c>
      <c r="J29" s="321" t="s">
        <v>1228</v>
      </c>
      <c r="K29" s="322">
        <v>132840000</v>
      </c>
      <c r="L29" s="323" t="e">
        <f>SUMIF(DataPembayaran_BLU!$K$2:$K$1000,Pagu_BLU!I29,data_pembayaran_total_pembayaran)</f>
        <v>#VALUE!</v>
      </c>
      <c r="M29" s="324" t="e">
        <f t="shared" si="0"/>
        <v>#VALUE!</v>
      </c>
      <c r="N29" s="325"/>
      <c r="O29" s="325"/>
      <c r="P29" s="323">
        <v>132840000</v>
      </c>
      <c r="Q29" s="327" t="e">
        <f t="shared" si="1"/>
        <v>#VALUE!</v>
      </c>
      <c r="R29" s="324" t="e">
        <f t="shared" si="2"/>
        <v>#VALUE!</v>
      </c>
      <c r="S29" s="325"/>
      <c r="T29" s="325"/>
      <c r="U29" s="325"/>
    </row>
    <row r="30" spans="1:21">
      <c r="A30" s="315" t="s">
        <v>230</v>
      </c>
      <c r="B30" s="330" t="s">
        <v>273</v>
      </c>
      <c r="C30" s="316" t="s">
        <v>284</v>
      </c>
      <c r="D30" s="317" t="s">
        <v>233</v>
      </c>
      <c r="E30" s="318" t="s">
        <v>258</v>
      </c>
      <c r="F30" s="319" t="s">
        <v>235</v>
      </c>
      <c r="G30" s="9" t="s">
        <v>285</v>
      </c>
      <c r="H30" s="315" t="s">
        <v>1211</v>
      </c>
      <c r="I30" s="320" t="s">
        <v>1229</v>
      </c>
      <c r="J30" s="321" t="s">
        <v>1230</v>
      </c>
      <c r="K30" s="322">
        <v>124125000</v>
      </c>
      <c r="L30" s="323" t="e">
        <f>SUMIF(DataPembayaran_BLU!$K$2:$K$1000,Pagu_BLU!I30,data_pembayaran_total_pembayaran)</f>
        <v>#VALUE!</v>
      </c>
      <c r="M30" s="324" t="e">
        <f t="shared" si="0"/>
        <v>#VALUE!</v>
      </c>
      <c r="N30" s="325"/>
      <c r="O30" s="325"/>
      <c r="P30" s="323">
        <v>124125000</v>
      </c>
      <c r="Q30" s="327" t="e">
        <f t="shared" si="1"/>
        <v>#VALUE!</v>
      </c>
      <c r="R30" s="324" t="e">
        <f t="shared" si="2"/>
        <v>#VALUE!</v>
      </c>
      <c r="S30" s="325"/>
      <c r="T30" s="325"/>
      <c r="U30" s="325"/>
    </row>
    <row r="31" spans="1:21">
      <c r="A31" s="315" t="s">
        <v>230</v>
      </c>
      <c r="B31" s="330" t="s">
        <v>273</v>
      </c>
      <c r="C31" s="316" t="s">
        <v>284</v>
      </c>
      <c r="D31" s="317" t="s">
        <v>233</v>
      </c>
      <c r="E31" s="318" t="s">
        <v>258</v>
      </c>
      <c r="F31" s="319" t="s">
        <v>235</v>
      </c>
      <c r="G31" s="9" t="s">
        <v>285</v>
      </c>
      <c r="H31" s="315" t="s">
        <v>1214</v>
      </c>
      <c r="I31" s="320" t="s">
        <v>1231</v>
      </c>
      <c r="J31" s="321" t="s">
        <v>1232</v>
      </c>
      <c r="K31" s="322">
        <v>1500000000</v>
      </c>
      <c r="L31" s="323" t="e">
        <f>SUMIF(DataPembayaran_BLU!$K$2:$K$1000,Pagu_BLU!I31,data_pembayaran_total_pembayaran)</f>
        <v>#VALUE!</v>
      </c>
      <c r="M31" s="324" t="e">
        <f t="shared" si="0"/>
        <v>#VALUE!</v>
      </c>
      <c r="N31" s="325"/>
      <c r="O31" s="325"/>
      <c r="P31" s="323">
        <v>1500000000</v>
      </c>
      <c r="Q31" s="327" t="e">
        <f t="shared" si="1"/>
        <v>#VALUE!</v>
      </c>
      <c r="R31" s="324" t="e">
        <f t="shared" si="2"/>
        <v>#VALUE!</v>
      </c>
      <c r="S31" s="325"/>
      <c r="T31" s="325"/>
      <c r="U31" s="325"/>
    </row>
    <row r="32" spans="1:21">
      <c r="A32" s="315" t="s">
        <v>230</v>
      </c>
      <c r="B32" s="330" t="s">
        <v>273</v>
      </c>
      <c r="C32" s="316" t="s">
        <v>284</v>
      </c>
      <c r="D32" s="317" t="s">
        <v>233</v>
      </c>
      <c r="E32" s="318" t="s">
        <v>234</v>
      </c>
      <c r="F32" s="319" t="s">
        <v>235</v>
      </c>
      <c r="G32" s="9" t="s">
        <v>259</v>
      </c>
      <c r="H32" s="315" t="s">
        <v>237</v>
      </c>
      <c r="I32" s="320" t="s">
        <v>1233</v>
      </c>
      <c r="J32" s="321" t="s">
        <v>1234</v>
      </c>
      <c r="K32" s="322">
        <v>140000000</v>
      </c>
      <c r="L32" s="323" t="e">
        <f>SUMIF(DataPembayaran_BLU!$K$2:$K$1000,Pagu_BLU!I32,data_pembayaran_total_pembayaran)</f>
        <v>#VALUE!</v>
      </c>
      <c r="M32" s="324" t="e">
        <f t="shared" si="0"/>
        <v>#VALUE!</v>
      </c>
      <c r="N32" s="325"/>
      <c r="O32" s="325"/>
      <c r="P32" s="323">
        <v>140000000</v>
      </c>
      <c r="Q32" s="327" t="e">
        <f t="shared" si="1"/>
        <v>#VALUE!</v>
      </c>
      <c r="R32" s="324" t="e">
        <f t="shared" si="2"/>
        <v>#VALUE!</v>
      </c>
      <c r="S32" s="325"/>
      <c r="T32" s="325"/>
      <c r="U32" s="325"/>
    </row>
    <row r="33" spans="1:21">
      <c r="A33" s="315" t="s">
        <v>230</v>
      </c>
      <c r="B33" s="330" t="s">
        <v>273</v>
      </c>
      <c r="C33" s="316" t="s">
        <v>284</v>
      </c>
      <c r="D33" s="317" t="s">
        <v>233</v>
      </c>
      <c r="E33" s="318" t="s">
        <v>234</v>
      </c>
      <c r="F33" s="319" t="s">
        <v>235</v>
      </c>
      <c r="G33" s="9" t="s">
        <v>259</v>
      </c>
      <c r="H33" s="315" t="s">
        <v>241</v>
      </c>
      <c r="I33" s="320" t="s">
        <v>1235</v>
      </c>
      <c r="J33" s="321" t="s">
        <v>1236</v>
      </c>
      <c r="K33" s="322">
        <v>200000000</v>
      </c>
      <c r="L33" s="323" t="e">
        <f>SUMIF(DataPembayaran_BLU!$K$2:$K$1000,Pagu_BLU!I33,data_pembayaran_total_pembayaran)</f>
        <v>#VALUE!</v>
      </c>
      <c r="M33" s="324" t="e">
        <f t="shared" si="0"/>
        <v>#VALUE!</v>
      </c>
      <c r="N33" s="325"/>
      <c r="O33" s="325"/>
      <c r="P33" s="323">
        <v>200000000</v>
      </c>
      <c r="Q33" s="327" t="e">
        <f t="shared" si="1"/>
        <v>#VALUE!</v>
      </c>
      <c r="R33" s="324" t="e">
        <f t="shared" si="2"/>
        <v>#VALUE!</v>
      </c>
      <c r="S33" s="325"/>
      <c r="T33" s="325"/>
      <c r="U33" s="325"/>
    </row>
    <row r="34" spans="1:21">
      <c r="A34" s="315" t="s">
        <v>230</v>
      </c>
      <c r="B34" s="330" t="s">
        <v>273</v>
      </c>
      <c r="C34" s="316" t="s">
        <v>284</v>
      </c>
      <c r="D34" s="317" t="s">
        <v>233</v>
      </c>
      <c r="E34" s="318" t="s">
        <v>234</v>
      </c>
      <c r="F34" s="319" t="s">
        <v>235</v>
      </c>
      <c r="G34" s="9" t="s">
        <v>259</v>
      </c>
      <c r="H34" s="315" t="s">
        <v>245</v>
      </c>
      <c r="I34" s="320" t="s">
        <v>1237</v>
      </c>
      <c r="J34" s="321" t="s">
        <v>1238</v>
      </c>
      <c r="K34" s="322">
        <v>200000000</v>
      </c>
      <c r="L34" s="323" t="e">
        <f>SUMIF(DataPembayaran_BLU!$K$2:$K$1000,Pagu_BLU!I34,data_pembayaran_total_pembayaran)</f>
        <v>#VALUE!</v>
      </c>
      <c r="M34" s="324" t="e">
        <f t="shared" si="0"/>
        <v>#VALUE!</v>
      </c>
      <c r="N34" s="325"/>
      <c r="O34" s="325"/>
      <c r="P34" s="323">
        <v>200000000</v>
      </c>
      <c r="Q34" s="327" t="e">
        <f t="shared" si="1"/>
        <v>#VALUE!</v>
      </c>
      <c r="R34" s="324" t="e">
        <f t="shared" si="2"/>
        <v>#VALUE!</v>
      </c>
      <c r="S34" s="325"/>
      <c r="T34" s="325"/>
      <c r="U34" s="325"/>
    </row>
    <row r="35" spans="1:21">
      <c r="A35" s="315" t="s">
        <v>230</v>
      </c>
      <c r="B35" s="330" t="s">
        <v>273</v>
      </c>
      <c r="C35" s="316" t="s">
        <v>284</v>
      </c>
      <c r="D35" s="317" t="s">
        <v>233</v>
      </c>
      <c r="E35" s="318" t="s">
        <v>234</v>
      </c>
      <c r="F35" s="319" t="s">
        <v>235</v>
      </c>
      <c r="G35" s="9" t="s">
        <v>259</v>
      </c>
      <c r="H35" s="315" t="s">
        <v>1202</v>
      </c>
      <c r="I35" s="320" t="s">
        <v>1239</v>
      </c>
      <c r="J35" s="321" t="s">
        <v>1240</v>
      </c>
      <c r="K35" s="322">
        <v>200000000</v>
      </c>
      <c r="L35" s="323" t="e">
        <f>SUMIF(DataPembayaran_BLU!$K$2:$K$1000,Pagu_BLU!I35,data_pembayaran_total_pembayaran)</f>
        <v>#VALUE!</v>
      </c>
      <c r="M35" s="324" t="e">
        <f t="shared" si="0"/>
        <v>#VALUE!</v>
      </c>
      <c r="N35" s="325"/>
      <c r="O35" s="325"/>
      <c r="P35" s="323">
        <v>200000000</v>
      </c>
      <c r="Q35" s="327" t="e">
        <f t="shared" si="1"/>
        <v>#VALUE!</v>
      </c>
      <c r="R35" s="324" t="e">
        <f t="shared" si="2"/>
        <v>#VALUE!</v>
      </c>
      <c r="S35" s="325"/>
      <c r="T35" s="325"/>
      <c r="U35" s="325"/>
    </row>
    <row r="36" spans="1:21">
      <c r="A36" s="315" t="s">
        <v>230</v>
      </c>
      <c r="B36" s="330" t="s">
        <v>273</v>
      </c>
      <c r="C36" s="316" t="s">
        <v>284</v>
      </c>
      <c r="D36" s="317" t="s">
        <v>233</v>
      </c>
      <c r="E36" s="318" t="s">
        <v>234</v>
      </c>
      <c r="F36" s="319" t="s">
        <v>235</v>
      </c>
      <c r="G36" s="9" t="s">
        <v>259</v>
      </c>
      <c r="H36" s="315" t="s">
        <v>1205</v>
      </c>
      <c r="I36" s="320" t="s">
        <v>1241</v>
      </c>
      <c r="J36" s="321" t="s">
        <v>1242</v>
      </c>
      <c r="K36" s="322">
        <v>200000000</v>
      </c>
      <c r="L36" s="323" t="e">
        <f>SUMIF(DataPembayaran_BLU!$K$2:$K$1000,Pagu_BLU!I36,data_pembayaran_total_pembayaran)</f>
        <v>#VALUE!</v>
      </c>
      <c r="M36" s="324" t="e">
        <f t="shared" si="0"/>
        <v>#VALUE!</v>
      </c>
      <c r="N36" s="325"/>
      <c r="O36" s="325"/>
      <c r="P36" s="323">
        <v>200000000</v>
      </c>
      <c r="Q36" s="327" t="e">
        <f t="shared" si="1"/>
        <v>#VALUE!</v>
      </c>
      <c r="R36" s="324" t="e">
        <f t="shared" si="2"/>
        <v>#VALUE!</v>
      </c>
      <c r="S36" s="325"/>
      <c r="T36" s="325"/>
      <c r="U36" s="325"/>
    </row>
    <row r="37" spans="1:21">
      <c r="A37" s="315" t="s">
        <v>230</v>
      </c>
      <c r="B37" s="330" t="s">
        <v>273</v>
      </c>
      <c r="C37" s="316" t="s">
        <v>284</v>
      </c>
      <c r="D37" s="317" t="s">
        <v>233</v>
      </c>
      <c r="E37" s="318" t="s">
        <v>234</v>
      </c>
      <c r="F37" s="319" t="s">
        <v>277</v>
      </c>
      <c r="G37" s="9" t="s">
        <v>285</v>
      </c>
      <c r="H37" s="315" t="s">
        <v>237</v>
      </c>
      <c r="I37" s="320" t="s">
        <v>1243</v>
      </c>
      <c r="J37" s="321" t="s">
        <v>1244</v>
      </c>
      <c r="K37" s="322">
        <v>400000000</v>
      </c>
      <c r="L37" s="323" t="e">
        <f>SUMIF(DataPembayaran_BLU!$K$2:$K$1000,Pagu_BLU!I37,data_pembayaran_total_pembayaran)</f>
        <v>#VALUE!</v>
      </c>
      <c r="M37" s="324" t="e">
        <f t="shared" si="0"/>
        <v>#VALUE!</v>
      </c>
      <c r="N37" s="325"/>
      <c r="O37" s="325"/>
      <c r="P37" s="323">
        <v>400000000</v>
      </c>
      <c r="Q37" s="327" t="e">
        <f t="shared" si="1"/>
        <v>#VALUE!</v>
      </c>
      <c r="R37" s="324" t="e">
        <f t="shared" si="2"/>
        <v>#VALUE!</v>
      </c>
      <c r="S37" s="325"/>
      <c r="T37" s="325"/>
      <c r="U37" s="325"/>
    </row>
    <row r="38" spans="1:21">
      <c r="A38" s="315" t="s">
        <v>230</v>
      </c>
      <c r="B38" s="330" t="s">
        <v>273</v>
      </c>
      <c r="C38" s="316" t="s">
        <v>284</v>
      </c>
      <c r="D38" s="317" t="s">
        <v>233</v>
      </c>
      <c r="E38" s="318" t="s">
        <v>234</v>
      </c>
      <c r="F38" s="319" t="s">
        <v>277</v>
      </c>
      <c r="G38" s="9" t="s">
        <v>285</v>
      </c>
      <c r="H38" s="315" t="s">
        <v>241</v>
      </c>
      <c r="I38" s="320" t="s">
        <v>1245</v>
      </c>
      <c r="J38" s="321" t="s">
        <v>1246</v>
      </c>
      <c r="K38" s="322">
        <v>900000000</v>
      </c>
      <c r="L38" s="323" t="e">
        <f>SUMIF(DataPembayaran_BLU!$K$2:$K$1000,Pagu_BLU!I38,data_pembayaran_total_pembayaran)</f>
        <v>#VALUE!</v>
      </c>
      <c r="M38" s="324" t="e">
        <f t="shared" si="0"/>
        <v>#VALUE!</v>
      </c>
      <c r="N38" s="325"/>
      <c r="O38" s="325"/>
      <c r="P38" s="323">
        <v>900000000</v>
      </c>
      <c r="Q38" s="327" t="e">
        <f t="shared" si="1"/>
        <v>#VALUE!</v>
      </c>
      <c r="R38" s="324" t="e">
        <f t="shared" si="2"/>
        <v>#VALUE!</v>
      </c>
      <c r="S38" s="325"/>
      <c r="T38" s="325"/>
      <c r="U38" s="325"/>
    </row>
    <row r="39" spans="1:21">
      <c r="A39" s="315" t="s">
        <v>230</v>
      </c>
      <c r="B39" s="330" t="s">
        <v>273</v>
      </c>
      <c r="C39" s="316" t="s">
        <v>284</v>
      </c>
      <c r="D39" s="317" t="s">
        <v>233</v>
      </c>
      <c r="E39" s="318" t="s">
        <v>234</v>
      </c>
      <c r="F39" s="319" t="s">
        <v>277</v>
      </c>
      <c r="G39" s="9" t="s">
        <v>285</v>
      </c>
      <c r="H39" s="315" t="s">
        <v>245</v>
      </c>
      <c r="I39" s="320" t="s">
        <v>1247</v>
      </c>
      <c r="J39" s="321" t="s">
        <v>1248</v>
      </c>
      <c r="K39" s="322">
        <v>600000000</v>
      </c>
      <c r="L39" s="323" t="e">
        <f>SUMIF(DataPembayaran_BLU!$K$2:$K$1000,Pagu_BLU!I39,data_pembayaran_total_pembayaran)</f>
        <v>#VALUE!</v>
      </c>
      <c r="M39" s="324" t="e">
        <f t="shared" si="0"/>
        <v>#VALUE!</v>
      </c>
      <c r="N39" s="325"/>
      <c r="O39" s="325"/>
      <c r="P39" s="323">
        <v>600000000</v>
      </c>
      <c r="Q39" s="327" t="e">
        <f t="shared" si="1"/>
        <v>#VALUE!</v>
      </c>
      <c r="R39" s="324" t="e">
        <f t="shared" si="2"/>
        <v>#VALUE!</v>
      </c>
      <c r="S39" s="325"/>
      <c r="T39" s="325"/>
      <c r="U39" s="325"/>
    </row>
    <row r="40" spans="1:21">
      <c r="A40" s="315" t="s">
        <v>230</v>
      </c>
      <c r="B40" s="330" t="s">
        <v>273</v>
      </c>
      <c r="C40" s="316" t="s">
        <v>284</v>
      </c>
      <c r="D40" s="317" t="s">
        <v>233</v>
      </c>
      <c r="E40" s="318" t="s">
        <v>234</v>
      </c>
      <c r="F40" s="319" t="s">
        <v>277</v>
      </c>
      <c r="G40" s="9" t="s">
        <v>285</v>
      </c>
      <c r="H40" s="315" t="s">
        <v>1202</v>
      </c>
      <c r="I40" s="320" t="s">
        <v>1249</v>
      </c>
      <c r="J40" s="321" t="s">
        <v>1250</v>
      </c>
      <c r="K40" s="322">
        <v>800000000</v>
      </c>
      <c r="L40" s="323" t="e">
        <f>SUMIF(DataPembayaran_BLU!$K$2:$K$1000,Pagu_BLU!I40,data_pembayaran_total_pembayaran)</f>
        <v>#VALUE!</v>
      </c>
      <c r="M40" s="324" t="e">
        <f t="shared" si="0"/>
        <v>#VALUE!</v>
      </c>
      <c r="N40" s="325"/>
      <c r="O40" s="325"/>
      <c r="P40" s="323">
        <v>800000000</v>
      </c>
      <c r="Q40" s="327" t="e">
        <f t="shared" si="1"/>
        <v>#VALUE!</v>
      </c>
      <c r="R40" s="324" t="e">
        <f t="shared" si="2"/>
        <v>#VALUE!</v>
      </c>
      <c r="S40" s="325"/>
      <c r="T40" s="325"/>
      <c r="U40" s="325"/>
    </row>
    <row r="41" spans="1:21">
      <c r="A41" s="315" t="s">
        <v>230</v>
      </c>
      <c r="B41" s="330" t="s">
        <v>273</v>
      </c>
      <c r="C41" s="316" t="s">
        <v>284</v>
      </c>
      <c r="D41" s="317" t="s">
        <v>233</v>
      </c>
      <c r="E41" s="318" t="s">
        <v>234</v>
      </c>
      <c r="F41" s="319" t="s">
        <v>277</v>
      </c>
      <c r="G41" s="9" t="s">
        <v>285</v>
      </c>
      <c r="H41" s="315" t="s">
        <v>1205</v>
      </c>
      <c r="I41" s="320" t="s">
        <v>1251</v>
      </c>
      <c r="J41" s="321" t="s">
        <v>1252</v>
      </c>
      <c r="K41" s="322">
        <v>800000000</v>
      </c>
      <c r="L41" s="323" t="e">
        <f>SUMIF(DataPembayaran_BLU!$K$2:$K$1000,Pagu_BLU!I41,data_pembayaran_total_pembayaran)</f>
        <v>#VALUE!</v>
      </c>
      <c r="M41" s="324" t="e">
        <f t="shared" si="0"/>
        <v>#VALUE!</v>
      </c>
      <c r="N41" s="325"/>
      <c r="O41" s="325"/>
      <c r="P41" s="323">
        <v>800000000</v>
      </c>
      <c r="Q41" s="327" t="e">
        <f t="shared" si="1"/>
        <v>#VALUE!</v>
      </c>
      <c r="R41" s="324" t="e">
        <f t="shared" si="2"/>
        <v>#VALUE!</v>
      </c>
      <c r="S41" s="325"/>
      <c r="T41" s="325"/>
      <c r="U41" s="325"/>
    </row>
    <row r="42" spans="1:21">
      <c r="A42" s="315" t="s">
        <v>230</v>
      </c>
      <c r="B42" s="332" t="s">
        <v>273</v>
      </c>
      <c r="C42" s="316" t="s">
        <v>284</v>
      </c>
      <c r="D42" s="317" t="s">
        <v>233</v>
      </c>
      <c r="E42" s="318" t="s">
        <v>254</v>
      </c>
      <c r="F42" s="319" t="s">
        <v>235</v>
      </c>
      <c r="G42" s="9" t="s">
        <v>274</v>
      </c>
      <c r="H42" s="315" t="s">
        <v>237</v>
      </c>
      <c r="I42" s="320" t="s">
        <v>1253</v>
      </c>
      <c r="J42" s="321" t="s">
        <v>1254</v>
      </c>
      <c r="K42" s="322">
        <v>60000000</v>
      </c>
      <c r="L42" s="323" t="e">
        <f>SUMIF(DataPembayaran_BLU!$K$2:$K$1000,Pagu_BLU!I42,data_pembayaran_total_pembayaran)</f>
        <v>#VALUE!</v>
      </c>
      <c r="M42" s="324" t="e">
        <f t="shared" si="0"/>
        <v>#VALUE!</v>
      </c>
      <c r="N42" s="325"/>
      <c r="O42" s="325"/>
      <c r="P42" s="323">
        <v>60000000</v>
      </c>
      <c r="Q42" s="327" t="e">
        <f t="shared" si="1"/>
        <v>#VALUE!</v>
      </c>
      <c r="R42" s="324" t="e">
        <f t="shared" si="2"/>
        <v>#VALUE!</v>
      </c>
      <c r="S42" s="325"/>
      <c r="T42" s="325"/>
      <c r="U42" s="325"/>
    </row>
    <row r="43" spans="1:21">
      <c r="A43" s="315" t="s">
        <v>230</v>
      </c>
      <c r="B43" s="332" t="s">
        <v>273</v>
      </c>
      <c r="C43" s="316" t="s">
        <v>284</v>
      </c>
      <c r="D43" s="317" t="s">
        <v>233</v>
      </c>
      <c r="E43" s="318" t="s">
        <v>254</v>
      </c>
      <c r="F43" s="319" t="s">
        <v>277</v>
      </c>
      <c r="G43" s="9" t="s">
        <v>1255</v>
      </c>
      <c r="H43" s="315" t="s">
        <v>237</v>
      </c>
      <c r="I43" s="320" t="s">
        <v>1256</v>
      </c>
      <c r="J43" s="321" t="s">
        <v>1257</v>
      </c>
      <c r="K43" s="322">
        <v>250000000</v>
      </c>
      <c r="L43" s="323" t="e">
        <f>SUMIF(DataPembayaran_BLU!$K$2:$K$1000,Pagu_BLU!I43,data_pembayaran_total_pembayaran)</f>
        <v>#VALUE!</v>
      </c>
      <c r="M43" s="324" t="e">
        <f t="shared" si="0"/>
        <v>#VALUE!</v>
      </c>
      <c r="N43" s="325"/>
      <c r="O43" s="325"/>
      <c r="P43" s="323">
        <v>250000000</v>
      </c>
      <c r="Q43" s="327" t="e">
        <f t="shared" si="1"/>
        <v>#VALUE!</v>
      </c>
      <c r="R43" s="324" t="e">
        <f t="shared" si="2"/>
        <v>#VALUE!</v>
      </c>
      <c r="S43" s="325"/>
      <c r="T43" s="325"/>
      <c r="U43" s="325"/>
    </row>
    <row r="44" spans="1:21">
      <c r="A44" s="315" t="s">
        <v>230</v>
      </c>
      <c r="B44" s="332" t="s">
        <v>273</v>
      </c>
      <c r="C44" s="316" t="s">
        <v>284</v>
      </c>
      <c r="D44" s="317" t="s">
        <v>233</v>
      </c>
      <c r="E44" s="318" t="s">
        <v>254</v>
      </c>
      <c r="F44" s="319" t="s">
        <v>277</v>
      </c>
      <c r="G44" s="9" t="s">
        <v>1255</v>
      </c>
      <c r="H44" s="315" t="s">
        <v>241</v>
      </c>
      <c r="I44" s="320" t="s">
        <v>1258</v>
      </c>
      <c r="J44" s="321" t="s">
        <v>1259</v>
      </c>
      <c r="K44" s="322">
        <v>271876000</v>
      </c>
      <c r="L44" s="323" t="e">
        <f>SUMIF(DataPembayaran_BLU!$K$2:$K$1000,Pagu_BLU!I44,data_pembayaran_total_pembayaran)</f>
        <v>#VALUE!</v>
      </c>
      <c r="M44" s="324" t="e">
        <f t="shared" si="0"/>
        <v>#VALUE!</v>
      </c>
      <c r="N44" s="325"/>
      <c r="O44" s="325"/>
      <c r="P44" s="323">
        <v>271876000</v>
      </c>
      <c r="Q44" s="327" t="e">
        <f t="shared" si="1"/>
        <v>#VALUE!</v>
      </c>
      <c r="R44" s="324" t="e">
        <f t="shared" si="2"/>
        <v>#VALUE!</v>
      </c>
      <c r="S44" s="325"/>
      <c r="T44" s="325"/>
      <c r="U44" s="325"/>
    </row>
    <row r="45" spans="1:21">
      <c r="A45" s="315" t="s">
        <v>230</v>
      </c>
      <c r="B45" s="332" t="s">
        <v>273</v>
      </c>
      <c r="C45" s="316" t="s">
        <v>284</v>
      </c>
      <c r="D45" s="317" t="s">
        <v>233</v>
      </c>
      <c r="E45" s="318" t="s">
        <v>254</v>
      </c>
      <c r="F45" s="319" t="s">
        <v>262</v>
      </c>
      <c r="G45" s="9" t="s">
        <v>259</v>
      </c>
      <c r="H45" s="315" t="s">
        <v>237</v>
      </c>
      <c r="I45" s="320" t="s">
        <v>1260</v>
      </c>
      <c r="J45" s="321" t="s">
        <v>1261</v>
      </c>
      <c r="K45" s="322">
        <v>400000000</v>
      </c>
      <c r="L45" s="323" t="e">
        <f>SUMIF(DataPembayaran_BLU!$K$2:$K$1000,Pagu_BLU!I45,data_pembayaran_total_pembayaran)</f>
        <v>#VALUE!</v>
      </c>
      <c r="M45" s="324" t="e">
        <f t="shared" si="0"/>
        <v>#VALUE!</v>
      </c>
      <c r="N45" s="325"/>
      <c r="O45" s="325"/>
      <c r="P45" s="323">
        <v>400000000</v>
      </c>
      <c r="Q45" s="327" t="e">
        <f t="shared" si="1"/>
        <v>#VALUE!</v>
      </c>
      <c r="R45" s="324" t="e">
        <f t="shared" si="2"/>
        <v>#VALUE!</v>
      </c>
      <c r="S45" s="325"/>
      <c r="T45" s="325"/>
      <c r="U45" s="325"/>
    </row>
    <row r="46" spans="1:21">
      <c r="A46" s="315" t="s">
        <v>230</v>
      </c>
      <c r="B46" s="332" t="s">
        <v>273</v>
      </c>
      <c r="C46" s="316" t="s">
        <v>284</v>
      </c>
      <c r="D46" s="317" t="s">
        <v>233</v>
      </c>
      <c r="E46" s="318" t="s">
        <v>254</v>
      </c>
      <c r="F46" s="319" t="s">
        <v>262</v>
      </c>
      <c r="G46" s="9" t="s">
        <v>259</v>
      </c>
      <c r="H46" s="315" t="s">
        <v>241</v>
      </c>
      <c r="I46" s="320" t="s">
        <v>1262</v>
      </c>
      <c r="J46" s="321" t="s">
        <v>1263</v>
      </c>
      <c r="K46" s="322">
        <v>3936000000</v>
      </c>
      <c r="L46" s="323" t="e">
        <f>SUMIF(DataPembayaran_BLU!$K$2:$K$1000,Pagu_BLU!I46,data_pembayaran_total_pembayaran)</f>
        <v>#VALUE!</v>
      </c>
      <c r="M46" s="324" t="e">
        <f t="shared" si="0"/>
        <v>#VALUE!</v>
      </c>
      <c r="N46" s="325"/>
      <c r="O46" s="325"/>
      <c r="P46" s="323">
        <v>3936000000</v>
      </c>
      <c r="Q46" s="327" t="e">
        <f t="shared" si="1"/>
        <v>#VALUE!</v>
      </c>
      <c r="R46" s="324" t="e">
        <f t="shared" si="2"/>
        <v>#VALUE!</v>
      </c>
      <c r="S46" s="325"/>
      <c r="T46" s="325"/>
      <c r="U46" s="325"/>
    </row>
    <row r="47" spans="1:21">
      <c r="A47" s="315" t="s">
        <v>230</v>
      </c>
      <c r="B47" s="332" t="s">
        <v>273</v>
      </c>
      <c r="C47" s="316" t="s">
        <v>284</v>
      </c>
      <c r="D47" s="317" t="s">
        <v>233</v>
      </c>
      <c r="E47" s="318" t="s">
        <v>254</v>
      </c>
      <c r="F47" s="319" t="s">
        <v>262</v>
      </c>
      <c r="G47" s="9" t="s">
        <v>285</v>
      </c>
      <c r="H47" s="315" t="s">
        <v>237</v>
      </c>
      <c r="I47" s="320" t="s">
        <v>1264</v>
      </c>
      <c r="J47" s="321" t="s">
        <v>1265</v>
      </c>
      <c r="K47" s="322">
        <v>396000000</v>
      </c>
      <c r="L47" s="323" t="e">
        <f>SUMIF(DataPembayaran_BLU!$K$2:$K$1000,Pagu_BLU!I47,data_pembayaran_total_pembayaran)</f>
        <v>#VALUE!</v>
      </c>
      <c r="M47" s="324" t="e">
        <f t="shared" si="0"/>
        <v>#VALUE!</v>
      </c>
      <c r="N47" s="325"/>
      <c r="O47" s="325"/>
      <c r="P47" s="333">
        <v>396000000</v>
      </c>
      <c r="Q47" s="327" t="e">
        <f t="shared" si="1"/>
        <v>#VALUE!</v>
      </c>
      <c r="R47" s="324" t="e">
        <f t="shared" si="2"/>
        <v>#VALUE!</v>
      </c>
      <c r="S47" s="325"/>
      <c r="T47" s="325"/>
      <c r="U47" s="325"/>
    </row>
    <row r="48" spans="1:21">
      <c r="A48" s="315" t="s">
        <v>230</v>
      </c>
      <c r="B48" s="332" t="s">
        <v>273</v>
      </c>
      <c r="C48" s="316" t="s">
        <v>284</v>
      </c>
      <c r="D48" s="317" t="s">
        <v>1266</v>
      </c>
      <c r="E48" s="318" t="s">
        <v>250</v>
      </c>
      <c r="F48" s="319" t="s">
        <v>235</v>
      </c>
      <c r="G48" s="9" t="s">
        <v>285</v>
      </c>
      <c r="H48" s="315" t="s">
        <v>237</v>
      </c>
      <c r="I48" s="320" t="s">
        <v>1267</v>
      </c>
      <c r="J48" s="321" t="s">
        <v>1268</v>
      </c>
      <c r="K48" s="322">
        <v>100000000</v>
      </c>
      <c r="L48" s="323" t="e">
        <f>SUMIF(DataPembayaran_BLU!$K$2:$K$1000,Pagu_BLU!I48,data_pembayaran_total_pembayaran)</f>
        <v>#VALUE!</v>
      </c>
      <c r="M48" s="324" t="e">
        <f t="shared" si="0"/>
        <v>#VALUE!</v>
      </c>
      <c r="N48" s="325"/>
      <c r="O48" s="325"/>
      <c r="P48" s="323">
        <v>100000000</v>
      </c>
      <c r="Q48" s="327" t="e">
        <f t="shared" si="1"/>
        <v>#VALUE!</v>
      </c>
      <c r="R48" s="324" t="e">
        <f t="shared" si="2"/>
        <v>#VALUE!</v>
      </c>
      <c r="S48" s="325"/>
      <c r="T48" s="325"/>
      <c r="U48" s="325"/>
    </row>
    <row r="49" spans="1:21">
      <c r="A49" s="315" t="s">
        <v>230</v>
      </c>
      <c r="B49" s="332" t="s">
        <v>273</v>
      </c>
      <c r="C49" s="316" t="s">
        <v>284</v>
      </c>
      <c r="D49" s="317" t="s">
        <v>1266</v>
      </c>
      <c r="E49" s="318" t="s">
        <v>250</v>
      </c>
      <c r="F49" s="319" t="s">
        <v>277</v>
      </c>
      <c r="G49" s="9" t="s">
        <v>285</v>
      </c>
      <c r="H49" s="315" t="s">
        <v>237</v>
      </c>
      <c r="I49" s="320" t="s">
        <v>1269</v>
      </c>
      <c r="J49" s="321" t="s">
        <v>1268</v>
      </c>
      <c r="K49" s="322">
        <v>150000000</v>
      </c>
      <c r="L49" s="323" t="e">
        <f>SUMIF(DataPembayaran_BLU!$K$2:$K$1000,Pagu_BLU!I49,data_pembayaran_total_pembayaran)</f>
        <v>#VALUE!</v>
      </c>
      <c r="M49" s="324" t="e">
        <f t="shared" si="0"/>
        <v>#VALUE!</v>
      </c>
      <c r="N49" s="325"/>
      <c r="O49" s="325"/>
      <c r="P49" s="323">
        <v>150000000</v>
      </c>
      <c r="Q49" s="327" t="e">
        <f t="shared" si="1"/>
        <v>#VALUE!</v>
      </c>
      <c r="R49" s="324" t="e">
        <f t="shared" si="2"/>
        <v>#VALUE!</v>
      </c>
      <c r="S49" s="325"/>
      <c r="T49" s="325"/>
      <c r="U49" s="325"/>
    </row>
    <row r="50" spans="1:21">
      <c r="A50" s="315" t="s">
        <v>1270</v>
      </c>
      <c r="B50" s="332" t="s">
        <v>1271</v>
      </c>
      <c r="C50" s="316" t="s">
        <v>1272</v>
      </c>
      <c r="D50" s="317" t="s">
        <v>1273</v>
      </c>
      <c r="E50" s="318" t="s">
        <v>250</v>
      </c>
      <c r="F50" s="319" t="s">
        <v>235</v>
      </c>
      <c r="G50" s="9" t="s">
        <v>259</v>
      </c>
      <c r="H50" s="315" t="s">
        <v>237</v>
      </c>
      <c r="I50" s="320" t="s">
        <v>1274</v>
      </c>
      <c r="J50" s="321" t="s">
        <v>1275</v>
      </c>
      <c r="K50" s="322">
        <v>10000000</v>
      </c>
      <c r="L50" s="323" t="e">
        <f>SUMIF(DataPembayaran_BLU!$K$2:$K$1000,Pagu_BLU!I50,data_pembayaran_total_pembayaran)</f>
        <v>#VALUE!</v>
      </c>
      <c r="M50" s="324" t="e">
        <f t="shared" si="0"/>
        <v>#VALUE!</v>
      </c>
      <c r="N50" s="325"/>
      <c r="O50" s="325"/>
      <c r="P50" s="323">
        <v>10000000</v>
      </c>
      <c r="Q50" s="327" t="e">
        <f t="shared" si="1"/>
        <v>#VALUE!</v>
      </c>
      <c r="R50" s="324" t="e">
        <f t="shared" si="2"/>
        <v>#VALUE!</v>
      </c>
      <c r="S50" s="325"/>
      <c r="T50" s="325"/>
      <c r="U50" s="325"/>
    </row>
    <row r="51" spans="1:21">
      <c r="A51" s="315" t="s">
        <v>1270</v>
      </c>
      <c r="B51" s="332" t="s">
        <v>1271</v>
      </c>
      <c r="C51" s="316" t="s">
        <v>1272</v>
      </c>
      <c r="D51" s="317" t="s">
        <v>1276</v>
      </c>
      <c r="E51" s="318" t="s">
        <v>250</v>
      </c>
      <c r="F51" s="319" t="s">
        <v>235</v>
      </c>
      <c r="G51" s="9" t="s">
        <v>1277</v>
      </c>
      <c r="H51" s="315" t="s">
        <v>237</v>
      </c>
      <c r="I51" s="320" t="s">
        <v>1278</v>
      </c>
      <c r="J51" s="321" t="s">
        <v>1279</v>
      </c>
      <c r="K51" s="322">
        <v>5786532000</v>
      </c>
      <c r="L51" s="323" t="e">
        <f>SUMIF(DataPembayaran_BLU!$K$2:$K$1000,Pagu_BLU!I51,data_pembayaran_total_pembayaran)</f>
        <v>#VALUE!</v>
      </c>
      <c r="M51" s="324" t="e">
        <f t="shared" si="0"/>
        <v>#VALUE!</v>
      </c>
      <c r="N51" s="325"/>
      <c r="O51" s="325"/>
      <c r="P51" s="323">
        <v>5786532000</v>
      </c>
      <c r="Q51" s="327" t="e">
        <f t="shared" si="1"/>
        <v>#VALUE!</v>
      </c>
      <c r="R51" s="324" t="e">
        <f t="shared" si="2"/>
        <v>#VALUE!</v>
      </c>
      <c r="S51" s="325"/>
      <c r="T51" s="325"/>
      <c r="U51" s="325"/>
    </row>
    <row r="52" spans="1:21">
      <c r="A52" s="315" t="s">
        <v>1270</v>
      </c>
      <c r="B52" s="332" t="s">
        <v>1271</v>
      </c>
      <c r="C52" s="316" t="s">
        <v>1272</v>
      </c>
      <c r="D52" s="317" t="s">
        <v>1276</v>
      </c>
      <c r="E52" s="318" t="s">
        <v>250</v>
      </c>
      <c r="F52" s="319" t="s">
        <v>235</v>
      </c>
      <c r="G52" s="9" t="s">
        <v>1277</v>
      </c>
      <c r="H52" s="315" t="s">
        <v>241</v>
      </c>
      <c r="I52" s="320" t="s">
        <v>1280</v>
      </c>
      <c r="J52" s="321" t="s">
        <v>1281</v>
      </c>
      <c r="K52" s="322">
        <v>6470118000</v>
      </c>
      <c r="L52" s="323" t="e">
        <f>SUMIF(DataPembayaran_BLU!$K$2:$K$1000,Pagu_BLU!I52,data_pembayaran_total_pembayaran)</f>
        <v>#VALUE!</v>
      </c>
      <c r="M52" s="324" t="e">
        <f t="shared" si="0"/>
        <v>#VALUE!</v>
      </c>
      <c r="N52" s="325"/>
      <c r="O52" s="325"/>
      <c r="P52" s="323">
        <v>6470118000</v>
      </c>
      <c r="Q52" s="327" t="e">
        <f t="shared" si="1"/>
        <v>#VALUE!</v>
      </c>
      <c r="R52" s="324" t="e">
        <f t="shared" si="2"/>
        <v>#VALUE!</v>
      </c>
      <c r="S52" s="325"/>
      <c r="T52" s="325"/>
      <c r="U52" s="325"/>
    </row>
    <row r="53" spans="1:21">
      <c r="A53" s="315" t="s">
        <v>1270</v>
      </c>
      <c r="B53" s="332" t="s">
        <v>1271</v>
      </c>
      <c r="C53" s="316" t="s">
        <v>1272</v>
      </c>
      <c r="D53" s="317" t="s">
        <v>1276</v>
      </c>
      <c r="E53" s="318" t="s">
        <v>250</v>
      </c>
      <c r="F53" s="319" t="s">
        <v>277</v>
      </c>
      <c r="G53" s="9" t="s">
        <v>1282</v>
      </c>
      <c r="H53" s="315" t="s">
        <v>237</v>
      </c>
      <c r="I53" s="320" t="s">
        <v>1283</v>
      </c>
      <c r="J53" s="321" t="s">
        <v>1284</v>
      </c>
      <c r="K53" s="322">
        <v>85680000</v>
      </c>
      <c r="L53" s="323" t="e">
        <f>SUMIF(DataPembayaran_BLU!$K$2:$K$1000,Pagu_BLU!I53,data_pembayaran_total_pembayaran)</f>
        <v>#VALUE!</v>
      </c>
      <c r="M53" s="324" t="e">
        <f t="shared" si="0"/>
        <v>#VALUE!</v>
      </c>
      <c r="N53" s="325"/>
      <c r="O53" s="325"/>
      <c r="P53" s="323">
        <v>85680000</v>
      </c>
      <c r="Q53" s="327" t="e">
        <f t="shared" si="1"/>
        <v>#VALUE!</v>
      </c>
      <c r="R53" s="324" t="e">
        <f t="shared" si="2"/>
        <v>#VALUE!</v>
      </c>
      <c r="S53" s="325"/>
      <c r="T53" s="325"/>
      <c r="U53" s="325"/>
    </row>
    <row r="54" spans="1:21">
      <c r="A54" s="315" t="s">
        <v>1270</v>
      </c>
      <c r="B54" s="332" t="s">
        <v>1271</v>
      </c>
      <c r="C54" s="316" t="s">
        <v>1272</v>
      </c>
      <c r="D54" s="317" t="s">
        <v>1276</v>
      </c>
      <c r="E54" s="318" t="s">
        <v>250</v>
      </c>
      <c r="F54" s="319" t="s">
        <v>277</v>
      </c>
      <c r="G54" s="9" t="s">
        <v>1282</v>
      </c>
      <c r="H54" s="315" t="s">
        <v>241</v>
      </c>
      <c r="I54" s="320" t="s">
        <v>1285</v>
      </c>
      <c r="J54" s="321" t="s">
        <v>1286</v>
      </c>
      <c r="K54" s="322">
        <v>16800000</v>
      </c>
      <c r="L54" s="323" t="e">
        <f>SUMIF(DataPembayaran_BLU!$K$2:$K$1000,Pagu_BLU!I54,data_pembayaran_total_pembayaran)</f>
        <v>#VALUE!</v>
      </c>
      <c r="M54" s="324" t="e">
        <f t="shared" si="0"/>
        <v>#VALUE!</v>
      </c>
      <c r="N54" s="325"/>
      <c r="O54" s="325"/>
      <c r="P54" s="323">
        <v>16800000</v>
      </c>
      <c r="Q54" s="327" t="e">
        <f t="shared" si="1"/>
        <v>#VALUE!</v>
      </c>
      <c r="R54" s="324" t="e">
        <f t="shared" si="2"/>
        <v>#VALUE!</v>
      </c>
      <c r="S54" s="325"/>
      <c r="T54" s="325"/>
      <c r="U54" s="325"/>
    </row>
    <row r="55" spans="1:21">
      <c r="A55" s="315" t="s">
        <v>1270</v>
      </c>
      <c r="B55" s="332" t="s">
        <v>1271</v>
      </c>
      <c r="C55" s="316" t="s">
        <v>1272</v>
      </c>
      <c r="D55" s="317" t="s">
        <v>1276</v>
      </c>
      <c r="E55" s="318" t="s">
        <v>250</v>
      </c>
      <c r="F55" s="319" t="s">
        <v>277</v>
      </c>
      <c r="G55" s="9" t="s">
        <v>1282</v>
      </c>
      <c r="H55" s="315" t="s">
        <v>245</v>
      </c>
      <c r="I55" s="320" t="s">
        <v>1287</v>
      </c>
      <c r="J55" s="321" t="s">
        <v>1288</v>
      </c>
      <c r="K55" s="322">
        <v>120960000</v>
      </c>
      <c r="L55" s="323" t="e">
        <f>SUMIF(DataPembayaran_BLU!$K$2:$K$1000,Pagu_BLU!I55,data_pembayaran_total_pembayaran)</f>
        <v>#VALUE!</v>
      </c>
      <c r="M55" s="324" t="e">
        <f t="shared" si="0"/>
        <v>#VALUE!</v>
      </c>
      <c r="N55" s="325"/>
      <c r="O55" s="325"/>
      <c r="P55" s="323">
        <v>120960000</v>
      </c>
      <c r="Q55" s="327" t="e">
        <f t="shared" si="1"/>
        <v>#VALUE!</v>
      </c>
      <c r="R55" s="324" t="e">
        <f t="shared" si="2"/>
        <v>#VALUE!</v>
      </c>
      <c r="S55" s="325"/>
      <c r="T55" s="325"/>
      <c r="U55" s="325"/>
    </row>
    <row r="56" spans="1:21">
      <c r="A56" s="315" t="s">
        <v>1270</v>
      </c>
      <c r="B56" s="332" t="s">
        <v>1271</v>
      </c>
      <c r="C56" s="316" t="s">
        <v>1272</v>
      </c>
      <c r="D56" s="317" t="s">
        <v>1276</v>
      </c>
      <c r="E56" s="318" t="s">
        <v>250</v>
      </c>
      <c r="F56" s="319" t="s">
        <v>277</v>
      </c>
      <c r="G56" s="9" t="s">
        <v>1282</v>
      </c>
      <c r="H56" s="315" t="s">
        <v>1202</v>
      </c>
      <c r="I56" s="320" t="s">
        <v>1289</v>
      </c>
      <c r="J56" s="321" t="s">
        <v>1290</v>
      </c>
      <c r="K56" s="322">
        <v>168000000</v>
      </c>
      <c r="L56" s="323" t="e">
        <f>SUMIF(DataPembayaran_BLU!$K$2:$K$1000,Pagu_BLU!I56,data_pembayaran_total_pembayaran)</f>
        <v>#VALUE!</v>
      </c>
      <c r="M56" s="324" t="e">
        <f t="shared" si="0"/>
        <v>#VALUE!</v>
      </c>
      <c r="N56" s="325"/>
      <c r="O56" s="325"/>
      <c r="P56" s="323">
        <v>168000000</v>
      </c>
      <c r="Q56" s="327" t="e">
        <f t="shared" si="1"/>
        <v>#VALUE!</v>
      </c>
      <c r="R56" s="324" t="e">
        <f t="shared" si="2"/>
        <v>#VALUE!</v>
      </c>
      <c r="S56" s="325"/>
      <c r="T56" s="325"/>
      <c r="U56" s="325"/>
    </row>
    <row r="57" spans="1:21">
      <c r="A57" s="315" t="s">
        <v>1270</v>
      </c>
      <c r="B57" s="332" t="s">
        <v>1271</v>
      </c>
      <c r="C57" s="316" t="s">
        <v>1272</v>
      </c>
      <c r="D57" s="317" t="s">
        <v>1276</v>
      </c>
      <c r="E57" s="318" t="s">
        <v>258</v>
      </c>
      <c r="F57" s="319" t="s">
        <v>235</v>
      </c>
      <c r="G57" s="9" t="s">
        <v>274</v>
      </c>
      <c r="H57" s="315" t="s">
        <v>237</v>
      </c>
      <c r="I57" s="320" t="s">
        <v>1291</v>
      </c>
      <c r="J57" s="321" t="s">
        <v>1292</v>
      </c>
      <c r="K57" s="322">
        <v>100000000</v>
      </c>
      <c r="L57" s="323" t="e">
        <f>SUMIF(DataPembayaran_BLU!$K$2:$K$1000,Pagu_BLU!I57,data_pembayaran_total_pembayaran)</f>
        <v>#VALUE!</v>
      </c>
      <c r="M57" s="324" t="e">
        <f t="shared" si="0"/>
        <v>#VALUE!</v>
      </c>
      <c r="N57" s="325"/>
      <c r="O57" s="325"/>
      <c r="P57" s="323">
        <v>100000000</v>
      </c>
      <c r="Q57" s="327" t="e">
        <f t="shared" si="1"/>
        <v>#VALUE!</v>
      </c>
      <c r="R57" s="324" t="e">
        <f t="shared" si="2"/>
        <v>#VALUE!</v>
      </c>
      <c r="S57" s="325"/>
      <c r="T57" s="325"/>
      <c r="U57" s="325"/>
    </row>
    <row r="58" spans="1:21">
      <c r="A58" s="315" t="s">
        <v>1270</v>
      </c>
      <c r="B58" s="332" t="s">
        <v>1271</v>
      </c>
      <c r="C58" s="316" t="s">
        <v>1272</v>
      </c>
      <c r="D58" s="317" t="s">
        <v>1276</v>
      </c>
      <c r="E58" s="318" t="s">
        <v>258</v>
      </c>
      <c r="F58" s="319" t="s">
        <v>277</v>
      </c>
      <c r="G58" s="9" t="s">
        <v>259</v>
      </c>
      <c r="H58" s="315" t="s">
        <v>237</v>
      </c>
      <c r="I58" s="320" t="s">
        <v>1293</v>
      </c>
      <c r="J58" s="321" t="s">
        <v>1294</v>
      </c>
      <c r="K58" s="322">
        <v>50000000</v>
      </c>
      <c r="L58" s="323" t="e">
        <f>SUMIF(DataPembayaran_BLU!$K$2:$K$1000,Pagu_BLU!I58,data_pembayaran_total_pembayaran)</f>
        <v>#VALUE!</v>
      </c>
      <c r="M58" s="324" t="e">
        <f t="shared" si="0"/>
        <v>#VALUE!</v>
      </c>
      <c r="N58" s="325"/>
      <c r="O58" s="325"/>
      <c r="P58" s="323">
        <v>50000000</v>
      </c>
      <c r="Q58" s="327" t="e">
        <f t="shared" si="1"/>
        <v>#VALUE!</v>
      </c>
      <c r="R58" s="324" t="e">
        <f t="shared" si="2"/>
        <v>#VALUE!</v>
      </c>
      <c r="S58" s="325"/>
      <c r="T58" s="325"/>
      <c r="U58" s="325"/>
    </row>
    <row r="59" spans="1:21">
      <c r="A59" s="315" t="s">
        <v>1270</v>
      </c>
      <c r="B59" s="332" t="s">
        <v>1271</v>
      </c>
      <c r="C59" s="316" t="s">
        <v>1272</v>
      </c>
      <c r="D59" s="317" t="s">
        <v>1276</v>
      </c>
      <c r="E59" s="318" t="s">
        <v>258</v>
      </c>
      <c r="F59" s="319" t="s">
        <v>262</v>
      </c>
      <c r="G59" s="9" t="s">
        <v>259</v>
      </c>
      <c r="H59" s="315" t="s">
        <v>237</v>
      </c>
      <c r="I59" s="320" t="s">
        <v>1295</v>
      </c>
      <c r="J59" s="321" t="s">
        <v>1296</v>
      </c>
      <c r="K59" s="322">
        <v>30000000</v>
      </c>
      <c r="L59" s="323" t="e">
        <f>SUMIF(DataPembayaran_BLU!$K$2:$K$1000,Pagu_BLU!I59,data_pembayaran_total_pembayaran)</f>
        <v>#VALUE!</v>
      </c>
      <c r="M59" s="324" t="e">
        <f t="shared" si="0"/>
        <v>#VALUE!</v>
      </c>
      <c r="N59" s="325"/>
      <c r="O59" s="325"/>
      <c r="P59" s="323">
        <v>30000000</v>
      </c>
      <c r="Q59" s="327" t="e">
        <f t="shared" si="1"/>
        <v>#VALUE!</v>
      </c>
      <c r="R59" s="324" t="e">
        <f t="shared" si="2"/>
        <v>#VALUE!</v>
      </c>
      <c r="S59" s="325"/>
      <c r="T59" s="325"/>
      <c r="U59" s="325"/>
    </row>
    <row r="60" spans="1:21">
      <c r="A60" s="315" t="s">
        <v>1270</v>
      </c>
      <c r="B60" s="332" t="s">
        <v>1271</v>
      </c>
      <c r="C60" s="316" t="s">
        <v>1272</v>
      </c>
      <c r="D60" s="317" t="s">
        <v>1276</v>
      </c>
      <c r="E60" s="318" t="s">
        <v>258</v>
      </c>
      <c r="F60" s="319" t="s">
        <v>262</v>
      </c>
      <c r="G60" s="9" t="s">
        <v>259</v>
      </c>
      <c r="H60" s="315" t="s">
        <v>241</v>
      </c>
      <c r="I60" s="320" t="s">
        <v>1297</v>
      </c>
      <c r="J60" s="321" t="s">
        <v>1298</v>
      </c>
      <c r="K60" s="322">
        <v>30000000</v>
      </c>
      <c r="L60" s="323" t="e">
        <f>SUMIF(DataPembayaran_BLU!$K$2:$K$1000,Pagu_BLU!I60,data_pembayaran_total_pembayaran)</f>
        <v>#VALUE!</v>
      </c>
      <c r="M60" s="324" t="e">
        <f t="shared" si="0"/>
        <v>#VALUE!</v>
      </c>
      <c r="N60" s="325"/>
      <c r="O60" s="325"/>
      <c r="P60" s="323">
        <v>30000000</v>
      </c>
      <c r="Q60" s="327" t="e">
        <f t="shared" si="1"/>
        <v>#VALUE!</v>
      </c>
      <c r="R60" s="324" t="e">
        <f t="shared" si="2"/>
        <v>#VALUE!</v>
      </c>
      <c r="S60" s="325"/>
      <c r="T60" s="325"/>
      <c r="U60" s="325"/>
    </row>
    <row r="61" spans="1:21">
      <c r="A61" s="315" t="s">
        <v>1270</v>
      </c>
      <c r="B61" s="332" t="s">
        <v>1271</v>
      </c>
      <c r="C61" s="316" t="s">
        <v>1272</v>
      </c>
      <c r="D61" s="317" t="s">
        <v>1276</v>
      </c>
      <c r="E61" s="318" t="s">
        <v>258</v>
      </c>
      <c r="F61" s="319" t="s">
        <v>262</v>
      </c>
      <c r="G61" s="9" t="s">
        <v>259</v>
      </c>
      <c r="H61" s="315" t="s">
        <v>245</v>
      </c>
      <c r="I61" s="320" t="s">
        <v>1299</v>
      </c>
      <c r="J61" s="321" t="s">
        <v>1300</v>
      </c>
      <c r="K61" s="322">
        <v>60000000</v>
      </c>
      <c r="L61" s="323" t="e">
        <f>SUMIF(DataPembayaran_BLU!$K$2:$K$1000,Pagu_BLU!I61,data_pembayaran_total_pembayaran)</f>
        <v>#VALUE!</v>
      </c>
      <c r="M61" s="324" t="e">
        <f t="shared" si="0"/>
        <v>#VALUE!</v>
      </c>
      <c r="N61" s="325"/>
      <c r="O61" s="325"/>
      <c r="P61" s="323">
        <v>60000000</v>
      </c>
      <c r="Q61" s="327" t="e">
        <f t="shared" si="1"/>
        <v>#VALUE!</v>
      </c>
      <c r="R61" s="324" t="e">
        <f t="shared" si="2"/>
        <v>#VALUE!</v>
      </c>
      <c r="S61" s="325"/>
      <c r="T61" s="325"/>
      <c r="U61" s="325"/>
    </row>
    <row r="62" spans="1:21">
      <c r="A62" s="315" t="s">
        <v>1270</v>
      </c>
      <c r="B62" s="330" t="s">
        <v>1271</v>
      </c>
      <c r="C62" s="316" t="s">
        <v>1272</v>
      </c>
      <c r="D62" s="317" t="s">
        <v>1276</v>
      </c>
      <c r="E62" s="318" t="s">
        <v>258</v>
      </c>
      <c r="F62" s="319" t="s">
        <v>265</v>
      </c>
      <c r="G62" s="9" t="s">
        <v>1282</v>
      </c>
      <c r="H62" s="315" t="s">
        <v>237</v>
      </c>
      <c r="I62" s="320" t="s">
        <v>1301</v>
      </c>
      <c r="J62" s="321" t="s">
        <v>1284</v>
      </c>
      <c r="K62" s="322">
        <v>30600000</v>
      </c>
      <c r="L62" s="323" t="e">
        <f>SUMIF(DataPembayaran_BLU!$K$2:$K$1000,Pagu_BLU!I62,data_pembayaran_total_pembayaran)</f>
        <v>#VALUE!</v>
      </c>
      <c r="M62" s="324" t="e">
        <f t="shared" si="0"/>
        <v>#VALUE!</v>
      </c>
      <c r="N62" s="325"/>
      <c r="O62" s="325"/>
      <c r="P62" s="323">
        <v>30600000</v>
      </c>
      <c r="Q62" s="327" t="e">
        <f t="shared" si="1"/>
        <v>#VALUE!</v>
      </c>
      <c r="R62" s="324" t="e">
        <f t="shared" si="2"/>
        <v>#VALUE!</v>
      </c>
      <c r="S62" s="325"/>
      <c r="T62" s="325"/>
      <c r="U62" s="325"/>
    </row>
    <row r="63" spans="1:21">
      <c r="A63" s="315" t="s">
        <v>1270</v>
      </c>
      <c r="B63" s="330" t="s">
        <v>1271</v>
      </c>
      <c r="C63" s="316" t="s">
        <v>1272</v>
      </c>
      <c r="D63" s="317" t="s">
        <v>1276</v>
      </c>
      <c r="E63" s="318" t="s">
        <v>258</v>
      </c>
      <c r="F63" s="319" t="s">
        <v>265</v>
      </c>
      <c r="G63" s="9" t="s">
        <v>1282</v>
      </c>
      <c r="H63" s="315" t="s">
        <v>241</v>
      </c>
      <c r="I63" s="320" t="s">
        <v>1302</v>
      </c>
      <c r="J63" s="321" t="s">
        <v>1286</v>
      </c>
      <c r="K63" s="322">
        <v>8400000</v>
      </c>
      <c r="L63" s="323" t="e">
        <f>SUMIF(DataPembayaran_BLU!$K$2:$K$1000,Pagu_BLU!I63,data_pembayaran_total_pembayaran)</f>
        <v>#VALUE!</v>
      </c>
      <c r="M63" s="324" t="e">
        <f t="shared" si="0"/>
        <v>#VALUE!</v>
      </c>
      <c r="N63" s="325"/>
      <c r="O63" s="325"/>
      <c r="P63" s="323">
        <v>8400000</v>
      </c>
      <c r="Q63" s="327" t="e">
        <f t="shared" si="1"/>
        <v>#VALUE!</v>
      </c>
      <c r="R63" s="324" t="e">
        <f t="shared" si="2"/>
        <v>#VALUE!</v>
      </c>
      <c r="S63" s="325"/>
      <c r="T63" s="325"/>
      <c r="U63" s="325"/>
    </row>
    <row r="64" spans="1:21">
      <c r="A64" s="315" t="s">
        <v>1270</v>
      </c>
      <c r="B64" s="330" t="s">
        <v>1271</v>
      </c>
      <c r="C64" s="316" t="s">
        <v>1272</v>
      </c>
      <c r="D64" s="317" t="s">
        <v>1276</v>
      </c>
      <c r="E64" s="318" t="s">
        <v>258</v>
      </c>
      <c r="F64" s="319" t="s">
        <v>265</v>
      </c>
      <c r="G64" s="9" t="s">
        <v>1282</v>
      </c>
      <c r="H64" s="315" t="s">
        <v>245</v>
      </c>
      <c r="I64" s="320" t="s">
        <v>1303</v>
      </c>
      <c r="J64" s="321" t="s">
        <v>1288</v>
      </c>
      <c r="K64" s="322">
        <v>34560000</v>
      </c>
      <c r="L64" s="323" t="e">
        <f>SUMIF(DataPembayaran_BLU!$K$2:$K$1000,Pagu_BLU!I64,data_pembayaran_total_pembayaran)</f>
        <v>#VALUE!</v>
      </c>
      <c r="M64" s="324" t="e">
        <f t="shared" si="0"/>
        <v>#VALUE!</v>
      </c>
      <c r="N64" s="325"/>
      <c r="O64" s="325"/>
      <c r="P64" s="323">
        <v>34560000</v>
      </c>
      <c r="Q64" s="327" t="e">
        <f t="shared" si="1"/>
        <v>#VALUE!</v>
      </c>
      <c r="R64" s="324" t="e">
        <f t="shared" si="2"/>
        <v>#VALUE!</v>
      </c>
      <c r="S64" s="325"/>
      <c r="T64" s="325"/>
      <c r="U64" s="325"/>
    </row>
    <row r="65" spans="1:21">
      <c r="A65" s="315" t="s">
        <v>1270</v>
      </c>
      <c r="B65" s="330" t="s">
        <v>1271</v>
      </c>
      <c r="C65" s="319" t="s">
        <v>1272</v>
      </c>
      <c r="D65" s="317" t="s">
        <v>1276</v>
      </c>
      <c r="E65" s="319" t="s">
        <v>258</v>
      </c>
      <c r="F65" s="319" t="s">
        <v>265</v>
      </c>
      <c r="G65" s="9" t="s">
        <v>1282</v>
      </c>
      <c r="H65" s="315" t="s">
        <v>1202</v>
      </c>
      <c r="I65" s="320" t="s">
        <v>1304</v>
      </c>
      <c r="J65" s="321" t="s">
        <v>1290</v>
      </c>
      <c r="K65" s="322">
        <v>112000000</v>
      </c>
      <c r="L65" s="323" t="e">
        <f>SUMIF(DataPembayaran_BLU!$K$2:$K$1000,Pagu_BLU!I65,data_pembayaran_total_pembayaran)</f>
        <v>#VALUE!</v>
      </c>
      <c r="M65" s="324" t="e">
        <f t="shared" si="0"/>
        <v>#VALUE!</v>
      </c>
      <c r="N65" s="325"/>
      <c r="O65" s="325"/>
      <c r="P65" s="323">
        <v>112000000</v>
      </c>
      <c r="Q65" s="327" t="e">
        <f t="shared" si="1"/>
        <v>#VALUE!</v>
      </c>
      <c r="R65" s="324" t="e">
        <f t="shared" si="2"/>
        <v>#VALUE!</v>
      </c>
      <c r="S65" s="325"/>
      <c r="T65" s="325"/>
      <c r="U65" s="325"/>
    </row>
    <row r="66" spans="1:21">
      <c r="A66" s="315" t="s">
        <v>1270</v>
      </c>
      <c r="B66" s="330" t="s">
        <v>1271</v>
      </c>
      <c r="C66" s="319" t="s">
        <v>1272</v>
      </c>
      <c r="D66" s="317" t="s">
        <v>1276</v>
      </c>
      <c r="E66" s="319" t="s">
        <v>258</v>
      </c>
      <c r="F66" s="319" t="s">
        <v>1305</v>
      </c>
      <c r="G66" s="9" t="s">
        <v>259</v>
      </c>
      <c r="H66" s="315" t="s">
        <v>237</v>
      </c>
      <c r="I66" s="320" t="s">
        <v>1306</v>
      </c>
      <c r="J66" s="321" t="s">
        <v>1307</v>
      </c>
      <c r="K66" s="322">
        <v>50000000</v>
      </c>
      <c r="L66" s="323" t="e">
        <f>SUMIF(DataPembayaran_BLU!$K$2:$K$1000,Pagu_BLU!I66,data_pembayaran_total_pembayaran)</f>
        <v>#VALUE!</v>
      </c>
      <c r="M66" s="324" t="e">
        <f t="shared" ref="M66:M112" si="3">K66-L66</f>
        <v>#VALUE!</v>
      </c>
      <c r="N66" s="325"/>
      <c r="O66" s="325"/>
      <c r="P66" s="323">
        <v>50000000</v>
      </c>
      <c r="Q66" s="327" t="e">
        <f t="shared" ref="Q66:Q112" si="4">L66</f>
        <v>#VALUE!</v>
      </c>
      <c r="R66" s="324" t="e">
        <f t="shared" ref="R66:R112" si="5">P66-Q66</f>
        <v>#VALUE!</v>
      </c>
      <c r="S66" s="325"/>
      <c r="T66" s="325"/>
      <c r="U66" s="325"/>
    </row>
    <row r="67" spans="1:21">
      <c r="A67" s="334" t="s">
        <v>1270</v>
      </c>
      <c r="B67" s="335" t="s">
        <v>1271</v>
      </c>
      <c r="C67" s="332" t="s">
        <v>1272</v>
      </c>
      <c r="D67" s="330" t="s">
        <v>1276</v>
      </c>
      <c r="E67" s="332" t="s">
        <v>258</v>
      </c>
      <c r="F67" s="332" t="s">
        <v>1305</v>
      </c>
      <c r="G67" s="9" t="s">
        <v>259</v>
      </c>
      <c r="H67" s="315" t="s">
        <v>241</v>
      </c>
      <c r="I67" s="320" t="s">
        <v>1308</v>
      </c>
      <c r="J67" s="321" t="s">
        <v>1309</v>
      </c>
      <c r="K67" s="322">
        <v>50000000</v>
      </c>
      <c r="L67" s="323" t="e">
        <f>SUMIF(DataPembayaran_BLU!$K$2:$K$1000,Pagu_BLU!I67,data_pembayaran_total_pembayaran)</f>
        <v>#VALUE!</v>
      </c>
      <c r="M67" s="324" t="e">
        <f t="shared" si="3"/>
        <v>#VALUE!</v>
      </c>
      <c r="P67" s="323">
        <v>50000000</v>
      </c>
      <c r="Q67" s="327" t="e">
        <f t="shared" si="4"/>
        <v>#VALUE!</v>
      </c>
      <c r="R67" s="324" t="e">
        <f t="shared" si="5"/>
        <v>#VALUE!</v>
      </c>
    </row>
    <row r="68" spans="1:21">
      <c r="A68" s="315" t="s">
        <v>1270</v>
      </c>
      <c r="B68" s="335" t="s">
        <v>1271</v>
      </c>
      <c r="C68" s="332" t="s">
        <v>1272</v>
      </c>
      <c r="D68" s="330" t="s">
        <v>1276</v>
      </c>
      <c r="E68" s="332" t="s">
        <v>258</v>
      </c>
      <c r="F68" s="332" t="s">
        <v>1305</v>
      </c>
      <c r="G68" s="9" t="s">
        <v>259</v>
      </c>
      <c r="H68" s="315" t="s">
        <v>245</v>
      </c>
      <c r="I68" s="320" t="s">
        <v>1310</v>
      </c>
      <c r="J68" s="321" t="s">
        <v>1311</v>
      </c>
      <c r="K68" s="322">
        <v>100000000</v>
      </c>
      <c r="L68" s="323" t="e">
        <f>SUMIF(DataPembayaran_BLU!$K$2:$K$1000,Pagu_BLU!I68,data_pembayaran_total_pembayaran)</f>
        <v>#VALUE!</v>
      </c>
      <c r="M68" s="324" t="e">
        <f t="shared" si="3"/>
        <v>#VALUE!</v>
      </c>
      <c r="N68" s="325"/>
      <c r="O68" s="325"/>
      <c r="P68" s="323">
        <v>100000000</v>
      </c>
      <c r="Q68" s="327" t="e">
        <f t="shared" si="4"/>
        <v>#VALUE!</v>
      </c>
      <c r="R68" s="324" t="e">
        <f t="shared" si="5"/>
        <v>#VALUE!</v>
      </c>
      <c r="S68" s="325"/>
      <c r="T68" s="325"/>
      <c r="U68" s="325"/>
    </row>
    <row r="69" spans="1:21">
      <c r="A69" s="334" t="s">
        <v>1270</v>
      </c>
      <c r="B69" s="335" t="s">
        <v>1271</v>
      </c>
      <c r="C69" s="332" t="s">
        <v>1272</v>
      </c>
      <c r="D69" s="330" t="s">
        <v>1276</v>
      </c>
      <c r="E69" s="332" t="s">
        <v>258</v>
      </c>
      <c r="F69" s="332" t="s">
        <v>1305</v>
      </c>
      <c r="G69" s="9" t="s">
        <v>259</v>
      </c>
      <c r="H69" s="315" t="s">
        <v>1202</v>
      </c>
      <c r="I69" s="320" t="s">
        <v>1312</v>
      </c>
      <c r="J69" s="321" t="s">
        <v>1313</v>
      </c>
      <c r="K69" s="322">
        <v>198000000</v>
      </c>
      <c r="L69" s="323" t="e">
        <f>SUMIF(DataPembayaran_BLU!$K$2:$K$1000,Pagu_BLU!I69,data_pembayaran_total_pembayaran)</f>
        <v>#VALUE!</v>
      </c>
      <c r="M69" s="324" t="e">
        <f t="shared" si="3"/>
        <v>#VALUE!</v>
      </c>
      <c r="P69" s="323">
        <v>198000000</v>
      </c>
      <c r="Q69" s="327" t="e">
        <f t="shared" si="4"/>
        <v>#VALUE!</v>
      </c>
      <c r="R69" s="324" t="e">
        <f t="shared" si="5"/>
        <v>#VALUE!</v>
      </c>
    </row>
    <row r="70" spans="1:21">
      <c r="A70" s="334" t="s">
        <v>1270</v>
      </c>
      <c r="B70" s="335" t="s">
        <v>1271</v>
      </c>
      <c r="C70" s="332" t="s">
        <v>1272</v>
      </c>
      <c r="D70" s="330" t="s">
        <v>1276</v>
      </c>
      <c r="E70" s="332" t="s">
        <v>258</v>
      </c>
      <c r="F70" s="332" t="s">
        <v>1305</v>
      </c>
      <c r="G70" s="9" t="s">
        <v>259</v>
      </c>
      <c r="H70" s="315" t="s">
        <v>1205</v>
      </c>
      <c r="I70" s="320" t="s">
        <v>1314</v>
      </c>
      <c r="J70" s="321" t="s">
        <v>1315</v>
      </c>
      <c r="K70" s="322">
        <v>123267000</v>
      </c>
      <c r="L70" s="323" t="e">
        <f>SUMIF(DataPembayaran_BLU!$K$2:$K$1000,Pagu_BLU!I70,data_pembayaran_total_pembayaran)</f>
        <v>#VALUE!</v>
      </c>
      <c r="M70" s="324" t="e">
        <f t="shared" si="3"/>
        <v>#VALUE!</v>
      </c>
      <c r="P70" s="323">
        <v>123267000</v>
      </c>
      <c r="Q70" s="327" t="e">
        <f t="shared" si="4"/>
        <v>#VALUE!</v>
      </c>
      <c r="R70" s="324" t="e">
        <f t="shared" si="5"/>
        <v>#VALUE!</v>
      </c>
    </row>
    <row r="71" spans="1:21">
      <c r="A71" s="334" t="s">
        <v>1270</v>
      </c>
      <c r="B71" s="335" t="s">
        <v>1271</v>
      </c>
      <c r="C71" s="332" t="s">
        <v>1272</v>
      </c>
      <c r="D71" s="330" t="s">
        <v>1316</v>
      </c>
      <c r="E71" s="332" t="s">
        <v>257</v>
      </c>
      <c r="F71" s="332" t="s">
        <v>1317</v>
      </c>
      <c r="G71" s="9" t="s">
        <v>1318</v>
      </c>
      <c r="H71" s="315" t="s">
        <v>237</v>
      </c>
      <c r="I71" s="320" t="s">
        <v>1319</v>
      </c>
      <c r="J71" s="321" t="s">
        <v>1320</v>
      </c>
      <c r="K71" s="322">
        <v>12000000000</v>
      </c>
      <c r="L71" s="323" t="e">
        <f>SUMIF(DataPembayaran_BLU!$K$2:$K$1000,Pagu_BLU!I71,data_pembayaran_total_pembayaran)</f>
        <v>#VALUE!</v>
      </c>
      <c r="M71" s="324" t="e">
        <f t="shared" si="3"/>
        <v>#VALUE!</v>
      </c>
      <c r="P71" s="323">
        <v>12000000000</v>
      </c>
      <c r="Q71" s="327" t="e">
        <f t="shared" si="4"/>
        <v>#VALUE!</v>
      </c>
      <c r="R71" s="324" t="e">
        <f t="shared" si="5"/>
        <v>#VALUE!</v>
      </c>
    </row>
    <row r="72" spans="1:21">
      <c r="A72" s="334" t="s">
        <v>1270</v>
      </c>
      <c r="B72" s="335" t="s">
        <v>1271</v>
      </c>
      <c r="C72" s="332" t="s">
        <v>1321</v>
      </c>
      <c r="D72" s="330" t="s">
        <v>233</v>
      </c>
      <c r="E72" s="332" t="s">
        <v>1322</v>
      </c>
      <c r="F72" s="332" t="s">
        <v>235</v>
      </c>
      <c r="G72" s="9" t="s">
        <v>259</v>
      </c>
      <c r="H72" s="315" t="s">
        <v>237</v>
      </c>
      <c r="I72" s="320" t="s">
        <v>1323</v>
      </c>
      <c r="J72" s="321" t="s">
        <v>1324</v>
      </c>
      <c r="K72" s="322">
        <v>50000000</v>
      </c>
      <c r="L72" s="323" t="e">
        <f>SUMIF(DataPembayaran_BLU!$K$2:$K$1000,Pagu_BLU!I72,data_pembayaran_total_pembayaran)</f>
        <v>#VALUE!</v>
      </c>
      <c r="M72" s="324" t="e">
        <f t="shared" si="3"/>
        <v>#VALUE!</v>
      </c>
      <c r="P72" s="323">
        <v>50000000</v>
      </c>
      <c r="Q72" s="327" t="e">
        <f t="shared" si="4"/>
        <v>#VALUE!</v>
      </c>
      <c r="R72" s="324" t="e">
        <f t="shared" si="5"/>
        <v>#VALUE!</v>
      </c>
    </row>
    <row r="73" spans="1:21">
      <c r="A73" s="334" t="s">
        <v>1270</v>
      </c>
      <c r="B73" s="335" t="s">
        <v>1271</v>
      </c>
      <c r="C73" s="332" t="s">
        <v>1321</v>
      </c>
      <c r="D73" s="330" t="s">
        <v>233</v>
      </c>
      <c r="E73" s="332" t="s">
        <v>1322</v>
      </c>
      <c r="F73" s="332" t="s">
        <v>235</v>
      </c>
      <c r="G73" s="9" t="s">
        <v>1282</v>
      </c>
      <c r="H73" s="315" t="s">
        <v>237</v>
      </c>
      <c r="I73" s="320" t="s">
        <v>1325</v>
      </c>
      <c r="J73" s="321" t="s">
        <v>1284</v>
      </c>
      <c r="K73" s="322">
        <v>38250000</v>
      </c>
      <c r="L73" s="323" t="e">
        <f>SUMIF(DataPembayaran_BLU!$K$2:$K$1000,Pagu_BLU!I73,data_pembayaran_total_pembayaran)</f>
        <v>#VALUE!</v>
      </c>
      <c r="M73" s="324" t="e">
        <f t="shared" si="3"/>
        <v>#VALUE!</v>
      </c>
      <c r="P73" s="323">
        <v>38250000</v>
      </c>
      <c r="Q73" s="327" t="e">
        <f t="shared" si="4"/>
        <v>#VALUE!</v>
      </c>
      <c r="R73" s="324" t="e">
        <f t="shared" si="5"/>
        <v>#VALUE!</v>
      </c>
    </row>
    <row r="74" spans="1:21">
      <c r="A74" s="334" t="s">
        <v>1270</v>
      </c>
      <c r="B74" s="335" t="s">
        <v>1271</v>
      </c>
      <c r="C74" s="332" t="s">
        <v>1321</v>
      </c>
      <c r="D74" s="330" t="s">
        <v>233</v>
      </c>
      <c r="E74" s="332" t="s">
        <v>1322</v>
      </c>
      <c r="F74" s="332" t="s">
        <v>235</v>
      </c>
      <c r="G74" s="9" t="s">
        <v>1282</v>
      </c>
      <c r="H74" s="315" t="s">
        <v>241</v>
      </c>
      <c r="I74" s="320" t="s">
        <v>1326</v>
      </c>
      <c r="J74" s="321" t="s">
        <v>1286</v>
      </c>
      <c r="K74" s="322">
        <v>26250000</v>
      </c>
      <c r="L74" s="323" t="e">
        <f>SUMIF(DataPembayaran_BLU!$K$2:$K$1000,Pagu_BLU!I74,data_pembayaran_total_pembayaran)</f>
        <v>#VALUE!</v>
      </c>
      <c r="M74" s="324" t="e">
        <f t="shared" si="3"/>
        <v>#VALUE!</v>
      </c>
      <c r="P74" s="323">
        <v>26250000</v>
      </c>
      <c r="Q74" s="327" t="e">
        <f t="shared" si="4"/>
        <v>#VALUE!</v>
      </c>
      <c r="R74" s="324" t="e">
        <f t="shared" si="5"/>
        <v>#VALUE!</v>
      </c>
    </row>
    <row r="75" spans="1:21">
      <c r="A75" s="334" t="s">
        <v>1270</v>
      </c>
      <c r="B75" s="335" t="s">
        <v>1271</v>
      </c>
      <c r="C75" s="332" t="s">
        <v>1321</v>
      </c>
      <c r="D75" s="330" t="s">
        <v>233</v>
      </c>
      <c r="E75" s="332" t="s">
        <v>1322</v>
      </c>
      <c r="F75" s="332" t="s">
        <v>235</v>
      </c>
      <c r="G75" s="9" t="s">
        <v>1282</v>
      </c>
      <c r="H75" s="315" t="s">
        <v>245</v>
      </c>
      <c r="I75" s="320" t="s">
        <v>1327</v>
      </c>
      <c r="J75" s="321" t="s">
        <v>1288</v>
      </c>
      <c r="K75" s="322">
        <v>36000000</v>
      </c>
      <c r="L75" s="323" t="e">
        <f>SUMIF(DataPembayaran_BLU!$K$2:$K$1000,Pagu_BLU!I75,data_pembayaran_total_pembayaran)</f>
        <v>#VALUE!</v>
      </c>
      <c r="M75" s="324" t="e">
        <f t="shared" si="3"/>
        <v>#VALUE!</v>
      </c>
      <c r="P75" s="323">
        <v>36000000</v>
      </c>
      <c r="Q75" s="327" t="e">
        <f t="shared" si="4"/>
        <v>#VALUE!</v>
      </c>
      <c r="R75" s="324" t="e">
        <f t="shared" si="5"/>
        <v>#VALUE!</v>
      </c>
    </row>
    <row r="76" spans="1:21">
      <c r="A76" s="334" t="s">
        <v>1270</v>
      </c>
      <c r="B76" s="335" t="s">
        <v>1271</v>
      </c>
      <c r="C76" s="332" t="s">
        <v>1321</v>
      </c>
      <c r="D76" s="330" t="s">
        <v>233</v>
      </c>
      <c r="E76" s="332" t="s">
        <v>1322</v>
      </c>
      <c r="F76" s="332" t="s">
        <v>235</v>
      </c>
      <c r="G76" s="9" t="s">
        <v>1282</v>
      </c>
      <c r="H76" s="315" t="s">
        <v>1202</v>
      </c>
      <c r="I76" s="320" t="s">
        <v>1328</v>
      </c>
      <c r="J76" s="321" t="s">
        <v>1290</v>
      </c>
      <c r="K76" s="322">
        <v>105000000</v>
      </c>
      <c r="L76" s="323" t="e">
        <f>SUMIF(DataPembayaran_BLU!$K$2:$K$1000,Pagu_BLU!I76,data_pembayaran_total_pembayaran)</f>
        <v>#VALUE!</v>
      </c>
      <c r="M76" s="324" t="e">
        <f t="shared" si="3"/>
        <v>#VALUE!</v>
      </c>
      <c r="P76" s="323">
        <v>105000000</v>
      </c>
      <c r="Q76" s="327" t="e">
        <f t="shared" si="4"/>
        <v>#VALUE!</v>
      </c>
      <c r="R76" s="324" t="e">
        <f t="shared" si="5"/>
        <v>#VALUE!</v>
      </c>
    </row>
    <row r="77" spans="1:21">
      <c r="A77" s="334" t="s">
        <v>1270</v>
      </c>
      <c r="B77" s="335" t="s">
        <v>1271</v>
      </c>
      <c r="C77" s="332" t="s">
        <v>1321</v>
      </c>
      <c r="D77" s="330" t="s">
        <v>233</v>
      </c>
      <c r="E77" s="332" t="s">
        <v>1322</v>
      </c>
      <c r="F77" s="332" t="s">
        <v>277</v>
      </c>
      <c r="G77" s="9" t="s">
        <v>259</v>
      </c>
      <c r="H77" s="315" t="s">
        <v>237</v>
      </c>
      <c r="I77" s="320" t="s">
        <v>1329</v>
      </c>
      <c r="J77" s="321" t="s">
        <v>1330</v>
      </c>
      <c r="K77" s="322">
        <v>12000000</v>
      </c>
      <c r="L77" s="323" t="e">
        <f>SUMIF(DataPembayaran_BLU!$K$2:$K$1000,Pagu_BLU!I77,data_pembayaran_total_pembayaran)</f>
        <v>#VALUE!</v>
      </c>
      <c r="M77" s="324" t="e">
        <f t="shared" si="3"/>
        <v>#VALUE!</v>
      </c>
      <c r="P77" s="323">
        <v>12000000</v>
      </c>
      <c r="Q77" s="327" t="e">
        <f t="shared" si="4"/>
        <v>#VALUE!</v>
      </c>
      <c r="R77" s="324" t="e">
        <f t="shared" si="5"/>
        <v>#VALUE!</v>
      </c>
    </row>
    <row r="78" spans="1:21">
      <c r="A78" s="334" t="s">
        <v>1270</v>
      </c>
      <c r="B78" s="335" t="s">
        <v>1271</v>
      </c>
      <c r="C78" s="332" t="s">
        <v>1321</v>
      </c>
      <c r="D78" s="330" t="s">
        <v>233</v>
      </c>
      <c r="E78" s="332" t="s">
        <v>1322</v>
      </c>
      <c r="F78" s="332" t="s">
        <v>277</v>
      </c>
      <c r="G78" s="9" t="s">
        <v>259</v>
      </c>
      <c r="H78" s="315" t="s">
        <v>241</v>
      </c>
      <c r="I78" s="320" t="s">
        <v>1331</v>
      </c>
      <c r="J78" s="321" t="s">
        <v>1332</v>
      </c>
      <c r="K78" s="322">
        <v>40000000</v>
      </c>
      <c r="L78" s="323" t="e">
        <f>SUMIF(DataPembayaran_BLU!$K$2:$K$1000,Pagu_BLU!I78,data_pembayaran_total_pembayaran)</f>
        <v>#VALUE!</v>
      </c>
      <c r="M78" s="324" t="e">
        <f t="shared" si="3"/>
        <v>#VALUE!</v>
      </c>
      <c r="P78" s="323">
        <v>40000000</v>
      </c>
      <c r="Q78" s="327" t="e">
        <f t="shared" si="4"/>
        <v>#VALUE!</v>
      </c>
      <c r="R78" s="324" t="e">
        <f t="shared" si="5"/>
        <v>#VALUE!</v>
      </c>
    </row>
    <row r="79" spans="1:21">
      <c r="A79" s="334" t="s">
        <v>1270</v>
      </c>
      <c r="B79" s="335" t="s">
        <v>1271</v>
      </c>
      <c r="C79" s="332" t="s">
        <v>1321</v>
      </c>
      <c r="D79" s="330" t="s">
        <v>233</v>
      </c>
      <c r="E79" s="332" t="s">
        <v>1322</v>
      </c>
      <c r="F79" s="332" t="s">
        <v>277</v>
      </c>
      <c r="G79" s="9" t="s">
        <v>1282</v>
      </c>
      <c r="H79" s="315" t="s">
        <v>237</v>
      </c>
      <c r="I79" s="320" t="s">
        <v>1333</v>
      </c>
      <c r="J79" s="321" t="s">
        <v>1284</v>
      </c>
      <c r="K79" s="322">
        <v>25500000</v>
      </c>
      <c r="L79" s="323" t="e">
        <f>SUMIF(DataPembayaran_BLU!$K$2:$K$1000,Pagu_BLU!I79,data_pembayaran_total_pembayaran)</f>
        <v>#VALUE!</v>
      </c>
      <c r="M79" s="324" t="e">
        <f t="shared" si="3"/>
        <v>#VALUE!</v>
      </c>
      <c r="P79" s="323">
        <v>25500000</v>
      </c>
      <c r="Q79" s="327" t="e">
        <f t="shared" si="4"/>
        <v>#VALUE!</v>
      </c>
      <c r="R79" s="324" t="e">
        <f t="shared" si="5"/>
        <v>#VALUE!</v>
      </c>
    </row>
    <row r="80" spans="1:21">
      <c r="A80" s="334" t="s">
        <v>1270</v>
      </c>
      <c r="B80" s="335" t="s">
        <v>1271</v>
      </c>
      <c r="C80" s="332" t="s">
        <v>1321</v>
      </c>
      <c r="D80" s="330" t="s">
        <v>233</v>
      </c>
      <c r="E80" s="332" t="s">
        <v>1322</v>
      </c>
      <c r="F80" s="332" t="s">
        <v>277</v>
      </c>
      <c r="G80" s="9" t="s">
        <v>1282</v>
      </c>
      <c r="H80" s="315" t="s">
        <v>241</v>
      </c>
      <c r="I80" s="320" t="s">
        <v>1334</v>
      </c>
      <c r="J80" s="321" t="s">
        <v>1286</v>
      </c>
      <c r="K80" s="322">
        <v>17500000</v>
      </c>
      <c r="L80" s="323" t="e">
        <f>SUMIF(DataPembayaran_BLU!$K$2:$K$1000,Pagu_BLU!I80,data_pembayaran_total_pembayaran)</f>
        <v>#VALUE!</v>
      </c>
      <c r="M80" s="324" t="e">
        <f t="shared" si="3"/>
        <v>#VALUE!</v>
      </c>
      <c r="P80" s="323">
        <v>17500000</v>
      </c>
      <c r="Q80" s="327" t="e">
        <f t="shared" si="4"/>
        <v>#VALUE!</v>
      </c>
      <c r="R80" s="324" t="e">
        <f t="shared" si="5"/>
        <v>#VALUE!</v>
      </c>
    </row>
    <row r="81" spans="1:18">
      <c r="A81" s="334" t="s">
        <v>1270</v>
      </c>
      <c r="B81" s="335" t="s">
        <v>1271</v>
      </c>
      <c r="C81" s="332" t="s">
        <v>1321</v>
      </c>
      <c r="D81" s="330" t="s">
        <v>233</v>
      </c>
      <c r="E81" s="332" t="s">
        <v>1322</v>
      </c>
      <c r="F81" s="332" t="s">
        <v>277</v>
      </c>
      <c r="G81" s="9" t="s">
        <v>1282</v>
      </c>
      <c r="H81" s="315" t="s">
        <v>245</v>
      </c>
      <c r="I81" s="320" t="s">
        <v>1335</v>
      </c>
      <c r="J81" s="321" t="s">
        <v>1288</v>
      </c>
      <c r="K81" s="322">
        <v>54000000</v>
      </c>
      <c r="L81" s="323" t="e">
        <f>SUMIF(DataPembayaran_BLU!$K$2:$K$1000,Pagu_BLU!I81,data_pembayaran_total_pembayaran)</f>
        <v>#VALUE!</v>
      </c>
      <c r="M81" s="324" t="e">
        <f t="shared" si="3"/>
        <v>#VALUE!</v>
      </c>
      <c r="P81" s="323">
        <v>54000000</v>
      </c>
      <c r="Q81" s="327" t="e">
        <f t="shared" si="4"/>
        <v>#VALUE!</v>
      </c>
      <c r="R81" s="324" t="e">
        <f t="shared" si="5"/>
        <v>#VALUE!</v>
      </c>
    </row>
    <row r="82" spans="1:18">
      <c r="A82" s="334" t="s">
        <v>1270</v>
      </c>
      <c r="B82" s="335" t="s">
        <v>1271</v>
      </c>
      <c r="C82" s="332" t="s">
        <v>1321</v>
      </c>
      <c r="D82" s="330" t="s">
        <v>233</v>
      </c>
      <c r="E82" s="332" t="s">
        <v>1322</v>
      </c>
      <c r="F82" s="332" t="s">
        <v>277</v>
      </c>
      <c r="G82" s="9" t="s">
        <v>1282</v>
      </c>
      <c r="H82" s="315" t="s">
        <v>1202</v>
      </c>
      <c r="I82" s="320" t="s">
        <v>1336</v>
      </c>
      <c r="J82" s="321" t="s">
        <v>1290</v>
      </c>
      <c r="K82" s="322">
        <v>175000000</v>
      </c>
      <c r="L82" s="323" t="e">
        <f>SUMIF(DataPembayaran_BLU!$K$2:$K$1000,Pagu_BLU!I82,data_pembayaran_total_pembayaran)</f>
        <v>#VALUE!</v>
      </c>
      <c r="M82" s="324" t="e">
        <f t="shared" si="3"/>
        <v>#VALUE!</v>
      </c>
      <c r="P82" s="323">
        <v>175000000</v>
      </c>
      <c r="Q82" s="327" t="e">
        <f t="shared" si="4"/>
        <v>#VALUE!</v>
      </c>
      <c r="R82" s="324" t="e">
        <f t="shared" si="5"/>
        <v>#VALUE!</v>
      </c>
    </row>
    <row r="83" spans="1:18">
      <c r="A83" s="334" t="s">
        <v>1270</v>
      </c>
      <c r="B83" s="335" t="s">
        <v>1271</v>
      </c>
      <c r="C83" s="332" t="s">
        <v>1321</v>
      </c>
      <c r="D83" s="330" t="s">
        <v>233</v>
      </c>
      <c r="E83" s="332" t="s">
        <v>1322</v>
      </c>
      <c r="F83" s="332" t="s">
        <v>262</v>
      </c>
      <c r="G83" s="9" t="s">
        <v>259</v>
      </c>
      <c r="H83" s="315" t="s">
        <v>237</v>
      </c>
      <c r="I83" s="320" t="s">
        <v>1337</v>
      </c>
      <c r="J83" s="321" t="s">
        <v>1338</v>
      </c>
      <c r="K83" s="322">
        <v>12000000</v>
      </c>
      <c r="L83" s="323" t="e">
        <f>SUMIF(DataPembayaran_BLU!$K$2:$K$1000,Pagu_BLU!I83,data_pembayaran_total_pembayaran)</f>
        <v>#VALUE!</v>
      </c>
      <c r="M83" s="324" t="e">
        <f t="shared" si="3"/>
        <v>#VALUE!</v>
      </c>
      <c r="P83" s="323">
        <v>12000000</v>
      </c>
      <c r="Q83" s="327" t="e">
        <f t="shared" si="4"/>
        <v>#VALUE!</v>
      </c>
      <c r="R83" s="324" t="e">
        <f t="shared" si="5"/>
        <v>#VALUE!</v>
      </c>
    </row>
    <row r="84" spans="1:18">
      <c r="A84" s="334" t="s">
        <v>1270</v>
      </c>
      <c r="B84" s="336" t="s">
        <v>1271</v>
      </c>
      <c r="C84" s="332" t="s">
        <v>1321</v>
      </c>
      <c r="D84" s="330" t="s">
        <v>233</v>
      </c>
      <c r="E84" s="332" t="s">
        <v>1322</v>
      </c>
      <c r="F84" s="332" t="s">
        <v>262</v>
      </c>
      <c r="G84" s="9" t="s">
        <v>1277</v>
      </c>
      <c r="H84" s="315" t="s">
        <v>237</v>
      </c>
      <c r="I84" s="320" t="s">
        <v>1339</v>
      </c>
      <c r="J84" s="321" t="s">
        <v>1340</v>
      </c>
      <c r="K84" s="322">
        <v>12000000</v>
      </c>
      <c r="L84" s="323" t="e">
        <f>SUMIF(DataPembayaran_BLU!$K$2:$K$1000,Pagu_BLU!I84,data_pembayaran_total_pembayaran)</f>
        <v>#VALUE!</v>
      </c>
      <c r="M84" s="324" t="e">
        <f t="shared" si="3"/>
        <v>#VALUE!</v>
      </c>
      <c r="P84" s="323">
        <v>12000000</v>
      </c>
      <c r="Q84" s="327" t="e">
        <f t="shared" si="4"/>
        <v>#VALUE!</v>
      </c>
      <c r="R84" s="324" t="e">
        <f t="shared" si="5"/>
        <v>#VALUE!</v>
      </c>
    </row>
    <row r="85" spans="1:18">
      <c r="A85" s="334" t="s">
        <v>1270</v>
      </c>
      <c r="B85" s="336" t="s">
        <v>1271</v>
      </c>
      <c r="C85" s="332" t="s">
        <v>1321</v>
      </c>
      <c r="D85" s="330" t="s">
        <v>233</v>
      </c>
      <c r="E85" s="332" t="s">
        <v>1322</v>
      </c>
      <c r="F85" s="332" t="s">
        <v>265</v>
      </c>
      <c r="G85" s="9" t="s">
        <v>1282</v>
      </c>
      <c r="H85" s="315" t="s">
        <v>237</v>
      </c>
      <c r="I85" s="320" t="s">
        <v>1341</v>
      </c>
      <c r="J85" s="321" t="s">
        <v>1342</v>
      </c>
      <c r="K85" s="322">
        <v>0</v>
      </c>
      <c r="L85" s="323" t="e">
        <f>SUMIF(DataPembayaran_BLU!$K$2:$K$1000,Pagu_BLU!I85,data_pembayaran_total_pembayaran)</f>
        <v>#VALUE!</v>
      </c>
      <c r="M85" s="324" t="e">
        <f t="shared" si="3"/>
        <v>#VALUE!</v>
      </c>
      <c r="P85" s="323">
        <v>0</v>
      </c>
      <c r="Q85" s="327" t="e">
        <f t="shared" si="4"/>
        <v>#VALUE!</v>
      </c>
      <c r="R85" s="324" t="e">
        <f t="shared" si="5"/>
        <v>#VALUE!</v>
      </c>
    </row>
    <row r="86" spans="1:18">
      <c r="A86" s="334" t="s">
        <v>1270</v>
      </c>
      <c r="B86" s="336" t="s">
        <v>1271</v>
      </c>
      <c r="C86" s="332" t="s">
        <v>1321</v>
      </c>
      <c r="D86" s="330" t="s">
        <v>233</v>
      </c>
      <c r="E86" s="332" t="s">
        <v>1322</v>
      </c>
      <c r="F86" s="332" t="s">
        <v>265</v>
      </c>
      <c r="G86" s="9" t="s">
        <v>1282</v>
      </c>
      <c r="H86" s="315" t="s">
        <v>241</v>
      </c>
      <c r="I86" s="320" t="s">
        <v>1343</v>
      </c>
      <c r="J86" s="321" t="s">
        <v>1284</v>
      </c>
      <c r="K86" s="322">
        <v>114750000</v>
      </c>
      <c r="L86" s="323" t="e">
        <f>SUMIF(DataPembayaran_BLU!$K$2:$K$1000,Pagu_BLU!I86,data_pembayaran_total_pembayaran)</f>
        <v>#VALUE!</v>
      </c>
      <c r="M86" s="324" t="e">
        <f t="shared" si="3"/>
        <v>#VALUE!</v>
      </c>
      <c r="P86" s="323">
        <v>114750000</v>
      </c>
      <c r="Q86" s="327" t="e">
        <f t="shared" si="4"/>
        <v>#VALUE!</v>
      </c>
      <c r="R86" s="324" t="e">
        <f t="shared" si="5"/>
        <v>#VALUE!</v>
      </c>
    </row>
    <row r="87" spans="1:18">
      <c r="A87" s="334" t="s">
        <v>1270</v>
      </c>
      <c r="B87" s="336" t="s">
        <v>1271</v>
      </c>
      <c r="C87" s="332" t="s">
        <v>1321</v>
      </c>
      <c r="D87" s="330" t="s">
        <v>233</v>
      </c>
      <c r="E87" s="332" t="s">
        <v>1322</v>
      </c>
      <c r="F87" s="332" t="s">
        <v>265</v>
      </c>
      <c r="G87" s="9" t="s">
        <v>1282</v>
      </c>
      <c r="H87" s="315" t="s">
        <v>245</v>
      </c>
      <c r="I87" s="320" t="s">
        <v>1344</v>
      </c>
      <c r="J87" s="321" t="s">
        <v>1286</v>
      </c>
      <c r="K87" s="322">
        <v>52500000</v>
      </c>
      <c r="L87" s="323" t="e">
        <f>SUMIF(DataPembayaran_BLU!$K$2:$K$1000,Pagu_BLU!I87,data_pembayaran_total_pembayaran)</f>
        <v>#VALUE!</v>
      </c>
      <c r="M87" s="324" t="e">
        <f t="shared" si="3"/>
        <v>#VALUE!</v>
      </c>
      <c r="P87" s="323">
        <v>52500000</v>
      </c>
      <c r="Q87" s="327" t="e">
        <f t="shared" si="4"/>
        <v>#VALUE!</v>
      </c>
      <c r="R87" s="324" t="e">
        <f t="shared" si="5"/>
        <v>#VALUE!</v>
      </c>
    </row>
    <row r="88" spans="1:18">
      <c r="A88" s="334" t="s">
        <v>1270</v>
      </c>
      <c r="B88" s="335" t="s">
        <v>1271</v>
      </c>
      <c r="C88" s="332" t="s">
        <v>1321</v>
      </c>
      <c r="D88" s="330" t="s">
        <v>233</v>
      </c>
      <c r="E88" s="332" t="s">
        <v>1322</v>
      </c>
      <c r="F88" s="332" t="s">
        <v>265</v>
      </c>
      <c r="G88" s="9" t="s">
        <v>1282</v>
      </c>
      <c r="H88" s="315" t="s">
        <v>1202</v>
      </c>
      <c r="I88" s="320" t="s">
        <v>1345</v>
      </c>
      <c r="J88" s="321" t="s">
        <v>1288</v>
      </c>
      <c r="K88" s="322">
        <v>162000000</v>
      </c>
      <c r="L88" s="323" t="e">
        <f>SUMIF(DataPembayaran_BLU!$K$2:$K$1000,Pagu_BLU!I88,data_pembayaran_total_pembayaran)</f>
        <v>#VALUE!</v>
      </c>
      <c r="M88" s="324" t="e">
        <f t="shared" si="3"/>
        <v>#VALUE!</v>
      </c>
      <c r="P88" s="323">
        <v>162000000</v>
      </c>
      <c r="Q88" s="327" t="e">
        <f t="shared" si="4"/>
        <v>#VALUE!</v>
      </c>
      <c r="R88" s="324" t="e">
        <f t="shared" si="5"/>
        <v>#VALUE!</v>
      </c>
    </row>
    <row r="89" spans="1:18">
      <c r="A89" s="334" t="s">
        <v>1270</v>
      </c>
      <c r="B89" s="335" t="s">
        <v>1271</v>
      </c>
      <c r="C89" s="332" t="s">
        <v>1321</v>
      </c>
      <c r="D89" s="330" t="s">
        <v>233</v>
      </c>
      <c r="E89" s="332" t="s">
        <v>1322</v>
      </c>
      <c r="F89" s="332" t="s">
        <v>265</v>
      </c>
      <c r="G89" s="9" t="s">
        <v>1282</v>
      </c>
      <c r="H89" s="315" t="s">
        <v>1205</v>
      </c>
      <c r="I89" s="320" t="s">
        <v>1346</v>
      </c>
      <c r="J89" s="321" t="s">
        <v>1290</v>
      </c>
      <c r="K89" s="322">
        <v>525000000</v>
      </c>
      <c r="L89" s="323" t="e">
        <f>SUMIF(DataPembayaran_BLU!$K$2:$K$1000,Pagu_BLU!I89,data_pembayaran_total_pembayaran)</f>
        <v>#VALUE!</v>
      </c>
      <c r="M89" s="324" t="e">
        <f t="shared" si="3"/>
        <v>#VALUE!</v>
      </c>
      <c r="P89" s="323">
        <v>525000000</v>
      </c>
      <c r="Q89" s="327" t="e">
        <f t="shared" si="4"/>
        <v>#VALUE!</v>
      </c>
      <c r="R89" s="324" t="e">
        <f t="shared" si="5"/>
        <v>#VALUE!</v>
      </c>
    </row>
    <row r="90" spans="1:18">
      <c r="A90" s="334" t="s">
        <v>1270</v>
      </c>
      <c r="B90" s="335" t="s">
        <v>1271</v>
      </c>
      <c r="C90" s="332" t="s">
        <v>1321</v>
      </c>
      <c r="D90" s="330" t="s">
        <v>233</v>
      </c>
      <c r="E90" s="332" t="s">
        <v>1322</v>
      </c>
      <c r="F90" s="332" t="s">
        <v>265</v>
      </c>
      <c r="G90" s="9" t="s">
        <v>1282</v>
      </c>
      <c r="H90" s="315" t="s">
        <v>1208</v>
      </c>
      <c r="I90" s="320" t="s">
        <v>1347</v>
      </c>
      <c r="J90" s="321" t="s">
        <v>1348</v>
      </c>
      <c r="K90" s="322">
        <v>0</v>
      </c>
      <c r="L90" s="323" t="e">
        <f>SUMIF(DataPembayaran_BLU!$K$2:$K$1000,Pagu_BLU!I90,data_pembayaran_total_pembayaran)</f>
        <v>#VALUE!</v>
      </c>
      <c r="M90" s="324" t="e">
        <f t="shared" si="3"/>
        <v>#VALUE!</v>
      </c>
      <c r="P90" s="323">
        <v>0</v>
      </c>
      <c r="Q90" s="327" t="e">
        <f t="shared" si="4"/>
        <v>#VALUE!</v>
      </c>
      <c r="R90" s="324" t="e">
        <f t="shared" si="5"/>
        <v>#VALUE!</v>
      </c>
    </row>
    <row r="91" spans="1:18">
      <c r="A91" s="334" t="s">
        <v>1270</v>
      </c>
      <c r="B91" s="335" t="s">
        <v>1271</v>
      </c>
      <c r="C91" s="332" t="s">
        <v>1321</v>
      </c>
      <c r="D91" s="330" t="s">
        <v>233</v>
      </c>
      <c r="E91" s="332" t="s">
        <v>1322</v>
      </c>
      <c r="F91" s="332" t="s">
        <v>265</v>
      </c>
      <c r="G91" s="9" t="s">
        <v>1282</v>
      </c>
      <c r="H91" s="315" t="s">
        <v>1211</v>
      </c>
      <c r="I91" s="320" t="s">
        <v>1349</v>
      </c>
      <c r="J91" s="321" t="s">
        <v>1284</v>
      </c>
      <c r="K91" s="322">
        <v>45900000</v>
      </c>
      <c r="L91" s="323" t="e">
        <f>SUMIF(DataPembayaran_BLU!$K$2:$K$1000,Pagu_BLU!I91,data_pembayaran_total_pembayaran)</f>
        <v>#VALUE!</v>
      </c>
      <c r="M91" s="324" t="e">
        <f t="shared" si="3"/>
        <v>#VALUE!</v>
      </c>
      <c r="P91" s="323">
        <v>45900000</v>
      </c>
      <c r="Q91" s="327" t="e">
        <f t="shared" si="4"/>
        <v>#VALUE!</v>
      </c>
      <c r="R91" s="324" t="e">
        <f t="shared" si="5"/>
        <v>#VALUE!</v>
      </c>
    </row>
    <row r="92" spans="1:18">
      <c r="A92" s="334" t="s">
        <v>1270</v>
      </c>
      <c r="B92" s="335" t="s">
        <v>1271</v>
      </c>
      <c r="C92" s="332" t="s">
        <v>1321</v>
      </c>
      <c r="D92" s="330" t="s">
        <v>233</v>
      </c>
      <c r="E92" s="332" t="s">
        <v>1322</v>
      </c>
      <c r="F92" s="332" t="s">
        <v>265</v>
      </c>
      <c r="G92" s="9" t="s">
        <v>1282</v>
      </c>
      <c r="H92" s="315" t="s">
        <v>1214</v>
      </c>
      <c r="I92" s="320" t="s">
        <v>1350</v>
      </c>
      <c r="J92" s="321" t="s">
        <v>1286</v>
      </c>
      <c r="K92" s="322">
        <v>21000000</v>
      </c>
      <c r="L92" s="323" t="e">
        <f>SUMIF(DataPembayaran_BLU!$K$2:$K$1000,Pagu_BLU!I92,data_pembayaran_total_pembayaran)</f>
        <v>#VALUE!</v>
      </c>
      <c r="M92" s="324" t="e">
        <f t="shared" si="3"/>
        <v>#VALUE!</v>
      </c>
      <c r="P92" s="323">
        <v>21000000</v>
      </c>
      <c r="Q92" s="327" t="e">
        <f t="shared" si="4"/>
        <v>#VALUE!</v>
      </c>
      <c r="R92" s="324" t="e">
        <f t="shared" si="5"/>
        <v>#VALUE!</v>
      </c>
    </row>
    <row r="93" spans="1:18">
      <c r="A93" s="334" t="s">
        <v>1270</v>
      </c>
      <c r="B93" s="335" t="s">
        <v>1271</v>
      </c>
      <c r="C93" s="332" t="s">
        <v>1321</v>
      </c>
      <c r="D93" s="330" t="s">
        <v>233</v>
      </c>
      <c r="E93" s="332" t="s">
        <v>1322</v>
      </c>
      <c r="F93" s="332" t="s">
        <v>265</v>
      </c>
      <c r="G93" s="9" t="s">
        <v>1282</v>
      </c>
      <c r="H93" s="315" t="s">
        <v>1351</v>
      </c>
      <c r="I93" s="320" t="s">
        <v>1352</v>
      </c>
      <c r="J93" s="321" t="s">
        <v>1288</v>
      </c>
      <c r="K93" s="322">
        <v>64800000</v>
      </c>
      <c r="L93" s="323" t="e">
        <f>SUMIF(DataPembayaran_BLU!$K$2:$K$1000,Pagu_BLU!I93,data_pembayaran_total_pembayaran)</f>
        <v>#VALUE!</v>
      </c>
      <c r="M93" s="324" t="e">
        <f t="shared" si="3"/>
        <v>#VALUE!</v>
      </c>
      <c r="P93" s="323">
        <v>64800000</v>
      </c>
      <c r="Q93" s="327" t="e">
        <f t="shared" si="4"/>
        <v>#VALUE!</v>
      </c>
      <c r="R93" s="324" t="e">
        <f t="shared" si="5"/>
        <v>#VALUE!</v>
      </c>
    </row>
    <row r="94" spans="1:18">
      <c r="A94" s="334" t="s">
        <v>1270</v>
      </c>
      <c r="B94" s="335" t="s">
        <v>1271</v>
      </c>
      <c r="C94" s="332" t="s">
        <v>1321</v>
      </c>
      <c r="D94" s="320" t="s">
        <v>233</v>
      </c>
      <c r="E94" s="315" t="s">
        <v>1322</v>
      </c>
      <c r="F94" s="315" t="s">
        <v>265</v>
      </c>
      <c r="G94" s="9" t="s">
        <v>1282</v>
      </c>
      <c r="H94" s="315" t="s">
        <v>1353</v>
      </c>
      <c r="I94" s="320" t="s">
        <v>1354</v>
      </c>
      <c r="J94" s="321" t="s">
        <v>1290</v>
      </c>
      <c r="K94" s="322">
        <v>210000000</v>
      </c>
      <c r="L94" s="323" t="e">
        <f>SUMIF(DataPembayaran_BLU!$K$2:$K$1000,Pagu_BLU!I94,data_pembayaran_total_pembayaran)</f>
        <v>#VALUE!</v>
      </c>
      <c r="M94" s="324" t="e">
        <f t="shared" si="3"/>
        <v>#VALUE!</v>
      </c>
      <c r="P94" s="323">
        <v>210000000</v>
      </c>
      <c r="Q94" s="327" t="e">
        <f t="shared" si="4"/>
        <v>#VALUE!</v>
      </c>
      <c r="R94" s="324" t="e">
        <f t="shared" si="5"/>
        <v>#VALUE!</v>
      </c>
    </row>
    <row r="95" spans="1:18">
      <c r="A95" s="334" t="s">
        <v>1270</v>
      </c>
      <c r="B95" s="335" t="s">
        <v>1271</v>
      </c>
      <c r="C95" s="332" t="s">
        <v>1321</v>
      </c>
      <c r="D95" s="320" t="s">
        <v>233</v>
      </c>
      <c r="E95" s="315" t="s">
        <v>1322</v>
      </c>
      <c r="F95" s="315" t="s">
        <v>1305</v>
      </c>
      <c r="G95" s="9" t="s">
        <v>259</v>
      </c>
      <c r="H95" s="315" t="s">
        <v>237</v>
      </c>
      <c r="I95" s="320" t="s">
        <v>1355</v>
      </c>
      <c r="J95" s="321" t="s">
        <v>1356</v>
      </c>
      <c r="K95" s="322">
        <v>60000000</v>
      </c>
      <c r="L95" s="323" t="e">
        <f>SUMIF(DataPembayaran_BLU!$K$2:$K$1000,Pagu_BLU!I95,data_pembayaran_total_pembayaran)</f>
        <v>#VALUE!</v>
      </c>
      <c r="M95" s="324" t="e">
        <f t="shared" si="3"/>
        <v>#VALUE!</v>
      </c>
      <c r="P95" s="323">
        <v>60000000</v>
      </c>
      <c r="Q95" s="327" t="e">
        <f t="shared" si="4"/>
        <v>#VALUE!</v>
      </c>
      <c r="R95" s="324" t="e">
        <f t="shared" si="5"/>
        <v>#VALUE!</v>
      </c>
    </row>
    <row r="96" spans="1:18">
      <c r="A96" s="334" t="s">
        <v>1270</v>
      </c>
      <c r="B96" s="335" t="s">
        <v>1271</v>
      </c>
      <c r="C96" s="332" t="s">
        <v>1321</v>
      </c>
      <c r="D96" s="320" t="s">
        <v>233</v>
      </c>
      <c r="E96" s="315" t="s">
        <v>1322</v>
      </c>
      <c r="F96" s="315" t="s">
        <v>1305</v>
      </c>
      <c r="G96" s="9" t="s">
        <v>259</v>
      </c>
      <c r="H96" s="315" t="s">
        <v>241</v>
      </c>
      <c r="I96" s="320" t="s">
        <v>1357</v>
      </c>
      <c r="J96" s="321" t="s">
        <v>1358</v>
      </c>
      <c r="K96" s="322">
        <v>50000000</v>
      </c>
      <c r="L96" s="323" t="e">
        <f>SUMIF(DataPembayaran_BLU!$K$2:$K$1000,Pagu_BLU!I96,data_pembayaran_total_pembayaran)</f>
        <v>#VALUE!</v>
      </c>
      <c r="M96" s="324" t="e">
        <f t="shared" si="3"/>
        <v>#VALUE!</v>
      </c>
      <c r="P96" s="323">
        <v>50000000</v>
      </c>
      <c r="Q96" s="327" t="e">
        <f t="shared" si="4"/>
        <v>#VALUE!</v>
      </c>
      <c r="R96" s="324" t="e">
        <f t="shared" si="5"/>
        <v>#VALUE!</v>
      </c>
    </row>
    <row r="97" spans="1:18">
      <c r="A97" s="334" t="s">
        <v>1270</v>
      </c>
      <c r="B97" s="335" t="s">
        <v>1271</v>
      </c>
      <c r="C97" s="332" t="s">
        <v>1321</v>
      </c>
      <c r="D97" s="320" t="s">
        <v>233</v>
      </c>
      <c r="E97" s="315" t="s">
        <v>1322</v>
      </c>
      <c r="F97" s="315" t="s">
        <v>1359</v>
      </c>
      <c r="G97" s="9" t="s">
        <v>259</v>
      </c>
      <c r="H97" s="315" t="s">
        <v>237</v>
      </c>
      <c r="I97" s="320" t="s">
        <v>1360</v>
      </c>
      <c r="J97" s="321" t="s">
        <v>1275</v>
      </c>
      <c r="K97" s="322">
        <v>40000000</v>
      </c>
      <c r="L97" s="323" t="e">
        <f>SUMIF(DataPembayaran_BLU!$K$2:$K$1000,Pagu_BLU!I97,data_pembayaran_total_pembayaran)</f>
        <v>#VALUE!</v>
      </c>
      <c r="M97" s="324" t="e">
        <f t="shared" si="3"/>
        <v>#VALUE!</v>
      </c>
      <c r="P97" s="323">
        <v>40000000</v>
      </c>
      <c r="Q97" s="327" t="e">
        <f t="shared" si="4"/>
        <v>#VALUE!</v>
      </c>
      <c r="R97" s="324" t="e">
        <f t="shared" si="5"/>
        <v>#VALUE!</v>
      </c>
    </row>
    <row r="98" spans="1:18">
      <c r="A98" s="334" t="s">
        <v>1270</v>
      </c>
      <c r="B98" s="335" t="s">
        <v>1271</v>
      </c>
      <c r="C98" s="332" t="s">
        <v>1321</v>
      </c>
      <c r="D98" s="320" t="s">
        <v>233</v>
      </c>
      <c r="E98" s="315" t="s">
        <v>1322</v>
      </c>
      <c r="F98" s="315" t="s">
        <v>1359</v>
      </c>
      <c r="G98" s="9" t="s">
        <v>259</v>
      </c>
      <c r="H98" s="315" t="s">
        <v>241</v>
      </c>
      <c r="I98" s="320" t="s">
        <v>1361</v>
      </c>
      <c r="J98" s="321" t="s">
        <v>1362</v>
      </c>
      <c r="K98" s="322">
        <v>6000000</v>
      </c>
      <c r="L98" s="323" t="e">
        <f>SUMIF(DataPembayaran_BLU!$K$2:$K$1000,Pagu_BLU!I98,data_pembayaran_total_pembayaran)</f>
        <v>#VALUE!</v>
      </c>
      <c r="M98" s="324" t="e">
        <f t="shared" si="3"/>
        <v>#VALUE!</v>
      </c>
      <c r="P98" s="323">
        <v>6000000</v>
      </c>
      <c r="Q98" s="327" t="e">
        <f t="shared" si="4"/>
        <v>#VALUE!</v>
      </c>
      <c r="R98" s="324" t="e">
        <f t="shared" si="5"/>
        <v>#VALUE!</v>
      </c>
    </row>
    <row r="99" spans="1:18">
      <c r="A99" s="334" t="s">
        <v>1270</v>
      </c>
      <c r="B99" s="335" t="s">
        <v>1271</v>
      </c>
      <c r="C99" s="332" t="s">
        <v>1321</v>
      </c>
      <c r="D99" s="320" t="s">
        <v>233</v>
      </c>
      <c r="E99" s="315" t="s">
        <v>1322</v>
      </c>
      <c r="F99" s="315" t="s">
        <v>1359</v>
      </c>
      <c r="G99" s="9" t="s">
        <v>259</v>
      </c>
      <c r="H99" s="315" t="s">
        <v>245</v>
      </c>
      <c r="I99" s="320" t="s">
        <v>1363</v>
      </c>
      <c r="J99" s="321" t="s">
        <v>1364</v>
      </c>
      <c r="K99" s="322">
        <v>7200000</v>
      </c>
      <c r="L99" s="323" t="e">
        <f>SUMIF(DataPembayaran_BLU!$K$2:$K$1000,Pagu_BLU!I99,data_pembayaran_total_pembayaran)</f>
        <v>#VALUE!</v>
      </c>
      <c r="M99" s="324" t="e">
        <f t="shared" si="3"/>
        <v>#VALUE!</v>
      </c>
      <c r="P99" s="323">
        <v>7200000</v>
      </c>
      <c r="Q99" s="327" t="e">
        <f t="shared" si="4"/>
        <v>#VALUE!</v>
      </c>
      <c r="R99" s="324" t="e">
        <f t="shared" si="5"/>
        <v>#VALUE!</v>
      </c>
    </row>
    <row r="100" spans="1:18">
      <c r="A100" s="334" t="s">
        <v>1270</v>
      </c>
      <c r="B100" s="335" t="s">
        <v>1271</v>
      </c>
      <c r="C100" s="332" t="s">
        <v>1321</v>
      </c>
      <c r="D100" s="320" t="s">
        <v>233</v>
      </c>
      <c r="E100" s="315" t="s">
        <v>1322</v>
      </c>
      <c r="F100" s="315" t="s">
        <v>1359</v>
      </c>
      <c r="G100" s="9" t="s">
        <v>1282</v>
      </c>
      <c r="H100" s="315" t="s">
        <v>237</v>
      </c>
      <c r="I100" s="320" t="s">
        <v>1365</v>
      </c>
      <c r="J100" s="321" t="s">
        <v>1284</v>
      </c>
      <c r="K100" s="322">
        <v>22950000</v>
      </c>
      <c r="L100" s="323" t="e">
        <f>SUMIF(DataPembayaran_BLU!$K$2:$K$1000,Pagu_BLU!I100,data_pembayaran_total_pembayaran)</f>
        <v>#VALUE!</v>
      </c>
      <c r="M100" s="324" t="e">
        <f t="shared" si="3"/>
        <v>#VALUE!</v>
      </c>
      <c r="P100" s="323">
        <v>22950000</v>
      </c>
      <c r="Q100" s="327" t="e">
        <f t="shared" si="4"/>
        <v>#VALUE!</v>
      </c>
      <c r="R100" s="324" t="e">
        <f t="shared" si="5"/>
        <v>#VALUE!</v>
      </c>
    </row>
    <row r="101" spans="1:18">
      <c r="A101" s="334" t="s">
        <v>1270</v>
      </c>
      <c r="B101" s="335" t="s">
        <v>1271</v>
      </c>
      <c r="C101" s="332" t="s">
        <v>1321</v>
      </c>
      <c r="D101" s="320" t="s">
        <v>233</v>
      </c>
      <c r="E101" s="315" t="s">
        <v>1322</v>
      </c>
      <c r="F101" s="315" t="s">
        <v>1359</v>
      </c>
      <c r="G101" s="9" t="s">
        <v>1282</v>
      </c>
      <c r="H101" s="315" t="s">
        <v>241</v>
      </c>
      <c r="I101" s="320" t="s">
        <v>1366</v>
      </c>
      <c r="J101" s="321" t="s">
        <v>1286</v>
      </c>
      <c r="K101" s="322">
        <v>6300000</v>
      </c>
      <c r="L101" s="323" t="e">
        <f>SUMIF(DataPembayaran_BLU!$K$2:$K$1000,Pagu_BLU!I101,data_pembayaran_total_pembayaran)</f>
        <v>#VALUE!</v>
      </c>
      <c r="M101" s="324" t="e">
        <f t="shared" si="3"/>
        <v>#VALUE!</v>
      </c>
      <c r="P101" s="323">
        <v>6300000</v>
      </c>
      <c r="Q101" s="327" t="e">
        <f t="shared" si="4"/>
        <v>#VALUE!</v>
      </c>
      <c r="R101" s="324" t="e">
        <f t="shared" si="5"/>
        <v>#VALUE!</v>
      </c>
    </row>
    <row r="102" spans="1:18">
      <c r="A102" s="334" t="s">
        <v>1270</v>
      </c>
      <c r="B102" s="335" t="s">
        <v>1271</v>
      </c>
      <c r="C102" s="332" t="s">
        <v>1321</v>
      </c>
      <c r="D102" s="320" t="s">
        <v>233</v>
      </c>
      <c r="E102" s="315" t="s">
        <v>1322</v>
      </c>
      <c r="F102" s="315" t="s">
        <v>1359</v>
      </c>
      <c r="G102" s="9" t="s">
        <v>1282</v>
      </c>
      <c r="H102" s="315" t="s">
        <v>245</v>
      </c>
      <c r="I102" s="320" t="s">
        <v>1367</v>
      </c>
      <c r="J102" s="321" t="s">
        <v>1288</v>
      </c>
      <c r="K102" s="322">
        <v>32400000</v>
      </c>
      <c r="L102" s="323" t="e">
        <f>SUMIF(DataPembayaran_BLU!$K$2:$K$1000,Pagu_BLU!I102,data_pembayaran_total_pembayaran)</f>
        <v>#VALUE!</v>
      </c>
      <c r="M102" s="324" t="e">
        <f t="shared" si="3"/>
        <v>#VALUE!</v>
      </c>
      <c r="P102" s="323">
        <v>32400000</v>
      </c>
      <c r="Q102" s="327" t="e">
        <f t="shared" si="4"/>
        <v>#VALUE!</v>
      </c>
      <c r="R102" s="324" t="e">
        <f t="shared" si="5"/>
        <v>#VALUE!</v>
      </c>
    </row>
    <row r="103" spans="1:18">
      <c r="A103" s="334" t="s">
        <v>1270</v>
      </c>
      <c r="B103" s="335" t="s">
        <v>1271</v>
      </c>
      <c r="C103" s="332" t="s">
        <v>1321</v>
      </c>
      <c r="D103" s="320" t="s">
        <v>233</v>
      </c>
      <c r="E103" s="315" t="s">
        <v>1322</v>
      </c>
      <c r="F103" s="315" t="s">
        <v>1359</v>
      </c>
      <c r="G103" s="9" t="s">
        <v>1282</v>
      </c>
      <c r="H103" s="315" t="s">
        <v>1202</v>
      </c>
      <c r="I103" s="320" t="s">
        <v>1368</v>
      </c>
      <c r="J103" s="321" t="s">
        <v>1290</v>
      </c>
      <c r="K103" s="322">
        <v>42000000</v>
      </c>
      <c r="L103" s="323" t="e">
        <f>SUMIF(DataPembayaran_BLU!$K$2:$K$1000,Pagu_BLU!I103,data_pembayaran_total_pembayaran)</f>
        <v>#VALUE!</v>
      </c>
      <c r="M103" s="324" t="e">
        <f t="shared" si="3"/>
        <v>#VALUE!</v>
      </c>
      <c r="P103" s="323">
        <v>42000000</v>
      </c>
      <c r="Q103" s="327" t="e">
        <f t="shared" si="4"/>
        <v>#VALUE!</v>
      </c>
      <c r="R103" s="324" t="e">
        <f t="shared" si="5"/>
        <v>#VALUE!</v>
      </c>
    </row>
    <row r="104" spans="1:18">
      <c r="A104" s="334" t="s">
        <v>1270</v>
      </c>
      <c r="B104" s="335" t="s">
        <v>1369</v>
      </c>
      <c r="C104" s="332" t="s">
        <v>1272</v>
      </c>
      <c r="D104" s="320" t="s">
        <v>1370</v>
      </c>
      <c r="E104" s="315" t="s">
        <v>1371</v>
      </c>
      <c r="F104" s="315" t="s">
        <v>235</v>
      </c>
      <c r="G104" s="9" t="s">
        <v>259</v>
      </c>
      <c r="H104" s="315" t="s">
        <v>237</v>
      </c>
      <c r="I104" s="320" t="s">
        <v>1372</v>
      </c>
      <c r="J104" s="321" t="s">
        <v>1373</v>
      </c>
      <c r="K104" s="322">
        <v>39001000</v>
      </c>
      <c r="L104" s="323" t="e">
        <f>SUMIF(DataPembayaran_BLU!$K$2:$K$1000,Pagu_BLU!I104,data_pembayaran_total_pembayaran)</f>
        <v>#VALUE!</v>
      </c>
      <c r="M104" s="324" t="e">
        <f t="shared" si="3"/>
        <v>#VALUE!</v>
      </c>
      <c r="P104" s="323">
        <v>39001000</v>
      </c>
      <c r="Q104" s="327" t="e">
        <f t="shared" si="4"/>
        <v>#VALUE!</v>
      </c>
      <c r="R104" s="324" t="e">
        <f t="shared" si="5"/>
        <v>#VALUE!</v>
      </c>
    </row>
    <row r="105" spans="1:18">
      <c r="A105" s="334" t="s">
        <v>1270</v>
      </c>
      <c r="B105" s="335" t="s">
        <v>1369</v>
      </c>
      <c r="C105" s="332" t="s">
        <v>1272</v>
      </c>
      <c r="D105" s="320" t="s">
        <v>1370</v>
      </c>
      <c r="E105" s="315" t="s">
        <v>1371</v>
      </c>
      <c r="F105" s="315" t="s">
        <v>235</v>
      </c>
      <c r="G105" s="9" t="s">
        <v>259</v>
      </c>
      <c r="H105" s="315" t="s">
        <v>241</v>
      </c>
      <c r="I105" s="320" t="s">
        <v>1374</v>
      </c>
      <c r="J105" s="321" t="s">
        <v>1375</v>
      </c>
      <c r="K105" s="322">
        <v>77000000</v>
      </c>
      <c r="L105" s="323" t="e">
        <f>SUMIF(DataPembayaran_BLU!$K$2:$K$1000,Pagu_BLU!I105,data_pembayaran_total_pembayaran)</f>
        <v>#VALUE!</v>
      </c>
      <c r="M105" s="324" t="e">
        <f t="shared" si="3"/>
        <v>#VALUE!</v>
      </c>
      <c r="P105" s="323">
        <v>77000000</v>
      </c>
      <c r="Q105" s="327" t="e">
        <f t="shared" si="4"/>
        <v>#VALUE!</v>
      </c>
      <c r="R105" s="324" t="e">
        <f t="shared" si="5"/>
        <v>#VALUE!</v>
      </c>
    </row>
    <row r="106" spans="1:18">
      <c r="A106" s="334" t="s">
        <v>1270</v>
      </c>
      <c r="B106" s="335" t="s">
        <v>1369</v>
      </c>
      <c r="C106" s="332" t="s">
        <v>1272</v>
      </c>
      <c r="D106" s="320" t="s">
        <v>1370</v>
      </c>
      <c r="E106" s="315" t="s">
        <v>1371</v>
      </c>
      <c r="F106" s="315" t="s">
        <v>235</v>
      </c>
      <c r="G106" s="9" t="s">
        <v>259</v>
      </c>
      <c r="H106" s="315" t="s">
        <v>245</v>
      </c>
      <c r="I106" s="320" t="s">
        <v>1376</v>
      </c>
      <c r="J106" s="321" t="s">
        <v>1377</v>
      </c>
      <c r="K106" s="322">
        <v>132000000</v>
      </c>
      <c r="L106" s="323" t="e">
        <f>SUMIF(DataPembayaran_BLU!$K$2:$K$1000,Pagu_BLU!I106,data_pembayaran_total_pembayaran)</f>
        <v>#VALUE!</v>
      </c>
      <c r="M106" s="324" t="e">
        <f t="shared" si="3"/>
        <v>#VALUE!</v>
      </c>
      <c r="P106" s="323">
        <v>132000000</v>
      </c>
      <c r="Q106" s="327" t="e">
        <f t="shared" si="4"/>
        <v>#VALUE!</v>
      </c>
      <c r="R106" s="324" t="e">
        <f t="shared" si="5"/>
        <v>#VALUE!</v>
      </c>
    </row>
    <row r="107" spans="1:18">
      <c r="A107" s="334" t="s">
        <v>1270</v>
      </c>
      <c r="B107" s="335" t="s">
        <v>1369</v>
      </c>
      <c r="C107" s="332" t="s">
        <v>1272</v>
      </c>
      <c r="D107" s="320" t="s">
        <v>1370</v>
      </c>
      <c r="E107" s="315" t="s">
        <v>1371</v>
      </c>
      <c r="F107" s="315" t="s">
        <v>235</v>
      </c>
      <c r="G107" s="9" t="s">
        <v>259</v>
      </c>
      <c r="H107" s="315" t="s">
        <v>1202</v>
      </c>
      <c r="I107" s="320" t="s">
        <v>1378</v>
      </c>
      <c r="J107" s="321" t="s">
        <v>1379</v>
      </c>
      <c r="K107" s="322">
        <v>27500000</v>
      </c>
      <c r="L107" s="323" t="e">
        <f>SUMIF(DataPembayaran_BLU!$K$2:$K$1000,Pagu_BLU!I107,data_pembayaran_total_pembayaran)</f>
        <v>#VALUE!</v>
      </c>
      <c r="M107" s="324" t="e">
        <f t="shared" si="3"/>
        <v>#VALUE!</v>
      </c>
      <c r="P107" s="323">
        <v>27500000</v>
      </c>
      <c r="Q107" s="327" t="e">
        <f t="shared" si="4"/>
        <v>#VALUE!</v>
      </c>
      <c r="R107" s="324" t="e">
        <f t="shared" si="5"/>
        <v>#VALUE!</v>
      </c>
    </row>
    <row r="108" spans="1:18">
      <c r="A108" s="334" t="s">
        <v>1270</v>
      </c>
      <c r="B108" s="335" t="s">
        <v>1369</v>
      </c>
      <c r="C108" s="332" t="s">
        <v>1272</v>
      </c>
      <c r="D108" s="320" t="s">
        <v>1370</v>
      </c>
      <c r="E108" s="315" t="s">
        <v>1371</v>
      </c>
      <c r="F108" s="315" t="s">
        <v>235</v>
      </c>
      <c r="G108" s="9" t="s">
        <v>259</v>
      </c>
      <c r="H108" s="315" t="s">
        <v>1205</v>
      </c>
      <c r="I108" s="320" t="s">
        <v>1380</v>
      </c>
      <c r="J108" s="321" t="s">
        <v>1381</v>
      </c>
      <c r="K108" s="322">
        <v>60000000</v>
      </c>
      <c r="L108" s="323" t="e">
        <f>SUMIF(DataPembayaran_BLU!$K$2:$K$1000,Pagu_BLU!I108,data_pembayaran_total_pembayaran)</f>
        <v>#VALUE!</v>
      </c>
      <c r="M108" s="324" t="e">
        <f t="shared" si="3"/>
        <v>#VALUE!</v>
      </c>
      <c r="P108" s="323">
        <v>60000000</v>
      </c>
      <c r="Q108" s="327" t="e">
        <f t="shared" si="4"/>
        <v>#VALUE!</v>
      </c>
      <c r="R108" s="324" t="e">
        <f t="shared" si="5"/>
        <v>#VALUE!</v>
      </c>
    </row>
    <row r="109" spans="1:18">
      <c r="A109" s="334" t="s">
        <v>1270</v>
      </c>
      <c r="B109" s="335" t="s">
        <v>1369</v>
      </c>
      <c r="C109" s="332" t="s">
        <v>1272</v>
      </c>
      <c r="D109" s="320" t="s">
        <v>1370</v>
      </c>
      <c r="E109" s="315" t="s">
        <v>1371</v>
      </c>
      <c r="F109" s="315" t="s">
        <v>235</v>
      </c>
      <c r="G109" s="9" t="s">
        <v>1282</v>
      </c>
      <c r="H109" s="315" t="s">
        <v>237</v>
      </c>
      <c r="I109" s="320" t="s">
        <v>1382</v>
      </c>
      <c r="J109" s="321" t="s">
        <v>1284</v>
      </c>
      <c r="K109" s="322">
        <v>25245000</v>
      </c>
      <c r="L109" s="323" t="e">
        <f>SUMIF(DataPembayaran_BLU!$K$2:$K$1000,Pagu_BLU!I109,data_pembayaran_total_pembayaran)</f>
        <v>#VALUE!</v>
      </c>
      <c r="M109" s="324" t="e">
        <f t="shared" si="3"/>
        <v>#VALUE!</v>
      </c>
      <c r="P109" s="323">
        <v>25245000</v>
      </c>
      <c r="Q109" s="327" t="e">
        <f t="shared" si="4"/>
        <v>#VALUE!</v>
      </c>
      <c r="R109" s="324" t="e">
        <f t="shared" si="5"/>
        <v>#VALUE!</v>
      </c>
    </row>
    <row r="110" spans="1:18">
      <c r="A110" s="334" t="s">
        <v>1270</v>
      </c>
      <c r="B110" s="335" t="s">
        <v>1369</v>
      </c>
      <c r="C110" s="332" t="s">
        <v>1272</v>
      </c>
      <c r="D110" s="320" t="s">
        <v>1370</v>
      </c>
      <c r="E110" s="315" t="s">
        <v>1371</v>
      </c>
      <c r="F110" s="315" t="s">
        <v>235</v>
      </c>
      <c r="G110" s="9" t="s">
        <v>1282</v>
      </c>
      <c r="H110" s="315" t="s">
        <v>241</v>
      </c>
      <c r="I110" s="320" t="s">
        <v>1383</v>
      </c>
      <c r="J110" s="321" t="s">
        <v>1384</v>
      </c>
      <c r="K110" s="322">
        <v>35640000</v>
      </c>
      <c r="L110" s="323" t="e">
        <f>SUMIF(DataPembayaran_BLU!$K$2:$K$1000,Pagu_BLU!I110,data_pembayaran_total_pembayaran)</f>
        <v>#VALUE!</v>
      </c>
      <c r="M110" s="324" t="e">
        <f t="shared" si="3"/>
        <v>#VALUE!</v>
      </c>
      <c r="P110" s="323">
        <v>35640000</v>
      </c>
      <c r="Q110" s="327" t="e">
        <f t="shared" si="4"/>
        <v>#VALUE!</v>
      </c>
      <c r="R110" s="324" t="e">
        <f t="shared" si="5"/>
        <v>#VALUE!</v>
      </c>
    </row>
    <row r="111" spans="1:18">
      <c r="A111" s="334" t="s">
        <v>1270</v>
      </c>
      <c r="B111" s="335" t="s">
        <v>1369</v>
      </c>
      <c r="C111" s="332" t="s">
        <v>1272</v>
      </c>
      <c r="D111" s="320" t="s">
        <v>1370</v>
      </c>
      <c r="E111" s="315" t="s">
        <v>1371</v>
      </c>
      <c r="F111" s="315" t="s">
        <v>235</v>
      </c>
      <c r="G111" s="9" t="s">
        <v>1282</v>
      </c>
      <c r="H111" s="315" t="s">
        <v>245</v>
      </c>
      <c r="I111" s="320" t="s">
        <v>1385</v>
      </c>
      <c r="J111" s="321" t="s">
        <v>1290</v>
      </c>
      <c r="K111" s="322">
        <v>57750000</v>
      </c>
      <c r="L111" s="323" t="e">
        <f>SUMIF(DataPembayaran_BLU!$K$2:$K$1000,Pagu_BLU!I111,data_pembayaran_total_pembayaran)</f>
        <v>#VALUE!</v>
      </c>
      <c r="M111" s="324" t="e">
        <f t="shared" si="3"/>
        <v>#VALUE!</v>
      </c>
      <c r="P111" s="323">
        <v>57750000</v>
      </c>
      <c r="Q111" s="327" t="e">
        <f t="shared" si="4"/>
        <v>#VALUE!</v>
      </c>
      <c r="R111" s="324" t="e">
        <f t="shared" si="5"/>
        <v>#VALUE!</v>
      </c>
    </row>
    <row r="112" spans="1:18">
      <c r="A112" s="334" t="s">
        <v>1270</v>
      </c>
      <c r="B112" s="335" t="s">
        <v>1369</v>
      </c>
      <c r="C112" s="332" t="s">
        <v>1272</v>
      </c>
      <c r="D112" s="320" t="s">
        <v>1370</v>
      </c>
      <c r="E112" s="315" t="s">
        <v>1371</v>
      </c>
      <c r="F112" s="315" t="s">
        <v>235</v>
      </c>
      <c r="G112" s="9" t="s">
        <v>1282</v>
      </c>
      <c r="H112" s="315" t="s">
        <v>1202</v>
      </c>
      <c r="I112" s="320" t="s">
        <v>1386</v>
      </c>
      <c r="J112" s="321" t="s">
        <v>1286</v>
      </c>
      <c r="K112" s="322">
        <v>5775000</v>
      </c>
      <c r="L112" s="323" t="e">
        <f>SUMIF(DataPembayaran_BLU!$K$2:$K$1000,Pagu_BLU!I112,data_pembayaran_total_pembayaran)</f>
        <v>#VALUE!</v>
      </c>
      <c r="M112" s="324" t="e">
        <f t="shared" si="3"/>
        <v>#VALUE!</v>
      </c>
      <c r="P112" s="323">
        <v>5775000</v>
      </c>
      <c r="Q112" s="327" t="e">
        <f t="shared" si="4"/>
        <v>#VALUE!</v>
      </c>
      <c r="R112" s="324" t="e">
        <f t="shared" si="5"/>
        <v>#VALUE!</v>
      </c>
    </row>
    <row r="113" spans="1:18" s="349" customFormat="1">
      <c r="A113" s="337"/>
      <c r="B113" s="338"/>
      <c r="C113" s="339"/>
      <c r="D113" s="340"/>
      <c r="E113" s="341"/>
      <c r="F113" s="341"/>
      <c r="G113" s="342"/>
      <c r="H113" s="343"/>
      <c r="I113" s="344"/>
      <c r="J113" s="345"/>
      <c r="K113" s="346"/>
      <c r="L113" s="347"/>
      <c r="M113" s="348"/>
      <c r="P113" s="347"/>
      <c r="Q113" s="347"/>
      <c r="R113" s="348"/>
    </row>
    <row r="114" spans="1:18">
      <c r="A114" s="350"/>
      <c r="B114" s="351"/>
      <c r="C114" s="352"/>
      <c r="D114" s="353"/>
      <c r="E114" s="354"/>
      <c r="F114" s="354"/>
      <c r="G114" s="355"/>
      <c r="H114" s="356"/>
      <c r="I114" s="357"/>
      <c r="J114" s="358"/>
      <c r="K114" s="359"/>
      <c r="L114" s="323"/>
      <c r="M114" s="324"/>
      <c r="P114" s="323"/>
      <c r="Q114" s="323"/>
      <c r="R114" s="324"/>
    </row>
    <row r="115" spans="1:18">
      <c r="A115" s="350"/>
      <c r="B115" s="351"/>
      <c r="C115" s="352"/>
      <c r="D115" s="353"/>
      <c r="E115" s="354"/>
      <c r="F115" s="354"/>
      <c r="G115" s="355"/>
      <c r="H115" s="356"/>
      <c r="I115" s="357"/>
      <c r="J115" s="358"/>
      <c r="K115" s="359"/>
      <c r="L115" s="323"/>
      <c r="M115" s="324"/>
      <c r="P115" s="323"/>
      <c r="Q115" s="323"/>
      <c r="R115" s="324"/>
    </row>
    <row r="116" spans="1:18">
      <c r="A116" s="350"/>
      <c r="B116" s="351"/>
      <c r="C116" s="352"/>
      <c r="D116" s="353"/>
      <c r="E116" s="354"/>
      <c r="F116" s="354"/>
      <c r="G116" s="355"/>
      <c r="H116" s="356"/>
      <c r="I116" s="357"/>
      <c r="J116" s="358"/>
      <c r="K116" s="359"/>
      <c r="L116" s="323"/>
      <c r="M116" s="324"/>
      <c r="P116" s="323"/>
      <c r="Q116" s="323"/>
      <c r="R116" s="324"/>
    </row>
    <row r="117" spans="1:18">
      <c r="A117" s="350"/>
      <c r="B117" s="351"/>
      <c r="C117" s="352"/>
      <c r="D117" s="353"/>
      <c r="E117" s="354"/>
      <c r="F117" s="354"/>
      <c r="G117" s="355"/>
      <c r="H117" s="356"/>
      <c r="I117" s="360"/>
      <c r="J117" s="358"/>
      <c r="K117" s="359"/>
      <c r="L117" s="323"/>
      <c r="M117" s="324"/>
      <c r="P117" s="323"/>
      <c r="Q117" s="323"/>
      <c r="R117" s="324"/>
    </row>
    <row r="118" spans="1:18">
      <c r="A118" s="350"/>
      <c r="B118" s="351"/>
      <c r="C118" s="352"/>
      <c r="D118" s="353"/>
      <c r="E118" s="354"/>
      <c r="F118" s="354"/>
      <c r="G118" s="355"/>
      <c r="H118" s="356"/>
      <c r="I118" s="357"/>
      <c r="J118" s="358"/>
      <c r="K118" s="359"/>
      <c r="L118" s="323"/>
      <c r="M118" s="324"/>
      <c r="P118" s="323"/>
      <c r="Q118" s="323"/>
      <c r="R118" s="324"/>
    </row>
    <row r="119" spans="1:18">
      <c r="A119" s="350"/>
      <c r="B119" s="351"/>
      <c r="C119" s="352"/>
      <c r="D119" s="353"/>
      <c r="E119" s="354"/>
      <c r="F119" s="354"/>
      <c r="G119" s="355"/>
      <c r="H119" s="356"/>
      <c r="I119" s="357"/>
      <c r="J119" s="358"/>
      <c r="K119" s="359"/>
      <c r="L119" s="323"/>
      <c r="M119" s="324"/>
      <c r="P119" s="323"/>
      <c r="Q119" s="323"/>
      <c r="R119" s="324"/>
    </row>
    <row r="120" spans="1:18">
      <c r="A120" s="350"/>
      <c r="B120" s="351"/>
      <c r="C120" s="352"/>
      <c r="D120" s="353"/>
      <c r="E120" s="354"/>
      <c r="F120" s="354"/>
      <c r="G120" s="355"/>
      <c r="H120" s="356"/>
      <c r="I120" s="357"/>
      <c r="J120" s="358"/>
      <c r="K120" s="359"/>
      <c r="L120" s="323"/>
      <c r="M120" s="324"/>
      <c r="P120" s="323"/>
      <c r="Q120" s="323"/>
      <c r="R120" s="324"/>
    </row>
    <row r="121" spans="1:18">
      <c r="A121" s="350"/>
      <c r="B121" s="351"/>
      <c r="C121" s="352"/>
      <c r="D121" s="357"/>
      <c r="E121" s="356"/>
      <c r="F121" s="356"/>
      <c r="G121" s="355"/>
      <c r="H121" s="356"/>
      <c r="I121" s="357"/>
      <c r="J121" s="358"/>
      <c r="K121" s="359"/>
      <c r="L121" s="323"/>
      <c r="M121" s="324"/>
      <c r="P121" s="323"/>
      <c r="Q121" s="323"/>
      <c r="R121" s="324"/>
    </row>
    <row r="122" spans="1:18">
      <c r="A122" s="350"/>
      <c r="B122" s="351"/>
      <c r="C122" s="352"/>
      <c r="D122" s="357"/>
      <c r="E122" s="356"/>
      <c r="F122" s="356"/>
      <c r="G122" s="355"/>
      <c r="H122" s="356"/>
      <c r="I122" s="357"/>
      <c r="J122" s="358"/>
      <c r="K122" s="359"/>
      <c r="L122" s="323"/>
      <c r="M122" s="324"/>
      <c r="P122" s="323"/>
      <c r="Q122" s="323"/>
      <c r="R122" s="324"/>
    </row>
    <row r="123" spans="1:18">
      <c r="A123" s="350"/>
      <c r="B123" s="361"/>
      <c r="C123" s="362"/>
      <c r="D123" s="353"/>
      <c r="E123" s="356"/>
      <c r="F123" s="354"/>
      <c r="G123" s="355"/>
      <c r="H123" s="356"/>
      <c r="I123" s="357"/>
      <c r="J123" s="358"/>
      <c r="K123" s="359"/>
      <c r="L123" s="323"/>
      <c r="M123" s="324"/>
      <c r="P123" s="323"/>
      <c r="Q123" s="323"/>
      <c r="R123" s="324"/>
    </row>
    <row r="124" spans="1:18">
      <c r="A124" s="350"/>
      <c r="B124" s="361"/>
      <c r="C124" s="362"/>
      <c r="D124" s="353"/>
      <c r="E124" s="356"/>
      <c r="F124" s="354"/>
      <c r="G124" s="355"/>
      <c r="H124" s="356"/>
      <c r="I124" s="357"/>
      <c r="J124" s="358"/>
      <c r="K124" s="359"/>
      <c r="L124" s="323"/>
      <c r="M124" s="324"/>
      <c r="P124" s="323"/>
      <c r="Q124" s="323"/>
      <c r="R124" s="324"/>
    </row>
    <row r="125" spans="1:18">
      <c r="A125" s="350"/>
      <c r="B125" s="361"/>
      <c r="C125" s="362"/>
      <c r="D125" s="353"/>
      <c r="E125" s="356"/>
      <c r="F125" s="354"/>
      <c r="G125" s="355"/>
      <c r="H125" s="356"/>
      <c r="I125" s="357"/>
      <c r="J125" s="358"/>
      <c r="K125" s="359"/>
      <c r="L125" s="323"/>
      <c r="M125" s="324"/>
      <c r="P125" s="323"/>
      <c r="Q125" s="323"/>
      <c r="R125" s="324"/>
    </row>
    <row r="126" spans="1:18">
      <c r="A126" s="350"/>
      <c r="B126" s="361"/>
      <c r="C126" s="362"/>
      <c r="D126" s="353"/>
      <c r="E126" s="356"/>
      <c r="F126" s="354"/>
      <c r="G126" s="355"/>
      <c r="H126" s="356"/>
      <c r="I126" s="357"/>
      <c r="J126" s="358"/>
      <c r="K126" s="359"/>
      <c r="L126" s="323"/>
      <c r="M126" s="324"/>
      <c r="P126" s="323"/>
      <c r="Q126" s="323"/>
      <c r="R126" s="324"/>
    </row>
    <row r="127" spans="1:18">
      <c r="A127" s="350"/>
      <c r="B127" s="361"/>
      <c r="C127" s="362"/>
      <c r="D127" s="353"/>
      <c r="E127" s="356"/>
      <c r="F127" s="354"/>
      <c r="G127" s="355"/>
      <c r="H127" s="356"/>
      <c r="I127" s="357"/>
      <c r="J127" s="358"/>
      <c r="K127" s="359"/>
      <c r="L127" s="323"/>
      <c r="M127" s="324"/>
      <c r="P127" s="323"/>
      <c r="Q127" s="323"/>
      <c r="R127" s="324"/>
    </row>
    <row r="128" spans="1:18">
      <c r="A128" s="350"/>
      <c r="B128" s="361"/>
      <c r="C128" s="362"/>
      <c r="D128" s="353"/>
      <c r="E128" s="356"/>
      <c r="F128" s="354"/>
      <c r="G128" s="363"/>
      <c r="H128" s="354"/>
      <c r="I128" s="357"/>
      <c r="J128" s="358"/>
      <c r="K128" s="359"/>
      <c r="L128" s="323"/>
      <c r="M128" s="324"/>
      <c r="P128" s="323"/>
      <c r="Q128" s="323"/>
      <c r="R128" s="324"/>
    </row>
    <row r="129" spans="1:18">
      <c r="A129" s="350"/>
      <c r="B129" s="361"/>
      <c r="C129" s="362"/>
      <c r="D129" s="353"/>
      <c r="E129" s="356"/>
      <c r="F129" s="354"/>
      <c r="G129" s="363"/>
      <c r="H129" s="356"/>
      <c r="I129" s="357"/>
      <c r="J129" s="358"/>
      <c r="K129" s="359"/>
      <c r="L129" s="323"/>
      <c r="M129" s="324"/>
      <c r="P129" s="323"/>
      <c r="Q129" s="323"/>
      <c r="R129" s="324"/>
    </row>
    <row r="130" spans="1:18">
      <c r="A130" s="350"/>
      <c r="B130" s="361"/>
      <c r="C130" s="362"/>
      <c r="D130" s="353"/>
      <c r="E130" s="356"/>
      <c r="F130" s="354"/>
      <c r="G130" s="363"/>
      <c r="H130" s="356"/>
      <c r="I130" s="357"/>
      <c r="J130" s="358"/>
      <c r="K130" s="359"/>
      <c r="L130" s="323"/>
      <c r="M130" s="324"/>
      <c r="P130" s="323"/>
      <c r="Q130" s="323"/>
      <c r="R130" s="324"/>
    </row>
    <row r="131" spans="1:18">
      <c r="A131" s="350"/>
      <c r="B131" s="361"/>
      <c r="C131" s="362"/>
      <c r="D131" s="353"/>
      <c r="E131" s="356"/>
      <c r="F131" s="354"/>
      <c r="G131" s="363"/>
      <c r="H131" s="356"/>
      <c r="I131" s="357"/>
      <c r="J131" s="358"/>
      <c r="K131" s="359"/>
      <c r="L131" s="323"/>
      <c r="M131" s="324"/>
      <c r="P131" s="323"/>
      <c r="Q131" s="323"/>
      <c r="R131" s="324"/>
    </row>
    <row r="132" spans="1:18">
      <c r="A132" s="350"/>
      <c r="B132" s="350"/>
      <c r="C132" s="352"/>
      <c r="D132" s="354"/>
      <c r="E132" s="354"/>
      <c r="F132" s="354"/>
      <c r="G132" s="354"/>
      <c r="H132" s="354"/>
      <c r="I132" s="357"/>
      <c r="J132" s="364"/>
      <c r="K132" s="323"/>
      <c r="L132" s="324"/>
      <c r="M132" s="365"/>
      <c r="N132" s="366"/>
      <c r="P132" s="323"/>
      <c r="Q132" s="324"/>
      <c r="R132" s="365"/>
    </row>
    <row r="133" spans="1:18">
      <c r="A133" s="350"/>
      <c r="B133" s="350"/>
      <c r="C133" s="352"/>
      <c r="D133" s="354"/>
      <c r="E133" s="354"/>
      <c r="F133" s="354"/>
      <c r="G133" s="354"/>
      <c r="H133" s="354"/>
      <c r="I133" s="357"/>
      <c r="J133" s="364"/>
      <c r="K133" s="323"/>
      <c r="L133" s="324"/>
      <c r="M133" s="365"/>
      <c r="N133" s="366"/>
      <c r="P133" s="323"/>
      <c r="Q133" s="324"/>
      <c r="R133" s="365"/>
    </row>
    <row r="134" spans="1:18">
      <c r="A134" s="350"/>
      <c r="B134" s="350"/>
      <c r="C134" s="352"/>
      <c r="D134" s="354"/>
      <c r="E134" s="354"/>
      <c r="F134" s="354"/>
      <c r="G134" s="354"/>
      <c r="H134" s="354"/>
      <c r="I134" s="357"/>
      <c r="J134" s="364"/>
      <c r="K134" s="323"/>
      <c r="L134" s="324"/>
      <c r="M134" s="365"/>
      <c r="N134" s="366"/>
      <c r="P134" s="323"/>
      <c r="Q134" s="324"/>
      <c r="R134" s="365"/>
    </row>
    <row r="135" spans="1:18">
      <c r="A135" s="350"/>
      <c r="B135" s="350"/>
      <c r="C135" s="352"/>
      <c r="D135" s="354"/>
      <c r="E135" s="354"/>
      <c r="F135" s="354"/>
      <c r="G135" s="354"/>
      <c r="H135" s="354"/>
      <c r="I135" s="357"/>
      <c r="J135" s="364"/>
      <c r="K135" s="323"/>
      <c r="L135" s="324"/>
      <c r="M135" s="365"/>
      <c r="N135" s="366"/>
      <c r="P135" s="323"/>
      <c r="Q135" s="324"/>
      <c r="R135" s="365"/>
    </row>
    <row r="136" spans="1:18">
      <c r="A136" s="350"/>
      <c r="B136" s="350"/>
      <c r="C136" s="352"/>
      <c r="D136" s="354"/>
      <c r="E136" s="354"/>
      <c r="F136" s="354"/>
      <c r="G136" s="354"/>
      <c r="H136" s="354"/>
      <c r="I136" s="357"/>
      <c r="J136" s="364"/>
      <c r="K136" s="323"/>
      <c r="L136" s="324"/>
      <c r="M136" s="365"/>
      <c r="N136" s="366"/>
      <c r="P136" s="323"/>
      <c r="Q136" s="324"/>
      <c r="R136" s="365"/>
    </row>
    <row r="137" spans="1:18">
      <c r="A137" s="350"/>
      <c r="B137" s="350"/>
      <c r="C137" s="352"/>
      <c r="D137" s="354"/>
      <c r="E137" s="354"/>
      <c r="F137" s="354"/>
      <c r="G137" s="354"/>
      <c r="H137" s="354"/>
      <c r="I137" s="357"/>
      <c r="J137" s="364"/>
      <c r="K137" s="323"/>
      <c r="L137" s="324"/>
      <c r="M137" s="365"/>
      <c r="N137" s="366"/>
      <c r="P137" s="323"/>
      <c r="Q137" s="324"/>
      <c r="R137" s="365"/>
    </row>
    <row r="138" spans="1:18">
      <c r="A138" s="350"/>
      <c r="B138" s="350"/>
      <c r="C138" s="352"/>
      <c r="D138" s="354"/>
      <c r="E138" s="354"/>
      <c r="F138" s="354"/>
      <c r="G138" s="354"/>
      <c r="H138" s="354"/>
      <c r="I138" s="357"/>
      <c r="J138" s="364"/>
      <c r="K138" s="323"/>
      <c r="L138" s="324"/>
      <c r="M138" s="365"/>
      <c r="N138" s="366"/>
      <c r="P138" s="323"/>
      <c r="Q138" s="324"/>
      <c r="R138" s="365"/>
    </row>
    <row r="139" spans="1:18">
      <c r="A139" s="350"/>
      <c r="B139" s="350"/>
      <c r="C139" s="352"/>
      <c r="D139" s="354"/>
      <c r="E139" s="354"/>
      <c r="F139" s="354"/>
      <c r="G139" s="354"/>
      <c r="H139" s="354"/>
      <c r="I139" s="357"/>
      <c r="J139" s="364"/>
      <c r="K139" s="323"/>
      <c r="L139" s="324"/>
      <c r="M139" s="365"/>
      <c r="N139" s="366"/>
      <c r="P139" s="323"/>
      <c r="Q139" s="324"/>
      <c r="R139" s="365"/>
    </row>
    <row r="140" spans="1:18">
      <c r="A140" s="350"/>
      <c r="B140" s="350"/>
      <c r="C140" s="352"/>
      <c r="D140" s="354"/>
      <c r="E140" s="354"/>
      <c r="F140" s="354"/>
      <c r="G140" s="354"/>
      <c r="H140" s="354"/>
      <c r="I140" s="357"/>
      <c r="J140" s="364"/>
      <c r="K140" s="323"/>
      <c r="L140" s="324"/>
      <c r="M140" s="365"/>
      <c r="N140" s="366"/>
      <c r="P140" s="323"/>
      <c r="Q140" s="324"/>
      <c r="R140" s="365"/>
    </row>
    <row r="141" spans="1:18">
      <c r="A141" s="350"/>
      <c r="B141" s="350"/>
      <c r="C141" s="352"/>
      <c r="D141" s="354"/>
      <c r="E141" s="354"/>
      <c r="F141" s="354"/>
      <c r="G141" s="354"/>
      <c r="H141" s="354"/>
      <c r="I141" s="357"/>
      <c r="J141" s="364"/>
      <c r="K141" s="323"/>
      <c r="L141" s="324"/>
      <c r="M141" s="365"/>
      <c r="N141" s="366"/>
      <c r="P141" s="323"/>
      <c r="Q141" s="324"/>
      <c r="R141" s="365"/>
    </row>
    <row r="142" spans="1:18">
      <c r="A142" s="350"/>
      <c r="B142" s="350"/>
      <c r="C142" s="352"/>
      <c r="D142" s="354"/>
      <c r="E142" s="354"/>
      <c r="F142" s="354"/>
      <c r="G142" s="354"/>
      <c r="H142" s="354"/>
      <c r="I142" s="357"/>
      <c r="J142" s="364"/>
      <c r="K142" s="323"/>
      <c r="L142" s="324"/>
      <c r="M142" s="365"/>
      <c r="N142" s="366"/>
      <c r="P142" s="323"/>
      <c r="Q142" s="324"/>
      <c r="R142" s="365"/>
    </row>
    <row r="143" spans="1:18">
      <c r="A143" s="350"/>
      <c r="B143" s="350"/>
      <c r="C143" s="352"/>
      <c r="D143" s="354"/>
      <c r="E143" s="354"/>
      <c r="F143" s="354"/>
      <c r="G143" s="354"/>
      <c r="H143" s="354"/>
      <c r="I143" s="357"/>
      <c r="J143" s="364"/>
      <c r="K143" s="323"/>
      <c r="L143" s="324"/>
      <c r="M143" s="365"/>
      <c r="N143" s="366"/>
      <c r="P143" s="323"/>
      <c r="Q143" s="324"/>
      <c r="R143" s="365"/>
    </row>
    <row r="144" spans="1:18">
      <c r="A144" s="350"/>
      <c r="B144" s="350"/>
      <c r="C144" s="352"/>
      <c r="D144" s="354"/>
      <c r="E144" s="354"/>
      <c r="F144" s="354"/>
      <c r="G144" s="354"/>
      <c r="H144" s="354"/>
      <c r="I144" s="357"/>
      <c r="J144" s="364"/>
      <c r="K144" s="323"/>
      <c r="L144" s="324"/>
      <c r="M144" s="365"/>
      <c r="N144" s="366"/>
      <c r="P144" s="323"/>
      <c r="Q144" s="324"/>
      <c r="R144" s="365"/>
    </row>
    <row r="145" spans="1:18">
      <c r="A145" s="350"/>
      <c r="B145" s="350"/>
      <c r="C145" s="352"/>
      <c r="D145" s="354"/>
      <c r="E145" s="354"/>
      <c r="F145" s="354"/>
      <c r="G145" s="354"/>
      <c r="H145" s="354"/>
      <c r="I145" s="357"/>
      <c r="J145" s="364"/>
      <c r="K145" s="323"/>
      <c r="L145" s="324"/>
      <c r="M145" s="365"/>
      <c r="N145" s="366"/>
      <c r="P145" s="323"/>
      <c r="Q145" s="324"/>
      <c r="R145" s="365"/>
    </row>
    <row r="146" spans="1:18">
      <c r="A146" s="350"/>
      <c r="B146" s="350"/>
      <c r="C146" s="352"/>
      <c r="D146" s="354"/>
      <c r="E146" s="354"/>
      <c r="F146" s="354"/>
      <c r="G146" s="354"/>
      <c r="H146" s="354"/>
      <c r="I146" s="357"/>
      <c r="J146" s="364"/>
      <c r="K146" s="323"/>
      <c r="L146" s="324"/>
      <c r="M146" s="365"/>
      <c r="N146" s="366"/>
      <c r="P146" s="323"/>
      <c r="Q146" s="324"/>
      <c r="R146" s="365"/>
    </row>
    <row r="147" spans="1:18">
      <c r="A147" s="350"/>
      <c r="B147" s="350"/>
      <c r="C147" s="352"/>
      <c r="D147" s="354"/>
      <c r="E147" s="354"/>
      <c r="F147" s="354"/>
      <c r="G147" s="354"/>
      <c r="H147" s="354"/>
      <c r="I147" s="357"/>
      <c r="J147" s="364"/>
      <c r="K147" s="323"/>
      <c r="L147" s="324"/>
      <c r="M147" s="365"/>
      <c r="N147" s="366"/>
      <c r="P147" s="323"/>
      <c r="Q147" s="324"/>
      <c r="R147" s="365"/>
    </row>
    <row r="148" spans="1:18">
      <c r="A148" s="350"/>
      <c r="B148" s="350"/>
      <c r="C148" s="352"/>
      <c r="D148" s="354"/>
      <c r="E148" s="354"/>
      <c r="F148" s="354"/>
      <c r="G148" s="354"/>
      <c r="H148" s="354"/>
      <c r="I148" s="357"/>
      <c r="J148" s="364"/>
      <c r="K148" s="323"/>
      <c r="L148" s="324"/>
      <c r="M148" s="365"/>
      <c r="N148" s="366"/>
      <c r="P148" s="323"/>
      <c r="Q148" s="324"/>
      <c r="R148" s="365"/>
    </row>
    <row r="149" spans="1:18">
      <c r="A149" s="350"/>
      <c r="B149" s="350"/>
      <c r="C149" s="352"/>
      <c r="D149" s="354"/>
      <c r="E149" s="354"/>
      <c r="F149" s="354"/>
      <c r="G149" s="354"/>
      <c r="H149" s="354"/>
      <c r="I149" s="357"/>
      <c r="J149" s="364"/>
      <c r="K149" s="323"/>
      <c r="L149" s="324"/>
      <c r="M149" s="365"/>
      <c r="N149" s="366"/>
      <c r="P149" s="323"/>
      <c r="Q149" s="324"/>
      <c r="R149" s="365"/>
    </row>
    <row r="150" spans="1:18">
      <c r="A150" s="350"/>
      <c r="B150" s="350"/>
      <c r="C150" s="352"/>
      <c r="D150" s="354"/>
      <c r="E150" s="354"/>
      <c r="F150" s="354"/>
      <c r="G150" s="354"/>
      <c r="H150" s="354"/>
      <c r="I150" s="357"/>
      <c r="J150" s="364"/>
      <c r="K150" s="323"/>
      <c r="L150" s="324"/>
      <c r="M150" s="365"/>
      <c r="N150" s="366"/>
      <c r="P150" s="323"/>
      <c r="Q150" s="324"/>
      <c r="R150" s="365"/>
    </row>
    <row r="151" spans="1:18">
      <c r="A151" s="350"/>
      <c r="B151" s="350"/>
      <c r="C151" s="352"/>
      <c r="D151" s="354"/>
      <c r="E151" s="354"/>
      <c r="F151" s="354"/>
      <c r="G151" s="354"/>
      <c r="H151" s="354"/>
      <c r="I151" s="357"/>
      <c r="J151" s="364"/>
      <c r="K151" s="323"/>
      <c r="L151" s="324"/>
      <c r="M151" s="365"/>
      <c r="N151" s="366"/>
      <c r="P151" s="323"/>
      <c r="Q151" s="324"/>
      <c r="R151" s="365"/>
    </row>
    <row r="152" spans="1:18">
      <c r="A152" s="350"/>
      <c r="B152" s="350"/>
      <c r="C152" s="352"/>
      <c r="D152" s="354"/>
      <c r="E152" s="354"/>
      <c r="F152" s="354"/>
      <c r="G152" s="354"/>
      <c r="H152" s="354"/>
      <c r="I152" s="357"/>
      <c r="J152" s="364"/>
      <c r="K152" s="323"/>
      <c r="L152" s="324"/>
      <c r="M152" s="365"/>
      <c r="N152" s="366"/>
      <c r="P152" s="323"/>
      <c r="Q152" s="324"/>
      <c r="R152" s="365"/>
    </row>
    <row r="153" spans="1:18">
      <c r="A153" s="350"/>
      <c r="B153" s="350"/>
      <c r="C153" s="352"/>
      <c r="D153" s="354"/>
      <c r="E153" s="354"/>
      <c r="F153" s="354"/>
      <c r="G153" s="354"/>
      <c r="H153" s="354"/>
      <c r="I153" s="357"/>
      <c r="J153" s="364"/>
      <c r="K153" s="323"/>
      <c r="L153" s="324"/>
      <c r="M153" s="365"/>
      <c r="N153" s="366"/>
      <c r="P153" s="323"/>
      <c r="Q153" s="324"/>
      <c r="R153" s="365"/>
    </row>
    <row r="154" spans="1:18">
      <c r="A154" s="350"/>
      <c r="B154" s="350"/>
      <c r="C154" s="352"/>
      <c r="D154" s="354"/>
      <c r="E154" s="354"/>
      <c r="F154" s="354"/>
      <c r="G154" s="354"/>
      <c r="H154" s="354"/>
      <c r="I154" s="357"/>
      <c r="J154" s="364"/>
      <c r="K154" s="323"/>
      <c r="L154" s="324"/>
      <c r="M154" s="365"/>
      <c r="N154" s="366"/>
      <c r="P154" s="323"/>
      <c r="Q154" s="324"/>
      <c r="R154" s="365"/>
    </row>
    <row r="155" spans="1:18">
      <c r="A155" s="350"/>
      <c r="B155" s="350"/>
      <c r="C155" s="352"/>
      <c r="D155" s="354"/>
      <c r="E155" s="354"/>
      <c r="F155" s="354"/>
      <c r="G155" s="354"/>
      <c r="H155" s="354"/>
      <c r="I155" s="357"/>
      <c r="J155" s="364"/>
      <c r="K155" s="323"/>
      <c r="L155" s="324"/>
      <c r="M155" s="365"/>
      <c r="N155" s="366"/>
      <c r="P155" s="323"/>
      <c r="Q155" s="324"/>
      <c r="R155" s="365"/>
    </row>
    <row r="156" spans="1:18">
      <c r="A156" s="350"/>
      <c r="B156" s="350"/>
      <c r="C156" s="352"/>
      <c r="D156" s="354"/>
      <c r="E156" s="354"/>
      <c r="F156" s="354"/>
      <c r="G156" s="354"/>
      <c r="H156" s="354"/>
      <c r="I156" s="357"/>
      <c r="J156" s="364"/>
      <c r="K156" s="323"/>
      <c r="L156" s="324"/>
      <c r="M156" s="365"/>
      <c r="N156" s="366"/>
      <c r="P156" s="323"/>
      <c r="Q156" s="324"/>
      <c r="R156" s="365"/>
    </row>
    <row r="157" spans="1:18">
      <c r="A157" s="350"/>
      <c r="B157" s="350"/>
      <c r="C157" s="352"/>
      <c r="D157" s="354"/>
      <c r="E157" s="354"/>
      <c r="F157" s="354"/>
      <c r="G157" s="354"/>
      <c r="H157" s="354"/>
      <c r="I157" s="357"/>
      <c r="J157" s="364"/>
      <c r="K157" s="323"/>
      <c r="L157" s="324"/>
      <c r="M157" s="365"/>
      <c r="N157" s="366"/>
      <c r="P157" s="323"/>
      <c r="Q157" s="324"/>
      <c r="R157" s="365"/>
    </row>
    <row r="158" spans="1:18">
      <c r="A158" s="350"/>
      <c r="B158" s="350"/>
      <c r="C158" s="352"/>
      <c r="D158" s="354"/>
      <c r="E158" s="354"/>
      <c r="F158" s="354"/>
      <c r="G158" s="354"/>
      <c r="H158" s="354"/>
      <c r="I158" s="357"/>
      <c r="J158" s="364"/>
      <c r="K158" s="323"/>
      <c r="L158" s="324"/>
      <c r="M158" s="365"/>
      <c r="N158" s="366"/>
      <c r="P158" s="323"/>
      <c r="Q158" s="324"/>
      <c r="R158" s="365"/>
    </row>
    <row r="159" spans="1:18">
      <c r="A159" s="350"/>
      <c r="B159" s="350"/>
      <c r="C159" s="352"/>
      <c r="D159" s="354"/>
      <c r="E159" s="354"/>
      <c r="F159" s="354"/>
      <c r="G159" s="354"/>
      <c r="H159" s="354"/>
      <c r="I159" s="357"/>
      <c r="J159" s="364"/>
      <c r="K159" s="323"/>
      <c r="L159" s="324"/>
      <c r="M159" s="365"/>
      <c r="N159" s="366"/>
      <c r="P159" s="323"/>
      <c r="Q159" s="324"/>
      <c r="R159" s="365"/>
    </row>
    <row r="160" spans="1:18">
      <c r="A160" s="350"/>
      <c r="B160" s="350"/>
      <c r="C160" s="352"/>
      <c r="D160" s="354"/>
      <c r="E160" s="354"/>
      <c r="F160" s="354"/>
      <c r="G160" s="354"/>
      <c r="H160" s="354"/>
      <c r="I160" s="357"/>
      <c r="J160" s="364"/>
      <c r="K160" s="323"/>
      <c r="L160" s="324"/>
      <c r="M160" s="365"/>
      <c r="N160" s="366"/>
      <c r="P160" s="323"/>
      <c r="Q160" s="324"/>
      <c r="R160" s="365"/>
    </row>
    <row r="161" spans="1:18">
      <c r="A161" s="350"/>
      <c r="B161" s="350"/>
      <c r="C161" s="352"/>
      <c r="D161" s="354"/>
      <c r="E161" s="354"/>
      <c r="F161" s="354"/>
      <c r="G161" s="354"/>
      <c r="H161" s="354"/>
      <c r="I161" s="357"/>
      <c r="J161" s="364"/>
      <c r="K161" s="323"/>
      <c r="L161" s="324"/>
      <c r="M161" s="365"/>
      <c r="N161" s="366"/>
      <c r="P161" s="323"/>
      <c r="Q161" s="324"/>
      <c r="R161" s="365"/>
    </row>
    <row r="162" spans="1:18">
      <c r="A162" s="350"/>
      <c r="B162" s="350"/>
      <c r="C162" s="352"/>
      <c r="D162" s="354"/>
      <c r="E162" s="354"/>
      <c r="F162" s="354"/>
      <c r="G162" s="354"/>
      <c r="H162" s="354"/>
      <c r="I162" s="357"/>
      <c r="J162" s="364"/>
      <c r="K162" s="323"/>
      <c r="L162" s="324"/>
      <c r="M162" s="365"/>
      <c r="N162" s="366"/>
      <c r="P162" s="323"/>
      <c r="Q162" s="324"/>
      <c r="R162" s="365"/>
    </row>
    <row r="163" spans="1:18">
      <c r="A163" s="350"/>
      <c r="B163" s="350"/>
      <c r="C163" s="352"/>
      <c r="D163" s="354"/>
      <c r="E163" s="354"/>
      <c r="F163" s="354"/>
      <c r="G163" s="354"/>
      <c r="H163" s="354"/>
      <c r="I163" s="357"/>
      <c r="J163" s="364"/>
      <c r="K163" s="323"/>
      <c r="L163" s="324"/>
      <c r="M163" s="365"/>
      <c r="N163" s="366"/>
      <c r="P163" s="323"/>
      <c r="Q163" s="324"/>
      <c r="R163" s="365"/>
    </row>
    <row r="164" spans="1:18">
      <c r="A164" s="350"/>
      <c r="B164" s="350"/>
      <c r="C164" s="352"/>
      <c r="D164" s="354"/>
      <c r="E164" s="354"/>
      <c r="F164" s="354"/>
      <c r="G164" s="354"/>
      <c r="H164" s="354"/>
      <c r="I164" s="357"/>
      <c r="J164" s="364"/>
      <c r="K164" s="323"/>
      <c r="L164" s="324"/>
      <c r="M164" s="365"/>
      <c r="N164" s="366"/>
      <c r="P164" s="323"/>
      <c r="Q164" s="324"/>
      <c r="R164" s="365"/>
    </row>
    <row r="165" spans="1:18">
      <c r="A165" s="350"/>
      <c r="B165" s="350"/>
      <c r="C165" s="352"/>
      <c r="D165" s="354"/>
      <c r="E165" s="354"/>
      <c r="F165" s="354"/>
      <c r="G165" s="354"/>
      <c r="H165" s="354"/>
      <c r="I165" s="357"/>
      <c r="J165" s="364"/>
      <c r="K165" s="323"/>
      <c r="L165" s="324"/>
      <c r="M165" s="365"/>
      <c r="N165" s="366"/>
      <c r="P165" s="323"/>
      <c r="Q165" s="324"/>
      <c r="R165" s="365"/>
    </row>
    <row r="166" spans="1:18">
      <c r="A166" s="350"/>
      <c r="B166" s="350"/>
      <c r="C166" s="352"/>
      <c r="D166" s="354"/>
      <c r="E166" s="354"/>
      <c r="F166" s="354"/>
      <c r="G166" s="354"/>
      <c r="H166" s="354"/>
      <c r="I166" s="357"/>
      <c r="J166" s="364"/>
      <c r="K166" s="323"/>
      <c r="L166" s="324"/>
      <c r="M166" s="365"/>
      <c r="N166" s="366"/>
      <c r="P166" s="323"/>
      <c r="Q166" s="324"/>
      <c r="R166" s="365"/>
    </row>
    <row r="167" spans="1:18">
      <c r="A167" s="350"/>
      <c r="B167" s="350"/>
      <c r="C167" s="352"/>
      <c r="D167" s="354"/>
      <c r="E167" s="354"/>
      <c r="F167" s="354"/>
      <c r="G167" s="354"/>
      <c r="H167" s="354"/>
      <c r="I167" s="357"/>
      <c r="J167" s="364"/>
      <c r="K167" s="323"/>
      <c r="L167" s="324"/>
      <c r="M167" s="365"/>
      <c r="N167" s="366"/>
      <c r="P167" s="323"/>
      <c r="Q167" s="324"/>
      <c r="R167" s="365"/>
    </row>
    <row r="168" spans="1:18">
      <c r="A168" s="350"/>
      <c r="B168" s="350"/>
      <c r="C168" s="352"/>
      <c r="D168" s="354"/>
      <c r="E168" s="354"/>
      <c r="F168" s="354"/>
      <c r="G168" s="354"/>
      <c r="H168" s="354"/>
      <c r="I168" s="357"/>
      <c r="J168" s="364"/>
      <c r="K168" s="323"/>
      <c r="L168" s="324"/>
      <c r="M168" s="365"/>
      <c r="N168" s="366"/>
      <c r="P168" s="323"/>
      <c r="Q168" s="324"/>
      <c r="R168" s="365"/>
    </row>
    <row r="169" spans="1:18">
      <c r="A169" s="350"/>
      <c r="B169" s="350"/>
      <c r="C169" s="352"/>
      <c r="D169" s="354"/>
      <c r="E169" s="354"/>
      <c r="F169" s="354"/>
      <c r="G169" s="354"/>
      <c r="H169" s="354"/>
      <c r="I169" s="357"/>
      <c r="J169" s="364"/>
      <c r="K169" s="323"/>
      <c r="L169" s="324"/>
      <c r="M169" s="365"/>
      <c r="N169" s="366"/>
      <c r="P169" s="323"/>
      <c r="Q169" s="324"/>
      <c r="R169" s="365"/>
    </row>
    <row r="170" spans="1:18">
      <c r="A170" s="350"/>
      <c r="B170" s="350"/>
      <c r="C170" s="352"/>
      <c r="D170" s="354"/>
      <c r="E170" s="354"/>
      <c r="F170" s="354"/>
      <c r="G170" s="354"/>
      <c r="H170" s="354"/>
      <c r="I170" s="357"/>
      <c r="J170" s="364"/>
      <c r="K170" s="323"/>
      <c r="L170" s="324"/>
      <c r="M170" s="365"/>
      <c r="N170" s="366"/>
      <c r="P170" s="323"/>
      <c r="Q170" s="324"/>
      <c r="R170" s="365"/>
    </row>
    <row r="171" spans="1:18">
      <c r="A171" s="350"/>
      <c r="B171" s="350"/>
      <c r="C171" s="352"/>
      <c r="D171" s="354"/>
      <c r="E171" s="354"/>
      <c r="F171" s="354"/>
      <c r="G171" s="354"/>
      <c r="H171" s="354"/>
      <c r="I171" s="357"/>
      <c r="J171" s="358"/>
      <c r="K171" s="323"/>
      <c r="L171" s="324"/>
      <c r="M171" s="365"/>
      <c r="N171" s="366"/>
      <c r="P171" s="323"/>
      <c r="Q171" s="324"/>
      <c r="R171" s="365"/>
    </row>
    <row r="172" spans="1:18">
      <c r="A172" s="350"/>
      <c r="B172" s="350"/>
      <c r="C172" s="352"/>
      <c r="D172" s="354"/>
      <c r="E172" s="354"/>
      <c r="F172" s="354"/>
      <c r="G172" s="354"/>
      <c r="H172" s="354"/>
      <c r="I172" s="357"/>
      <c r="J172" s="364"/>
      <c r="K172" s="323"/>
      <c r="L172" s="324"/>
      <c r="M172" s="365"/>
      <c r="N172" s="366"/>
      <c r="P172" s="323"/>
      <c r="Q172" s="324"/>
      <c r="R172" s="365"/>
    </row>
    <row r="173" spans="1:18">
      <c r="A173" s="350"/>
      <c r="B173" s="350"/>
      <c r="C173" s="352"/>
      <c r="D173" s="354"/>
      <c r="E173" s="354"/>
      <c r="F173" s="354"/>
      <c r="G173" s="354"/>
      <c r="H173" s="354"/>
      <c r="I173" s="357"/>
      <c r="J173" s="364"/>
      <c r="K173" s="323"/>
      <c r="L173" s="324"/>
      <c r="M173" s="365"/>
      <c r="N173" s="366"/>
      <c r="P173" s="323"/>
      <c r="Q173" s="324"/>
      <c r="R173" s="365"/>
    </row>
    <row r="174" spans="1:18">
      <c r="A174" s="350"/>
      <c r="B174" s="350"/>
      <c r="C174" s="352"/>
      <c r="D174" s="354"/>
      <c r="E174" s="354"/>
      <c r="F174" s="354"/>
      <c r="G174" s="354"/>
      <c r="H174" s="354"/>
      <c r="I174" s="357"/>
      <c r="J174" s="364"/>
      <c r="K174" s="323"/>
      <c r="L174" s="324"/>
      <c r="M174" s="365"/>
      <c r="N174" s="366"/>
      <c r="P174" s="323"/>
      <c r="Q174" s="324"/>
      <c r="R174" s="365"/>
    </row>
    <row r="175" spans="1:18">
      <c r="A175" s="350"/>
      <c r="B175" s="350"/>
      <c r="C175" s="352"/>
      <c r="D175" s="354"/>
      <c r="E175" s="354"/>
      <c r="F175" s="354"/>
      <c r="G175" s="354"/>
      <c r="H175" s="354"/>
      <c r="I175" s="357"/>
      <c r="J175" s="364"/>
      <c r="K175" s="323"/>
      <c r="L175" s="324"/>
      <c r="M175" s="365"/>
      <c r="N175" s="366"/>
      <c r="P175" s="323"/>
      <c r="Q175" s="324"/>
      <c r="R175" s="365"/>
    </row>
    <row r="176" spans="1:18">
      <c r="A176" s="350"/>
      <c r="B176" s="350"/>
      <c r="C176" s="352"/>
      <c r="D176" s="354"/>
      <c r="E176" s="354"/>
      <c r="F176" s="354"/>
      <c r="G176" s="354"/>
      <c r="H176" s="354"/>
      <c r="I176" s="357"/>
      <c r="J176" s="364"/>
      <c r="K176" s="323"/>
      <c r="L176" s="324"/>
      <c r="M176" s="365"/>
      <c r="N176" s="366"/>
      <c r="P176" s="323"/>
      <c r="Q176" s="324"/>
      <c r="R176" s="365"/>
    </row>
    <row r="177" spans="1:18">
      <c r="A177" s="350"/>
      <c r="B177" s="350"/>
      <c r="C177" s="352"/>
      <c r="D177" s="354"/>
      <c r="E177" s="354"/>
      <c r="F177" s="354"/>
      <c r="G177" s="354"/>
      <c r="H177" s="354"/>
      <c r="I177" s="357"/>
      <c r="J177" s="364"/>
      <c r="K177" s="323"/>
      <c r="L177" s="324"/>
      <c r="M177" s="365"/>
      <c r="N177" s="366"/>
      <c r="P177" s="323"/>
      <c r="Q177" s="324"/>
      <c r="R177" s="365"/>
    </row>
    <row r="178" spans="1:18">
      <c r="A178" s="350"/>
      <c r="B178" s="350"/>
      <c r="C178" s="352"/>
      <c r="D178" s="354"/>
      <c r="E178" s="354"/>
      <c r="F178" s="354"/>
      <c r="G178" s="354"/>
      <c r="H178" s="354"/>
      <c r="I178" s="357"/>
      <c r="J178" s="364"/>
      <c r="K178" s="323"/>
      <c r="L178" s="324"/>
      <c r="M178" s="365"/>
      <c r="N178" s="366"/>
      <c r="P178" s="323"/>
      <c r="Q178" s="324"/>
      <c r="R178" s="365"/>
    </row>
    <row r="179" spans="1:18">
      <c r="A179" s="350"/>
      <c r="B179" s="350"/>
      <c r="C179" s="352"/>
      <c r="D179" s="354"/>
      <c r="E179" s="354"/>
      <c r="F179" s="354"/>
      <c r="G179" s="354"/>
      <c r="H179" s="354"/>
      <c r="I179" s="357"/>
      <c r="J179" s="364"/>
      <c r="K179" s="323"/>
      <c r="L179" s="324"/>
      <c r="M179" s="365"/>
      <c r="N179" s="366"/>
      <c r="P179" s="323"/>
      <c r="Q179" s="324"/>
      <c r="R179" s="365"/>
    </row>
    <row r="180" spans="1:18">
      <c r="A180" s="350"/>
      <c r="B180" s="350"/>
      <c r="C180" s="352"/>
      <c r="D180" s="354"/>
      <c r="E180" s="354"/>
      <c r="F180" s="354"/>
      <c r="G180" s="354"/>
      <c r="H180" s="354"/>
      <c r="I180" s="357"/>
      <c r="J180" s="364"/>
      <c r="K180" s="323"/>
      <c r="L180" s="324"/>
      <c r="M180" s="365"/>
      <c r="N180" s="366"/>
      <c r="P180" s="323"/>
      <c r="Q180" s="324"/>
      <c r="R180" s="365"/>
    </row>
    <row r="181" spans="1:18">
      <c r="A181" s="350"/>
      <c r="B181" s="350"/>
      <c r="C181" s="352"/>
      <c r="D181" s="354"/>
      <c r="E181" s="354"/>
      <c r="F181" s="354"/>
      <c r="G181" s="354"/>
      <c r="H181" s="354"/>
      <c r="I181" s="357"/>
      <c r="J181" s="364"/>
      <c r="K181" s="323"/>
      <c r="L181" s="324"/>
      <c r="M181" s="365"/>
      <c r="N181" s="366"/>
      <c r="P181" s="323"/>
      <c r="Q181" s="324"/>
      <c r="R181" s="365"/>
    </row>
    <row r="182" spans="1:18">
      <c r="A182" s="350"/>
      <c r="B182" s="350"/>
      <c r="C182" s="352"/>
      <c r="D182" s="354"/>
      <c r="E182" s="354"/>
      <c r="F182" s="354"/>
      <c r="G182" s="354"/>
      <c r="H182" s="354"/>
      <c r="I182" s="357"/>
      <c r="J182" s="364"/>
      <c r="K182" s="323"/>
      <c r="L182" s="324"/>
      <c r="M182" s="365"/>
      <c r="N182" s="366"/>
      <c r="P182" s="323"/>
      <c r="Q182" s="324"/>
      <c r="R182" s="365"/>
    </row>
    <row r="183" spans="1:18">
      <c r="A183" s="350"/>
      <c r="B183" s="350"/>
      <c r="C183" s="352"/>
      <c r="D183" s="354"/>
      <c r="E183" s="354"/>
      <c r="F183" s="354"/>
      <c r="G183" s="354"/>
      <c r="H183" s="354"/>
      <c r="I183" s="357"/>
      <c r="J183" s="364"/>
      <c r="K183" s="323"/>
      <c r="L183" s="324"/>
      <c r="M183" s="365"/>
      <c r="N183" s="366"/>
      <c r="P183" s="323"/>
      <c r="Q183" s="324"/>
      <c r="R183" s="365"/>
    </row>
    <row r="184" spans="1:18">
      <c r="A184" s="350"/>
      <c r="B184" s="350"/>
      <c r="C184" s="352"/>
      <c r="D184" s="354"/>
      <c r="E184" s="354"/>
      <c r="F184" s="354"/>
      <c r="G184" s="354"/>
      <c r="H184" s="354"/>
      <c r="I184" s="357"/>
      <c r="J184" s="364"/>
      <c r="K184" s="323"/>
      <c r="L184" s="324"/>
      <c r="M184" s="365"/>
      <c r="N184" s="366"/>
      <c r="P184" s="323"/>
      <c r="Q184" s="324"/>
      <c r="R184" s="365"/>
    </row>
    <row r="185" spans="1:18">
      <c r="A185" s="350"/>
      <c r="B185" s="350"/>
      <c r="C185" s="352"/>
      <c r="D185" s="354"/>
      <c r="E185" s="354"/>
      <c r="F185" s="354"/>
      <c r="G185" s="354"/>
      <c r="H185" s="354"/>
      <c r="I185" s="357"/>
      <c r="J185" s="364"/>
      <c r="K185" s="323"/>
      <c r="L185" s="324"/>
      <c r="M185" s="365"/>
      <c r="N185" s="366"/>
      <c r="P185" s="323"/>
      <c r="Q185" s="324"/>
      <c r="R185" s="365"/>
    </row>
    <row r="186" spans="1:18">
      <c r="A186" s="350"/>
      <c r="B186" s="350"/>
      <c r="C186" s="352"/>
      <c r="D186" s="354"/>
      <c r="E186" s="354"/>
      <c r="F186" s="354"/>
      <c r="G186" s="354"/>
      <c r="H186" s="354"/>
      <c r="I186" s="357"/>
      <c r="J186" s="364"/>
      <c r="K186" s="323"/>
      <c r="L186" s="324"/>
      <c r="M186" s="365"/>
      <c r="N186" s="366"/>
      <c r="P186" s="323"/>
      <c r="Q186" s="324"/>
      <c r="R186" s="365"/>
    </row>
    <row r="187" spans="1:18">
      <c r="A187" s="350"/>
      <c r="B187" s="350"/>
      <c r="C187" s="352"/>
      <c r="D187" s="354"/>
      <c r="E187" s="354"/>
      <c r="F187" s="354"/>
      <c r="G187" s="354"/>
      <c r="H187" s="354"/>
      <c r="I187" s="357"/>
      <c r="J187" s="364"/>
      <c r="K187" s="323"/>
      <c r="L187" s="324"/>
      <c r="M187" s="365"/>
      <c r="N187" s="366"/>
      <c r="P187" s="323"/>
      <c r="Q187" s="324"/>
      <c r="R187" s="365"/>
    </row>
    <row r="188" spans="1:18">
      <c r="A188" s="350"/>
      <c r="B188" s="350"/>
      <c r="C188" s="352"/>
      <c r="D188" s="354"/>
      <c r="E188" s="354"/>
      <c r="F188" s="354"/>
      <c r="G188" s="354"/>
      <c r="H188" s="354"/>
      <c r="I188" s="357"/>
      <c r="J188" s="364"/>
      <c r="K188" s="323"/>
      <c r="L188" s="324"/>
      <c r="M188" s="365"/>
      <c r="N188" s="366"/>
      <c r="P188" s="323"/>
      <c r="Q188" s="324"/>
      <c r="R188" s="365"/>
    </row>
    <row r="189" spans="1:18">
      <c r="A189" s="350"/>
      <c r="B189" s="350"/>
      <c r="C189" s="352"/>
      <c r="D189" s="354"/>
      <c r="E189" s="354"/>
      <c r="F189" s="354"/>
      <c r="G189" s="354"/>
      <c r="H189" s="354"/>
      <c r="I189" s="357"/>
      <c r="J189" s="364"/>
      <c r="K189" s="323"/>
      <c r="L189" s="324"/>
      <c r="M189" s="365"/>
      <c r="N189" s="366"/>
      <c r="P189" s="323"/>
      <c r="Q189" s="324"/>
      <c r="R189" s="365"/>
    </row>
    <row r="190" spans="1:18">
      <c r="A190" s="350"/>
      <c r="B190" s="350"/>
      <c r="C190" s="352"/>
      <c r="D190" s="354"/>
      <c r="E190" s="354"/>
      <c r="F190" s="354"/>
      <c r="G190" s="354"/>
      <c r="H190" s="354"/>
      <c r="I190" s="357"/>
      <c r="J190" s="364"/>
      <c r="K190" s="323"/>
      <c r="L190" s="324"/>
      <c r="M190" s="365"/>
      <c r="N190" s="366"/>
      <c r="P190" s="323"/>
      <c r="Q190" s="324"/>
      <c r="R190" s="365"/>
    </row>
    <row r="191" spans="1:18">
      <c r="A191" s="350"/>
      <c r="B191" s="350"/>
      <c r="C191" s="352"/>
      <c r="D191" s="354"/>
      <c r="E191" s="354"/>
      <c r="F191" s="354"/>
      <c r="G191" s="354"/>
      <c r="H191" s="354"/>
      <c r="I191" s="357"/>
      <c r="J191" s="364"/>
      <c r="K191" s="323"/>
      <c r="L191" s="324"/>
      <c r="M191" s="365"/>
      <c r="N191" s="366"/>
      <c r="P191" s="323"/>
      <c r="Q191" s="324"/>
      <c r="R191" s="365"/>
    </row>
    <row r="192" spans="1:18">
      <c r="A192" s="350"/>
      <c r="B192" s="350"/>
      <c r="C192" s="352"/>
      <c r="D192" s="354"/>
      <c r="E192" s="354"/>
      <c r="F192" s="354"/>
      <c r="G192" s="354"/>
      <c r="H192" s="354"/>
      <c r="I192" s="357" t="str">
        <f t="shared" ref="I192:I206" si="6">_xlfn.TEXTJOIN(".",TRUE,A192:H192)</f>
        <v/>
      </c>
      <c r="J192" s="364"/>
      <c r="K192" s="323"/>
      <c r="L192" s="324"/>
      <c r="M192" s="365"/>
      <c r="N192" s="366"/>
      <c r="P192" s="323"/>
      <c r="Q192" s="324"/>
      <c r="R192" s="365"/>
    </row>
    <row r="193" spans="1:18">
      <c r="A193" s="350"/>
      <c r="B193" s="350"/>
      <c r="C193" s="352"/>
      <c r="D193" s="354"/>
      <c r="E193" s="354"/>
      <c r="F193" s="354"/>
      <c r="G193" s="354"/>
      <c r="H193" s="354"/>
      <c r="I193" s="357" t="str">
        <f t="shared" si="6"/>
        <v/>
      </c>
      <c r="J193" s="364"/>
      <c r="K193" s="323"/>
      <c r="L193" s="324"/>
      <c r="M193" s="365"/>
      <c r="N193" s="366"/>
      <c r="P193" s="323"/>
      <c r="Q193" s="324"/>
      <c r="R193" s="365"/>
    </row>
    <row r="194" spans="1:18">
      <c r="A194" s="350"/>
      <c r="B194" s="350"/>
      <c r="C194" s="352"/>
      <c r="D194" s="354"/>
      <c r="E194" s="354"/>
      <c r="F194" s="354"/>
      <c r="G194" s="354"/>
      <c r="H194" s="354"/>
      <c r="I194" s="357" t="str">
        <f t="shared" si="6"/>
        <v/>
      </c>
      <c r="J194" s="364"/>
      <c r="K194" s="323"/>
      <c r="L194" s="324"/>
      <c r="M194" s="365"/>
      <c r="N194" s="366"/>
      <c r="P194" s="323"/>
      <c r="Q194" s="324"/>
      <c r="R194" s="365"/>
    </row>
    <row r="195" spans="1:18">
      <c r="A195" s="350"/>
      <c r="B195" s="350"/>
      <c r="C195" s="352"/>
      <c r="D195" s="354"/>
      <c r="E195" s="354"/>
      <c r="F195" s="354"/>
      <c r="G195" s="354"/>
      <c r="H195" s="354"/>
      <c r="I195" s="357" t="str">
        <f t="shared" si="6"/>
        <v/>
      </c>
      <c r="J195" s="364"/>
      <c r="K195" s="323"/>
      <c r="L195" s="324"/>
      <c r="M195" s="365"/>
      <c r="N195" s="366"/>
      <c r="P195" s="323"/>
      <c r="Q195" s="324"/>
      <c r="R195" s="365"/>
    </row>
    <row r="196" spans="1:18">
      <c r="A196" s="350"/>
      <c r="B196" s="350"/>
      <c r="C196" s="352"/>
      <c r="D196" s="354"/>
      <c r="E196" s="354"/>
      <c r="F196" s="354"/>
      <c r="G196" s="354"/>
      <c r="H196" s="354"/>
      <c r="I196" s="357" t="str">
        <f t="shared" si="6"/>
        <v/>
      </c>
      <c r="J196" s="364"/>
      <c r="K196" s="323"/>
      <c r="L196" s="324"/>
      <c r="M196" s="365"/>
      <c r="N196" s="366"/>
      <c r="P196" s="323"/>
      <c r="Q196" s="324"/>
      <c r="R196" s="365"/>
    </row>
    <row r="197" spans="1:18">
      <c r="A197" s="350"/>
      <c r="B197" s="350"/>
      <c r="C197" s="352"/>
      <c r="D197" s="354"/>
      <c r="E197" s="354"/>
      <c r="F197" s="354"/>
      <c r="G197" s="354"/>
      <c r="H197" s="354"/>
      <c r="I197" s="357" t="str">
        <f t="shared" si="6"/>
        <v/>
      </c>
      <c r="J197" s="364"/>
      <c r="K197" s="323"/>
      <c r="L197" s="324"/>
      <c r="M197" s="365"/>
      <c r="N197" s="366"/>
      <c r="P197" s="323"/>
      <c r="Q197" s="324"/>
      <c r="R197" s="365"/>
    </row>
    <row r="198" spans="1:18">
      <c r="A198" s="350"/>
      <c r="B198" s="350"/>
      <c r="C198" s="352"/>
      <c r="D198" s="354"/>
      <c r="E198" s="354"/>
      <c r="F198" s="354"/>
      <c r="G198" s="354"/>
      <c r="H198" s="354"/>
      <c r="I198" s="357" t="str">
        <f t="shared" si="6"/>
        <v/>
      </c>
      <c r="J198" s="364"/>
      <c r="K198" s="323"/>
      <c r="L198" s="324"/>
      <c r="M198" s="365"/>
      <c r="N198" s="366"/>
      <c r="P198" s="323"/>
      <c r="Q198" s="324"/>
      <c r="R198" s="365"/>
    </row>
    <row r="199" spans="1:18">
      <c r="A199" s="350"/>
      <c r="B199" s="350"/>
      <c r="C199" s="352"/>
      <c r="D199" s="354"/>
      <c r="E199" s="354"/>
      <c r="F199" s="354"/>
      <c r="G199" s="354"/>
      <c r="H199" s="354"/>
      <c r="I199" s="357" t="str">
        <f t="shared" si="6"/>
        <v/>
      </c>
      <c r="J199" s="364"/>
      <c r="K199" s="323"/>
      <c r="L199" s="324"/>
      <c r="M199" s="365"/>
      <c r="N199" s="366"/>
      <c r="P199" s="323"/>
      <c r="Q199" s="324"/>
      <c r="R199" s="365"/>
    </row>
    <row r="200" spans="1:18">
      <c r="A200" s="350"/>
      <c r="B200" s="350"/>
      <c r="C200" s="352"/>
      <c r="D200" s="354"/>
      <c r="E200" s="354"/>
      <c r="F200" s="354"/>
      <c r="G200" s="354"/>
      <c r="H200" s="354"/>
      <c r="I200" s="357" t="str">
        <f t="shared" si="6"/>
        <v/>
      </c>
      <c r="J200" s="364"/>
      <c r="K200" s="323"/>
      <c r="L200" s="324"/>
      <c r="M200" s="365"/>
      <c r="N200" s="366"/>
      <c r="P200" s="323"/>
      <c r="Q200" s="324"/>
      <c r="R200" s="365"/>
    </row>
    <row r="201" spans="1:18">
      <c r="A201" s="350"/>
      <c r="B201" s="350"/>
      <c r="C201" s="352"/>
      <c r="D201" s="354"/>
      <c r="E201" s="354"/>
      <c r="F201" s="354"/>
      <c r="G201" s="354"/>
      <c r="H201" s="354"/>
      <c r="I201" s="357" t="str">
        <f t="shared" si="6"/>
        <v/>
      </c>
      <c r="J201" s="364"/>
      <c r="K201" s="323"/>
      <c r="L201" s="324"/>
      <c r="M201" s="365"/>
      <c r="N201" s="366"/>
      <c r="P201" s="323"/>
      <c r="Q201" s="324"/>
      <c r="R201" s="365"/>
    </row>
    <row r="202" spans="1:18">
      <c r="A202" s="350"/>
      <c r="B202" s="350"/>
      <c r="C202" s="352"/>
      <c r="D202" s="354"/>
      <c r="E202" s="354"/>
      <c r="F202" s="354"/>
      <c r="G202" s="354"/>
      <c r="H202" s="354"/>
      <c r="I202" s="357" t="str">
        <f t="shared" si="6"/>
        <v/>
      </c>
      <c r="J202" s="364"/>
      <c r="K202" s="323"/>
      <c r="L202" s="324"/>
      <c r="M202" s="365"/>
      <c r="N202" s="366"/>
      <c r="P202" s="323"/>
      <c r="Q202" s="324"/>
      <c r="R202" s="365"/>
    </row>
    <row r="203" spans="1:18">
      <c r="A203" s="350"/>
      <c r="B203" s="350"/>
      <c r="C203" s="352"/>
      <c r="D203" s="354"/>
      <c r="E203" s="354"/>
      <c r="F203" s="354"/>
      <c r="G203" s="354"/>
      <c r="H203" s="354"/>
      <c r="I203" s="357" t="str">
        <f t="shared" si="6"/>
        <v/>
      </c>
      <c r="J203" s="364"/>
      <c r="K203" s="323"/>
      <c r="L203" s="324"/>
      <c r="M203" s="365"/>
      <c r="N203" s="366"/>
      <c r="P203" s="323"/>
      <c r="Q203" s="324"/>
      <c r="R203" s="365"/>
    </row>
    <row r="204" spans="1:18">
      <c r="A204" s="350"/>
      <c r="B204" s="350"/>
      <c r="C204" s="352"/>
      <c r="D204" s="354"/>
      <c r="E204" s="354"/>
      <c r="F204" s="354"/>
      <c r="G204" s="354"/>
      <c r="H204" s="354"/>
      <c r="I204" s="357" t="str">
        <f t="shared" si="6"/>
        <v/>
      </c>
      <c r="J204" s="364"/>
      <c r="K204" s="323"/>
      <c r="L204" s="324"/>
      <c r="M204" s="365"/>
      <c r="N204" s="366"/>
      <c r="P204" s="323"/>
      <c r="Q204" s="324"/>
      <c r="R204" s="365"/>
    </row>
    <row r="205" spans="1:18">
      <c r="A205" s="350"/>
      <c r="B205" s="350"/>
      <c r="C205" s="352"/>
      <c r="D205" s="354"/>
      <c r="E205" s="354"/>
      <c r="F205" s="354"/>
      <c r="G205" s="354"/>
      <c r="H205" s="354"/>
      <c r="I205" s="357" t="str">
        <f t="shared" si="6"/>
        <v/>
      </c>
      <c r="J205" s="364"/>
      <c r="K205" s="323"/>
      <c r="L205" s="324"/>
      <c r="M205" s="365"/>
      <c r="N205" s="366"/>
      <c r="P205" s="323"/>
      <c r="Q205" s="324"/>
      <c r="R205" s="365"/>
    </row>
    <row r="206" spans="1:18">
      <c r="A206" s="367"/>
      <c r="B206" s="367"/>
      <c r="C206" s="352"/>
      <c r="D206" s="354"/>
      <c r="E206" s="354"/>
      <c r="F206" s="354"/>
      <c r="G206" s="354"/>
      <c r="H206" s="354"/>
      <c r="I206" s="357" t="str">
        <f t="shared" si="6"/>
        <v/>
      </c>
      <c r="J206" s="364"/>
      <c r="K206" s="323"/>
      <c r="L206" s="324"/>
      <c r="M206" s="365"/>
      <c r="N206" s="366"/>
      <c r="P206" s="323"/>
      <c r="Q206" s="324"/>
      <c r="R206" s="365"/>
    </row>
    <row r="207" spans="1:18">
      <c r="A207" s="102"/>
      <c r="B207" s="102"/>
      <c r="C207" s="368"/>
      <c r="D207" s="102"/>
      <c r="E207" s="102"/>
      <c r="F207" s="102"/>
      <c r="G207" s="102"/>
      <c r="H207" s="102"/>
      <c r="I207" s="102"/>
      <c r="J207" s="253"/>
      <c r="K207" s="102"/>
      <c r="P207" s="102"/>
    </row>
  </sheetData>
  <pageMargins left="0.69930555555555596" right="0.69930555555555596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4CF0A-0B97-403C-BEF2-446437B3E60C}">
  <sheetPr codeName="Sheet16"/>
  <dimension ref="A1:O605"/>
  <sheetViews>
    <sheetView showGridLines="0" zoomScale="70" zoomScaleNormal="70" workbookViewId="0">
      <pane ySplit="2" topLeftCell="A3" activePane="bottomLeft" state="frozen"/>
      <selection activeCell="I14" sqref="I14:J16"/>
      <selection pane="bottomLeft" activeCell="I14" sqref="I14:J16"/>
    </sheetView>
  </sheetViews>
  <sheetFormatPr defaultColWidth="9.28515625" defaultRowHeight="15"/>
  <cols>
    <col min="1" max="1" width="6.140625" style="91" customWidth="1"/>
    <col min="2" max="2" width="18" style="91" customWidth="1"/>
    <col min="3" max="3" width="27.42578125" style="91" customWidth="1"/>
    <col min="4" max="4" width="50.7109375" style="91" customWidth="1"/>
    <col min="5" max="6" width="20.7109375" style="91" customWidth="1"/>
    <col min="7" max="7" width="10.7109375" style="91" customWidth="1"/>
    <col min="8" max="8" width="17" style="91" customWidth="1"/>
    <col min="9" max="9" width="10.7109375" style="91" customWidth="1"/>
    <col min="10" max="10" width="17" style="91" customWidth="1"/>
    <col min="11" max="11" width="10.7109375" style="91" customWidth="1"/>
    <col min="12" max="12" width="17" style="91" customWidth="1"/>
    <col min="13" max="14" width="9.28515625" style="14"/>
    <col min="15" max="15" width="11.42578125" style="14" customWidth="1"/>
    <col min="16" max="16384" width="9.28515625" style="14"/>
  </cols>
  <sheetData>
    <row r="1" spans="1:12" ht="4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5.35" customHeight="1" thickBot="1">
      <c r="A2" s="371" t="s">
        <v>292</v>
      </c>
      <c r="B2" s="371" t="s">
        <v>293</v>
      </c>
      <c r="C2" s="371" t="s">
        <v>294</v>
      </c>
      <c r="D2" s="371" t="s">
        <v>295</v>
      </c>
      <c r="E2" s="371" t="s">
        <v>4</v>
      </c>
      <c r="F2" s="371" t="s">
        <v>296</v>
      </c>
      <c r="G2" s="371" t="s">
        <v>297</v>
      </c>
      <c r="H2" s="371" t="s">
        <v>298</v>
      </c>
      <c r="I2" s="371" t="s">
        <v>299</v>
      </c>
      <c r="J2" s="371" t="s">
        <v>300</v>
      </c>
      <c r="K2" s="371" t="s">
        <v>301</v>
      </c>
      <c r="L2" s="371" t="s">
        <v>302</v>
      </c>
    </row>
    <row r="3" spans="1:12" s="376" customFormat="1" ht="25.35" customHeight="1" thickTop="1">
      <c r="A3" s="372">
        <f>IF(ISBLANK(DataPembayaran_BLU!A2),"",DataPembayaran_BLU!A2)</f>
        <v>1</v>
      </c>
      <c r="B3" s="373">
        <f>IF(ISBLANK(DataPembayaran_BLU!B2),"",DataPembayaran_BLU!B2)</f>
        <v>46051</v>
      </c>
      <c r="C3" s="374" t="str">
        <f>IF(ISBLANK(DataPembayaran_BLU!C2),"",DataPembayaran_BLU!C2)</f>
        <v>SPM-BLU/APTP-2026/0001</v>
      </c>
      <c r="D3" s="375" t="str">
        <f>IF(ISBLANK(DataPembayaran_BLU!$F2),"",DataPembayaran_BLU!$F2)</f>
        <v xml:space="preserve">CV. GARUDA KARYA BERSAMA </v>
      </c>
      <c r="E3" s="375" t="str">
        <f t="shared" ref="E3:E66" si="0">IFERROR(INDEX(supplier_npwp,MATCH($D3,supplier,0)),"")</f>
        <v>0607734639741000</v>
      </c>
      <c r="F3" s="10">
        <f>IF(ISBLANK(DataPembayaran_BLU!$L2),"",DataPembayaran_BLU!$L2)</f>
        <v>196697855</v>
      </c>
      <c r="G3" s="372">
        <f>IF(ISBLANK(DataPembayaran_BLU!M2),"",DataPembayaran_BLU!M2)</f>
        <v>411211</v>
      </c>
      <c r="H3" s="11">
        <f>IF(ISBLANK(DataPembayaran_BLU!N2),"",DataPembayaran_BLU!N2)</f>
        <v>19492580</v>
      </c>
      <c r="I3" s="12">
        <f>IF(ISBLANK(DataPembayaran_BLU!O2),"",DataPembayaran_BLU!O2)</f>
        <v>411124</v>
      </c>
      <c r="J3" s="11">
        <f>IF(ISBLANK(DataPembayaran_BLU!P2),"",DataPembayaran_BLU!P2)</f>
        <v>3544106</v>
      </c>
      <c r="K3" s="11" t="str">
        <f>IF(ISBLANK(DataPembayaran_BLU!Q2),"",DataPembayaran_BLU!Q2)</f>
        <v/>
      </c>
      <c r="L3" s="11" t="str">
        <f>IF(ISBLANK(DataPembayaran_BLU!R2),"",DataPembayaran_BLU!R2)</f>
        <v/>
      </c>
    </row>
    <row r="4" spans="1:12" s="376" customFormat="1" ht="25.35" customHeight="1">
      <c r="A4" s="372">
        <f>IF(ISBLANK(DataPembayaran_BLU!A3),"",DataPembayaran_BLU!A3)</f>
        <v>2</v>
      </c>
      <c r="B4" s="373">
        <f>IF(ISBLANK(DataPembayaran_BLU!B3),"",DataPembayaran_BLU!B3)</f>
        <v>46051</v>
      </c>
      <c r="C4" s="374" t="str">
        <f>IF(ISBLANK(DataPembayaran_BLU!C3),"",DataPembayaran_BLU!C3)</f>
        <v>SPM-BLU/APTP-2026/0002</v>
      </c>
      <c r="D4" s="375" t="str">
        <f>IF(ISBLANK(DataPembayaran_BLU!$F3),"",DataPembayaran_BLU!$F3)</f>
        <v>CV. GUNA AKHLAK SUKSES</v>
      </c>
      <c r="E4" s="375" t="str">
        <f t="shared" si="0"/>
        <v>53.129.349.6-741.000</v>
      </c>
      <c r="F4" s="10">
        <f>IF(ISBLANK(DataPembayaran_BLU!$L3),"",DataPembayaran_BLU!$L3)</f>
        <v>194986485</v>
      </c>
      <c r="G4" s="372">
        <f>IF(ISBLANK(DataPembayaran_BLU!M3),"",DataPembayaran_BLU!M3)</f>
        <v>411211</v>
      </c>
      <c r="H4" s="11">
        <f>IF(ISBLANK(DataPembayaran_BLU!N3),"",DataPembayaran_BLU!N3)</f>
        <v>19322985</v>
      </c>
      <c r="I4" s="12">
        <f>IF(ISBLANK(DataPembayaran_BLU!O3),"",DataPembayaran_BLU!O3)</f>
        <v>411124</v>
      </c>
      <c r="J4" s="11">
        <f>IF(ISBLANK(DataPembayaran_BLU!P3),"",DataPembayaran_BLU!P3)</f>
        <v>3513270</v>
      </c>
      <c r="K4" s="11" t="str">
        <f>IF(ISBLANK(DataPembayaran_BLU!Q3),"",DataPembayaran_BLU!Q3)</f>
        <v/>
      </c>
      <c r="L4" s="11" t="str">
        <f>IF(ISBLANK(DataPembayaran_BLU!R3),"",DataPembayaran_BLU!R3)</f>
        <v/>
      </c>
    </row>
    <row r="5" spans="1:12" s="376" customFormat="1" ht="25.35" customHeight="1">
      <c r="A5" s="372">
        <f>IF(ISBLANK(DataPembayaran_BLU!A4),"",DataPembayaran_BLU!A4)</f>
        <v>3</v>
      </c>
      <c r="B5" s="373">
        <f>IF(ISBLANK(DataPembayaran_BLU!B4),"",DataPembayaran_BLU!B4)</f>
        <v>46051</v>
      </c>
      <c r="C5" s="374" t="str">
        <f>IF(ISBLANK(DataPembayaran_BLU!C4),"",DataPembayaran_BLU!C4)</f>
        <v>SPM-BLU/APTP-2026/0003</v>
      </c>
      <c r="D5" s="375" t="str">
        <f>IF(ISBLANK(DataPembayaran_BLU!$F4),"",DataPembayaran_BLU!$F4)</f>
        <v>PT. ANGKASA JAYA SERVIS</v>
      </c>
      <c r="E5" s="375" t="str">
        <f t="shared" si="0"/>
        <v>0539247528722000</v>
      </c>
      <c r="F5" s="10">
        <f>IF(ISBLANK(DataPembayaran_BLU!$L4),"",DataPembayaran_BLU!$L4)</f>
        <v>35964000</v>
      </c>
      <c r="G5" s="372">
        <f>IF(ISBLANK(DataPembayaran_BLU!M4),"",DataPembayaran_BLU!M4)</f>
        <v>411211</v>
      </c>
      <c r="H5" s="11">
        <f>IF(ISBLANK(DataPembayaran_BLU!N4),"",DataPembayaran_BLU!N4)</f>
        <v>3564000</v>
      </c>
      <c r="I5" s="12">
        <f>IF(ISBLANK(DataPembayaran_BLU!O4),"",DataPembayaran_BLU!O4)</f>
        <v>411124</v>
      </c>
      <c r="J5" s="11">
        <f>IF(ISBLANK(DataPembayaran_BLU!P4),"",DataPembayaran_BLU!P4)</f>
        <v>648000</v>
      </c>
      <c r="K5" s="11" t="str">
        <f>IF(ISBLANK(DataPembayaran_BLU!Q4),"",DataPembayaran_BLU!Q4)</f>
        <v/>
      </c>
      <c r="L5" s="11" t="str">
        <f>IF(ISBLANK(DataPembayaran_BLU!R4),"",DataPembayaran_BLU!R4)</f>
        <v/>
      </c>
    </row>
    <row r="6" spans="1:12" s="376" customFormat="1" ht="25.35" customHeight="1">
      <c r="A6" s="372">
        <f>IF(ISBLANK(DataPembayaran_BLU!A5),"",DataPembayaran_BLU!A5)</f>
        <v>4</v>
      </c>
      <c r="B6" s="373">
        <f>IF(ISBLANK(DataPembayaran_BLU!B5),"",DataPembayaran_BLU!B5)</f>
        <v>46051</v>
      </c>
      <c r="C6" s="374" t="str">
        <f>IF(ISBLANK(DataPembayaran_BLU!C5),"",DataPembayaran_BLU!C5)</f>
        <v>SPM-BLU/APTP-2026/0004</v>
      </c>
      <c r="D6" s="375" t="str">
        <f>IF(ISBLANK(DataPembayaran_BLU!$F5),"",DataPembayaran_BLU!$F5)</f>
        <v>CV. GUNA AKHLAK SUKSES</v>
      </c>
      <c r="E6" s="375" t="str">
        <f t="shared" si="0"/>
        <v>53.129.349.6-741.000</v>
      </c>
      <c r="F6" s="10">
        <f>IF(ISBLANK(DataPembayaran_BLU!$L5),"",DataPembayaran_BLU!$L5)</f>
        <v>26640000</v>
      </c>
      <c r="G6" s="372">
        <f>IF(ISBLANK(DataPembayaran_BLU!M5),"",DataPembayaran_BLU!M5)</f>
        <v>411211</v>
      </c>
      <c r="H6" s="11">
        <f>IF(ISBLANK(DataPembayaran_BLU!N5),"",DataPembayaran_BLU!N5)</f>
        <v>2640000</v>
      </c>
      <c r="I6" s="12">
        <f>IF(ISBLANK(DataPembayaran_BLU!O5),"",DataPembayaran_BLU!O5)</f>
        <v>411124</v>
      </c>
      <c r="J6" s="11">
        <f>IF(ISBLANK(DataPembayaran_BLU!P5),"",DataPembayaran_BLU!P5)</f>
        <v>480000</v>
      </c>
      <c r="K6" s="11" t="str">
        <f>IF(ISBLANK(DataPembayaran_BLU!Q5),"",DataPembayaran_BLU!Q5)</f>
        <v/>
      </c>
      <c r="L6" s="11" t="str">
        <f>IF(ISBLANK(DataPembayaran_BLU!R5),"",DataPembayaran_BLU!R5)</f>
        <v/>
      </c>
    </row>
    <row r="7" spans="1:12" s="376" customFormat="1" ht="25.35" customHeight="1">
      <c r="A7" s="372">
        <f>IF(ISBLANK(DataPembayaran_BLU!A6),"",DataPembayaran_BLU!A6)</f>
        <v>5</v>
      </c>
      <c r="B7" s="373">
        <f>IF(ISBLANK(DataPembayaran_BLU!B6),"",DataPembayaran_BLU!B6)</f>
        <v>46051</v>
      </c>
      <c r="C7" s="374" t="str">
        <f>IF(ISBLANK(DataPembayaran_BLU!C6),"",DataPembayaran_BLU!C6)</f>
        <v>SPM-BLU/APTP-2026/0005</v>
      </c>
      <c r="D7" s="375" t="str">
        <f>IF(ISBLANK(DataPembayaran_BLU!$F6),"",DataPembayaran_BLU!$F6)</f>
        <v>CV. GUNA AKHLAK SUKSES</v>
      </c>
      <c r="E7" s="375" t="str">
        <f t="shared" si="0"/>
        <v>53.129.349.6-741.000</v>
      </c>
      <c r="F7" s="10">
        <f>IF(ISBLANK(DataPembayaran_BLU!$L6),"",DataPembayaran_BLU!$L6)</f>
        <v>10989000</v>
      </c>
      <c r="G7" s="372">
        <f>IF(ISBLANK(DataPembayaran_BLU!M6),"",DataPembayaran_BLU!M6)</f>
        <v>411211</v>
      </c>
      <c r="H7" s="11">
        <f>IF(ISBLANK(DataPembayaran_BLU!N6),"",DataPembayaran_BLU!N6)</f>
        <v>1089000</v>
      </c>
      <c r="I7" s="12">
        <f>IF(ISBLANK(DataPembayaran_BLU!O6),"",DataPembayaran_BLU!O6)</f>
        <v>411124</v>
      </c>
      <c r="J7" s="11">
        <f>IF(ISBLANK(DataPembayaran_BLU!P6),"",DataPembayaran_BLU!P6)</f>
        <v>198000</v>
      </c>
      <c r="K7" s="11" t="str">
        <f>IF(ISBLANK(DataPembayaran_BLU!Q6),"",DataPembayaran_BLU!Q6)</f>
        <v/>
      </c>
      <c r="L7" s="11" t="str">
        <f>IF(ISBLANK(DataPembayaran_BLU!R6),"",DataPembayaran_BLU!R6)</f>
        <v/>
      </c>
    </row>
    <row r="8" spans="1:12" s="376" customFormat="1" ht="25.35" customHeight="1">
      <c r="A8" s="372">
        <f>IF(ISBLANK(DataPembayaran_BLU!A7),"",DataPembayaran_BLU!A7)</f>
        <v>6</v>
      </c>
      <c r="B8" s="373">
        <f>IF(ISBLANK(DataPembayaran_BLU!B7),"",DataPembayaran_BLU!B7)</f>
        <v>46051</v>
      </c>
      <c r="C8" s="374" t="str">
        <f>IF(ISBLANK(DataPembayaran_BLU!C7),"",DataPembayaran_BLU!C7)</f>
        <v>SPM-BLU/APTP-2026/0006</v>
      </c>
      <c r="D8" s="375" t="str">
        <f>IF(ISBLANK(DataPembayaran_BLU!$F7),"",DataPembayaran_BLU!$F7)</f>
        <v>PT. ANGKASA JAYA SERVIS</v>
      </c>
      <c r="E8" s="375" t="str">
        <f t="shared" si="0"/>
        <v>0539247528722000</v>
      </c>
      <c r="F8" s="10">
        <f>IF(ISBLANK(DataPembayaran_BLU!$L7),"",DataPembayaran_BLU!$L7)</f>
        <v>21867000</v>
      </c>
      <c r="G8" s="372">
        <f>IF(ISBLANK(DataPembayaran_BLU!M7),"",DataPembayaran_BLU!M7)</f>
        <v>411211</v>
      </c>
      <c r="H8" s="11">
        <f>IF(ISBLANK(DataPembayaran_BLU!N7),"",DataPembayaran_BLU!N7)</f>
        <v>2167000</v>
      </c>
      <c r="I8" s="12">
        <f>IF(ISBLANK(DataPembayaran_BLU!O7),"",DataPembayaran_BLU!O7)</f>
        <v>411124</v>
      </c>
      <c r="J8" s="11">
        <f>IF(ISBLANK(DataPembayaran_BLU!P7),"",DataPembayaran_BLU!P7)</f>
        <v>394000</v>
      </c>
      <c r="K8" s="11" t="str">
        <f>IF(ISBLANK(DataPembayaran_BLU!Q7),"",DataPembayaran_BLU!Q7)</f>
        <v/>
      </c>
      <c r="L8" s="11" t="str">
        <f>IF(ISBLANK(DataPembayaran_BLU!R7),"",DataPembayaran_BLU!R7)</f>
        <v/>
      </c>
    </row>
    <row r="9" spans="1:12" s="376" customFormat="1" ht="25.35" customHeight="1">
      <c r="A9" s="372">
        <f>IF(ISBLANK(DataPembayaran_BLU!A8),"",DataPembayaran_BLU!A8)</f>
        <v>7</v>
      </c>
      <c r="B9" s="373">
        <f>IF(ISBLANK(DataPembayaran_BLU!B8),"",DataPembayaran_BLU!B8)</f>
        <v>46051</v>
      </c>
      <c r="C9" s="374" t="str">
        <f>IF(ISBLANK(DataPembayaran_BLU!C8),"",DataPembayaran_BLU!C8)</f>
        <v>SPM-BLU/APTP-2026/0007</v>
      </c>
      <c r="D9" s="375" t="str">
        <f>IF(ISBLANK(DataPembayaran_BLU!$F8),"",DataPembayaran_BLU!$F8)</f>
        <v>CV. GUNA AKHLAK SUKSES</v>
      </c>
      <c r="E9" s="375" t="str">
        <f t="shared" si="0"/>
        <v>53.129.349.6-741.000</v>
      </c>
      <c r="F9" s="10">
        <f>IF(ISBLANK(DataPembayaran_BLU!$L8),"",DataPembayaran_BLU!$L8)</f>
        <v>35520000</v>
      </c>
      <c r="G9" s="372">
        <f>IF(ISBLANK(DataPembayaran_BLU!M8),"",DataPembayaran_BLU!M8)</f>
        <v>411211</v>
      </c>
      <c r="H9" s="11">
        <f>IF(ISBLANK(DataPembayaran_BLU!N8),"",DataPembayaran_BLU!N8)</f>
        <v>3520000</v>
      </c>
      <c r="I9" s="12">
        <f>IF(ISBLANK(DataPembayaran_BLU!O8),"",DataPembayaran_BLU!O8)</f>
        <v>411124</v>
      </c>
      <c r="J9" s="11">
        <f>IF(ISBLANK(DataPembayaran_BLU!P8),"",DataPembayaran_BLU!P8)</f>
        <v>640000</v>
      </c>
      <c r="K9" s="11" t="str">
        <f>IF(ISBLANK(DataPembayaran_BLU!Q8),"",DataPembayaran_BLU!Q8)</f>
        <v/>
      </c>
      <c r="L9" s="11" t="str">
        <f>IF(ISBLANK(DataPembayaran_BLU!R8),"",DataPembayaran_BLU!R8)</f>
        <v/>
      </c>
    </row>
    <row r="10" spans="1:12" s="376" customFormat="1" ht="25.35" customHeight="1">
      <c r="A10" s="372">
        <f>IF(ISBLANK(DataPembayaran_BLU!A9),"",DataPembayaran_BLU!A9)</f>
        <v>8</v>
      </c>
      <c r="B10" s="373">
        <f>IF(ISBLANK(DataPembayaran_BLU!B9),"",DataPembayaran_BLU!B9)</f>
        <v>46051</v>
      </c>
      <c r="C10" s="374" t="str">
        <f>IF(ISBLANK(DataPembayaran_BLU!C9),"",DataPembayaran_BLU!C9)</f>
        <v>SPM-BLU/APTP-2026/0008</v>
      </c>
      <c r="D10" s="375" t="str">
        <f>IF(ISBLANK(DataPembayaran_BLU!$F9),"",DataPembayaran_BLU!$F9)</f>
        <v>PT. ANGKASA JAYA SERVIS</v>
      </c>
      <c r="E10" s="375" t="str">
        <f t="shared" si="0"/>
        <v>0539247528722000</v>
      </c>
      <c r="F10" s="10">
        <f>IF(ISBLANK(DataPembayaran_BLU!$L9),"",DataPembayaran_BLU!$L9)</f>
        <v>4440000</v>
      </c>
      <c r="G10" s="372">
        <f>IF(ISBLANK(DataPembayaran_BLU!M9),"",DataPembayaran_BLU!M9)</f>
        <v>411211</v>
      </c>
      <c r="H10" s="11">
        <f>IF(ISBLANK(DataPembayaran_BLU!N9),"",DataPembayaran_BLU!N9)</f>
        <v>440000</v>
      </c>
      <c r="I10" s="12">
        <f>IF(ISBLANK(DataPembayaran_BLU!O9),"",DataPembayaran_BLU!O9)</f>
        <v>411124</v>
      </c>
      <c r="J10" s="11">
        <f>IF(ISBLANK(DataPembayaran_BLU!P9),"",DataPembayaran_BLU!P9)</f>
        <v>80000</v>
      </c>
      <c r="K10" s="11" t="str">
        <f>IF(ISBLANK(DataPembayaran_BLU!Q9),"",DataPembayaran_BLU!Q9)</f>
        <v/>
      </c>
      <c r="L10" s="11" t="str">
        <f>IF(ISBLANK(DataPembayaran_BLU!R9),"",DataPembayaran_BLU!R9)</f>
        <v/>
      </c>
    </row>
    <row r="11" spans="1:12" s="376" customFormat="1" ht="25.35" customHeight="1">
      <c r="A11" s="372">
        <f>IF(ISBLANK(DataPembayaran_BLU!A10),"",DataPembayaran_BLU!A10)</f>
        <v>9</v>
      </c>
      <c r="B11" s="373">
        <f>IF(ISBLANK(DataPembayaran_BLU!B10),"",DataPembayaran_BLU!B10)</f>
        <v>46051</v>
      </c>
      <c r="C11" s="374" t="str">
        <f>IF(ISBLANK(DataPembayaran_BLU!C10),"",DataPembayaran_BLU!C10)</f>
        <v>SPM-BLU/APTP-2026/0009</v>
      </c>
      <c r="D11" s="375" t="str">
        <f>IF(ISBLANK(DataPembayaran_BLU!$F10),"",DataPembayaran_BLU!$F10)</f>
        <v>POLITEKNIK PENERBANGAN PALEMBANG</v>
      </c>
      <c r="E11" s="375" t="str">
        <f t="shared" si="0"/>
        <v>-</v>
      </c>
      <c r="F11" s="10">
        <f>IF(ISBLANK(DataPembayaran_BLU!$L10),"",DataPembayaran_BLU!$L10)</f>
        <v>25000000</v>
      </c>
      <c r="G11" s="372" t="str">
        <f>IF(ISBLANK(DataPembayaran_BLU!M10),"",DataPembayaran_BLU!M10)</f>
        <v/>
      </c>
      <c r="H11" s="11" t="str">
        <f>IF(ISBLANK(DataPembayaran_BLU!N10),"",DataPembayaran_BLU!N10)</f>
        <v/>
      </c>
      <c r="I11" s="12" t="str">
        <f>IF(ISBLANK(DataPembayaran_BLU!O10),"",DataPembayaran_BLU!O10)</f>
        <v/>
      </c>
      <c r="J11" s="11" t="str">
        <f>IF(ISBLANK(DataPembayaran_BLU!P10),"",DataPembayaran_BLU!P10)</f>
        <v/>
      </c>
      <c r="K11" s="11" t="str">
        <f>IF(ISBLANK(DataPembayaran_BLU!Q10),"",DataPembayaran_BLU!Q10)</f>
        <v/>
      </c>
      <c r="L11" s="11" t="str">
        <f>IF(ISBLANK(DataPembayaran_BLU!R10),"",DataPembayaran_BLU!R10)</f>
        <v/>
      </c>
    </row>
    <row r="12" spans="1:12" s="376" customFormat="1" ht="25.35" customHeight="1">
      <c r="A12" s="372">
        <f>IF(ISBLANK(DataPembayaran_BLU!A11),"",DataPembayaran_BLU!A11)</f>
        <v>10</v>
      </c>
      <c r="B12" s="373">
        <f>IF(ISBLANK(DataPembayaran_BLU!B11),"",DataPembayaran_BLU!B11)</f>
        <v>46057</v>
      </c>
      <c r="C12" s="374" t="str">
        <f>IF(ISBLANK(DataPembayaran_BLU!C11),"",DataPembayaran_BLU!C11)</f>
        <v>SPM-BLU/APTP-2026/0010</v>
      </c>
      <c r="D12" s="375" t="str">
        <f>IF(ISBLANK(DataPembayaran_BLU!$F11),"",DataPembayaran_BLU!$F11)</f>
        <v>PT. INTERCIPTA JASA INDONESIA</v>
      </c>
      <c r="E12" s="375" t="str">
        <f t="shared" si="0"/>
        <v>03.171.643.4-085.000</v>
      </c>
      <c r="F12" s="10">
        <f>IF(ISBLANK(DataPembayaran_BLU!$L11),"",DataPembayaran_BLU!$L11)</f>
        <v>477943459</v>
      </c>
      <c r="G12" s="372">
        <f>IF(ISBLANK(DataPembayaran_BLU!M11),"",DataPembayaran_BLU!M11)</f>
        <v>411211</v>
      </c>
      <c r="H12" s="11">
        <f>IF(ISBLANK(DataPembayaran_BLU!N11),"",DataPembayaran_BLU!N11)</f>
        <v>47363766</v>
      </c>
      <c r="I12" s="12">
        <f>IF(ISBLANK(DataPembayaran_BLU!O11),"",DataPembayaran_BLU!O11)</f>
        <v>411124</v>
      </c>
      <c r="J12" s="11">
        <f>IF(ISBLANK(DataPembayaran_BLU!P11),"",DataPembayaran_BLU!P11)</f>
        <v>8611594</v>
      </c>
      <c r="K12" s="11" t="str">
        <f>IF(ISBLANK(DataPembayaran_BLU!Q11),"",DataPembayaran_BLU!Q11)</f>
        <v/>
      </c>
      <c r="L12" s="11" t="str">
        <f>IF(ISBLANK(DataPembayaran_BLU!R11),"",DataPembayaran_BLU!R11)</f>
        <v/>
      </c>
    </row>
    <row r="13" spans="1:12" s="376" customFormat="1" ht="25.35" customHeight="1">
      <c r="A13" s="372">
        <f>IF(ISBLANK(DataPembayaran_BLU!A12),"",DataPembayaran_BLU!A12)</f>
        <v>11</v>
      </c>
      <c r="B13" s="373">
        <f>IF(ISBLANK(DataPembayaran_BLU!B12),"",DataPembayaran_BLU!B12)</f>
        <v>46057</v>
      </c>
      <c r="C13" s="374" t="str">
        <f>IF(ISBLANK(DataPembayaran_BLU!C12),"",DataPembayaran_BLU!C12)</f>
        <v>SPM-BLU/APTP-2026/0011</v>
      </c>
      <c r="D13" s="375" t="str">
        <f>IF(ISBLANK(DataPembayaran_BLU!$F12),"",DataPembayaran_BLU!$F12)</f>
        <v>PT. GARUDA TAWAKAL ABADI</v>
      </c>
      <c r="E13" s="375" t="str">
        <f t="shared" si="0"/>
        <v>03.008.751.4-617.000</v>
      </c>
      <c r="F13" s="10">
        <f>IF(ISBLANK(DataPembayaran_BLU!$L12),"",DataPembayaran_BLU!$L12)</f>
        <v>538468056</v>
      </c>
      <c r="G13" s="372">
        <f>IF(ISBLANK(DataPembayaran_BLU!M12),"",DataPembayaran_BLU!M12)</f>
        <v>411211</v>
      </c>
      <c r="H13" s="11">
        <f>IF(ISBLANK(DataPembayaran_BLU!N12),"",DataPembayaran_BLU!N12)</f>
        <v>53361699</v>
      </c>
      <c r="I13" s="12">
        <f>IF(ISBLANK(DataPembayaran_BLU!O12),"",DataPembayaran_BLU!O12)</f>
        <v>411124</v>
      </c>
      <c r="J13" s="11">
        <f>IF(ISBLANK(DataPembayaran_BLU!P12),"",DataPembayaran_BLU!P12)</f>
        <v>9702127</v>
      </c>
      <c r="K13" s="11" t="str">
        <f>IF(ISBLANK(DataPembayaran_BLU!Q12),"",DataPembayaran_BLU!Q12)</f>
        <v/>
      </c>
      <c r="L13" s="11" t="str">
        <f>IF(ISBLANK(DataPembayaran_BLU!R12),"",DataPembayaran_BLU!R12)</f>
        <v/>
      </c>
    </row>
    <row r="14" spans="1:12" s="376" customFormat="1" ht="25.35" customHeight="1">
      <c r="A14" s="372">
        <f>IF(ISBLANK(DataPembayaran_BLU!A13),"",DataPembayaran_BLU!A13)</f>
        <v>12</v>
      </c>
      <c r="B14" s="373">
        <f>IF(ISBLANK(DataPembayaran_BLU!B13),"",DataPembayaran_BLU!B13)</f>
        <v>46057</v>
      </c>
      <c r="C14" s="374" t="str">
        <f>IF(ISBLANK(DataPembayaran_BLU!C13),"",DataPembayaran_BLU!C13)</f>
        <v>SPM-BLU/APTP-2026/0012</v>
      </c>
      <c r="D14" s="375" t="str">
        <f>IF(ISBLANK(DataPembayaran_BLU!$F13),"",DataPembayaran_BLU!$F13)</f>
        <v>PT. ANGKASA JAYA SERVIS</v>
      </c>
      <c r="E14" s="375" t="str">
        <f t="shared" si="0"/>
        <v>0539247528722000</v>
      </c>
      <c r="F14" s="10">
        <f>IF(ISBLANK(DataPembayaran_BLU!$L13),"",DataPembayaran_BLU!$L13)</f>
        <v>16000000</v>
      </c>
      <c r="G14" s="372">
        <f>IF(ISBLANK(DataPembayaran_BLU!M13),"",DataPembayaran_BLU!M13)</f>
        <v>411211</v>
      </c>
      <c r="H14" s="11">
        <f>IF(ISBLANK(DataPembayaran_BLU!N13),"",DataPembayaran_BLU!N13)</f>
        <v>1585586</v>
      </c>
      <c r="I14" s="12">
        <f>IF(ISBLANK(DataPembayaran_BLU!O13),"",DataPembayaran_BLU!O13)</f>
        <v>411124</v>
      </c>
      <c r="J14" s="11">
        <f>IF(ISBLANK(DataPembayaran_BLU!P13),"",DataPembayaran_BLU!P13)</f>
        <v>288288</v>
      </c>
      <c r="K14" s="11" t="str">
        <f>IF(ISBLANK(DataPembayaran_BLU!Q13),"",DataPembayaran_BLU!Q13)</f>
        <v/>
      </c>
      <c r="L14" s="11" t="str">
        <f>IF(ISBLANK(DataPembayaran_BLU!R13),"",DataPembayaran_BLU!R13)</f>
        <v/>
      </c>
    </row>
    <row r="15" spans="1:12" s="376" customFormat="1" ht="25.35" customHeight="1">
      <c r="A15" s="372">
        <f>IF(ISBLANK(DataPembayaran_BLU!A14),"",DataPembayaran_BLU!A14)</f>
        <v>13</v>
      </c>
      <c r="B15" s="373">
        <f>IF(ISBLANK(DataPembayaran_BLU!B14),"",DataPembayaran_BLU!B14)</f>
        <v>46057</v>
      </c>
      <c r="C15" s="374" t="str">
        <f>IF(ISBLANK(DataPembayaran_BLU!C14),"",DataPembayaran_BLU!C14)</f>
        <v>SPM-BLU/APTP-2026/0013</v>
      </c>
      <c r="D15" s="375" t="str">
        <f>IF(ISBLANK(DataPembayaran_BLU!$F14),"",DataPembayaran_BLU!$F14)</f>
        <v>CV. GUNA AKHLAK SUKSES</v>
      </c>
      <c r="E15" s="375" t="str">
        <f t="shared" si="0"/>
        <v>53.129.349.6-741.000</v>
      </c>
      <c r="F15" s="10">
        <f>IF(ISBLANK(DataPembayaran_BLU!$L14),"",DataPembayaran_BLU!$L14)</f>
        <v>38037000</v>
      </c>
      <c r="G15" s="372">
        <f>IF(ISBLANK(DataPembayaran_BLU!M14),"",DataPembayaran_BLU!M14)</f>
        <v>411211</v>
      </c>
      <c r="H15" s="11">
        <f>IF(ISBLANK(DataPembayaran_BLU!N14),"",DataPembayaran_BLU!N14)</f>
        <v>3773000</v>
      </c>
      <c r="I15" s="12">
        <f>IF(ISBLANK(DataPembayaran_BLU!O14),"",DataPembayaran_BLU!O14)</f>
        <v>411124</v>
      </c>
      <c r="J15" s="11">
        <f>IF(ISBLANK(DataPembayaran_BLU!P14),"",DataPembayaran_BLU!P14)</f>
        <v>686000</v>
      </c>
      <c r="K15" s="11" t="str">
        <f>IF(ISBLANK(DataPembayaran_BLU!Q14),"",DataPembayaran_BLU!Q14)</f>
        <v/>
      </c>
      <c r="L15" s="11" t="str">
        <f>IF(ISBLANK(DataPembayaran_BLU!R14),"",DataPembayaran_BLU!R14)</f>
        <v/>
      </c>
    </row>
    <row r="16" spans="1:12" s="376" customFormat="1" ht="25.35" customHeight="1">
      <c r="A16" s="372">
        <f>IF(ISBLANK(DataPembayaran_BLU!A15),"",DataPembayaran_BLU!A15)</f>
        <v>14</v>
      </c>
      <c r="B16" s="373">
        <f>IF(ISBLANK(DataPembayaran_BLU!B15),"",DataPembayaran_BLU!B15)</f>
        <v>46057</v>
      </c>
      <c r="C16" s="374" t="str">
        <f>IF(ISBLANK(DataPembayaran_BLU!C15),"",DataPembayaran_BLU!C15)</f>
        <v>SPM-BLU/APTP-2026/0014</v>
      </c>
      <c r="D16" s="375" t="str">
        <f>IF(ISBLANK(DataPembayaran_BLU!$F15),"",DataPembayaran_BLU!$F15)</f>
        <v>PT. ANGKASA JAYA SERVIS</v>
      </c>
      <c r="E16" s="375" t="str">
        <f t="shared" si="0"/>
        <v>0539247528722000</v>
      </c>
      <c r="F16" s="10">
        <f>IF(ISBLANK(DataPembayaran_BLU!$L15),"",DataPembayaran_BLU!$L15)</f>
        <v>44300100</v>
      </c>
      <c r="G16" s="372">
        <f>IF(ISBLANK(DataPembayaran_BLU!M15),"",DataPembayaran_BLU!M15)</f>
        <v>411211</v>
      </c>
      <c r="H16" s="11">
        <f>IF(ISBLANK(DataPembayaran_BLU!N15),"",DataPembayaran_BLU!N15)</f>
        <v>4390100</v>
      </c>
      <c r="I16" s="12">
        <f>IF(ISBLANK(DataPembayaran_BLU!O15),"",DataPembayaran_BLU!O15)</f>
        <v>411122</v>
      </c>
      <c r="J16" s="11">
        <f>IF(ISBLANK(DataPembayaran_BLU!P15),"",DataPembayaran_BLU!P15)</f>
        <v>598650</v>
      </c>
      <c r="K16" s="11" t="str">
        <f>IF(ISBLANK(DataPembayaran_BLU!Q15),"",DataPembayaran_BLU!Q15)</f>
        <v/>
      </c>
      <c r="L16" s="11" t="str">
        <f>IF(ISBLANK(DataPembayaran_BLU!R15),"",DataPembayaran_BLU!R15)</f>
        <v/>
      </c>
    </row>
    <row r="17" spans="1:12" s="376" customFormat="1" ht="25.35" customHeight="1">
      <c r="A17" s="372">
        <f>IF(ISBLANK(DataPembayaran_BLU!A16),"",DataPembayaran_BLU!A16)</f>
        <v>15</v>
      </c>
      <c r="B17" s="373">
        <f>IF(ISBLANK(DataPembayaran_BLU!B16),"",DataPembayaran_BLU!B16)</f>
        <v>46057</v>
      </c>
      <c r="C17" s="374" t="str">
        <f>IF(ISBLANK(DataPembayaran_BLU!C16),"",DataPembayaran_BLU!C16)</f>
        <v>SPM-BLU/APTP-2026/0015</v>
      </c>
      <c r="D17" s="375" t="str">
        <f>IF(ISBLANK(DataPembayaran_BLU!$F16),"",DataPembayaran_BLU!$F16)</f>
        <v>PT. ANGKASA JAYA SERVIS</v>
      </c>
      <c r="E17" s="375" t="str">
        <f t="shared" si="0"/>
        <v>0539247528722000</v>
      </c>
      <c r="F17" s="10">
        <f>IF(ISBLANK(DataPembayaran_BLU!$L16),"",DataPembayaran_BLU!$L16)</f>
        <v>49891725</v>
      </c>
      <c r="G17" s="372">
        <f>IF(ISBLANK(DataPembayaran_BLU!M16),"",DataPembayaran_BLU!M16)</f>
        <v>411211</v>
      </c>
      <c r="H17" s="11">
        <f>IF(ISBLANK(DataPembayaran_BLU!N16),"",DataPembayaran_BLU!N16)</f>
        <v>4944225</v>
      </c>
      <c r="I17" s="12">
        <f>IF(ISBLANK(DataPembayaran_BLU!O16),"",DataPembayaran_BLU!O16)</f>
        <v>411122</v>
      </c>
      <c r="J17" s="11">
        <f>IF(ISBLANK(DataPembayaran_BLU!P16),"",DataPembayaran_BLU!P16)</f>
        <v>674213</v>
      </c>
      <c r="K17" s="11" t="str">
        <f>IF(ISBLANK(DataPembayaran_BLU!Q16),"",DataPembayaran_BLU!Q16)</f>
        <v/>
      </c>
      <c r="L17" s="11" t="str">
        <f>IF(ISBLANK(DataPembayaran_BLU!R16),"",DataPembayaran_BLU!R16)</f>
        <v/>
      </c>
    </row>
    <row r="18" spans="1:12" s="376" customFormat="1" ht="25.35" customHeight="1">
      <c r="A18" s="372">
        <f>IF(ISBLANK(DataPembayaran_BLU!A17),"",DataPembayaran_BLU!A17)</f>
        <v>16</v>
      </c>
      <c r="B18" s="373">
        <f>IF(ISBLANK(DataPembayaran_BLU!B17),"",DataPembayaran_BLU!B17)</f>
        <v>46057</v>
      </c>
      <c r="C18" s="374" t="str">
        <f>IF(ISBLANK(DataPembayaran_BLU!C17),"",DataPembayaran_BLU!C17)</f>
        <v>SPM-BLU/APTP-2026/0016</v>
      </c>
      <c r="D18" s="375" t="str">
        <f>IF(ISBLANK(DataPembayaran_BLU!$F17),"",DataPembayaran_BLU!$F17)</f>
        <v>PT. ANGKASA JAYA SERVIS</v>
      </c>
      <c r="E18" s="375" t="str">
        <f t="shared" si="0"/>
        <v>0539247528722000</v>
      </c>
      <c r="F18" s="10">
        <f>IF(ISBLANK(DataPembayaran_BLU!$L17),"",DataPembayaran_BLU!$L17)</f>
        <v>46762080</v>
      </c>
      <c r="G18" s="372">
        <f>IF(ISBLANK(DataPembayaran_BLU!M17),"",DataPembayaran_BLU!M17)</f>
        <v>411211</v>
      </c>
      <c r="H18" s="11">
        <f>IF(ISBLANK(DataPembayaran_BLU!N17),"",DataPembayaran_BLU!N17)</f>
        <v>4634080</v>
      </c>
      <c r="I18" s="12">
        <f>IF(ISBLANK(DataPembayaran_BLU!O17),"",DataPembayaran_BLU!O17)</f>
        <v>411122</v>
      </c>
      <c r="J18" s="11">
        <f>IF(ISBLANK(DataPembayaran_BLU!P17),"",DataPembayaran_BLU!P17)</f>
        <v>631920</v>
      </c>
      <c r="K18" s="11" t="str">
        <f>IF(ISBLANK(DataPembayaran_BLU!Q17),"",DataPembayaran_BLU!Q17)</f>
        <v/>
      </c>
      <c r="L18" s="11" t="str">
        <f>IF(ISBLANK(DataPembayaran_BLU!R17),"",DataPembayaran_BLU!R17)</f>
        <v/>
      </c>
    </row>
    <row r="19" spans="1:12" s="376" customFormat="1" ht="25.35" customHeight="1">
      <c r="A19" s="372">
        <f>IF(ISBLANK(DataPembayaran_BLU!A18),"",DataPembayaran_BLU!A18)</f>
        <v>17</v>
      </c>
      <c r="B19" s="373">
        <f>IF(ISBLANK(DataPembayaran_BLU!B18),"",DataPembayaran_BLU!B18)</f>
        <v>46063</v>
      </c>
      <c r="C19" s="374" t="str">
        <f>IF(ISBLANK(DataPembayaran_BLU!C18),"",DataPembayaran_BLU!C18)</f>
        <v>SPM-BLU/APTP-2026/0017</v>
      </c>
      <c r="D19" s="375" t="str">
        <f>IF(ISBLANK(DataPembayaran_BLU!$F18),"",DataPembayaran_BLU!$F18)</f>
        <v>PARA PEGAWAI KANTOR UPBU AJI PANGERAN TUMENGGUNG PRANOTO</v>
      </c>
      <c r="E19" s="375" t="str">
        <f t="shared" si="0"/>
        <v>Terlampir</v>
      </c>
      <c r="F19" s="10">
        <f>IF(ISBLANK(DataPembayaran_BLU!$L18),"",DataPembayaran_BLU!$L18)</f>
        <v>15396843</v>
      </c>
      <c r="G19" s="372" t="str">
        <f>IF(ISBLANK(DataPembayaran_BLU!M18),"",DataPembayaran_BLU!M18)</f>
        <v/>
      </c>
      <c r="H19" s="11" t="str">
        <f>IF(ISBLANK(DataPembayaran_BLU!N18),"",DataPembayaran_BLU!N18)</f>
        <v/>
      </c>
      <c r="I19" s="12" t="str">
        <f>IF(ISBLANK(DataPembayaran_BLU!O18),"",DataPembayaran_BLU!O18)</f>
        <v/>
      </c>
      <c r="J19" s="11" t="str">
        <f>IF(ISBLANK(DataPembayaran_BLU!P18),"",DataPembayaran_BLU!P18)</f>
        <v/>
      </c>
      <c r="K19" s="11" t="str">
        <f>IF(ISBLANK(DataPembayaran_BLU!Q18),"",DataPembayaran_BLU!Q18)</f>
        <v/>
      </c>
      <c r="L19" s="11" t="str">
        <f>IF(ISBLANK(DataPembayaran_BLU!R18),"",DataPembayaran_BLU!R18)</f>
        <v/>
      </c>
    </row>
    <row r="20" spans="1:12" s="376" customFormat="1" ht="25.35" customHeight="1">
      <c r="A20" s="372">
        <f>IF(ISBLANK(DataPembayaran_BLU!A19),"",DataPembayaran_BLU!A19)</f>
        <v>18</v>
      </c>
      <c r="B20" s="373">
        <f>IF(ISBLANK(DataPembayaran_BLU!B19),"",DataPembayaran_BLU!B19)</f>
        <v>46063</v>
      </c>
      <c r="C20" s="374" t="str">
        <f>IF(ISBLANK(DataPembayaran_BLU!C19),"",DataPembayaran_BLU!C19)</f>
        <v>SPM-BLU/APTP-2026/0018</v>
      </c>
      <c r="D20" s="375" t="str">
        <f>IF(ISBLANK(DataPembayaran_BLU!$F19),"",DataPembayaran_BLU!$F19)</f>
        <v>PARA PEGAWAI KANTOR UPBU AJI PANGERAN TUMENGGUNG PRANOTO</v>
      </c>
      <c r="E20" s="375" t="str">
        <f t="shared" si="0"/>
        <v>Terlampir</v>
      </c>
      <c r="F20" s="10">
        <f>IF(ISBLANK(DataPembayaran_BLU!$L19),"",DataPembayaran_BLU!$L19)</f>
        <v>2674500</v>
      </c>
      <c r="G20" s="372" t="str">
        <f>IF(ISBLANK(DataPembayaran_BLU!M19),"",DataPembayaran_BLU!M19)</f>
        <v/>
      </c>
      <c r="H20" s="11" t="str">
        <f>IF(ISBLANK(DataPembayaran_BLU!N19),"",DataPembayaran_BLU!N19)</f>
        <v/>
      </c>
      <c r="I20" s="12" t="str">
        <f>IF(ISBLANK(DataPembayaran_BLU!O19),"",DataPembayaran_BLU!O19)</f>
        <v/>
      </c>
      <c r="J20" s="11" t="str">
        <f>IF(ISBLANK(DataPembayaran_BLU!P19),"",DataPembayaran_BLU!P19)</f>
        <v/>
      </c>
      <c r="K20" s="11" t="str">
        <f>IF(ISBLANK(DataPembayaran_BLU!Q19),"",DataPembayaran_BLU!Q19)</f>
        <v/>
      </c>
      <c r="L20" s="11" t="str">
        <f>IF(ISBLANK(DataPembayaran_BLU!R19),"",DataPembayaran_BLU!R19)</f>
        <v/>
      </c>
    </row>
    <row r="21" spans="1:12" s="376" customFormat="1" ht="25.35" customHeight="1">
      <c r="A21" s="372">
        <f>IF(ISBLANK(DataPembayaran_BLU!A20),"",DataPembayaran_BLU!A20)</f>
        <v>19</v>
      </c>
      <c r="B21" s="373">
        <f>IF(ISBLANK(DataPembayaran_BLU!B20),"",DataPembayaran_BLU!B20)</f>
        <v>46063</v>
      </c>
      <c r="C21" s="374" t="str">
        <f>IF(ISBLANK(DataPembayaran_BLU!C20),"",DataPembayaran_BLU!C20)</f>
        <v>SPM-BLU/APTP-2026/0019</v>
      </c>
      <c r="D21" s="375" t="str">
        <f>IF(ISBLANK(DataPembayaran_BLU!$F20),"",DataPembayaran_BLU!$F20)</f>
        <v>PARA PEGAWAI KANTOR UPBU AJI PANGERAN TUMENGGUNG PRANOTO</v>
      </c>
      <c r="E21" s="375" t="str">
        <f t="shared" si="0"/>
        <v>Terlampir</v>
      </c>
      <c r="F21" s="10">
        <f>IF(ISBLANK(DataPembayaran_BLU!$L20),"",DataPembayaran_BLU!$L20)</f>
        <v>2695001</v>
      </c>
      <c r="G21" s="372" t="str">
        <f>IF(ISBLANK(DataPembayaran_BLU!M20),"",DataPembayaran_BLU!M20)</f>
        <v/>
      </c>
      <c r="H21" s="11" t="str">
        <f>IF(ISBLANK(DataPembayaran_BLU!N20),"",DataPembayaran_BLU!N20)</f>
        <v/>
      </c>
      <c r="I21" s="12" t="str">
        <f>IF(ISBLANK(DataPembayaran_BLU!O20),"",DataPembayaran_BLU!O20)</f>
        <v/>
      </c>
      <c r="J21" s="11" t="str">
        <f>IF(ISBLANK(DataPembayaran_BLU!P20),"",DataPembayaran_BLU!P20)</f>
        <v/>
      </c>
      <c r="K21" s="11" t="str">
        <f>IF(ISBLANK(DataPembayaran_BLU!Q20),"",DataPembayaran_BLU!Q20)</f>
        <v/>
      </c>
      <c r="L21" s="11" t="str">
        <f>IF(ISBLANK(DataPembayaran_BLU!R20),"",DataPembayaran_BLU!R20)</f>
        <v/>
      </c>
    </row>
    <row r="22" spans="1:12" s="376" customFormat="1" ht="25.35" customHeight="1">
      <c r="A22" s="372">
        <f>IF(ISBLANK(DataPembayaran_BLU!A21),"",DataPembayaran_BLU!A21)</f>
        <v>20</v>
      </c>
      <c r="B22" s="373">
        <f>IF(ISBLANK(DataPembayaran_BLU!B21),"",DataPembayaran_BLU!B21)</f>
        <v>46063</v>
      </c>
      <c r="C22" s="374" t="str">
        <f>IF(ISBLANK(DataPembayaran_BLU!C21),"",DataPembayaran_BLU!C21)</f>
        <v>SPM-BLU/APTP-2026/0020</v>
      </c>
      <c r="D22" s="375" t="str">
        <f>IF(ISBLANK(DataPembayaran_BLU!$F21),"",DataPembayaran_BLU!$F21)</f>
        <v>PARA PEGAWAI KANTOR UPBU AJI PANGERAN TUMENGGUNG PRANOTO</v>
      </c>
      <c r="E22" s="375" t="str">
        <f t="shared" si="0"/>
        <v>Terlampir</v>
      </c>
      <c r="F22" s="10">
        <f>IF(ISBLANK(DataPembayaran_BLU!$L21),"",DataPembayaran_BLU!$L21)</f>
        <v>5860000</v>
      </c>
      <c r="G22" s="372" t="str">
        <f>IF(ISBLANK(DataPembayaran_BLU!M21),"",DataPembayaran_BLU!M21)</f>
        <v/>
      </c>
      <c r="H22" s="11" t="str">
        <f>IF(ISBLANK(DataPembayaran_BLU!N21),"",DataPembayaran_BLU!N21)</f>
        <v/>
      </c>
      <c r="I22" s="12" t="str">
        <f>IF(ISBLANK(DataPembayaran_BLU!O21),"",DataPembayaran_BLU!O21)</f>
        <v/>
      </c>
      <c r="J22" s="11" t="str">
        <f>IF(ISBLANK(DataPembayaran_BLU!P21),"",DataPembayaran_BLU!P21)</f>
        <v/>
      </c>
      <c r="K22" s="11" t="str">
        <f>IF(ISBLANK(DataPembayaran_BLU!Q21),"",DataPembayaran_BLU!Q21)</f>
        <v/>
      </c>
      <c r="L22" s="11" t="str">
        <f>IF(ISBLANK(DataPembayaran_BLU!R21),"",DataPembayaran_BLU!R21)</f>
        <v/>
      </c>
    </row>
    <row r="23" spans="1:12" s="376" customFormat="1" ht="25.35" customHeight="1">
      <c r="A23" s="372">
        <f>IF(ISBLANK(DataPembayaran_BLU!A22),"",DataPembayaran_BLU!A22)</f>
        <v>21</v>
      </c>
      <c r="B23" s="373">
        <f>IF(ISBLANK(DataPembayaran_BLU!B22),"",DataPembayaran_BLU!B22)</f>
        <v>46066</v>
      </c>
      <c r="C23" s="374" t="str">
        <f>IF(ISBLANK(DataPembayaran_BLU!C22),"",DataPembayaran_BLU!C22)</f>
        <v>SPM-BLU/APTP-2026/0021</v>
      </c>
      <c r="D23" s="375" t="str">
        <f>IF(ISBLANK(DataPembayaran_BLU!$F22),"",DataPembayaran_BLU!$F22)</f>
        <v xml:space="preserve">PARA ANGGOTA TNI POLRI </v>
      </c>
      <c r="E23" s="375" t="str">
        <f t="shared" si="0"/>
        <v>Terlampir</v>
      </c>
      <c r="F23" s="10">
        <f>IF(ISBLANK(DataPembayaran_BLU!$L22),"",DataPembayaran_BLU!$L22)</f>
        <v>3500000</v>
      </c>
      <c r="G23" s="372" t="str">
        <f>IF(ISBLANK(DataPembayaran_BLU!M22),"",DataPembayaran_BLU!M22)</f>
        <v/>
      </c>
      <c r="H23" s="11" t="str">
        <f>IF(ISBLANK(DataPembayaran_BLU!N22),"",DataPembayaran_BLU!N22)</f>
        <v/>
      </c>
      <c r="I23" s="12">
        <f>IF(ISBLANK(DataPembayaran_BLU!O22),"",DataPembayaran_BLU!O22)</f>
        <v>411121</v>
      </c>
      <c r="J23" s="11">
        <f>IF(ISBLANK(DataPembayaran_BLU!P22),"",DataPembayaran_BLU!P22)</f>
        <v>25000</v>
      </c>
      <c r="K23" s="11" t="str">
        <f>IF(ISBLANK(DataPembayaran_BLU!Q22),"",DataPembayaran_BLU!Q22)</f>
        <v/>
      </c>
      <c r="L23" s="11" t="str">
        <f>IF(ISBLANK(DataPembayaran_BLU!R22),"",DataPembayaran_BLU!R22)</f>
        <v/>
      </c>
    </row>
    <row r="24" spans="1:12" s="376" customFormat="1" ht="25.35" customHeight="1">
      <c r="A24" s="372">
        <f>IF(ISBLANK(DataPembayaran_BLU!A23),"",DataPembayaran_BLU!A23)</f>
        <v>22</v>
      </c>
      <c r="B24" s="373">
        <f>IF(ISBLANK(DataPembayaran_BLU!B23),"",DataPembayaran_BLU!B23)</f>
        <v>46066</v>
      </c>
      <c r="C24" s="374" t="str">
        <f>IF(ISBLANK(DataPembayaran_BLU!C23),"",DataPembayaran_BLU!C23)</f>
        <v>SPM-BLU/APTP-2026/0022</v>
      </c>
      <c r="D24" s="375" t="str">
        <f>IF(ISBLANK(DataPembayaran_BLU!$F23),"",DataPembayaran_BLU!$F23)</f>
        <v>CV. RAZALINE BERSAUDARA</v>
      </c>
      <c r="E24" s="375" t="str">
        <f t="shared" si="0"/>
        <v>95.770.573.4-722.00</v>
      </c>
      <c r="F24" s="10">
        <f>IF(ISBLANK(DataPembayaran_BLU!$L23),"",DataPembayaran_BLU!$L23)</f>
        <v>49978305</v>
      </c>
      <c r="G24" s="372">
        <f>IF(ISBLANK(DataPembayaran_BLU!M23),"",DataPembayaran_BLU!M23)</f>
        <v>411211</v>
      </c>
      <c r="H24" s="11">
        <f>IF(ISBLANK(DataPembayaran_BLU!N23),"",DataPembayaran_BLU!N23)</f>
        <v>4952805</v>
      </c>
      <c r="I24" s="12">
        <f>IF(ISBLANK(DataPembayaran_BLU!O23),"",DataPembayaran_BLU!O23)</f>
        <v>411124</v>
      </c>
      <c r="J24" s="11">
        <f>IF(ISBLANK(DataPembayaran_BLU!P23),"",DataPembayaran_BLU!P23)</f>
        <v>900510</v>
      </c>
      <c r="K24" s="11" t="str">
        <f>IF(ISBLANK(DataPembayaran_BLU!Q23),"",DataPembayaran_BLU!Q23)</f>
        <v/>
      </c>
      <c r="L24" s="11" t="str">
        <f>IF(ISBLANK(DataPembayaran_BLU!R23),"",DataPembayaran_BLU!R23)</f>
        <v/>
      </c>
    </row>
    <row r="25" spans="1:12" s="376" customFormat="1" ht="25.35" customHeight="1">
      <c r="A25" s="372">
        <f>IF(ISBLANK(DataPembayaran_BLU!A24),"",DataPembayaran_BLU!A24)</f>
        <v>23</v>
      </c>
      <c r="B25" s="373">
        <f>IF(ISBLANK(DataPembayaran_BLU!B24),"",DataPembayaran_BLU!B24)</f>
        <v>46066</v>
      </c>
      <c r="C25" s="374" t="str">
        <f>IF(ISBLANK(DataPembayaran_BLU!C24),"",DataPembayaran_BLU!C24)</f>
        <v>SPM-BLU/APTP-2026/0023</v>
      </c>
      <c r="D25" s="375" t="str">
        <f>IF(ISBLANK(DataPembayaran_BLU!$F24),"",DataPembayaran_BLU!$F24)</f>
        <v>PT. ANGKASA JAYA SERVIS</v>
      </c>
      <c r="E25" s="375" t="str">
        <f t="shared" si="0"/>
        <v>0539247528722000</v>
      </c>
      <c r="F25" s="10">
        <f>IF(ISBLANK(DataPembayaran_BLU!$L24),"",DataPembayaran_BLU!$L24)</f>
        <v>49617000</v>
      </c>
      <c r="G25" s="372">
        <f>IF(ISBLANK(DataPembayaran_BLU!M24),"",DataPembayaran_BLU!M24)</f>
        <v>411211</v>
      </c>
      <c r="H25" s="11">
        <f>IF(ISBLANK(DataPembayaran_BLU!N24),"",DataPembayaran_BLU!N24)</f>
        <v>4917000</v>
      </c>
      <c r="I25" s="12">
        <f>IF(ISBLANK(DataPembayaran_BLU!O24),"",DataPembayaran_BLU!O24)</f>
        <v>411122</v>
      </c>
      <c r="J25" s="11">
        <f>IF(ISBLANK(DataPembayaran_BLU!P24),"",DataPembayaran_BLU!P24)</f>
        <v>670500</v>
      </c>
      <c r="K25" s="11" t="str">
        <f>IF(ISBLANK(DataPembayaran_BLU!Q24),"",DataPembayaran_BLU!Q24)</f>
        <v/>
      </c>
      <c r="L25" s="11" t="str">
        <f>IF(ISBLANK(DataPembayaran_BLU!R24),"",DataPembayaran_BLU!R24)</f>
        <v/>
      </c>
    </row>
    <row r="26" spans="1:12" s="376" customFormat="1" ht="25.35" customHeight="1">
      <c r="A26" s="372">
        <f>IF(ISBLANK(DataPembayaran_BLU!A25),"",DataPembayaran_BLU!A25)</f>
        <v>24</v>
      </c>
      <c r="B26" s="373">
        <f>IF(ISBLANK(DataPembayaran_BLU!B25),"",DataPembayaran_BLU!B25)</f>
        <v>46066</v>
      </c>
      <c r="C26" s="374" t="str">
        <f>IF(ISBLANK(DataPembayaran_BLU!C25),"",DataPembayaran_BLU!C25)</f>
        <v>SPM-BLU/APTP-2026/0024</v>
      </c>
      <c r="D26" s="375" t="str">
        <f>IF(ISBLANK(DataPembayaran_BLU!$F25),"",DataPembayaran_BLU!$F25)</f>
        <v>PT. ANGKASA JAYA SERVIS</v>
      </c>
      <c r="E26" s="375" t="str">
        <f t="shared" si="0"/>
        <v>0539247528722000</v>
      </c>
      <c r="F26" s="10">
        <f>IF(ISBLANK(DataPembayaran_BLU!$L25),"",DataPembayaran_BLU!$L25)</f>
        <v>45887400</v>
      </c>
      <c r="G26" s="372">
        <f>IF(ISBLANK(DataPembayaran_BLU!M25),"",DataPembayaran_BLU!M25)</f>
        <v>411211</v>
      </c>
      <c r="H26" s="11">
        <f>IF(ISBLANK(DataPembayaran_BLU!N25),"",DataPembayaran_BLU!N25)</f>
        <v>4547000</v>
      </c>
      <c r="I26" s="12">
        <f>IF(ISBLANK(DataPembayaran_BLU!O25),"",DataPembayaran_BLU!O25)</f>
        <v>411122</v>
      </c>
      <c r="J26" s="11">
        <f>IF(ISBLANK(DataPembayaran_BLU!P25),"",DataPembayaran_BLU!P25)</f>
        <v>620100</v>
      </c>
      <c r="K26" s="11" t="str">
        <f>IF(ISBLANK(DataPembayaran_BLU!Q25),"",DataPembayaran_BLU!Q25)</f>
        <v/>
      </c>
      <c r="L26" s="11" t="str">
        <f>IF(ISBLANK(DataPembayaran_BLU!R25),"",DataPembayaran_BLU!R25)</f>
        <v/>
      </c>
    </row>
    <row r="27" spans="1:12" s="376" customFormat="1" ht="25.35" customHeight="1">
      <c r="A27" s="372">
        <f>IF(ISBLANK(DataPembayaran_BLU!A26),"",DataPembayaran_BLU!A26)</f>
        <v>25</v>
      </c>
      <c r="B27" s="373">
        <f>IF(ISBLANK(DataPembayaran_BLU!B26),"",DataPembayaran_BLU!B26)</f>
        <v>46066</v>
      </c>
      <c r="C27" s="374" t="str">
        <f>IF(ISBLANK(DataPembayaran_BLU!C26),"",DataPembayaran_BLU!C26)</f>
        <v>SPM-BLU/APTP-2026/0025</v>
      </c>
      <c r="D27" s="375" t="str">
        <f>IF(ISBLANK(DataPembayaran_BLU!$F26),"",DataPembayaran_BLU!$F26)</f>
        <v>PT. ANGKASA JAYA SERVIS</v>
      </c>
      <c r="E27" s="375" t="str">
        <f t="shared" si="0"/>
        <v>0539247528722000</v>
      </c>
      <c r="F27" s="10">
        <f>IF(ISBLANK(DataPembayaran_BLU!$L26),"",DataPembayaran_BLU!$L26)</f>
        <v>15540000</v>
      </c>
      <c r="G27" s="372">
        <f>IF(ISBLANK(DataPembayaran_BLU!M26),"",DataPembayaran_BLU!M26)</f>
        <v>411211</v>
      </c>
      <c r="H27" s="11">
        <f>IF(ISBLANK(DataPembayaran_BLU!N26),"",DataPembayaran_BLU!N26)</f>
        <v>1540000</v>
      </c>
      <c r="I27" s="12">
        <f>IF(ISBLANK(DataPembayaran_BLU!O26),"",DataPembayaran_BLU!O26)</f>
        <v>411124</v>
      </c>
      <c r="J27" s="11">
        <f>IF(ISBLANK(DataPembayaran_BLU!P26),"",DataPembayaran_BLU!P26)</f>
        <v>280000</v>
      </c>
      <c r="K27" s="11" t="str">
        <f>IF(ISBLANK(DataPembayaran_BLU!Q26),"",DataPembayaran_BLU!Q26)</f>
        <v/>
      </c>
      <c r="L27" s="11" t="str">
        <f>IF(ISBLANK(DataPembayaran_BLU!R26),"",DataPembayaran_BLU!R26)</f>
        <v/>
      </c>
    </row>
    <row r="28" spans="1:12" s="376" customFormat="1" ht="25.35" customHeight="1">
      <c r="A28" s="372">
        <f>IF(ISBLANK(DataPembayaran_BLU!A27),"",DataPembayaran_BLU!A27)</f>
        <v>26</v>
      </c>
      <c r="B28" s="373">
        <f>IF(ISBLANK(DataPembayaran_BLU!B27),"",DataPembayaran_BLU!B27)</f>
        <v>46073</v>
      </c>
      <c r="C28" s="374" t="str">
        <f>IF(ISBLANK(DataPembayaran_BLU!C27),"",DataPembayaran_BLU!C27)</f>
        <v>SPM-BLU/APTP-2026/0026</v>
      </c>
      <c r="D28" s="375" t="str">
        <f>IF(ISBLANK(DataPembayaran_BLU!$F27),"",DataPembayaran_BLU!$F27)</f>
        <v xml:space="preserve">PT. JAYA KENCANA </v>
      </c>
      <c r="E28" s="375" t="str">
        <f t="shared" si="0"/>
        <v>01.307.296.2-073.000</v>
      </c>
      <c r="F28" s="10">
        <f>IF(ISBLANK(DataPembayaran_BLU!$L27),"",DataPembayaran_BLU!$L27)</f>
        <v>10500600</v>
      </c>
      <c r="G28" s="372">
        <f>IF(ISBLANK(DataPembayaran_BLU!M27),"",DataPembayaran_BLU!M27)</f>
        <v>411211</v>
      </c>
      <c r="H28" s="11">
        <f>IF(ISBLANK(DataPembayaran_BLU!N27),"",DataPembayaran_BLU!N27)</f>
        <v>1040600</v>
      </c>
      <c r="I28" s="12">
        <f>IF(ISBLANK(DataPembayaran_BLU!O27),"",DataPembayaran_BLU!O27)</f>
        <v>411128</v>
      </c>
      <c r="J28" s="11">
        <f>IF(ISBLANK(DataPembayaran_BLU!P27),"",DataPembayaran_BLU!P27)</f>
        <v>250690</v>
      </c>
      <c r="K28" s="11" t="str">
        <f>IF(ISBLANK(DataPembayaran_BLU!Q27),"",DataPembayaran_BLU!Q27)</f>
        <v/>
      </c>
      <c r="L28" s="11" t="str">
        <f>IF(ISBLANK(DataPembayaran_BLU!R27),"",DataPembayaran_BLU!R27)</f>
        <v/>
      </c>
    </row>
    <row r="29" spans="1:12" s="376" customFormat="1" ht="25.35" customHeight="1">
      <c r="A29" s="372">
        <f>IF(ISBLANK(DataPembayaran_BLU!A28),"",DataPembayaran_BLU!A28)</f>
        <v>27</v>
      </c>
      <c r="B29" s="373">
        <f>IF(ISBLANK(DataPembayaran_BLU!B28),"",DataPembayaran_BLU!B28)</f>
        <v>46073</v>
      </c>
      <c r="C29" s="374" t="str">
        <f>IF(ISBLANK(DataPembayaran_BLU!C28),"",DataPembayaran_BLU!C28)</f>
        <v>SPM-BLU/APTP-2026/0027</v>
      </c>
      <c r="D29" s="375" t="str">
        <f>IF(ISBLANK(DataPembayaran_BLU!$F28),"",DataPembayaran_BLU!$F28)</f>
        <v xml:space="preserve">PT. JAYA KENCANA </v>
      </c>
      <c r="E29" s="375" t="str">
        <f t="shared" si="0"/>
        <v>01.307.296.2-073.000</v>
      </c>
      <c r="F29" s="10">
        <f>IF(ISBLANK(DataPembayaran_BLU!$L28),"",DataPembayaran_BLU!$L28)</f>
        <v>39793500</v>
      </c>
      <c r="G29" s="372">
        <f>IF(ISBLANK(DataPembayaran_BLU!M28),"",DataPembayaran_BLU!M28)</f>
        <v>411211</v>
      </c>
      <c r="H29" s="11">
        <f>IF(ISBLANK(DataPembayaran_BLU!N28),"",DataPembayaran_BLU!N28)</f>
        <v>3943500</v>
      </c>
      <c r="I29" s="12">
        <f>IF(ISBLANK(DataPembayaran_BLU!O28),"",DataPembayaran_BLU!O28)</f>
        <v>411122</v>
      </c>
      <c r="J29" s="11">
        <f>IF(ISBLANK(DataPembayaran_BLU!P28),"",DataPembayaran_BLU!P28)</f>
        <v>537750</v>
      </c>
      <c r="K29" s="11" t="str">
        <f>IF(ISBLANK(DataPembayaran_BLU!Q28),"",DataPembayaran_BLU!Q28)</f>
        <v/>
      </c>
      <c r="L29" s="11" t="str">
        <f>IF(ISBLANK(DataPembayaran_BLU!R28),"",DataPembayaran_BLU!R28)</f>
        <v/>
      </c>
    </row>
    <row r="30" spans="1:12" s="376" customFormat="1" ht="25.35" customHeight="1">
      <c r="A30" s="372">
        <f>IF(ISBLANK(DataPembayaran_BLU!A29),"",DataPembayaran_BLU!A29)</f>
        <v>28</v>
      </c>
      <c r="B30" s="373">
        <f>IF(ISBLANK(DataPembayaran_BLU!B29),"",DataPembayaran_BLU!B29)</f>
        <v>46073</v>
      </c>
      <c r="C30" s="374" t="str">
        <f>IF(ISBLANK(DataPembayaran_BLU!C29),"",DataPembayaran_BLU!C29)</f>
        <v>SPM-BLU/APTP-2026/0028</v>
      </c>
      <c r="D30" s="375" t="str">
        <f>IF(ISBLANK(DataPembayaran_BLU!$F29),"",DataPembayaran_BLU!$F29)</f>
        <v>PT. ANGKASA JAYA SERVIS</v>
      </c>
      <c r="E30" s="375" t="str">
        <f t="shared" si="0"/>
        <v>0539247528722000</v>
      </c>
      <c r="F30" s="10">
        <f>IF(ISBLANK(DataPembayaran_BLU!$L29),"",DataPembayaran_BLU!$L29)</f>
        <v>13986000</v>
      </c>
      <c r="G30" s="372">
        <f>IF(ISBLANK(DataPembayaran_BLU!M29),"",DataPembayaran_BLU!M29)</f>
        <v>411211</v>
      </c>
      <c r="H30" s="11">
        <f>IF(ISBLANK(DataPembayaran_BLU!N29),"",DataPembayaran_BLU!N29)</f>
        <v>1386000</v>
      </c>
      <c r="I30" s="12">
        <f>IF(ISBLANK(DataPembayaran_BLU!O29),"",DataPembayaran_BLU!O29)</f>
        <v>411124</v>
      </c>
      <c r="J30" s="11">
        <f>IF(ISBLANK(DataPembayaran_BLU!P29),"",DataPembayaran_BLU!P29)</f>
        <v>252000</v>
      </c>
      <c r="K30" s="11" t="str">
        <f>IF(ISBLANK(DataPembayaran_BLU!Q29),"",DataPembayaran_BLU!Q29)</f>
        <v/>
      </c>
      <c r="L30" s="11" t="str">
        <f>IF(ISBLANK(DataPembayaran_BLU!R29),"",DataPembayaran_BLU!R29)</f>
        <v/>
      </c>
    </row>
    <row r="31" spans="1:12" s="376" customFormat="1" ht="25.35" customHeight="1">
      <c r="A31" s="372">
        <f>IF(ISBLANK(DataPembayaran_BLU!A30),"",DataPembayaran_BLU!A30)</f>
        <v>29</v>
      </c>
      <c r="B31" s="373">
        <f>IF(ISBLANK(DataPembayaran_BLU!B30),"",DataPembayaran_BLU!B30)</f>
        <v>46073</v>
      </c>
      <c r="C31" s="374" t="str">
        <f>IF(ISBLANK(DataPembayaran_BLU!C30),"",DataPembayaran_BLU!C30)</f>
        <v>SPM-BLU/APTP-2026/0029</v>
      </c>
      <c r="D31" s="375" t="str">
        <f>IF(ISBLANK(DataPembayaran_BLU!$F30),"",DataPembayaran_BLU!$F30)</f>
        <v>PARA PEGAWAI KANTOR UPBU AJI PANGERAN TUMENGGUNG PRANOTO</v>
      </c>
      <c r="E31" s="375" t="str">
        <f t="shared" si="0"/>
        <v>Terlampir</v>
      </c>
      <c r="F31" s="10">
        <f>IF(ISBLANK(DataPembayaran_BLU!$L30),"",DataPembayaran_BLU!$L30)</f>
        <v>16791441</v>
      </c>
      <c r="G31" s="372" t="str">
        <f>IF(ISBLANK(DataPembayaran_BLU!M30),"",DataPembayaran_BLU!M30)</f>
        <v/>
      </c>
      <c r="H31" s="11" t="str">
        <f>IF(ISBLANK(DataPembayaran_BLU!N30),"",DataPembayaran_BLU!N30)</f>
        <v/>
      </c>
      <c r="I31" s="12" t="str">
        <f>IF(ISBLANK(DataPembayaran_BLU!O30),"",DataPembayaran_BLU!O30)</f>
        <v/>
      </c>
      <c r="J31" s="11" t="str">
        <f>IF(ISBLANK(DataPembayaran_BLU!P30),"",DataPembayaran_BLU!P30)</f>
        <v/>
      </c>
      <c r="K31" s="11" t="str">
        <f>IF(ISBLANK(DataPembayaran_BLU!Q30),"",DataPembayaran_BLU!Q30)</f>
        <v/>
      </c>
      <c r="L31" s="11" t="str">
        <f>IF(ISBLANK(DataPembayaran_BLU!R30),"",DataPembayaran_BLU!R30)</f>
        <v/>
      </c>
    </row>
    <row r="32" spans="1:12" s="376" customFormat="1" ht="25.35" customHeight="1">
      <c r="A32" s="372">
        <f>IF(ISBLANK(DataPembayaran_BLU!A31),"",DataPembayaran_BLU!A31)</f>
        <v>30</v>
      </c>
      <c r="B32" s="373">
        <f>IF(ISBLANK(DataPembayaran_BLU!B31),"",DataPembayaran_BLU!B31)</f>
        <v>46073</v>
      </c>
      <c r="C32" s="374" t="str">
        <f>IF(ISBLANK(DataPembayaran_BLU!C31),"",DataPembayaran_BLU!C31)</f>
        <v>SPM-BLU/APTP-2026/0030</v>
      </c>
      <c r="D32" s="375" t="str">
        <f>IF(ISBLANK(DataPembayaran_BLU!$F31),"",DataPembayaran_BLU!$F31)</f>
        <v>PARA PEGAWAI KANTOR UPBU AJI PANGERAN TUMENGGUNG PRANOTO</v>
      </c>
      <c r="E32" s="375" t="str">
        <f t="shared" si="0"/>
        <v>Terlampir</v>
      </c>
      <c r="F32" s="10">
        <f>IF(ISBLANK(DataPembayaran_BLU!$L31),"",DataPembayaran_BLU!$L31)</f>
        <v>14090000</v>
      </c>
      <c r="G32" s="372" t="str">
        <f>IF(ISBLANK(DataPembayaran_BLU!M31),"",DataPembayaran_BLU!M31)</f>
        <v/>
      </c>
      <c r="H32" s="11" t="str">
        <f>IF(ISBLANK(DataPembayaran_BLU!N31),"",DataPembayaran_BLU!N31)</f>
        <v/>
      </c>
      <c r="I32" s="12" t="str">
        <f>IF(ISBLANK(DataPembayaran_BLU!O31),"",DataPembayaran_BLU!O31)</f>
        <v/>
      </c>
      <c r="J32" s="11" t="str">
        <f>IF(ISBLANK(DataPembayaran_BLU!P31),"",DataPembayaran_BLU!P31)</f>
        <v/>
      </c>
      <c r="K32" s="11" t="str">
        <f>IF(ISBLANK(DataPembayaran_BLU!Q31),"",DataPembayaran_BLU!Q31)</f>
        <v/>
      </c>
      <c r="L32" s="11" t="str">
        <f>IF(ISBLANK(DataPembayaran_BLU!R31),"",DataPembayaran_BLU!R31)</f>
        <v/>
      </c>
    </row>
    <row r="33" spans="1:12" s="376" customFormat="1" ht="25.35" customHeight="1">
      <c r="A33" s="372">
        <f>IF(ISBLANK(DataPembayaran_BLU!A32),"",DataPembayaran_BLU!A32)</f>
        <v>31</v>
      </c>
      <c r="B33" s="373">
        <f>IF(ISBLANK(DataPembayaran_BLU!B32),"",DataPembayaran_BLU!B32)</f>
        <v>46073</v>
      </c>
      <c r="C33" s="374" t="str">
        <f>IF(ISBLANK(DataPembayaran_BLU!C32),"",DataPembayaran_BLU!C32)</f>
        <v>SPM-BLU/APTP-2026/0031</v>
      </c>
      <c r="D33" s="375" t="str">
        <f>IF(ISBLANK(DataPembayaran_BLU!$F32),"",DataPembayaran_BLU!$F32)</f>
        <v>PARA PEGAWAI KANTOR UPBU AJI PANGERAN TUMENGGUNG PRANOTO</v>
      </c>
      <c r="E33" s="375" t="str">
        <f t="shared" si="0"/>
        <v>Terlampir</v>
      </c>
      <c r="F33" s="10">
        <f>IF(ISBLANK(DataPembayaran_BLU!$L32),"",DataPembayaran_BLU!$L32)</f>
        <v>11250000</v>
      </c>
      <c r="G33" s="372" t="str">
        <f>IF(ISBLANK(DataPembayaran_BLU!M32),"",DataPembayaran_BLU!M32)</f>
        <v/>
      </c>
      <c r="H33" s="11" t="str">
        <f>IF(ISBLANK(DataPembayaran_BLU!N32),"",DataPembayaran_BLU!N32)</f>
        <v/>
      </c>
      <c r="I33" s="12" t="str">
        <f>IF(ISBLANK(DataPembayaran_BLU!O32),"",DataPembayaran_BLU!O32)</f>
        <v/>
      </c>
      <c r="J33" s="11" t="str">
        <f>IF(ISBLANK(DataPembayaran_BLU!P32),"",DataPembayaran_BLU!P32)</f>
        <v/>
      </c>
      <c r="K33" s="11" t="str">
        <f>IF(ISBLANK(DataPembayaran_BLU!Q32),"",DataPembayaran_BLU!Q32)</f>
        <v/>
      </c>
      <c r="L33" s="11" t="str">
        <f>IF(ISBLANK(DataPembayaran_BLU!R32),"",DataPembayaran_BLU!R32)</f>
        <v/>
      </c>
    </row>
    <row r="34" spans="1:12" s="376" customFormat="1" ht="25.35" customHeight="1">
      <c r="A34" s="372">
        <f>IF(ISBLANK(DataPembayaran_BLU!A33),"",DataPembayaran_BLU!A33)</f>
        <v>32</v>
      </c>
      <c r="B34" s="373">
        <f>IF(ISBLANK(DataPembayaran_BLU!B33),"",DataPembayaran_BLU!B33)</f>
        <v>46073</v>
      </c>
      <c r="C34" s="374" t="str">
        <f>IF(ISBLANK(DataPembayaran_BLU!C33),"",DataPembayaran_BLU!C33)</f>
        <v>SPM-BLU/APTP-2026/0032</v>
      </c>
      <c r="D34" s="375" t="str">
        <f>IF(ISBLANK(DataPembayaran_BLU!$F33),"",DataPembayaran_BLU!$F33)</f>
        <v>PARA PEGAWAI KANTOR UPBU AJI PANGERAN TUMENGGUNG PRANOTO</v>
      </c>
      <c r="E34" s="375" t="str">
        <f t="shared" si="0"/>
        <v>Terlampir</v>
      </c>
      <c r="F34" s="10">
        <f>IF(ISBLANK(DataPembayaran_BLU!$L33),"",DataPembayaran_BLU!$L33)</f>
        <v>22789345</v>
      </c>
      <c r="G34" s="372" t="str">
        <f>IF(ISBLANK(DataPembayaran_BLU!M33),"",DataPembayaran_BLU!M33)</f>
        <v/>
      </c>
      <c r="H34" s="11" t="str">
        <f>IF(ISBLANK(DataPembayaran_BLU!N33),"",DataPembayaran_BLU!N33)</f>
        <v/>
      </c>
      <c r="I34" s="12" t="str">
        <f>IF(ISBLANK(DataPembayaran_BLU!O33),"",DataPembayaran_BLU!O33)</f>
        <v/>
      </c>
      <c r="J34" s="11" t="str">
        <f>IF(ISBLANK(DataPembayaran_BLU!P33),"",DataPembayaran_BLU!P33)</f>
        <v/>
      </c>
      <c r="K34" s="11" t="str">
        <f>IF(ISBLANK(DataPembayaran_BLU!Q33),"",DataPembayaran_BLU!Q33)</f>
        <v/>
      </c>
      <c r="L34" s="11" t="str">
        <f>IF(ISBLANK(DataPembayaran_BLU!R33),"",DataPembayaran_BLU!R33)</f>
        <v/>
      </c>
    </row>
    <row r="35" spans="1:12" s="376" customFormat="1" ht="25.35" customHeight="1">
      <c r="A35" s="372">
        <f>IF(ISBLANK(DataPembayaran_BLU!A34),"",DataPembayaran_BLU!A34)</f>
        <v>33</v>
      </c>
      <c r="B35" s="373">
        <f>IF(ISBLANK(DataPembayaran_BLU!B34),"",DataPembayaran_BLU!B34)</f>
        <v>46073</v>
      </c>
      <c r="C35" s="374" t="str">
        <f>IF(ISBLANK(DataPembayaran_BLU!C34),"",DataPembayaran_BLU!C34)</f>
        <v>SPM-BLU/APTP-2026/0033</v>
      </c>
      <c r="D35" s="375" t="str">
        <f>IF(ISBLANK(DataPembayaran_BLU!$F34),"",DataPembayaran_BLU!$F34)</f>
        <v>PARA PEGAWAI KANTOR UPBU AJI PANGERAN TUMENGGUNG PRANOTO</v>
      </c>
      <c r="E35" s="375" t="str">
        <f t="shared" si="0"/>
        <v>Terlampir</v>
      </c>
      <c r="F35" s="10">
        <f>IF(ISBLANK(DataPembayaran_BLU!$L34),"",DataPembayaran_BLU!$L34)</f>
        <v>1645160</v>
      </c>
      <c r="G35" s="372" t="str">
        <f>IF(ISBLANK(DataPembayaran_BLU!M34),"",DataPembayaran_BLU!M34)</f>
        <v/>
      </c>
      <c r="H35" s="11" t="str">
        <f>IF(ISBLANK(DataPembayaran_BLU!N34),"",DataPembayaran_BLU!N34)</f>
        <v/>
      </c>
      <c r="I35" s="12" t="str">
        <f>IF(ISBLANK(DataPembayaran_BLU!O34),"",DataPembayaran_BLU!O34)</f>
        <v/>
      </c>
      <c r="J35" s="11" t="str">
        <f>IF(ISBLANK(DataPembayaran_BLU!P34),"",DataPembayaran_BLU!P34)</f>
        <v/>
      </c>
      <c r="K35" s="11" t="str">
        <f>IF(ISBLANK(DataPembayaran_BLU!Q34),"",DataPembayaran_BLU!Q34)</f>
        <v/>
      </c>
      <c r="L35" s="11" t="str">
        <f>IF(ISBLANK(DataPembayaran_BLU!R34),"",DataPembayaran_BLU!R34)</f>
        <v/>
      </c>
    </row>
    <row r="36" spans="1:12" s="376" customFormat="1" ht="25.35" customHeight="1">
      <c r="A36" s="372">
        <f>IF(ISBLANK(DataPembayaran_BLU!A35),"",DataPembayaran_BLU!A35)</f>
        <v>34</v>
      </c>
      <c r="B36" s="373">
        <f>IF(ISBLANK(DataPembayaran_BLU!B35),"",DataPembayaran_BLU!B35)</f>
        <v>46073</v>
      </c>
      <c r="C36" s="374" t="str">
        <f>IF(ISBLANK(DataPembayaran_BLU!C35),"",DataPembayaran_BLU!C35)</f>
        <v>SPM-BLU/APTP-2026/0034</v>
      </c>
      <c r="D36" s="375" t="str">
        <f>IF(ISBLANK(DataPembayaran_BLU!$F35),"",DataPembayaran_BLU!$F35)</f>
        <v>PARA PEGAWAI KANTOR UPBU AJI PANGERAN TUMENGGUNG PRANOTO</v>
      </c>
      <c r="E36" s="375" t="str">
        <f t="shared" si="0"/>
        <v>Terlampir</v>
      </c>
      <c r="F36" s="10">
        <f>IF(ISBLANK(DataPembayaran_BLU!$L35),"",DataPembayaran_BLU!$L35)</f>
        <v>16270000</v>
      </c>
      <c r="G36" s="372" t="str">
        <f>IF(ISBLANK(DataPembayaran_BLU!M35),"",DataPembayaran_BLU!M35)</f>
        <v/>
      </c>
      <c r="H36" s="11" t="str">
        <f>IF(ISBLANK(DataPembayaran_BLU!N35),"",DataPembayaran_BLU!N35)</f>
        <v/>
      </c>
      <c r="I36" s="12" t="str">
        <f>IF(ISBLANK(DataPembayaran_BLU!O35),"",DataPembayaran_BLU!O35)</f>
        <v/>
      </c>
      <c r="J36" s="11" t="str">
        <f>IF(ISBLANK(DataPembayaran_BLU!P35),"",DataPembayaran_BLU!P35)</f>
        <v/>
      </c>
      <c r="K36" s="11" t="str">
        <f>IF(ISBLANK(DataPembayaran_BLU!Q35),"",DataPembayaran_BLU!Q35)</f>
        <v/>
      </c>
      <c r="L36" s="11" t="str">
        <f>IF(ISBLANK(DataPembayaran_BLU!R35),"",DataPembayaran_BLU!R35)</f>
        <v/>
      </c>
    </row>
    <row r="37" spans="1:12" s="376" customFormat="1" ht="25.35" customHeight="1">
      <c r="A37" s="372">
        <f>IF(ISBLANK(DataPembayaran_BLU!A36),"",DataPembayaran_BLU!A36)</f>
        <v>35</v>
      </c>
      <c r="B37" s="373">
        <f>IF(ISBLANK(DataPembayaran_BLU!B36),"",DataPembayaran_BLU!B36)</f>
        <v>46073</v>
      </c>
      <c r="C37" s="374" t="str">
        <f>IF(ISBLANK(DataPembayaran_BLU!C36),"",DataPembayaran_BLU!C36)</f>
        <v>SPM-BLU/APTP-2026/0035</v>
      </c>
      <c r="D37" s="375" t="str">
        <f>IF(ISBLANK(DataPembayaran_BLU!$F36),"",DataPembayaran_BLU!$F36)</f>
        <v>PARA PEGAWAI KANTOR UPBU AJI PANGERAN TUMENGGUNG PRANOTO</v>
      </c>
      <c r="E37" s="375" t="str">
        <f t="shared" si="0"/>
        <v>Terlampir</v>
      </c>
      <c r="F37" s="10">
        <f>IF(ISBLANK(DataPembayaran_BLU!$L36),"",DataPembayaran_BLU!$L36)</f>
        <v>12100000</v>
      </c>
      <c r="G37" s="372" t="str">
        <f>IF(ISBLANK(DataPembayaran_BLU!M36),"",DataPembayaran_BLU!M36)</f>
        <v/>
      </c>
      <c r="H37" s="11" t="str">
        <f>IF(ISBLANK(DataPembayaran_BLU!N36),"",DataPembayaran_BLU!N36)</f>
        <v/>
      </c>
      <c r="I37" s="12" t="str">
        <f>IF(ISBLANK(DataPembayaran_BLU!O36),"",DataPembayaran_BLU!O36)</f>
        <v/>
      </c>
      <c r="J37" s="11" t="str">
        <f>IF(ISBLANK(DataPembayaran_BLU!P36),"",DataPembayaran_BLU!P36)</f>
        <v/>
      </c>
      <c r="K37" s="11" t="str">
        <f>IF(ISBLANK(DataPembayaran_BLU!Q36),"",DataPembayaran_BLU!Q36)</f>
        <v/>
      </c>
      <c r="L37" s="11" t="str">
        <f>IF(ISBLANK(DataPembayaran_BLU!R36),"",DataPembayaran_BLU!R36)</f>
        <v/>
      </c>
    </row>
    <row r="38" spans="1:12" s="376" customFormat="1" ht="25.35" customHeight="1">
      <c r="A38" s="372">
        <f>IF(ISBLANK(DataPembayaran_BLU!A37),"",DataPembayaran_BLU!A37)</f>
        <v>36</v>
      </c>
      <c r="B38" s="373">
        <f>IF(ISBLANK(DataPembayaran_BLU!B37),"",DataPembayaran_BLU!B37)</f>
        <v>46073</v>
      </c>
      <c r="C38" s="374" t="str">
        <f>IF(ISBLANK(DataPembayaran_BLU!C37),"",DataPembayaran_BLU!C37)</f>
        <v>SPM-BLU/APTP-2026/0036</v>
      </c>
      <c r="D38" s="375" t="str">
        <f>IF(ISBLANK(DataPembayaran_BLU!$F37),"",DataPembayaran_BLU!$F37)</f>
        <v>PARA PEGAWAI KANTOR UPBU AJI PANGERAN TUMENGGUNG PRANOTO</v>
      </c>
      <c r="E38" s="375" t="str">
        <f t="shared" si="0"/>
        <v>Terlampir</v>
      </c>
      <c r="F38" s="10">
        <f>IF(ISBLANK(DataPembayaran_BLU!$L37),"",DataPembayaran_BLU!$L37)</f>
        <v>15439000</v>
      </c>
      <c r="G38" s="372" t="str">
        <f>IF(ISBLANK(DataPembayaran_BLU!M37),"",DataPembayaran_BLU!M37)</f>
        <v/>
      </c>
      <c r="H38" s="11" t="str">
        <f>IF(ISBLANK(DataPembayaran_BLU!N37),"",DataPembayaran_BLU!N37)</f>
        <v/>
      </c>
      <c r="I38" s="12" t="str">
        <f>IF(ISBLANK(DataPembayaran_BLU!O37),"",DataPembayaran_BLU!O37)</f>
        <v/>
      </c>
      <c r="J38" s="11" t="str">
        <f>IF(ISBLANK(DataPembayaran_BLU!P37),"",DataPembayaran_BLU!P37)</f>
        <v/>
      </c>
      <c r="K38" s="11" t="str">
        <f>IF(ISBLANK(DataPembayaran_BLU!Q37),"",DataPembayaran_BLU!Q37)</f>
        <v/>
      </c>
      <c r="L38" s="11" t="str">
        <f>IF(ISBLANK(DataPembayaran_BLU!R37),"",DataPembayaran_BLU!R37)</f>
        <v/>
      </c>
    </row>
    <row r="39" spans="1:12" s="376" customFormat="1" ht="25.35" customHeight="1">
      <c r="A39" s="372">
        <f>IF(ISBLANK(DataPembayaran_BLU!A38),"",DataPembayaran_BLU!A38)</f>
        <v>37</v>
      </c>
      <c r="B39" s="373">
        <f>IF(ISBLANK(DataPembayaran_BLU!B38),"",DataPembayaran_BLU!B38)</f>
        <v>46073</v>
      </c>
      <c r="C39" s="374" t="str">
        <f>IF(ISBLANK(DataPembayaran_BLU!C38),"",DataPembayaran_BLU!C38)</f>
        <v>SPM-BLU/APTP-2026/0037</v>
      </c>
      <c r="D39" s="375" t="str">
        <f>IF(ISBLANK(DataPembayaran_BLU!$F38),"",DataPembayaran_BLU!$F38)</f>
        <v>PARA PEGAWAI KANTOR UPBU AJI PANGERAN TUMENGGUNG PRANOTO</v>
      </c>
      <c r="E39" s="375" t="str">
        <f t="shared" si="0"/>
        <v>Terlampir</v>
      </c>
      <c r="F39" s="10">
        <f>IF(ISBLANK(DataPembayaran_BLU!$L38),"",DataPembayaran_BLU!$L38)</f>
        <v>1901010</v>
      </c>
      <c r="G39" s="372" t="str">
        <f>IF(ISBLANK(DataPembayaran_BLU!M38),"",DataPembayaran_BLU!M38)</f>
        <v/>
      </c>
      <c r="H39" s="11" t="str">
        <f>IF(ISBLANK(DataPembayaran_BLU!N38),"",DataPembayaran_BLU!N38)</f>
        <v/>
      </c>
      <c r="I39" s="12" t="str">
        <f>IF(ISBLANK(DataPembayaran_BLU!O38),"",DataPembayaran_BLU!O38)</f>
        <v/>
      </c>
      <c r="J39" s="11" t="str">
        <f>IF(ISBLANK(DataPembayaran_BLU!P38),"",DataPembayaran_BLU!P38)</f>
        <v/>
      </c>
      <c r="K39" s="11" t="str">
        <f>IF(ISBLANK(DataPembayaran_BLU!Q38),"",DataPembayaran_BLU!Q38)</f>
        <v/>
      </c>
      <c r="L39" s="11" t="str">
        <f>IF(ISBLANK(DataPembayaran_BLU!R38),"",DataPembayaran_BLU!R38)</f>
        <v/>
      </c>
    </row>
    <row r="40" spans="1:12" s="376" customFormat="1" ht="25.35" customHeight="1">
      <c r="A40" s="372">
        <f>IF(ISBLANK(DataPembayaran_BLU!A39),"",DataPembayaran_BLU!A39)</f>
        <v>38</v>
      </c>
      <c r="B40" s="373">
        <f>IF(ISBLANK(DataPembayaran_BLU!B39),"",DataPembayaran_BLU!B39)</f>
        <v>46073</v>
      </c>
      <c r="C40" s="374" t="str">
        <f>IF(ISBLANK(DataPembayaran_BLU!C39),"",DataPembayaran_BLU!C39)</f>
        <v>SPM-BLU/APTP-2026/0038</v>
      </c>
      <c r="D40" s="375" t="str">
        <f>IF(ISBLANK(DataPembayaran_BLU!$F39),"",DataPembayaran_BLU!$F39)</f>
        <v>PARA PEGAWAI KANTOR UPBU AJI PANGERAN TUMENGGUNG PRANOTO</v>
      </c>
      <c r="E40" s="375" t="str">
        <f t="shared" si="0"/>
        <v>Terlampir</v>
      </c>
      <c r="F40" s="10">
        <f>IF(ISBLANK(DataPembayaran_BLU!$L39),"",DataPembayaran_BLU!$L39)</f>
        <v>5900000</v>
      </c>
      <c r="G40" s="372" t="str">
        <f>IF(ISBLANK(DataPembayaran_BLU!M39),"",DataPembayaran_BLU!M39)</f>
        <v/>
      </c>
      <c r="H40" s="11" t="str">
        <f>IF(ISBLANK(DataPembayaran_BLU!N39),"",DataPembayaran_BLU!N39)</f>
        <v/>
      </c>
      <c r="I40" s="12" t="str">
        <f>IF(ISBLANK(DataPembayaran_BLU!O39),"",DataPembayaran_BLU!O39)</f>
        <v/>
      </c>
      <c r="J40" s="11" t="str">
        <f>IF(ISBLANK(DataPembayaran_BLU!P39),"",DataPembayaran_BLU!P39)</f>
        <v/>
      </c>
      <c r="K40" s="11" t="str">
        <f>IF(ISBLANK(DataPembayaran_BLU!Q39),"",DataPembayaran_BLU!Q39)</f>
        <v/>
      </c>
      <c r="L40" s="11" t="str">
        <f>IF(ISBLANK(DataPembayaran_BLU!R39),"",DataPembayaran_BLU!R39)</f>
        <v/>
      </c>
    </row>
    <row r="41" spans="1:12" s="376" customFormat="1" ht="25.35" customHeight="1">
      <c r="A41" s="372">
        <f>IF(ISBLANK(DataPembayaran_BLU!A40),"",DataPembayaran_BLU!A40)</f>
        <v>39</v>
      </c>
      <c r="B41" s="373">
        <f>IF(ISBLANK(DataPembayaran_BLU!B40),"",DataPembayaran_BLU!B40)</f>
        <v>46073</v>
      </c>
      <c r="C41" s="374" t="str">
        <f>IF(ISBLANK(DataPembayaran_BLU!C40),"",DataPembayaran_BLU!C40)</f>
        <v>SPM-BLU/APTP-2026/0039</v>
      </c>
      <c r="D41" s="375" t="str">
        <f>IF(ISBLANK(DataPembayaran_BLU!$F40),"",DataPembayaran_BLU!$F40)</f>
        <v>PARA PEGAWAI KANTOR UPBU AJI PANGERAN TUMENGGUNG PRANOTO</v>
      </c>
      <c r="E41" s="375" t="str">
        <f t="shared" si="0"/>
        <v>Terlampir</v>
      </c>
      <c r="F41" s="10">
        <f>IF(ISBLANK(DataPembayaran_BLU!$L40),"",DataPembayaran_BLU!$L40)</f>
        <v>5290000</v>
      </c>
      <c r="G41" s="372" t="str">
        <f>IF(ISBLANK(DataPembayaran_BLU!M40),"",DataPembayaran_BLU!M40)</f>
        <v/>
      </c>
      <c r="H41" s="11" t="str">
        <f>IF(ISBLANK(DataPembayaran_BLU!N40),"",DataPembayaran_BLU!N40)</f>
        <v/>
      </c>
      <c r="I41" s="12" t="str">
        <f>IF(ISBLANK(DataPembayaran_BLU!O40),"",DataPembayaran_BLU!O40)</f>
        <v/>
      </c>
      <c r="J41" s="11" t="str">
        <f>IF(ISBLANK(DataPembayaran_BLU!P40),"",DataPembayaran_BLU!P40)</f>
        <v/>
      </c>
      <c r="K41" s="11" t="str">
        <f>IF(ISBLANK(DataPembayaran_BLU!Q40),"",DataPembayaran_BLU!Q40)</f>
        <v/>
      </c>
      <c r="L41" s="11" t="str">
        <f>IF(ISBLANK(DataPembayaran_BLU!R40),"",DataPembayaran_BLU!R40)</f>
        <v/>
      </c>
    </row>
    <row r="42" spans="1:12" s="376" customFormat="1" ht="25.35" customHeight="1">
      <c r="A42" s="372">
        <f>IF(ISBLANK(DataPembayaran_BLU!A41),"",DataPembayaran_BLU!A41)</f>
        <v>40</v>
      </c>
      <c r="B42" s="373" t="str">
        <f>IF(ISBLANK(DataPembayaran_BLU!B41),"",DataPembayaran_BLU!B41)</f>
        <v/>
      </c>
      <c r="C42" s="374" t="str">
        <f>IF(ISBLANK(DataPembayaran_BLU!C41),"",DataPembayaran_BLU!C41)</f>
        <v>SPM-BLU/APTP-2026/0040</v>
      </c>
      <c r="D42" s="375" t="str">
        <f>IF(ISBLANK(DataPembayaran_BLU!$F41),"",DataPembayaran_BLU!$F41)</f>
        <v/>
      </c>
      <c r="E42" s="375" t="str">
        <f t="shared" si="0"/>
        <v/>
      </c>
      <c r="F42" s="10" t="str">
        <f>IF(ISBLANK(DataPembayaran_BLU!$L41),"",DataPembayaran_BLU!$L41)</f>
        <v/>
      </c>
      <c r="G42" s="372" t="str">
        <f>IF(ISBLANK(DataPembayaran_BLU!M41),"",DataPembayaran_BLU!M41)</f>
        <v/>
      </c>
      <c r="H42" s="11" t="str">
        <f>IF(ISBLANK(DataPembayaran_BLU!N41),"",DataPembayaran_BLU!N41)</f>
        <v/>
      </c>
      <c r="I42" s="12" t="str">
        <f>IF(ISBLANK(DataPembayaran_BLU!O41),"",DataPembayaran_BLU!O41)</f>
        <v/>
      </c>
      <c r="J42" s="11" t="str">
        <f>IF(ISBLANK(DataPembayaran_BLU!P41),"",DataPembayaran_BLU!P41)</f>
        <v/>
      </c>
      <c r="K42" s="11" t="str">
        <f>IF(ISBLANK(DataPembayaran_BLU!Q41),"",DataPembayaran_BLU!Q41)</f>
        <v/>
      </c>
      <c r="L42" s="11" t="str">
        <f>IF(ISBLANK(DataPembayaran_BLU!R41),"",DataPembayaran_BLU!R41)</f>
        <v/>
      </c>
    </row>
    <row r="43" spans="1:12" s="376" customFormat="1" ht="25.35" customHeight="1">
      <c r="A43" s="372">
        <f>IF(ISBLANK(DataPembayaran_BLU!A42),"",DataPembayaran_BLU!A42)</f>
        <v>41</v>
      </c>
      <c r="B43" s="373" t="str">
        <f>IF(ISBLANK(DataPembayaran_BLU!B42),"",DataPembayaran_BLU!B42)</f>
        <v/>
      </c>
      <c r="C43" s="374" t="str">
        <f>IF(ISBLANK(DataPembayaran_BLU!C42),"",DataPembayaran_BLU!C42)</f>
        <v>SPM-BLU/APTP-2026/0041</v>
      </c>
      <c r="D43" s="375" t="str">
        <f>IF(ISBLANK(DataPembayaran_BLU!$F42),"",DataPembayaran_BLU!$F42)</f>
        <v/>
      </c>
      <c r="E43" s="375" t="str">
        <f t="shared" si="0"/>
        <v/>
      </c>
      <c r="F43" s="10" t="str">
        <f>IF(ISBLANK(DataPembayaran_BLU!$L42),"",DataPembayaran_BLU!$L42)</f>
        <v/>
      </c>
      <c r="G43" s="372" t="str">
        <f>IF(ISBLANK(DataPembayaran_BLU!M42),"",DataPembayaran_BLU!M42)</f>
        <v/>
      </c>
      <c r="H43" s="11" t="str">
        <f>IF(ISBLANK(DataPembayaran_BLU!N42),"",DataPembayaran_BLU!N42)</f>
        <v/>
      </c>
      <c r="I43" s="12" t="str">
        <f>IF(ISBLANK(DataPembayaran_BLU!O42),"",DataPembayaran_BLU!O42)</f>
        <v/>
      </c>
      <c r="J43" s="11" t="str">
        <f>IF(ISBLANK(DataPembayaran_BLU!P42),"",DataPembayaran_BLU!P42)</f>
        <v/>
      </c>
      <c r="K43" s="11" t="str">
        <f>IF(ISBLANK(DataPembayaran_BLU!Q42),"",DataPembayaran_BLU!Q42)</f>
        <v/>
      </c>
      <c r="L43" s="11" t="str">
        <f>IF(ISBLANK(DataPembayaran_BLU!R42),"",DataPembayaran_BLU!R42)</f>
        <v/>
      </c>
    </row>
    <row r="44" spans="1:12" s="376" customFormat="1" ht="25.35" customHeight="1">
      <c r="A44" s="372">
        <f>IF(ISBLANK(DataPembayaran_BLU!A43),"",DataPembayaran_BLU!A43)</f>
        <v>42</v>
      </c>
      <c r="B44" s="373" t="str">
        <f>IF(ISBLANK(DataPembayaran_BLU!B43),"",DataPembayaran_BLU!B43)</f>
        <v/>
      </c>
      <c r="C44" s="374" t="str">
        <f>IF(ISBLANK(DataPembayaran_BLU!C43),"",DataPembayaran_BLU!C43)</f>
        <v/>
      </c>
      <c r="D44" s="375" t="str">
        <f>IF(ISBLANK(DataPembayaran_BLU!$F43),"",DataPembayaran_BLU!$F43)</f>
        <v/>
      </c>
      <c r="E44" s="375" t="str">
        <f t="shared" si="0"/>
        <v/>
      </c>
      <c r="F44" s="10" t="str">
        <f>IF(ISBLANK(DataPembayaran_BLU!$L43),"",DataPembayaran_BLU!$L43)</f>
        <v/>
      </c>
      <c r="G44" s="372" t="str">
        <f>IF(ISBLANK(DataPembayaran_BLU!M43),"",DataPembayaran_BLU!M43)</f>
        <v/>
      </c>
      <c r="H44" s="11" t="str">
        <f>IF(ISBLANK(DataPembayaran_BLU!N43),"",DataPembayaran_BLU!N43)</f>
        <v/>
      </c>
      <c r="I44" s="12" t="str">
        <f>IF(ISBLANK(DataPembayaran_BLU!O43),"",DataPembayaran_BLU!O43)</f>
        <v/>
      </c>
      <c r="J44" s="11" t="str">
        <f>IF(ISBLANK(DataPembayaran_BLU!P43),"",DataPembayaran_BLU!P43)</f>
        <v/>
      </c>
      <c r="K44" s="11" t="str">
        <f>IF(ISBLANK(DataPembayaran_BLU!Q43),"",DataPembayaran_BLU!Q43)</f>
        <v/>
      </c>
      <c r="L44" s="11" t="str">
        <f>IF(ISBLANK(DataPembayaran_BLU!R43),"",DataPembayaran_BLU!R43)</f>
        <v/>
      </c>
    </row>
    <row r="45" spans="1:12" s="376" customFormat="1" ht="25.35" customHeight="1">
      <c r="A45" s="372">
        <f>IF(ISBLANK(DataPembayaran_BLU!A44),"",DataPembayaran_BLU!A44)</f>
        <v>43</v>
      </c>
      <c r="B45" s="373" t="str">
        <f>IF(ISBLANK(DataPembayaran_BLU!B44),"",DataPembayaran_BLU!B44)</f>
        <v/>
      </c>
      <c r="C45" s="374" t="str">
        <f>IF(ISBLANK(DataPembayaran_BLU!C44),"",DataPembayaran_BLU!C44)</f>
        <v/>
      </c>
      <c r="D45" s="375" t="str">
        <f>IF(ISBLANK(DataPembayaran_BLU!$F44),"",DataPembayaran_BLU!$F44)</f>
        <v/>
      </c>
      <c r="E45" s="375" t="str">
        <f t="shared" si="0"/>
        <v/>
      </c>
      <c r="F45" s="10" t="str">
        <f>IF(ISBLANK(DataPembayaran_BLU!$L44),"",DataPembayaran_BLU!$L44)</f>
        <v/>
      </c>
      <c r="G45" s="372" t="str">
        <f>IF(ISBLANK(DataPembayaran_BLU!M44),"",DataPembayaran_BLU!M44)</f>
        <v/>
      </c>
      <c r="H45" s="11" t="str">
        <f>IF(ISBLANK(DataPembayaran_BLU!N44),"",DataPembayaran_BLU!N44)</f>
        <v/>
      </c>
      <c r="I45" s="12" t="str">
        <f>IF(ISBLANK(DataPembayaran_BLU!O44),"",DataPembayaran_BLU!O44)</f>
        <v/>
      </c>
      <c r="J45" s="11" t="str">
        <f>IF(ISBLANK(DataPembayaran_BLU!P44),"",DataPembayaran_BLU!P44)</f>
        <v/>
      </c>
      <c r="K45" s="11" t="str">
        <f>IF(ISBLANK(DataPembayaran_BLU!Q44),"",DataPembayaran_BLU!Q44)</f>
        <v/>
      </c>
      <c r="L45" s="11" t="str">
        <f>IF(ISBLANK(DataPembayaran_BLU!R44),"",DataPembayaran_BLU!R44)</f>
        <v/>
      </c>
    </row>
    <row r="46" spans="1:12" s="376" customFormat="1" ht="25.35" customHeight="1">
      <c r="A46" s="372">
        <f>IF(ISBLANK(DataPembayaran_BLU!A45),"",DataPembayaran_BLU!A45)</f>
        <v>44</v>
      </c>
      <c r="B46" s="373" t="str">
        <f>IF(ISBLANK(DataPembayaran_BLU!B45),"",DataPembayaran_BLU!B45)</f>
        <v/>
      </c>
      <c r="C46" s="374" t="str">
        <f>IF(ISBLANK(DataPembayaran_BLU!C45),"",DataPembayaran_BLU!C45)</f>
        <v/>
      </c>
      <c r="D46" s="375" t="str">
        <f>IF(ISBLANK(DataPembayaran_BLU!$F45),"",DataPembayaran_BLU!$F45)</f>
        <v/>
      </c>
      <c r="E46" s="375" t="str">
        <f t="shared" si="0"/>
        <v/>
      </c>
      <c r="F46" s="10" t="str">
        <f>IF(ISBLANK(DataPembayaran_BLU!$L45),"",DataPembayaran_BLU!$L45)</f>
        <v/>
      </c>
      <c r="G46" s="372" t="str">
        <f>IF(ISBLANK(DataPembayaran_BLU!M45),"",DataPembayaran_BLU!M45)</f>
        <v/>
      </c>
      <c r="H46" s="11" t="str">
        <f>IF(ISBLANK(DataPembayaran_BLU!N45),"",DataPembayaran_BLU!N45)</f>
        <v/>
      </c>
      <c r="I46" s="12" t="str">
        <f>IF(ISBLANK(DataPembayaran_BLU!O45),"",DataPembayaran_BLU!O45)</f>
        <v/>
      </c>
      <c r="J46" s="11" t="str">
        <f>IF(ISBLANK(DataPembayaran_BLU!P45),"",DataPembayaran_BLU!P45)</f>
        <v/>
      </c>
      <c r="K46" s="11" t="str">
        <f>IF(ISBLANK(DataPembayaran_BLU!Q45),"",DataPembayaran_BLU!Q45)</f>
        <v/>
      </c>
      <c r="L46" s="11" t="str">
        <f>IF(ISBLANK(DataPembayaran_BLU!R45),"",DataPembayaran_BLU!R45)</f>
        <v/>
      </c>
    </row>
    <row r="47" spans="1:12" s="376" customFormat="1" ht="25.35" customHeight="1">
      <c r="A47" s="372">
        <f>IF(ISBLANK(DataPembayaran_BLU!A46),"",DataPembayaran_BLU!A46)</f>
        <v>45</v>
      </c>
      <c r="B47" s="373" t="str">
        <f>IF(ISBLANK(DataPembayaran_BLU!B46),"",DataPembayaran_BLU!B46)</f>
        <v/>
      </c>
      <c r="C47" s="374" t="str">
        <f>IF(ISBLANK(DataPembayaran_BLU!C46),"",DataPembayaran_BLU!C46)</f>
        <v/>
      </c>
      <c r="D47" s="375" t="str">
        <f>IF(ISBLANK(DataPembayaran_BLU!$F46),"",DataPembayaran_BLU!$F46)</f>
        <v/>
      </c>
      <c r="E47" s="375" t="str">
        <f t="shared" si="0"/>
        <v/>
      </c>
      <c r="F47" s="10" t="str">
        <f>IF(ISBLANK(DataPembayaran_BLU!$L46),"",DataPembayaran_BLU!$L46)</f>
        <v/>
      </c>
      <c r="G47" s="372" t="str">
        <f>IF(ISBLANK(DataPembayaran_BLU!M46),"",DataPembayaran_BLU!M46)</f>
        <v/>
      </c>
      <c r="H47" s="11" t="str">
        <f>IF(ISBLANK(DataPembayaran_BLU!N46),"",DataPembayaran_BLU!N46)</f>
        <v/>
      </c>
      <c r="I47" s="12" t="str">
        <f>IF(ISBLANK(DataPembayaran_BLU!O46),"",DataPembayaran_BLU!O46)</f>
        <v/>
      </c>
      <c r="J47" s="11" t="str">
        <f>IF(ISBLANK(DataPembayaran_BLU!P46),"",DataPembayaran_BLU!P46)</f>
        <v/>
      </c>
      <c r="K47" s="11" t="str">
        <f>IF(ISBLANK(DataPembayaran_BLU!Q46),"",DataPembayaran_BLU!Q46)</f>
        <v/>
      </c>
      <c r="L47" s="11" t="str">
        <f>IF(ISBLANK(DataPembayaran_BLU!R46),"",DataPembayaran_BLU!R46)</f>
        <v/>
      </c>
    </row>
    <row r="48" spans="1:12" s="376" customFormat="1" ht="25.35" customHeight="1">
      <c r="A48" s="372">
        <f>IF(ISBLANK(DataPembayaran_BLU!A47),"",DataPembayaran_BLU!A47)</f>
        <v>46</v>
      </c>
      <c r="B48" s="373" t="str">
        <f>IF(ISBLANK(DataPembayaran_BLU!B47),"",DataPembayaran_BLU!B47)</f>
        <v/>
      </c>
      <c r="C48" s="374" t="str">
        <f>IF(ISBLANK(DataPembayaran_BLU!C47),"",DataPembayaran_BLU!C47)</f>
        <v/>
      </c>
      <c r="D48" s="375" t="str">
        <f>IF(ISBLANK(DataPembayaran_BLU!$F47),"",DataPembayaran_BLU!$F47)</f>
        <v/>
      </c>
      <c r="E48" s="375" t="str">
        <f t="shared" si="0"/>
        <v/>
      </c>
      <c r="F48" s="10" t="str">
        <f>IF(ISBLANK(DataPembayaran_BLU!$L47),"",DataPembayaran_BLU!$L47)</f>
        <v/>
      </c>
      <c r="G48" s="372" t="str">
        <f>IF(ISBLANK(DataPembayaran_BLU!M47),"",DataPembayaran_BLU!M47)</f>
        <v/>
      </c>
      <c r="H48" s="11" t="str">
        <f>IF(ISBLANK(DataPembayaran_BLU!N47),"",DataPembayaran_BLU!N47)</f>
        <v/>
      </c>
      <c r="I48" s="12" t="str">
        <f>IF(ISBLANK(DataPembayaran_BLU!O47),"",DataPembayaran_BLU!O47)</f>
        <v/>
      </c>
      <c r="J48" s="11" t="str">
        <f>IF(ISBLANK(DataPembayaran_BLU!P47),"",DataPembayaran_BLU!P47)</f>
        <v/>
      </c>
      <c r="K48" s="11" t="str">
        <f>IF(ISBLANK(DataPembayaran_BLU!Q47),"",DataPembayaran_BLU!Q47)</f>
        <v/>
      </c>
      <c r="L48" s="11" t="str">
        <f>IF(ISBLANK(DataPembayaran_BLU!R47),"",DataPembayaran_BLU!R47)</f>
        <v/>
      </c>
    </row>
    <row r="49" spans="1:12" s="376" customFormat="1" ht="25.35" customHeight="1">
      <c r="A49" s="372">
        <f>IF(ISBLANK(DataPembayaran_BLU!A48),"",DataPembayaran_BLU!A48)</f>
        <v>47</v>
      </c>
      <c r="B49" s="373" t="str">
        <f>IF(ISBLANK(DataPembayaran_BLU!B48),"",DataPembayaran_BLU!B48)</f>
        <v/>
      </c>
      <c r="C49" s="374" t="str">
        <f>IF(ISBLANK(DataPembayaran_BLU!C48),"",DataPembayaran_BLU!C48)</f>
        <v/>
      </c>
      <c r="D49" s="375" t="str">
        <f>IF(ISBLANK(DataPembayaran_BLU!$F48),"",DataPembayaran_BLU!$F48)</f>
        <v/>
      </c>
      <c r="E49" s="375" t="str">
        <f t="shared" si="0"/>
        <v/>
      </c>
      <c r="F49" s="10" t="str">
        <f>IF(ISBLANK(DataPembayaran_BLU!$L48),"",DataPembayaran_BLU!$L48)</f>
        <v/>
      </c>
      <c r="G49" s="372" t="str">
        <f>IF(ISBLANK(DataPembayaran_BLU!M48),"",DataPembayaran_BLU!M48)</f>
        <v/>
      </c>
      <c r="H49" s="11" t="str">
        <f>IF(ISBLANK(DataPembayaran_BLU!N48),"",DataPembayaran_BLU!N48)</f>
        <v/>
      </c>
      <c r="I49" s="12" t="str">
        <f>IF(ISBLANK(DataPembayaran_BLU!O48),"",DataPembayaran_BLU!O48)</f>
        <v/>
      </c>
      <c r="J49" s="11" t="str">
        <f>IF(ISBLANK(DataPembayaran_BLU!P48),"",DataPembayaran_BLU!P48)</f>
        <v/>
      </c>
      <c r="K49" s="11" t="str">
        <f>IF(ISBLANK(DataPembayaran_BLU!Q48),"",DataPembayaran_BLU!Q48)</f>
        <v/>
      </c>
      <c r="L49" s="11" t="str">
        <f>IF(ISBLANK(DataPembayaran_BLU!R48),"",DataPembayaran_BLU!R48)</f>
        <v/>
      </c>
    </row>
    <row r="50" spans="1:12" s="376" customFormat="1" ht="25.35" customHeight="1">
      <c r="A50" s="372" t="str">
        <f>IF(ISBLANK(DataPembayaran_BLU!A49),"",DataPembayaran_BLU!A49)</f>
        <v/>
      </c>
      <c r="B50" s="373" t="str">
        <f>IF(ISBLANK(DataPembayaran_BLU!B49),"",DataPembayaran_BLU!B49)</f>
        <v/>
      </c>
      <c r="C50" s="374" t="str">
        <f>IF(ISBLANK(DataPembayaran_BLU!C49),"",DataPembayaran_BLU!C49)</f>
        <v/>
      </c>
      <c r="D50" s="375" t="str">
        <f>IF(ISBLANK(DataPembayaran_BLU!$F49),"",DataPembayaran_BLU!$F49)</f>
        <v/>
      </c>
      <c r="E50" s="375" t="str">
        <f t="shared" si="0"/>
        <v/>
      </c>
      <c r="F50" s="10" t="str">
        <f>IF(ISBLANK(DataPembayaran_BLU!$L49),"",DataPembayaran_BLU!$L49)</f>
        <v/>
      </c>
      <c r="G50" s="372" t="str">
        <f>IF(ISBLANK(DataPembayaran_BLU!M49),"",DataPembayaran_BLU!M49)</f>
        <v/>
      </c>
      <c r="H50" s="11" t="str">
        <f>IF(ISBLANK(DataPembayaran_BLU!N49),"",DataPembayaran_BLU!N49)</f>
        <v/>
      </c>
      <c r="I50" s="12" t="str">
        <f>IF(ISBLANK(DataPembayaran_BLU!O49),"",DataPembayaran_BLU!O49)</f>
        <v/>
      </c>
      <c r="J50" s="11" t="str">
        <f>IF(ISBLANK(DataPembayaran_BLU!P49),"",DataPembayaran_BLU!P49)</f>
        <v/>
      </c>
      <c r="K50" s="11" t="str">
        <f>IF(ISBLANK(DataPembayaran_BLU!Q49),"",DataPembayaran_BLU!Q49)</f>
        <v/>
      </c>
      <c r="L50" s="11" t="str">
        <f>IF(ISBLANK(DataPembayaran_BLU!R49),"",DataPembayaran_BLU!R49)</f>
        <v/>
      </c>
    </row>
    <row r="51" spans="1:12" s="376" customFormat="1" ht="25.35" customHeight="1">
      <c r="A51" s="372" t="str">
        <f>IF(ISBLANK(DataPembayaran_BLU!A50),"",DataPembayaran_BLU!A50)</f>
        <v/>
      </c>
      <c r="B51" s="373" t="str">
        <f>IF(ISBLANK(DataPembayaran_BLU!B50),"",DataPembayaran_BLU!B50)</f>
        <v/>
      </c>
      <c r="C51" s="374" t="str">
        <f>IF(ISBLANK(DataPembayaran_BLU!C50),"",DataPembayaran_BLU!C50)</f>
        <v/>
      </c>
      <c r="D51" s="375" t="str">
        <f>IF(ISBLANK(DataPembayaran_BLU!$F50),"",DataPembayaran_BLU!$F50)</f>
        <v/>
      </c>
      <c r="E51" s="375" t="str">
        <f t="shared" si="0"/>
        <v/>
      </c>
      <c r="F51" s="10" t="str">
        <f>IF(ISBLANK(DataPembayaran_BLU!$L50),"",DataPembayaran_BLU!$L50)</f>
        <v/>
      </c>
      <c r="G51" s="372" t="str">
        <f>IF(ISBLANK(DataPembayaran_BLU!M50),"",DataPembayaran_BLU!M50)</f>
        <v/>
      </c>
      <c r="H51" s="11" t="str">
        <f>IF(ISBLANK(DataPembayaran_BLU!N50),"",DataPembayaran_BLU!N50)</f>
        <v/>
      </c>
      <c r="I51" s="12" t="str">
        <f>IF(ISBLANK(DataPembayaran_BLU!O50),"",DataPembayaran_BLU!O50)</f>
        <v/>
      </c>
      <c r="J51" s="11" t="str">
        <f>IF(ISBLANK(DataPembayaran_BLU!P50),"",DataPembayaran_BLU!P50)</f>
        <v/>
      </c>
      <c r="K51" s="11" t="str">
        <f>IF(ISBLANK(DataPembayaran_BLU!Q50),"",DataPembayaran_BLU!Q50)</f>
        <v/>
      </c>
      <c r="L51" s="11" t="str">
        <f>IF(ISBLANK(DataPembayaran_BLU!R50),"",DataPembayaran_BLU!R50)</f>
        <v/>
      </c>
    </row>
    <row r="52" spans="1:12" s="376" customFormat="1" ht="25.35" customHeight="1">
      <c r="A52" s="372" t="str">
        <f>IF(ISBLANK(DataPembayaran_BLU!A51),"",DataPembayaran_BLU!A51)</f>
        <v/>
      </c>
      <c r="B52" s="373" t="str">
        <f>IF(ISBLANK(DataPembayaran_BLU!B51),"",DataPembayaran_BLU!B51)</f>
        <v/>
      </c>
      <c r="C52" s="374" t="str">
        <f>IF(ISBLANK(DataPembayaran_BLU!C51),"",DataPembayaran_BLU!C51)</f>
        <v/>
      </c>
      <c r="D52" s="375" t="str">
        <f>IF(ISBLANK(DataPembayaran_BLU!$F51),"",DataPembayaran_BLU!$F51)</f>
        <v/>
      </c>
      <c r="E52" s="375" t="str">
        <f t="shared" si="0"/>
        <v/>
      </c>
      <c r="F52" s="10" t="str">
        <f>IF(ISBLANK(DataPembayaran_BLU!$L51),"",DataPembayaran_BLU!$L51)</f>
        <v/>
      </c>
      <c r="G52" s="372" t="str">
        <f>IF(ISBLANK(DataPembayaran_BLU!M51),"",DataPembayaran_BLU!M51)</f>
        <v/>
      </c>
      <c r="H52" s="11" t="str">
        <f>IF(ISBLANK(DataPembayaran_BLU!N51),"",DataPembayaran_BLU!N51)</f>
        <v/>
      </c>
      <c r="I52" s="12" t="str">
        <f>IF(ISBLANK(DataPembayaran_BLU!O51),"",DataPembayaran_BLU!O51)</f>
        <v/>
      </c>
      <c r="J52" s="11" t="str">
        <f>IF(ISBLANK(DataPembayaran_BLU!P51),"",DataPembayaran_BLU!P51)</f>
        <v/>
      </c>
      <c r="K52" s="11" t="str">
        <f>IF(ISBLANK(DataPembayaran_BLU!Q51),"",DataPembayaran_BLU!Q51)</f>
        <v/>
      </c>
      <c r="L52" s="11" t="str">
        <f>IF(ISBLANK(DataPembayaran_BLU!R51),"",DataPembayaran_BLU!R51)</f>
        <v/>
      </c>
    </row>
    <row r="53" spans="1:12" s="376" customFormat="1" ht="25.35" customHeight="1">
      <c r="A53" s="372" t="str">
        <f>IF(ISBLANK(DataPembayaran_BLU!A52),"",DataPembayaran_BLU!A52)</f>
        <v/>
      </c>
      <c r="B53" s="373" t="str">
        <f>IF(ISBLANK(DataPembayaran_BLU!B52),"",DataPembayaran_BLU!B52)</f>
        <v/>
      </c>
      <c r="C53" s="374" t="str">
        <f>IF(ISBLANK(DataPembayaran_BLU!C52),"",DataPembayaran_BLU!C52)</f>
        <v/>
      </c>
      <c r="D53" s="375" t="str">
        <f>IF(ISBLANK(DataPembayaran_BLU!$F52),"",DataPembayaran_BLU!$F52)</f>
        <v/>
      </c>
      <c r="E53" s="375" t="str">
        <f t="shared" si="0"/>
        <v/>
      </c>
      <c r="F53" s="10" t="str">
        <f>IF(ISBLANK(DataPembayaran_BLU!$L52),"",DataPembayaran_BLU!$L52)</f>
        <v/>
      </c>
      <c r="G53" s="372" t="str">
        <f>IF(ISBLANK(DataPembayaran_BLU!M52),"",DataPembayaran_BLU!M52)</f>
        <v/>
      </c>
      <c r="H53" s="11" t="str">
        <f>IF(ISBLANK(DataPembayaran_BLU!N52),"",DataPembayaran_BLU!N52)</f>
        <v/>
      </c>
      <c r="I53" s="12" t="str">
        <f>IF(ISBLANK(DataPembayaran_BLU!O52),"",DataPembayaran_BLU!O52)</f>
        <v/>
      </c>
      <c r="J53" s="11" t="str">
        <f>IF(ISBLANK(DataPembayaran_BLU!P52),"",DataPembayaran_BLU!P52)</f>
        <v/>
      </c>
      <c r="K53" s="11" t="str">
        <f>IF(ISBLANK(DataPembayaran_BLU!Q52),"",DataPembayaran_BLU!Q52)</f>
        <v/>
      </c>
      <c r="L53" s="11" t="str">
        <f>IF(ISBLANK(DataPembayaran_BLU!R52),"",DataPembayaran_BLU!R52)</f>
        <v/>
      </c>
    </row>
    <row r="54" spans="1:12" s="376" customFormat="1" ht="25.35" customHeight="1">
      <c r="A54" s="372" t="str">
        <f>IF(ISBLANK(DataPembayaran_BLU!A53),"",DataPembayaran_BLU!A53)</f>
        <v/>
      </c>
      <c r="B54" s="373" t="str">
        <f>IF(ISBLANK(DataPembayaran_BLU!B53),"",DataPembayaran_BLU!B53)</f>
        <v/>
      </c>
      <c r="C54" s="374" t="str">
        <f>IF(ISBLANK(DataPembayaran_BLU!C53),"",DataPembayaran_BLU!C53)</f>
        <v/>
      </c>
      <c r="D54" s="375" t="str">
        <f>IF(ISBLANK(DataPembayaran_BLU!$F53),"",DataPembayaran_BLU!$F53)</f>
        <v/>
      </c>
      <c r="E54" s="375" t="str">
        <f t="shared" si="0"/>
        <v/>
      </c>
      <c r="F54" s="10" t="str">
        <f>IF(ISBLANK(DataPembayaran_BLU!$L53),"",DataPembayaran_BLU!$L53)</f>
        <v/>
      </c>
      <c r="G54" s="372" t="str">
        <f>IF(ISBLANK(DataPembayaran_BLU!M53),"",DataPembayaran_BLU!M53)</f>
        <v/>
      </c>
      <c r="H54" s="11" t="str">
        <f>IF(ISBLANK(DataPembayaran_BLU!N53),"",DataPembayaran_BLU!N53)</f>
        <v/>
      </c>
      <c r="I54" s="12" t="str">
        <f>IF(ISBLANK(DataPembayaran_BLU!O53),"",DataPembayaran_BLU!O53)</f>
        <v/>
      </c>
      <c r="J54" s="11" t="str">
        <f>IF(ISBLANK(DataPembayaran_BLU!P53),"",DataPembayaran_BLU!P53)</f>
        <v/>
      </c>
      <c r="K54" s="11" t="str">
        <f>IF(ISBLANK(DataPembayaran_BLU!Q53),"",DataPembayaran_BLU!Q53)</f>
        <v/>
      </c>
      <c r="L54" s="11" t="str">
        <f>IF(ISBLANK(DataPembayaran_BLU!R53),"",DataPembayaran_BLU!R53)</f>
        <v/>
      </c>
    </row>
    <row r="55" spans="1:12" s="376" customFormat="1" ht="25.35" customHeight="1">
      <c r="A55" s="372" t="str">
        <f>IF(ISBLANK(DataPembayaran_BLU!A54),"",DataPembayaran_BLU!A54)</f>
        <v/>
      </c>
      <c r="B55" s="373" t="str">
        <f>IF(ISBLANK(DataPembayaran_BLU!B54),"",DataPembayaran_BLU!B54)</f>
        <v/>
      </c>
      <c r="C55" s="374" t="str">
        <f>IF(ISBLANK(DataPembayaran_BLU!C54),"",DataPembayaran_BLU!C54)</f>
        <v/>
      </c>
      <c r="D55" s="375" t="str">
        <f>IF(ISBLANK(DataPembayaran_BLU!$F54),"",DataPembayaran_BLU!$F54)</f>
        <v/>
      </c>
      <c r="E55" s="375" t="str">
        <f t="shared" si="0"/>
        <v/>
      </c>
      <c r="F55" s="10" t="str">
        <f>IF(ISBLANK(DataPembayaran_BLU!$L54),"",DataPembayaran_BLU!$L54)</f>
        <v/>
      </c>
      <c r="G55" s="372" t="str">
        <f>IF(ISBLANK(DataPembayaran_BLU!M54),"",DataPembayaran_BLU!M54)</f>
        <v/>
      </c>
      <c r="H55" s="11" t="str">
        <f>IF(ISBLANK(DataPembayaran_BLU!N54),"",DataPembayaran_BLU!N54)</f>
        <v/>
      </c>
      <c r="I55" s="12" t="str">
        <f>IF(ISBLANK(DataPembayaran_BLU!O54),"",DataPembayaran_BLU!O54)</f>
        <v/>
      </c>
      <c r="J55" s="11" t="str">
        <f>IF(ISBLANK(DataPembayaran_BLU!P54),"",DataPembayaran_BLU!P54)</f>
        <v/>
      </c>
      <c r="K55" s="11" t="str">
        <f>IF(ISBLANK(DataPembayaran_BLU!Q54),"",DataPembayaran_BLU!Q54)</f>
        <v/>
      </c>
      <c r="L55" s="11" t="str">
        <f>IF(ISBLANK(DataPembayaran_BLU!R54),"",DataPembayaran_BLU!R54)</f>
        <v/>
      </c>
    </row>
    <row r="56" spans="1:12" s="376" customFormat="1" ht="25.35" customHeight="1">
      <c r="A56" s="372" t="str">
        <f>IF(ISBLANK(DataPembayaran_BLU!A55),"",DataPembayaran_BLU!A55)</f>
        <v/>
      </c>
      <c r="B56" s="373" t="str">
        <f>IF(ISBLANK(DataPembayaran_BLU!B55),"",DataPembayaran_BLU!B55)</f>
        <v/>
      </c>
      <c r="C56" s="374" t="str">
        <f>IF(ISBLANK(DataPembayaran_BLU!C55),"",DataPembayaran_BLU!C55)</f>
        <v/>
      </c>
      <c r="D56" s="375" t="str">
        <f>IF(ISBLANK(DataPembayaran_BLU!$F55),"",DataPembayaran_BLU!$F55)</f>
        <v/>
      </c>
      <c r="E56" s="375" t="str">
        <f t="shared" si="0"/>
        <v/>
      </c>
      <c r="F56" s="10" t="str">
        <f>IF(ISBLANK(DataPembayaran_BLU!$L55),"",DataPembayaran_BLU!$L55)</f>
        <v/>
      </c>
      <c r="G56" s="372" t="str">
        <f>IF(ISBLANK(DataPembayaran_BLU!M55),"",DataPembayaran_BLU!M55)</f>
        <v/>
      </c>
      <c r="H56" s="11" t="str">
        <f>IF(ISBLANK(DataPembayaran_BLU!N55),"",DataPembayaran_BLU!N55)</f>
        <v/>
      </c>
      <c r="I56" s="12" t="str">
        <f>IF(ISBLANK(DataPembayaran_BLU!O55),"",DataPembayaran_BLU!O55)</f>
        <v/>
      </c>
      <c r="J56" s="11" t="str">
        <f>IF(ISBLANK(DataPembayaran_BLU!P55),"",DataPembayaran_BLU!P55)</f>
        <v/>
      </c>
      <c r="K56" s="11" t="str">
        <f>IF(ISBLANK(DataPembayaran_BLU!Q55),"",DataPembayaran_BLU!Q55)</f>
        <v/>
      </c>
      <c r="L56" s="11" t="str">
        <f>IF(ISBLANK(DataPembayaran_BLU!R55),"",DataPembayaran_BLU!R55)</f>
        <v/>
      </c>
    </row>
    <row r="57" spans="1:12" s="376" customFormat="1" ht="25.35" customHeight="1">
      <c r="A57" s="372" t="str">
        <f>IF(ISBLANK(DataPembayaran_BLU!A56),"",DataPembayaran_BLU!A56)</f>
        <v/>
      </c>
      <c r="B57" s="373" t="str">
        <f>IF(ISBLANK(DataPembayaran_BLU!B56),"",DataPembayaran_BLU!B56)</f>
        <v/>
      </c>
      <c r="C57" s="374" t="str">
        <f>IF(ISBLANK(DataPembayaran_BLU!C56),"",DataPembayaran_BLU!C56)</f>
        <v/>
      </c>
      <c r="D57" s="375" t="str">
        <f>IF(ISBLANK(DataPembayaran_BLU!$F56),"",DataPembayaran_BLU!$F56)</f>
        <v/>
      </c>
      <c r="E57" s="375" t="str">
        <f t="shared" si="0"/>
        <v/>
      </c>
      <c r="F57" s="10" t="str">
        <f>IF(ISBLANK(DataPembayaran_BLU!$L56),"",DataPembayaran_BLU!$L56)</f>
        <v/>
      </c>
      <c r="G57" s="372" t="str">
        <f>IF(ISBLANK(DataPembayaran_BLU!M56),"",DataPembayaran_BLU!M56)</f>
        <v/>
      </c>
      <c r="H57" s="11" t="str">
        <f>IF(ISBLANK(DataPembayaran_BLU!N56),"",DataPembayaran_BLU!N56)</f>
        <v/>
      </c>
      <c r="I57" s="12" t="str">
        <f>IF(ISBLANK(DataPembayaran_BLU!O56),"",DataPembayaran_BLU!O56)</f>
        <v/>
      </c>
      <c r="J57" s="11" t="str">
        <f>IF(ISBLANK(DataPembayaran_BLU!P56),"",DataPembayaran_BLU!P56)</f>
        <v/>
      </c>
      <c r="K57" s="11" t="str">
        <f>IF(ISBLANK(DataPembayaran_BLU!Q56),"",DataPembayaran_BLU!Q56)</f>
        <v/>
      </c>
      <c r="L57" s="11" t="str">
        <f>IF(ISBLANK(DataPembayaran_BLU!R56),"",DataPembayaran_BLU!R56)</f>
        <v/>
      </c>
    </row>
    <row r="58" spans="1:12" s="376" customFormat="1" ht="25.35" customHeight="1">
      <c r="A58" s="372" t="str">
        <f>IF(ISBLANK(DataPembayaran_BLU!A57),"",DataPembayaran_BLU!A57)</f>
        <v/>
      </c>
      <c r="B58" s="373" t="str">
        <f>IF(ISBLANK(DataPembayaran_BLU!B57),"",DataPembayaran_BLU!B57)</f>
        <v/>
      </c>
      <c r="C58" s="374" t="str">
        <f>IF(ISBLANK(DataPembayaran_BLU!C57),"",DataPembayaran_BLU!C57)</f>
        <v/>
      </c>
      <c r="D58" s="375" t="str">
        <f>IF(ISBLANK(DataPembayaran_BLU!$F57),"",DataPembayaran_BLU!$F57)</f>
        <v/>
      </c>
      <c r="E58" s="375" t="str">
        <f t="shared" si="0"/>
        <v/>
      </c>
      <c r="F58" s="10" t="str">
        <f>IF(ISBLANK(DataPembayaran_BLU!$L57),"",DataPembayaran_BLU!$L57)</f>
        <v/>
      </c>
      <c r="G58" s="372" t="str">
        <f>IF(ISBLANK(DataPembayaran_BLU!M57),"",DataPembayaran_BLU!M57)</f>
        <v/>
      </c>
      <c r="H58" s="11" t="str">
        <f>IF(ISBLANK(DataPembayaran_BLU!N57),"",DataPembayaran_BLU!N57)</f>
        <v/>
      </c>
      <c r="I58" s="12" t="str">
        <f>IF(ISBLANK(DataPembayaran_BLU!O57),"",DataPembayaran_BLU!O57)</f>
        <v/>
      </c>
      <c r="J58" s="11" t="str">
        <f>IF(ISBLANK(DataPembayaran_BLU!P57),"",DataPembayaran_BLU!P57)</f>
        <v/>
      </c>
      <c r="K58" s="11" t="str">
        <f>IF(ISBLANK(DataPembayaran_BLU!Q57),"",DataPembayaran_BLU!Q57)</f>
        <v/>
      </c>
      <c r="L58" s="11" t="str">
        <f>IF(ISBLANK(DataPembayaran_BLU!R57),"",DataPembayaran_BLU!R57)</f>
        <v/>
      </c>
    </row>
    <row r="59" spans="1:12" s="376" customFormat="1" ht="25.35" customHeight="1">
      <c r="A59" s="372" t="str">
        <f>IF(ISBLANK(DataPembayaran_BLU!A58),"",DataPembayaran_BLU!A58)</f>
        <v/>
      </c>
      <c r="B59" s="373" t="str">
        <f>IF(ISBLANK(DataPembayaran_BLU!B58),"",DataPembayaran_BLU!B58)</f>
        <v/>
      </c>
      <c r="C59" s="374" t="str">
        <f>IF(ISBLANK(DataPembayaran_BLU!C58),"",DataPembayaran_BLU!C58)</f>
        <v/>
      </c>
      <c r="D59" s="375" t="str">
        <f>IF(ISBLANK(DataPembayaran_BLU!$F58),"",DataPembayaran_BLU!$F58)</f>
        <v/>
      </c>
      <c r="E59" s="375" t="str">
        <f t="shared" si="0"/>
        <v/>
      </c>
      <c r="F59" s="10" t="str">
        <f>IF(ISBLANK(DataPembayaran_BLU!$L58),"",DataPembayaran_BLU!$L58)</f>
        <v/>
      </c>
      <c r="G59" s="372" t="str">
        <f>IF(ISBLANK(DataPembayaran_BLU!M58),"",DataPembayaran_BLU!M58)</f>
        <v/>
      </c>
      <c r="H59" s="11" t="str">
        <f>IF(ISBLANK(DataPembayaran_BLU!P58),"",DataPembayaran_BLU!P58)</f>
        <v/>
      </c>
      <c r="I59" s="12" t="str">
        <f>IF(ISBLANK(DataPembayaran_BLU!O58),"",DataPembayaran_BLU!O58)</f>
        <v/>
      </c>
      <c r="J59" s="11" t="e">
        <f>IF(ISBLANK(DataPembayaran_BLU!#REF!),"",DataPembayaran_BLU!#REF!)</f>
        <v>#REF!</v>
      </c>
      <c r="K59" s="11" t="str">
        <f>IF(ISBLANK(DataPembayaran_BLU!Q58),"",DataPembayaran_BLU!Q58)</f>
        <v/>
      </c>
      <c r="L59" s="11" t="str">
        <f>IF(ISBLANK(DataPembayaran_BLU!R58),"",DataPembayaran_BLU!R58)</f>
        <v/>
      </c>
    </row>
    <row r="60" spans="1:12" s="376" customFormat="1" ht="25.35" customHeight="1">
      <c r="A60" s="372" t="str">
        <f>IF(ISBLANK(DataPembayaran_BLU!A59),"",DataPembayaran_BLU!A59)</f>
        <v/>
      </c>
      <c r="B60" s="373" t="str">
        <f>IF(ISBLANK(DataPembayaran_BLU!B59),"",DataPembayaran_BLU!B59)</f>
        <v/>
      </c>
      <c r="C60" s="374" t="str">
        <f>IF(ISBLANK(DataPembayaran_BLU!C59),"",DataPembayaran_BLU!C59)</f>
        <v/>
      </c>
      <c r="D60" s="375" t="str">
        <f>IF(ISBLANK(DataPembayaran_BLU!$F59),"",DataPembayaran_BLU!$F59)</f>
        <v/>
      </c>
      <c r="E60" s="375" t="str">
        <f t="shared" si="0"/>
        <v/>
      </c>
      <c r="F60" s="10" t="str">
        <f>IF(ISBLANK(DataPembayaran_BLU!$L59),"",DataPembayaran_BLU!$L59)</f>
        <v/>
      </c>
      <c r="G60" s="372" t="str">
        <f>IF(ISBLANK(DataPembayaran_BLU!M59),"",DataPembayaran_BLU!M59)</f>
        <v/>
      </c>
      <c r="H60" s="11" t="str">
        <f>IF(ISBLANK(DataPembayaran_BLU!N59),"",DataPembayaran_BLU!N59)</f>
        <v/>
      </c>
      <c r="I60" s="12" t="str">
        <f>IF(ISBLANK(DataPembayaran_BLU!O59),"",DataPembayaran_BLU!O59)</f>
        <v/>
      </c>
      <c r="J60" s="11" t="str">
        <f>IF(ISBLANK(DataPembayaran_BLU!P59),"",DataPembayaran_BLU!P59)</f>
        <v/>
      </c>
      <c r="K60" s="11" t="str">
        <f>IF(ISBLANK(DataPembayaran_BLU!Q59),"",DataPembayaran_BLU!Q59)</f>
        <v/>
      </c>
      <c r="L60" s="11" t="str">
        <f>IF(ISBLANK(DataPembayaran_BLU!R59),"",DataPembayaran_BLU!R59)</f>
        <v/>
      </c>
    </row>
    <row r="61" spans="1:12" s="376" customFormat="1" ht="25.35" customHeight="1">
      <c r="A61" s="372" t="str">
        <f>IF(ISBLANK(DataPembayaran_BLU!A60),"",DataPembayaran_BLU!A60)</f>
        <v/>
      </c>
      <c r="B61" s="373" t="str">
        <f>IF(ISBLANK(DataPembayaran_BLU!B60),"",DataPembayaran_BLU!B60)</f>
        <v/>
      </c>
      <c r="C61" s="374" t="str">
        <f>IF(ISBLANK(DataPembayaran_BLU!C60),"",DataPembayaran_BLU!C60)</f>
        <v/>
      </c>
      <c r="D61" s="375" t="str">
        <f>IF(ISBLANK(DataPembayaran_BLU!$F60),"",DataPembayaran_BLU!$F60)</f>
        <v/>
      </c>
      <c r="E61" s="375" t="str">
        <f t="shared" si="0"/>
        <v/>
      </c>
      <c r="F61" s="10" t="str">
        <f>IF(ISBLANK(DataPembayaran_BLU!$L60),"",DataPembayaran_BLU!$L60)</f>
        <v/>
      </c>
      <c r="G61" s="372" t="str">
        <f>IF(ISBLANK(DataPembayaran_BLU!M60),"",DataPembayaran_BLU!M60)</f>
        <v/>
      </c>
      <c r="H61" s="11" t="str">
        <f>IF(ISBLANK(DataPembayaran_BLU!N60),"",DataPembayaran_BLU!N60)</f>
        <v/>
      </c>
      <c r="I61" s="12" t="str">
        <f>IF(ISBLANK(DataPembayaran_BLU!O60),"",DataPembayaran_BLU!O60)</f>
        <v/>
      </c>
      <c r="J61" s="11" t="str">
        <f>IF(ISBLANK(DataPembayaran_BLU!P60),"",DataPembayaran_BLU!P60)</f>
        <v/>
      </c>
      <c r="K61" s="11" t="str">
        <f>IF(ISBLANK(DataPembayaran_BLU!Q60),"",DataPembayaran_BLU!Q60)</f>
        <v/>
      </c>
      <c r="L61" s="11" t="str">
        <f>IF(ISBLANK(DataPembayaran_BLU!R60),"",DataPembayaran_BLU!R60)</f>
        <v/>
      </c>
    </row>
    <row r="62" spans="1:12" s="376" customFormat="1" ht="25.35" customHeight="1">
      <c r="A62" s="372" t="str">
        <f>IF(ISBLANK(DataPembayaran_BLU!A61),"",DataPembayaran_BLU!A61)</f>
        <v/>
      </c>
      <c r="B62" s="373" t="str">
        <f>IF(ISBLANK(DataPembayaran_BLU!B61),"",DataPembayaran_BLU!B61)</f>
        <v/>
      </c>
      <c r="C62" s="374" t="str">
        <f>IF(ISBLANK(DataPembayaran_BLU!C61),"",DataPembayaran_BLU!C61)</f>
        <v/>
      </c>
      <c r="D62" s="375" t="str">
        <f>IF(ISBLANK(DataPembayaran_BLU!$F61),"",DataPembayaran_BLU!$F61)</f>
        <v/>
      </c>
      <c r="E62" s="375" t="str">
        <f t="shared" si="0"/>
        <v/>
      </c>
      <c r="F62" s="10" t="str">
        <f>IF(ISBLANK(DataPembayaran_BLU!$L61),"",DataPembayaran_BLU!$L61)</f>
        <v/>
      </c>
      <c r="G62" s="372" t="str">
        <f>IF(ISBLANK(DataPembayaran_BLU!M61),"",DataPembayaran_BLU!M61)</f>
        <v/>
      </c>
      <c r="H62" s="11" t="str">
        <f>IF(ISBLANK(DataPembayaran_BLU!N61),"",DataPembayaran_BLU!N61)</f>
        <v/>
      </c>
      <c r="I62" s="12" t="str">
        <f>IF(ISBLANK(DataPembayaran_BLU!O61),"",DataPembayaran_BLU!O61)</f>
        <v/>
      </c>
      <c r="J62" s="11" t="str">
        <f>IF(ISBLANK(DataPembayaran_BLU!P61),"",DataPembayaran_BLU!P61)</f>
        <v/>
      </c>
      <c r="K62" s="11" t="str">
        <f>IF(ISBLANK(DataPembayaran_BLU!Q61),"",DataPembayaran_BLU!Q61)</f>
        <v/>
      </c>
      <c r="L62" s="11" t="str">
        <f>IF(ISBLANK(DataPembayaran_BLU!R61),"",DataPembayaran_BLU!R61)</f>
        <v/>
      </c>
    </row>
    <row r="63" spans="1:12" s="376" customFormat="1" ht="25.35" customHeight="1">
      <c r="A63" s="372" t="str">
        <f>IF(ISBLANK(DataPembayaran_BLU!A62),"",DataPembayaran_BLU!A62)</f>
        <v/>
      </c>
      <c r="B63" s="373" t="str">
        <f>IF(ISBLANK(DataPembayaran_BLU!B62),"",DataPembayaran_BLU!B62)</f>
        <v/>
      </c>
      <c r="C63" s="374" t="str">
        <f>IF(ISBLANK(DataPembayaran_BLU!C62),"",DataPembayaran_BLU!C62)</f>
        <v/>
      </c>
      <c r="D63" s="375" t="str">
        <f>IF(ISBLANK(DataPembayaran_BLU!$F62),"",DataPembayaran_BLU!$F62)</f>
        <v/>
      </c>
      <c r="E63" s="375" t="str">
        <f t="shared" si="0"/>
        <v/>
      </c>
      <c r="F63" s="10" t="str">
        <f>IF(ISBLANK(DataPembayaran_BLU!$L62),"",DataPembayaran_BLU!$L62)</f>
        <v/>
      </c>
      <c r="G63" s="372" t="str">
        <f>IF(ISBLANK(DataPembayaran_BLU!M62),"",DataPembayaran_BLU!M62)</f>
        <v/>
      </c>
      <c r="H63" s="11" t="str">
        <f>IF(ISBLANK(DataPembayaran_BLU!N62),"",DataPembayaran_BLU!N62)</f>
        <v/>
      </c>
      <c r="I63" s="12" t="str">
        <f>IF(ISBLANK(DataPembayaran_BLU!O62),"",DataPembayaran_BLU!O62)</f>
        <v/>
      </c>
      <c r="J63" s="11" t="str">
        <f>IF(ISBLANK(DataPembayaran_BLU!P62),"",DataPembayaran_BLU!P62)</f>
        <v/>
      </c>
      <c r="K63" s="11" t="str">
        <f>IF(ISBLANK(DataPembayaran_BLU!Q62),"",DataPembayaran_BLU!Q62)</f>
        <v/>
      </c>
      <c r="L63" s="11" t="str">
        <f>IF(ISBLANK(DataPembayaran_BLU!R62),"",DataPembayaran_BLU!R62)</f>
        <v/>
      </c>
    </row>
    <row r="64" spans="1:12" s="376" customFormat="1" ht="25.35" customHeight="1">
      <c r="A64" s="372" t="str">
        <f>IF(ISBLANK(DataPembayaran_BLU!A63),"",DataPembayaran_BLU!A63)</f>
        <v/>
      </c>
      <c r="B64" s="373" t="str">
        <f>IF(ISBLANK(DataPembayaran_BLU!B63),"",DataPembayaran_BLU!B63)</f>
        <v/>
      </c>
      <c r="C64" s="374" t="str">
        <f>IF(ISBLANK(DataPembayaran_BLU!C63),"",DataPembayaran_BLU!C63)</f>
        <v/>
      </c>
      <c r="D64" s="375" t="str">
        <f>IF(ISBLANK(DataPembayaran_BLU!$F63),"",DataPembayaran_BLU!$F63)</f>
        <v/>
      </c>
      <c r="E64" s="375" t="str">
        <f t="shared" si="0"/>
        <v/>
      </c>
      <c r="F64" s="10" t="str">
        <f>IF(ISBLANK(DataPembayaran_BLU!$L63),"",DataPembayaran_BLU!$L63)</f>
        <v/>
      </c>
      <c r="G64" s="372" t="str">
        <f>IF(ISBLANK(DataPembayaran_BLU!M63),"",DataPembayaran_BLU!M63)</f>
        <v/>
      </c>
      <c r="H64" s="11" t="str">
        <f>IF(ISBLANK(DataPembayaran_BLU!N63),"",DataPembayaran_BLU!N63)</f>
        <v/>
      </c>
      <c r="I64" s="12" t="str">
        <f>IF(ISBLANK(DataPembayaran_BLU!O63),"",DataPembayaran_BLU!O63)</f>
        <v/>
      </c>
      <c r="J64" s="11" t="str">
        <f>IF(ISBLANK(DataPembayaran_BLU!P63),"",DataPembayaran_BLU!P63)</f>
        <v/>
      </c>
      <c r="K64" s="11" t="str">
        <f>IF(ISBLANK(DataPembayaran_BLU!Q63),"",DataPembayaran_BLU!Q63)</f>
        <v/>
      </c>
      <c r="L64" s="11" t="str">
        <f>IF(ISBLANK(DataPembayaran_BLU!R63),"",DataPembayaran_BLU!R63)</f>
        <v/>
      </c>
    </row>
    <row r="65" spans="1:12" s="376" customFormat="1" ht="25.35" customHeight="1">
      <c r="A65" s="372" t="str">
        <f>IF(ISBLANK(DataPembayaran_BLU!A64),"",DataPembayaran_BLU!A64)</f>
        <v/>
      </c>
      <c r="B65" s="373" t="str">
        <f>IF(ISBLANK(DataPembayaran_BLU!B64),"",DataPembayaran_BLU!B64)</f>
        <v/>
      </c>
      <c r="C65" s="374" t="str">
        <f>IF(ISBLANK(DataPembayaran_BLU!C64),"",DataPembayaran_BLU!C64)</f>
        <v/>
      </c>
      <c r="D65" s="375" t="str">
        <f>IF(ISBLANK(DataPembayaran_BLU!$F64),"",DataPembayaran_BLU!$F64)</f>
        <v/>
      </c>
      <c r="E65" s="375" t="str">
        <f t="shared" si="0"/>
        <v/>
      </c>
      <c r="F65" s="10" t="str">
        <f>IF(ISBLANK(DataPembayaran_BLU!$L64),"",DataPembayaran_BLU!$L64)</f>
        <v/>
      </c>
      <c r="G65" s="372" t="str">
        <f>IF(ISBLANK(DataPembayaran_BLU!M64),"",DataPembayaran_BLU!M64)</f>
        <v/>
      </c>
      <c r="H65" s="11" t="str">
        <f>IF(ISBLANK(DataPembayaran_BLU!N64),"",DataPembayaran_BLU!N64)</f>
        <v/>
      </c>
      <c r="I65" s="12" t="str">
        <f>IF(ISBLANK(DataPembayaran_BLU!O64),"",DataPembayaran_BLU!O64)</f>
        <v/>
      </c>
      <c r="J65" s="11" t="str">
        <f>IF(ISBLANK(DataPembayaran_BLU!P64),"",DataPembayaran_BLU!P64)</f>
        <v/>
      </c>
      <c r="K65" s="11" t="str">
        <f>IF(ISBLANK(DataPembayaran_BLU!Q64),"",DataPembayaran_BLU!Q64)</f>
        <v/>
      </c>
      <c r="L65" s="11" t="str">
        <f>IF(ISBLANK(DataPembayaran_BLU!R64),"",DataPembayaran_BLU!R64)</f>
        <v/>
      </c>
    </row>
    <row r="66" spans="1:12" s="376" customFormat="1" ht="25.35" customHeight="1">
      <c r="A66" s="372" t="str">
        <f>IF(ISBLANK(DataPembayaran_BLU!A65),"",DataPembayaran_BLU!A65)</f>
        <v/>
      </c>
      <c r="B66" s="373" t="str">
        <f>IF(ISBLANK(DataPembayaran_BLU!B65),"",DataPembayaran_BLU!B65)</f>
        <v/>
      </c>
      <c r="C66" s="374" t="str">
        <f>IF(ISBLANK(DataPembayaran_BLU!C65),"",DataPembayaran_BLU!C65)</f>
        <v/>
      </c>
      <c r="D66" s="375" t="str">
        <f>IF(ISBLANK(DataPembayaran_BLU!$F65),"",DataPembayaran_BLU!$F65)</f>
        <v/>
      </c>
      <c r="E66" s="375" t="str">
        <f t="shared" si="0"/>
        <v/>
      </c>
      <c r="F66" s="10" t="str">
        <f>IF(ISBLANK(DataPembayaran_BLU!$L65),"",DataPembayaran_BLU!$L65)</f>
        <v/>
      </c>
      <c r="G66" s="372" t="str">
        <f>IF(ISBLANK(DataPembayaran_BLU!M65),"",DataPembayaran_BLU!M65)</f>
        <v/>
      </c>
      <c r="H66" s="11" t="str">
        <f>IF(ISBLANK(DataPembayaran_BLU!N65),"",DataPembayaran_BLU!N65)</f>
        <v/>
      </c>
      <c r="I66" s="12" t="str">
        <f>IF(ISBLANK(DataPembayaran_BLU!O65),"",DataPembayaran_BLU!O65)</f>
        <v/>
      </c>
      <c r="J66" s="11" t="str">
        <f>IF(ISBLANK(DataPembayaran_BLU!P65),"",DataPembayaran_BLU!P65)</f>
        <v/>
      </c>
      <c r="K66" s="11" t="str">
        <f>IF(ISBLANK(DataPembayaran_BLU!Q65),"",DataPembayaran_BLU!Q65)</f>
        <v/>
      </c>
      <c r="L66" s="11" t="str">
        <f>IF(ISBLANK(DataPembayaran_BLU!R65),"",DataPembayaran_BLU!R65)</f>
        <v/>
      </c>
    </row>
    <row r="67" spans="1:12" s="376" customFormat="1" ht="25.35" customHeight="1">
      <c r="A67" s="372" t="str">
        <f>IF(ISBLANK(DataPembayaran_BLU!A66),"",DataPembayaran_BLU!A66)</f>
        <v/>
      </c>
      <c r="B67" s="373" t="str">
        <f>IF(ISBLANK(DataPembayaran_BLU!B66),"",DataPembayaran_BLU!B66)</f>
        <v/>
      </c>
      <c r="C67" s="374" t="str">
        <f>IF(ISBLANK(DataPembayaran_BLU!C66),"",DataPembayaran_BLU!C66)</f>
        <v/>
      </c>
      <c r="D67" s="375" t="str">
        <f>IF(ISBLANK(DataPembayaran_BLU!$F66),"",DataPembayaran_BLU!$F66)</f>
        <v/>
      </c>
      <c r="E67" s="375" t="str">
        <f t="shared" ref="E67:E130" si="1">IFERROR(INDEX(supplier_npwp,MATCH($D67,supplier,0)),"")</f>
        <v/>
      </c>
      <c r="F67" s="10" t="str">
        <f>IF(ISBLANK(DataPembayaran_BLU!$L66),"",DataPembayaran_BLU!$L66)</f>
        <v/>
      </c>
      <c r="G67" s="372" t="str">
        <f>IF(ISBLANK(DataPembayaran_BLU!M66),"",DataPembayaran_BLU!M66)</f>
        <v/>
      </c>
      <c r="H67" s="11" t="str">
        <f>IF(ISBLANK(DataPembayaran_BLU!N66),"",DataPembayaran_BLU!N66)</f>
        <v/>
      </c>
      <c r="I67" s="12" t="str">
        <f>IF(ISBLANK(DataPembayaran_BLU!O66),"",DataPembayaran_BLU!O66)</f>
        <v/>
      </c>
      <c r="J67" s="11" t="str">
        <f>IF(ISBLANK(DataPembayaran_BLU!P66),"",DataPembayaran_BLU!P66)</f>
        <v/>
      </c>
      <c r="K67" s="11" t="str">
        <f>IF(ISBLANK(DataPembayaran_BLU!Q66),"",DataPembayaran_BLU!Q66)</f>
        <v/>
      </c>
      <c r="L67" s="11" t="str">
        <f>IF(ISBLANK(DataPembayaran_BLU!R66),"",DataPembayaran_BLU!R66)</f>
        <v/>
      </c>
    </row>
    <row r="68" spans="1:12" s="376" customFormat="1" ht="25.35" customHeight="1">
      <c r="A68" s="372" t="str">
        <f>IF(ISBLANK(DataPembayaran_BLU!A67),"",DataPembayaran_BLU!A67)</f>
        <v/>
      </c>
      <c r="B68" s="373" t="str">
        <f>IF(ISBLANK(DataPembayaran_BLU!B67),"",DataPembayaran_BLU!B67)</f>
        <v/>
      </c>
      <c r="C68" s="374" t="str">
        <f>IF(ISBLANK(DataPembayaran_BLU!C67),"",DataPembayaran_BLU!C67)</f>
        <v/>
      </c>
      <c r="D68" s="375" t="str">
        <f>IF(ISBLANK(DataPembayaran_BLU!$F67),"",DataPembayaran_BLU!$F67)</f>
        <v/>
      </c>
      <c r="E68" s="375" t="str">
        <f t="shared" si="1"/>
        <v/>
      </c>
      <c r="F68" s="10" t="str">
        <f>IF(ISBLANK(DataPembayaran_BLU!$L67),"",DataPembayaran_BLU!$L67)</f>
        <v/>
      </c>
      <c r="G68" s="372" t="str">
        <f>IF(ISBLANK(DataPembayaran_BLU!M67),"",DataPembayaran_BLU!M67)</f>
        <v/>
      </c>
      <c r="H68" s="11" t="str">
        <f>IF(ISBLANK(DataPembayaran_BLU!N67),"",DataPembayaran_BLU!N67)</f>
        <v/>
      </c>
      <c r="I68" s="12" t="str">
        <f>IF(ISBLANK(DataPembayaran_BLU!O67),"",DataPembayaran_BLU!O67)</f>
        <v/>
      </c>
      <c r="J68" s="11" t="str">
        <f>IF(ISBLANK(DataPembayaran_BLU!P67),"",DataPembayaran_BLU!P67)</f>
        <v/>
      </c>
      <c r="K68" s="11" t="str">
        <f>IF(ISBLANK(DataPembayaran_BLU!Q67),"",DataPembayaran_BLU!Q67)</f>
        <v/>
      </c>
      <c r="L68" s="11" t="str">
        <f>IF(ISBLANK(DataPembayaran_BLU!R67),"",DataPembayaran_BLU!R67)</f>
        <v/>
      </c>
    </row>
    <row r="69" spans="1:12" s="376" customFormat="1" ht="25.35" customHeight="1">
      <c r="A69" s="372" t="str">
        <f>IF(ISBLANK(DataPembayaran_BLU!A68),"",DataPembayaran_BLU!A68)</f>
        <v/>
      </c>
      <c r="B69" s="373" t="str">
        <f>IF(ISBLANK(DataPembayaran_BLU!B68),"",DataPembayaran_BLU!B68)</f>
        <v/>
      </c>
      <c r="C69" s="374" t="str">
        <f>IF(ISBLANK(DataPembayaran_BLU!C68),"",DataPembayaran_BLU!C68)</f>
        <v/>
      </c>
      <c r="D69" s="375" t="str">
        <f>IF(ISBLANK(DataPembayaran_BLU!$F68),"",DataPembayaran_BLU!$F68)</f>
        <v/>
      </c>
      <c r="E69" s="375" t="str">
        <f t="shared" si="1"/>
        <v/>
      </c>
      <c r="F69" s="10" t="str">
        <f>IF(ISBLANK(DataPembayaran_BLU!$L68),"",DataPembayaran_BLU!$L68)</f>
        <v/>
      </c>
      <c r="G69" s="372" t="str">
        <f>IF(ISBLANK(DataPembayaran_BLU!M68),"",DataPembayaran_BLU!M68)</f>
        <v/>
      </c>
      <c r="H69" s="11" t="str">
        <f>IF(ISBLANK(DataPembayaran_BLU!N68),"",DataPembayaran_BLU!N68)</f>
        <v/>
      </c>
      <c r="I69" s="12" t="str">
        <f>IF(ISBLANK(DataPembayaran_BLU!O68),"",DataPembayaran_BLU!O68)</f>
        <v/>
      </c>
      <c r="J69" s="11" t="str">
        <f>IF(ISBLANK(DataPembayaran_BLU!P68),"",DataPembayaran_BLU!P68)</f>
        <v/>
      </c>
      <c r="K69" s="11" t="str">
        <f>IF(ISBLANK(DataPembayaran_BLU!Q68),"",DataPembayaran_BLU!Q68)</f>
        <v/>
      </c>
      <c r="L69" s="11" t="str">
        <f>IF(ISBLANK(DataPembayaran_BLU!R68),"",DataPembayaran_BLU!R68)</f>
        <v/>
      </c>
    </row>
    <row r="70" spans="1:12" s="376" customFormat="1" ht="25.35" customHeight="1">
      <c r="A70" s="372" t="str">
        <f>IF(ISBLANK(DataPembayaran_BLU!A69),"",DataPembayaran_BLU!A69)</f>
        <v/>
      </c>
      <c r="B70" s="373" t="str">
        <f>IF(ISBLANK(DataPembayaran_BLU!B69),"",DataPembayaran_BLU!B69)</f>
        <v/>
      </c>
      <c r="C70" s="374" t="str">
        <f>IF(ISBLANK(DataPembayaran_BLU!C69),"",DataPembayaran_BLU!C69)</f>
        <v/>
      </c>
      <c r="D70" s="375" t="str">
        <f>IF(ISBLANK(DataPembayaran_BLU!$F69),"",DataPembayaran_BLU!$F69)</f>
        <v/>
      </c>
      <c r="E70" s="375" t="str">
        <f t="shared" si="1"/>
        <v/>
      </c>
      <c r="F70" s="10" t="str">
        <f>IF(ISBLANK(DataPembayaran_BLU!$L69),"",DataPembayaran_BLU!$L69)</f>
        <v/>
      </c>
      <c r="G70" s="372" t="str">
        <f>IF(ISBLANK(DataPembayaran_BLU!M69),"",DataPembayaran_BLU!M69)</f>
        <v/>
      </c>
      <c r="H70" s="11" t="str">
        <f>IF(ISBLANK(DataPembayaran_BLU!N69),"",DataPembayaran_BLU!N69)</f>
        <v/>
      </c>
      <c r="I70" s="12" t="str">
        <f>IF(ISBLANK(DataPembayaran_BLU!O69),"",DataPembayaran_BLU!O69)</f>
        <v/>
      </c>
      <c r="J70" s="11" t="str">
        <f>IF(ISBLANK(DataPembayaran_BLU!P69),"",DataPembayaran_BLU!P69)</f>
        <v/>
      </c>
      <c r="K70" s="11" t="str">
        <f>IF(ISBLANK(DataPembayaran_BLU!Q69),"",DataPembayaran_BLU!Q69)</f>
        <v/>
      </c>
      <c r="L70" s="11" t="str">
        <f>IF(ISBLANK(DataPembayaran_BLU!R69),"",DataPembayaran_BLU!R69)</f>
        <v/>
      </c>
    </row>
    <row r="71" spans="1:12" s="376" customFormat="1" ht="25.35" customHeight="1">
      <c r="A71" s="372" t="str">
        <f>IF(ISBLANK(DataPembayaran_BLU!A70),"",DataPembayaran_BLU!A70)</f>
        <v/>
      </c>
      <c r="B71" s="373" t="str">
        <f>IF(ISBLANK(DataPembayaran_BLU!B70),"",DataPembayaran_BLU!B70)</f>
        <v/>
      </c>
      <c r="C71" s="374" t="str">
        <f>IF(ISBLANK(DataPembayaran_BLU!C70),"",DataPembayaran_BLU!C70)</f>
        <v/>
      </c>
      <c r="D71" s="375" t="str">
        <f>IF(ISBLANK(DataPembayaran_BLU!$F70),"",DataPembayaran_BLU!$F70)</f>
        <v/>
      </c>
      <c r="E71" s="375" t="str">
        <f t="shared" si="1"/>
        <v/>
      </c>
      <c r="F71" s="10" t="str">
        <f>IF(ISBLANK(DataPembayaran_BLU!$L70),"",DataPembayaran_BLU!$L70)</f>
        <v/>
      </c>
      <c r="G71" s="372" t="str">
        <f>IF(ISBLANK(DataPembayaran_BLU!M70),"",DataPembayaran_BLU!M70)</f>
        <v/>
      </c>
      <c r="H71" s="11" t="str">
        <f>IF(ISBLANK(DataPembayaran_BLU!N70),"",DataPembayaran_BLU!N70)</f>
        <v/>
      </c>
      <c r="I71" s="12" t="str">
        <f>IF(ISBLANK(DataPembayaran_BLU!O70),"",DataPembayaran_BLU!O70)</f>
        <v/>
      </c>
      <c r="J71" s="11" t="str">
        <f>IF(ISBLANK(DataPembayaran_BLU!P70),"",DataPembayaran_BLU!P70)</f>
        <v/>
      </c>
      <c r="K71" s="11" t="str">
        <f>IF(ISBLANK(DataPembayaran_BLU!Q70),"",DataPembayaran_BLU!Q70)</f>
        <v/>
      </c>
      <c r="L71" s="11" t="str">
        <f>IF(ISBLANK(DataPembayaran_BLU!R70),"",DataPembayaran_BLU!R70)</f>
        <v/>
      </c>
    </row>
    <row r="72" spans="1:12" s="376" customFormat="1" ht="25.35" customHeight="1">
      <c r="A72" s="372" t="str">
        <f>IF(ISBLANK(DataPembayaran_BLU!A71),"",DataPembayaran_BLU!A71)</f>
        <v/>
      </c>
      <c r="B72" s="373" t="str">
        <f>IF(ISBLANK(DataPembayaran_BLU!B71),"",DataPembayaran_BLU!B71)</f>
        <v/>
      </c>
      <c r="C72" s="374" t="str">
        <f>IF(ISBLANK(DataPembayaran_BLU!C71),"",DataPembayaran_BLU!C71)</f>
        <v/>
      </c>
      <c r="D72" s="375" t="str">
        <f>IF(ISBLANK(DataPembayaran_BLU!$F71),"",DataPembayaran_BLU!$F71)</f>
        <v/>
      </c>
      <c r="E72" s="375" t="str">
        <f t="shared" si="1"/>
        <v/>
      </c>
      <c r="F72" s="10" t="str">
        <f>IF(ISBLANK(DataPembayaran_BLU!$L71),"",DataPembayaran_BLU!$L71)</f>
        <v/>
      </c>
      <c r="G72" s="372" t="str">
        <f>IF(ISBLANK(DataPembayaran_BLU!M71),"",DataPembayaran_BLU!M71)</f>
        <v/>
      </c>
      <c r="H72" s="11" t="str">
        <f>IF(ISBLANK(DataPembayaran_BLU!N71),"",DataPembayaran_BLU!N71)</f>
        <v/>
      </c>
      <c r="I72" s="12" t="str">
        <f>IF(ISBLANK(DataPembayaran_BLU!O71),"",DataPembayaran_BLU!O71)</f>
        <v/>
      </c>
      <c r="J72" s="11" t="str">
        <f>IF(ISBLANK(DataPembayaran_BLU!P71),"",DataPembayaran_BLU!P71)</f>
        <v/>
      </c>
      <c r="K72" s="11" t="str">
        <f>IF(ISBLANK(DataPembayaran_BLU!Q71),"",DataPembayaran_BLU!Q71)</f>
        <v/>
      </c>
      <c r="L72" s="11" t="str">
        <f>IF(ISBLANK(DataPembayaran_BLU!R71),"",DataPembayaran_BLU!R71)</f>
        <v/>
      </c>
    </row>
    <row r="73" spans="1:12" s="376" customFormat="1" ht="25.35" customHeight="1">
      <c r="A73" s="372" t="str">
        <f>IF(ISBLANK(DataPembayaran_BLU!A72),"",DataPembayaran_BLU!A72)</f>
        <v/>
      </c>
      <c r="B73" s="373" t="str">
        <f>IF(ISBLANK(DataPembayaran_BLU!B72),"",DataPembayaran_BLU!B72)</f>
        <v/>
      </c>
      <c r="C73" s="374" t="str">
        <f>IF(ISBLANK(DataPembayaran_BLU!C72),"",DataPembayaran_BLU!C72)</f>
        <v/>
      </c>
      <c r="D73" s="375" t="str">
        <f>IF(ISBLANK(DataPembayaran_BLU!$F72),"",DataPembayaran_BLU!$F72)</f>
        <v/>
      </c>
      <c r="E73" s="375" t="str">
        <f t="shared" si="1"/>
        <v/>
      </c>
      <c r="F73" s="10" t="str">
        <f>IF(ISBLANK(DataPembayaran_BLU!$L72),"",DataPembayaran_BLU!$L72)</f>
        <v/>
      </c>
      <c r="G73" s="372" t="str">
        <f>IF(ISBLANK(DataPembayaran_BLU!M72),"",DataPembayaran_BLU!M72)</f>
        <v/>
      </c>
      <c r="H73" s="11" t="str">
        <f>IF(ISBLANK(DataPembayaran_BLU!N72),"",DataPembayaran_BLU!N72)</f>
        <v/>
      </c>
      <c r="I73" s="12" t="str">
        <f>IF(ISBLANK(DataPembayaran_BLU!O72),"",DataPembayaran_BLU!O72)</f>
        <v/>
      </c>
      <c r="J73" s="11" t="str">
        <f>IF(ISBLANK(DataPembayaran_BLU!P72),"",DataPembayaran_BLU!P72)</f>
        <v/>
      </c>
      <c r="K73" s="11" t="str">
        <f>IF(ISBLANK(DataPembayaran_BLU!Q72),"",DataPembayaran_BLU!Q72)</f>
        <v/>
      </c>
      <c r="L73" s="11" t="str">
        <f>IF(ISBLANK(DataPembayaran_BLU!R72),"",DataPembayaran_BLU!R72)</f>
        <v/>
      </c>
    </row>
    <row r="74" spans="1:12" s="376" customFormat="1" ht="25.35" customHeight="1">
      <c r="A74" s="372" t="str">
        <f>IF(ISBLANK(DataPembayaran_BLU!A73),"",DataPembayaran_BLU!A73)</f>
        <v/>
      </c>
      <c r="B74" s="373" t="str">
        <f>IF(ISBLANK(DataPembayaran_BLU!B73),"",DataPembayaran_BLU!B73)</f>
        <v/>
      </c>
      <c r="C74" s="374" t="str">
        <f>IF(ISBLANK(DataPembayaran_BLU!C73),"",DataPembayaran_BLU!C73)</f>
        <v/>
      </c>
      <c r="D74" s="375" t="str">
        <f>IF(ISBLANK(DataPembayaran_BLU!$F73),"",DataPembayaran_BLU!$F73)</f>
        <v/>
      </c>
      <c r="E74" s="375" t="str">
        <f t="shared" si="1"/>
        <v/>
      </c>
      <c r="F74" s="10" t="str">
        <f>IF(ISBLANK(DataPembayaran_BLU!$L73),"",DataPembayaran_BLU!$L73)</f>
        <v/>
      </c>
      <c r="G74" s="372" t="str">
        <f>IF(ISBLANK(DataPembayaran_BLU!M73),"",DataPembayaran_BLU!M73)</f>
        <v/>
      </c>
      <c r="H74" s="11" t="str">
        <f>IF(ISBLANK(DataPembayaran_BLU!N73),"",DataPembayaran_BLU!N73)</f>
        <v/>
      </c>
      <c r="I74" s="12" t="str">
        <f>IF(ISBLANK(DataPembayaran_BLU!O73),"",DataPembayaran_BLU!O73)</f>
        <v/>
      </c>
      <c r="J74" s="11" t="str">
        <f>IF(ISBLANK(DataPembayaran_BLU!P73),"",DataPembayaran_BLU!P73)</f>
        <v/>
      </c>
      <c r="K74" s="11" t="str">
        <f>IF(ISBLANK(DataPembayaran_BLU!Q73),"",DataPembayaran_BLU!Q73)</f>
        <v/>
      </c>
      <c r="L74" s="11" t="str">
        <f>IF(ISBLANK(DataPembayaran_BLU!R73),"",DataPembayaran_BLU!R73)</f>
        <v/>
      </c>
    </row>
    <row r="75" spans="1:12" s="376" customFormat="1" ht="25.35" customHeight="1">
      <c r="A75" s="372" t="str">
        <f>IF(ISBLANK(DataPembayaran_BLU!A74),"",DataPembayaran_BLU!A74)</f>
        <v/>
      </c>
      <c r="B75" s="373" t="str">
        <f>IF(ISBLANK(DataPembayaran_BLU!B74),"",DataPembayaran_BLU!B74)</f>
        <v/>
      </c>
      <c r="C75" s="374" t="str">
        <f>IF(ISBLANK(DataPembayaran_BLU!C74),"",DataPembayaran_BLU!C74)</f>
        <v/>
      </c>
      <c r="D75" s="375" t="str">
        <f>IF(ISBLANK(DataPembayaran_BLU!$F74),"",DataPembayaran_BLU!$F74)</f>
        <v/>
      </c>
      <c r="E75" s="375" t="str">
        <f t="shared" si="1"/>
        <v/>
      </c>
      <c r="F75" s="10" t="str">
        <f>IF(ISBLANK(DataPembayaran_BLU!$L74),"",DataPembayaran_BLU!$L74)</f>
        <v/>
      </c>
      <c r="G75" s="372" t="str">
        <f>IF(ISBLANK(DataPembayaran_BLU!M74),"",DataPembayaran_BLU!M74)</f>
        <v/>
      </c>
      <c r="H75" s="11" t="str">
        <f>IF(ISBLANK(DataPembayaran_BLU!N74),"",DataPembayaran_BLU!N74)</f>
        <v/>
      </c>
      <c r="I75" s="12" t="str">
        <f>IF(ISBLANK(DataPembayaran_BLU!O74),"",DataPembayaran_BLU!O74)</f>
        <v/>
      </c>
      <c r="J75" s="11" t="str">
        <f>IF(ISBLANK(DataPembayaran_BLU!P74),"",DataPembayaran_BLU!P74)</f>
        <v/>
      </c>
      <c r="K75" s="11" t="str">
        <f>IF(ISBLANK(DataPembayaran_BLU!Q74),"",DataPembayaran_BLU!Q74)</f>
        <v/>
      </c>
      <c r="L75" s="11" t="str">
        <f>IF(ISBLANK(DataPembayaran_BLU!R74),"",DataPembayaran_BLU!R74)</f>
        <v/>
      </c>
    </row>
    <row r="76" spans="1:12" s="376" customFormat="1" ht="25.35" customHeight="1">
      <c r="A76" s="372" t="str">
        <f>IF(ISBLANK(DataPembayaran_BLU!A75),"",DataPembayaran_BLU!A75)</f>
        <v/>
      </c>
      <c r="B76" s="373" t="str">
        <f>IF(ISBLANK(DataPembayaran_BLU!B75),"",DataPembayaran_BLU!B75)</f>
        <v/>
      </c>
      <c r="C76" s="374" t="str">
        <f>IF(ISBLANK(DataPembayaran_BLU!C75),"",DataPembayaran_BLU!C75)</f>
        <v/>
      </c>
      <c r="D76" s="375" t="str">
        <f>IF(ISBLANK(DataPembayaran_BLU!$F75),"",DataPembayaran_BLU!$F75)</f>
        <v/>
      </c>
      <c r="E76" s="375" t="str">
        <f t="shared" si="1"/>
        <v/>
      </c>
      <c r="F76" s="10" t="str">
        <f>IF(ISBLANK(DataPembayaran_BLU!$L75),"",DataPembayaran_BLU!$L75)</f>
        <v/>
      </c>
      <c r="G76" s="372" t="str">
        <f>IF(ISBLANK(DataPembayaran_BLU!M75),"",DataPembayaran_BLU!M75)</f>
        <v/>
      </c>
      <c r="H76" s="11" t="str">
        <f>IF(ISBLANK(DataPembayaran_BLU!N75),"",DataPembayaran_BLU!N75)</f>
        <v/>
      </c>
      <c r="I76" s="12" t="str">
        <f>IF(ISBLANK(DataPembayaran_BLU!O75),"",DataPembayaran_BLU!O75)</f>
        <v/>
      </c>
      <c r="J76" s="11" t="str">
        <f>IF(ISBLANK(DataPembayaran_BLU!P75),"",DataPembayaran_BLU!P75)</f>
        <v/>
      </c>
      <c r="K76" s="11" t="str">
        <f>IF(ISBLANK(DataPembayaran_BLU!Q75),"",DataPembayaran_BLU!Q75)</f>
        <v/>
      </c>
      <c r="L76" s="11" t="str">
        <f>IF(ISBLANK(DataPembayaran_BLU!R75),"",DataPembayaran_BLU!R75)</f>
        <v/>
      </c>
    </row>
    <row r="77" spans="1:12" s="376" customFormat="1" ht="25.35" customHeight="1">
      <c r="A77" s="372" t="str">
        <f>IF(ISBLANK(DataPembayaran_BLU!A76),"",DataPembayaran_BLU!A76)</f>
        <v/>
      </c>
      <c r="B77" s="373" t="str">
        <f>IF(ISBLANK(DataPembayaran_BLU!B76),"",DataPembayaran_BLU!B76)</f>
        <v/>
      </c>
      <c r="C77" s="374" t="str">
        <f>IF(ISBLANK(DataPembayaran_BLU!C76),"",DataPembayaran_BLU!C76)</f>
        <v/>
      </c>
      <c r="D77" s="375" t="str">
        <f>IF(ISBLANK(DataPembayaran_BLU!$F76),"",DataPembayaran_BLU!$F76)</f>
        <v/>
      </c>
      <c r="E77" s="375" t="str">
        <f t="shared" si="1"/>
        <v/>
      </c>
      <c r="F77" s="10" t="str">
        <f>IF(ISBLANK(DataPembayaran_BLU!$L76),"",DataPembayaran_BLU!$L76)</f>
        <v/>
      </c>
      <c r="G77" s="372" t="str">
        <f>IF(ISBLANK(DataPembayaran_BLU!M76),"",DataPembayaran_BLU!M76)</f>
        <v/>
      </c>
      <c r="H77" s="11" t="str">
        <f>IF(ISBLANK(DataPembayaran_BLU!N76),"",DataPembayaran_BLU!N76)</f>
        <v/>
      </c>
      <c r="I77" s="12" t="str">
        <f>IF(ISBLANK(DataPembayaran_BLU!O76),"",DataPembayaran_BLU!O76)</f>
        <v/>
      </c>
      <c r="J77" s="11" t="str">
        <f>IF(ISBLANK(DataPembayaran_BLU!P76),"",DataPembayaran_BLU!P76)</f>
        <v/>
      </c>
      <c r="K77" s="11" t="str">
        <f>IF(ISBLANK(DataPembayaran_BLU!Q76),"",DataPembayaran_BLU!Q76)</f>
        <v/>
      </c>
      <c r="L77" s="11" t="str">
        <f>IF(ISBLANK(DataPembayaran_BLU!R76),"",DataPembayaran_BLU!R76)</f>
        <v/>
      </c>
    </row>
    <row r="78" spans="1:12" s="376" customFormat="1" ht="25.35" customHeight="1">
      <c r="A78" s="372" t="str">
        <f>IF(ISBLANK(DataPembayaran_BLU!A77),"",DataPembayaran_BLU!A77)</f>
        <v/>
      </c>
      <c r="B78" s="373" t="str">
        <f>IF(ISBLANK(DataPembayaran_BLU!B77),"",DataPembayaran_BLU!B77)</f>
        <v/>
      </c>
      <c r="C78" s="374" t="str">
        <f>IF(ISBLANK(DataPembayaran_BLU!C77),"",DataPembayaran_BLU!C77)</f>
        <v/>
      </c>
      <c r="D78" s="375" t="str">
        <f>IF(ISBLANK(DataPembayaran_BLU!$F77),"",DataPembayaran_BLU!$F77)</f>
        <v/>
      </c>
      <c r="E78" s="375" t="str">
        <f t="shared" si="1"/>
        <v/>
      </c>
      <c r="F78" s="10" t="str">
        <f>IF(ISBLANK(DataPembayaran_BLU!$L77),"",DataPembayaran_BLU!$L77)</f>
        <v/>
      </c>
      <c r="G78" s="372" t="str">
        <f>IF(ISBLANK(DataPembayaran_BLU!M77),"",DataPembayaran_BLU!M77)</f>
        <v/>
      </c>
      <c r="H78" s="11" t="str">
        <f>IF(ISBLANK(DataPembayaran_BLU!N77),"",DataPembayaran_BLU!N77)</f>
        <v/>
      </c>
      <c r="I78" s="12" t="str">
        <f>IF(ISBLANK(DataPembayaran_BLU!O77),"",DataPembayaran_BLU!O77)</f>
        <v/>
      </c>
      <c r="J78" s="11" t="str">
        <f>IF(ISBLANK(DataPembayaran_BLU!P77),"",DataPembayaran_BLU!P77)</f>
        <v/>
      </c>
      <c r="K78" s="11" t="str">
        <f>IF(ISBLANK(DataPembayaran_BLU!Q77),"",DataPembayaran_BLU!Q77)</f>
        <v/>
      </c>
      <c r="L78" s="11" t="str">
        <f>IF(ISBLANK(DataPembayaran_BLU!R77),"",DataPembayaran_BLU!R77)</f>
        <v/>
      </c>
    </row>
    <row r="79" spans="1:12" s="376" customFormat="1" ht="25.35" customHeight="1">
      <c r="A79" s="372" t="str">
        <f>IF(ISBLANK(DataPembayaran_BLU!A78),"",DataPembayaran_BLU!A78)</f>
        <v/>
      </c>
      <c r="B79" s="373" t="str">
        <f>IF(ISBLANK(DataPembayaran_BLU!B78),"",DataPembayaran_BLU!B78)</f>
        <v/>
      </c>
      <c r="C79" s="374" t="str">
        <f>IF(ISBLANK(DataPembayaran_BLU!C78),"",DataPembayaran_BLU!C78)</f>
        <v/>
      </c>
      <c r="D79" s="375" t="str">
        <f>IF(ISBLANK(DataPembayaran_BLU!$F78),"",DataPembayaran_BLU!$F78)</f>
        <v/>
      </c>
      <c r="E79" s="375" t="str">
        <f t="shared" si="1"/>
        <v/>
      </c>
      <c r="F79" s="10" t="str">
        <f>IF(ISBLANK(DataPembayaran_BLU!$L78),"",DataPembayaran_BLU!$L78)</f>
        <v/>
      </c>
      <c r="G79" s="372" t="str">
        <f>IF(ISBLANK(DataPembayaran_BLU!M78),"",DataPembayaran_BLU!M78)</f>
        <v/>
      </c>
      <c r="H79" s="11" t="str">
        <f>IF(ISBLANK(DataPembayaran_BLU!N78),"",DataPembayaran_BLU!N78)</f>
        <v/>
      </c>
      <c r="I79" s="12" t="str">
        <f>IF(ISBLANK(DataPembayaran_BLU!O78),"",DataPembayaran_BLU!O78)</f>
        <v/>
      </c>
      <c r="J79" s="11" t="str">
        <f>IF(ISBLANK(DataPembayaran_BLU!P78),"",DataPembayaran_BLU!P78)</f>
        <v/>
      </c>
      <c r="K79" s="11" t="str">
        <f>IF(ISBLANK(DataPembayaran_BLU!Q78),"",DataPembayaran_BLU!Q78)</f>
        <v/>
      </c>
      <c r="L79" s="11" t="str">
        <f>IF(ISBLANK(DataPembayaran_BLU!R78),"",DataPembayaran_BLU!R78)</f>
        <v/>
      </c>
    </row>
    <row r="80" spans="1:12" s="376" customFormat="1" ht="25.35" customHeight="1">
      <c r="A80" s="372" t="str">
        <f>IF(ISBLANK(DataPembayaran_BLU!A79),"",DataPembayaran_BLU!A79)</f>
        <v/>
      </c>
      <c r="B80" s="373" t="str">
        <f>IF(ISBLANK(DataPembayaran_BLU!B79),"",DataPembayaran_BLU!B79)</f>
        <v/>
      </c>
      <c r="C80" s="374" t="str">
        <f>IF(ISBLANK(DataPembayaran_BLU!C79),"",DataPembayaran_BLU!C79)</f>
        <v/>
      </c>
      <c r="D80" s="375" t="str">
        <f>IF(ISBLANK(DataPembayaran_BLU!$F79),"",DataPembayaran_BLU!$F79)</f>
        <v/>
      </c>
      <c r="E80" s="375" t="str">
        <f t="shared" si="1"/>
        <v/>
      </c>
      <c r="F80" s="10" t="str">
        <f>IF(ISBLANK(DataPembayaran_BLU!$L79),"",DataPembayaran_BLU!$L79)</f>
        <v/>
      </c>
      <c r="G80" s="372" t="str">
        <f>IF(ISBLANK(DataPembayaran_BLU!M79),"",DataPembayaran_BLU!M79)</f>
        <v/>
      </c>
      <c r="H80" s="11" t="str">
        <f>IF(ISBLANK(DataPembayaran_BLU!N79),"",DataPembayaran_BLU!N79)</f>
        <v/>
      </c>
      <c r="I80" s="12" t="str">
        <f>IF(ISBLANK(DataPembayaran_BLU!O79),"",DataPembayaran_BLU!O79)</f>
        <v/>
      </c>
      <c r="J80" s="11" t="str">
        <f>IF(ISBLANK(DataPembayaran_BLU!P79),"",DataPembayaran_BLU!P79)</f>
        <v/>
      </c>
      <c r="K80" s="11" t="str">
        <f>IF(ISBLANK(DataPembayaran_BLU!Q79),"",DataPembayaran_BLU!Q79)</f>
        <v/>
      </c>
      <c r="L80" s="11" t="str">
        <f>IF(ISBLANK(DataPembayaran_BLU!R79),"",DataPembayaran_BLU!R79)</f>
        <v/>
      </c>
    </row>
    <row r="81" spans="1:12" s="376" customFormat="1" ht="25.35" customHeight="1">
      <c r="A81" s="372" t="str">
        <f>IF(ISBLANK(DataPembayaran_BLU!A80),"",DataPembayaran_BLU!A80)</f>
        <v/>
      </c>
      <c r="B81" s="373" t="str">
        <f>IF(ISBLANK(DataPembayaran_BLU!B80),"",DataPembayaran_BLU!B80)</f>
        <v/>
      </c>
      <c r="C81" s="374" t="str">
        <f>IF(ISBLANK(DataPembayaran_BLU!C80),"",DataPembayaran_BLU!C80)</f>
        <v/>
      </c>
      <c r="D81" s="375" t="str">
        <f>IF(ISBLANK(DataPembayaran_BLU!$F80),"",DataPembayaran_BLU!$F80)</f>
        <v/>
      </c>
      <c r="E81" s="375" t="str">
        <f t="shared" si="1"/>
        <v/>
      </c>
      <c r="F81" s="10" t="str">
        <f>IF(ISBLANK(DataPembayaran_BLU!$L80),"",DataPembayaran_BLU!$L80)</f>
        <v/>
      </c>
      <c r="G81" s="372" t="str">
        <f>IF(ISBLANK(DataPembayaran_BLU!M80),"",DataPembayaran_BLU!M80)</f>
        <v/>
      </c>
      <c r="H81" s="11" t="str">
        <f>IF(ISBLANK(DataPembayaran_BLU!N80),"",DataPembayaran_BLU!N80)</f>
        <v/>
      </c>
      <c r="I81" s="12" t="str">
        <f>IF(ISBLANK(DataPembayaran_BLU!O80),"",DataPembayaran_BLU!O80)</f>
        <v/>
      </c>
      <c r="J81" s="11" t="str">
        <f>IF(ISBLANK(DataPembayaran_BLU!P80),"",DataPembayaran_BLU!P80)</f>
        <v/>
      </c>
      <c r="K81" s="11" t="str">
        <f>IF(ISBLANK(DataPembayaran_BLU!Q80),"",DataPembayaran_BLU!Q80)</f>
        <v/>
      </c>
      <c r="L81" s="11" t="str">
        <f>IF(ISBLANK(DataPembayaran_BLU!R80),"",DataPembayaran_BLU!R80)</f>
        <v/>
      </c>
    </row>
    <row r="82" spans="1:12" s="376" customFormat="1" ht="25.35" customHeight="1">
      <c r="A82" s="372" t="str">
        <f>IF(ISBLANK(DataPembayaran_BLU!A81),"",DataPembayaran_BLU!A81)</f>
        <v/>
      </c>
      <c r="B82" s="373" t="str">
        <f>IF(ISBLANK(DataPembayaran_BLU!B81),"",DataPembayaran_BLU!B81)</f>
        <v/>
      </c>
      <c r="C82" s="374" t="str">
        <f>IF(ISBLANK(DataPembayaran_BLU!C81),"",DataPembayaran_BLU!C81)</f>
        <v/>
      </c>
      <c r="D82" s="375" t="str">
        <f>IF(ISBLANK(DataPembayaran_BLU!$F81),"",DataPembayaran_BLU!$F81)</f>
        <v/>
      </c>
      <c r="E82" s="375" t="str">
        <f t="shared" si="1"/>
        <v/>
      </c>
      <c r="F82" s="10" t="str">
        <f>IF(ISBLANK(DataPembayaran_BLU!$L81),"",DataPembayaran_BLU!$L81)</f>
        <v/>
      </c>
      <c r="G82" s="372" t="str">
        <f>IF(ISBLANK(DataPembayaran_BLU!M81),"",DataPembayaran_BLU!M81)</f>
        <v/>
      </c>
      <c r="H82" s="11" t="str">
        <f>IF(ISBLANK(DataPembayaran_BLU!N81),"",DataPembayaran_BLU!N81)</f>
        <v/>
      </c>
      <c r="I82" s="12" t="str">
        <f>IF(ISBLANK(DataPembayaran_BLU!O81),"",DataPembayaran_BLU!O81)</f>
        <v/>
      </c>
      <c r="J82" s="11" t="str">
        <f>IF(ISBLANK(DataPembayaran_BLU!P81),"",DataPembayaran_BLU!P81)</f>
        <v/>
      </c>
      <c r="K82" s="11" t="str">
        <f>IF(ISBLANK(DataPembayaran_BLU!Q81),"",DataPembayaran_BLU!Q81)</f>
        <v/>
      </c>
      <c r="L82" s="11" t="str">
        <f>IF(ISBLANK(DataPembayaran_BLU!R81),"",DataPembayaran_BLU!R81)</f>
        <v/>
      </c>
    </row>
    <row r="83" spans="1:12" s="376" customFormat="1" ht="25.35" customHeight="1">
      <c r="A83" s="372" t="str">
        <f>IF(ISBLANK(DataPembayaran_BLU!A82),"",DataPembayaran_BLU!A82)</f>
        <v/>
      </c>
      <c r="B83" s="373" t="str">
        <f>IF(ISBLANK(DataPembayaran_BLU!B82),"",DataPembayaran_BLU!B82)</f>
        <v/>
      </c>
      <c r="C83" s="374" t="str">
        <f>IF(ISBLANK(DataPembayaran_BLU!C82),"",DataPembayaran_BLU!C82)</f>
        <v/>
      </c>
      <c r="D83" s="375" t="str">
        <f>IF(ISBLANK(DataPembayaran_BLU!$F82),"",DataPembayaran_BLU!$F82)</f>
        <v/>
      </c>
      <c r="E83" s="375" t="str">
        <f t="shared" si="1"/>
        <v/>
      </c>
      <c r="F83" s="10" t="str">
        <f>IF(ISBLANK(DataPembayaran_BLU!$L82),"",DataPembayaran_BLU!$L82)</f>
        <v/>
      </c>
      <c r="G83" s="372" t="str">
        <f>IF(ISBLANK(DataPembayaran_BLU!M82),"",DataPembayaran_BLU!M82)</f>
        <v/>
      </c>
      <c r="H83" s="11" t="str">
        <f>IF(ISBLANK(DataPembayaran_BLU!N82),"",DataPembayaran_BLU!N82)</f>
        <v/>
      </c>
      <c r="I83" s="12" t="str">
        <f>IF(ISBLANK(DataPembayaran_BLU!O82),"",DataPembayaran_BLU!O82)</f>
        <v/>
      </c>
      <c r="J83" s="11" t="str">
        <f>IF(ISBLANK(DataPembayaran_BLU!P82),"",DataPembayaran_BLU!P82)</f>
        <v/>
      </c>
      <c r="K83" s="11" t="str">
        <f>IF(ISBLANK(DataPembayaran_BLU!Q82),"",DataPembayaran_BLU!Q82)</f>
        <v/>
      </c>
      <c r="L83" s="11" t="str">
        <f>IF(ISBLANK(DataPembayaran_BLU!R82),"",DataPembayaran_BLU!R82)</f>
        <v/>
      </c>
    </row>
    <row r="84" spans="1:12" s="376" customFormat="1" ht="25.35" customHeight="1">
      <c r="A84" s="372" t="str">
        <f>IF(ISBLANK(DataPembayaran_BLU!A83),"",DataPembayaran_BLU!A83)</f>
        <v/>
      </c>
      <c r="B84" s="373" t="str">
        <f>IF(ISBLANK(DataPembayaran_BLU!B83),"",DataPembayaran_BLU!B83)</f>
        <v/>
      </c>
      <c r="C84" s="374" t="str">
        <f>IF(ISBLANK(DataPembayaran_BLU!C83),"",DataPembayaran_BLU!C83)</f>
        <v/>
      </c>
      <c r="D84" s="375" t="str">
        <f>IF(ISBLANK(DataPembayaran_BLU!$F83),"",DataPembayaran_BLU!$F83)</f>
        <v/>
      </c>
      <c r="E84" s="375" t="str">
        <f t="shared" si="1"/>
        <v/>
      </c>
      <c r="F84" s="10" t="str">
        <f>IF(ISBLANK(DataPembayaran_BLU!$L83),"",DataPembayaran_BLU!$L83)</f>
        <v/>
      </c>
      <c r="G84" s="372" t="str">
        <f>IF(ISBLANK(DataPembayaran_BLU!M83),"",DataPembayaran_BLU!M83)</f>
        <v/>
      </c>
      <c r="H84" s="11" t="str">
        <f>IF(ISBLANK(DataPembayaran_BLU!N83),"",DataPembayaran_BLU!N83)</f>
        <v/>
      </c>
      <c r="I84" s="12" t="str">
        <f>IF(ISBLANK(DataPembayaran_BLU!O83),"",DataPembayaran_BLU!O83)</f>
        <v/>
      </c>
      <c r="J84" s="11" t="str">
        <f>IF(ISBLANK(DataPembayaran_BLU!P83),"",DataPembayaran_BLU!P83)</f>
        <v/>
      </c>
      <c r="K84" s="11" t="str">
        <f>IF(ISBLANK(DataPembayaran_BLU!Q83),"",DataPembayaran_BLU!Q83)</f>
        <v/>
      </c>
      <c r="L84" s="11" t="str">
        <f>IF(ISBLANK(DataPembayaran_BLU!R83),"",DataPembayaran_BLU!R83)</f>
        <v/>
      </c>
    </row>
    <row r="85" spans="1:12" s="376" customFormat="1" ht="25.35" customHeight="1">
      <c r="A85" s="372" t="str">
        <f>IF(ISBLANK(DataPembayaran_BLU!A84),"",DataPembayaran_BLU!A84)</f>
        <v/>
      </c>
      <c r="B85" s="373" t="str">
        <f>IF(ISBLANK(DataPembayaran_BLU!B84),"",DataPembayaran_BLU!B84)</f>
        <v/>
      </c>
      <c r="C85" s="374" t="str">
        <f>IF(ISBLANK(DataPembayaran_BLU!C84),"",DataPembayaran_BLU!C84)</f>
        <v/>
      </c>
      <c r="D85" s="375" t="str">
        <f>IF(ISBLANK(DataPembayaran_BLU!$F84),"",DataPembayaran_BLU!$F84)</f>
        <v/>
      </c>
      <c r="E85" s="375" t="str">
        <f t="shared" si="1"/>
        <v/>
      </c>
      <c r="F85" s="10" t="str">
        <f>IF(ISBLANK(DataPembayaran_BLU!$L84),"",DataPembayaran_BLU!$L84)</f>
        <v/>
      </c>
      <c r="G85" s="372" t="str">
        <f>IF(ISBLANK(DataPembayaran_BLU!M84),"",DataPembayaran_BLU!M84)</f>
        <v/>
      </c>
      <c r="H85" s="11" t="str">
        <f>IF(ISBLANK(DataPembayaran_BLU!N84),"",DataPembayaran_BLU!N84)</f>
        <v/>
      </c>
      <c r="I85" s="12" t="str">
        <f>IF(ISBLANK(DataPembayaran_BLU!O84),"",DataPembayaran_BLU!O84)</f>
        <v/>
      </c>
      <c r="J85" s="11" t="str">
        <f>IF(ISBLANK(DataPembayaran_BLU!P84),"",DataPembayaran_BLU!P84)</f>
        <v/>
      </c>
      <c r="K85" s="11" t="str">
        <f>IF(ISBLANK(DataPembayaran_BLU!Q84),"",DataPembayaran_BLU!Q84)</f>
        <v/>
      </c>
      <c r="L85" s="11" t="str">
        <f>IF(ISBLANK(DataPembayaran_BLU!R84),"",DataPembayaran_BLU!R84)</f>
        <v/>
      </c>
    </row>
    <row r="86" spans="1:12" s="376" customFormat="1" ht="25.35" customHeight="1">
      <c r="A86" s="372" t="str">
        <f>IF(ISBLANK(DataPembayaran_BLU!A85),"",DataPembayaran_BLU!A85)</f>
        <v/>
      </c>
      <c r="B86" s="373" t="str">
        <f>IF(ISBLANK(DataPembayaran_BLU!B85),"",DataPembayaran_BLU!B85)</f>
        <v/>
      </c>
      <c r="C86" s="374" t="str">
        <f>IF(ISBLANK(DataPembayaran_BLU!C85),"",DataPembayaran_BLU!C85)</f>
        <v/>
      </c>
      <c r="D86" s="375" t="str">
        <f>IF(ISBLANK(DataPembayaran_BLU!$F85),"",DataPembayaran_BLU!$F85)</f>
        <v/>
      </c>
      <c r="E86" s="375" t="str">
        <f t="shared" si="1"/>
        <v/>
      </c>
      <c r="F86" s="10" t="str">
        <f>IF(ISBLANK(DataPembayaran_BLU!$L85),"",DataPembayaran_BLU!$L85)</f>
        <v/>
      </c>
      <c r="G86" s="372" t="str">
        <f>IF(ISBLANK(DataPembayaran_BLU!M85),"",DataPembayaran_BLU!M85)</f>
        <v/>
      </c>
      <c r="H86" s="11" t="str">
        <f>IF(ISBLANK(DataPembayaran_BLU!N85),"",DataPembayaran_BLU!N85)</f>
        <v/>
      </c>
      <c r="I86" s="12" t="str">
        <f>IF(ISBLANK(DataPembayaran_BLU!O85),"",DataPembayaran_BLU!O85)</f>
        <v/>
      </c>
      <c r="J86" s="11" t="str">
        <f>IF(ISBLANK(DataPembayaran_BLU!P85),"",DataPembayaran_BLU!P85)</f>
        <v/>
      </c>
      <c r="K86" s="11" t="str">
        <f>IF(ISBLANK(DataPembayaran_BLU!Q85),"",DataPembayaran_BLU!Q85)</f>
        <v/>
      </c>
      <c r="L86" s="11" t="str">
        <f>IF(ISBLANK(DataPembayaran_BLU!R85),"",DataPembayaran_BLU!R85)</f>
        <v/>
      </c>
    </row>
    <row r="87" spans="1:12" s="376" customFormat="1" ht="25.35" customHeight="1">
      <c r="A87" s="372" t="str">
        <f>IF(ISBLANK(DataPembayaran_BLU!A86),"",DataPembayaran_BLU!A86)</f>
        <v/>
      </c>
      <c r="B87" s="373" t="str">
        <f>IF(ISBLANK(DataPembayaran_BLU!B86),"",DataPembayaran_BLU!B86)</f>
        <v/>
      </c>
      <c r="C87" s="374" t="str">
        <f>IF(ISBLANK(DataPembayaran_BLU!C86),"",DataPembayaran_BLU!C86)</f>
        <v/>
      </c>
      <c r="D87" s="375" t="str">
        <f>IF(ISBLANK(DataPembayaran_BLU!$F86),"",DataPembayaran_BLU!$F86)</f>
        <v/>
      </c>
      <c r="E87" s="375" t="str">
        <f t="shared" si="1"/>
        <v/>
      </c>
      <c r="F87" s="10" t="str">
        <f>IF(ISBLANK(DataPembayaran_BLU!$L86),"",DataPembayaran_BLU!$L86)</f>
        <v/>
      </c>
      <c r="G87" s="372" t="str">
        <f>IF(ISBLANK(DataPembayaran_BLU!M86),"",DataPembayaran_BLU!M86)</f>
        <v/>
      </c>
      <c r="H87" s="11" t="str">
        <f>IF(ISBLANK(DataPembayaran_BLU!N86),"",DataPembayaran_BLU!N86)</f>
        <v/>
      </c>
      <c r="I87" s="12" t="str">
        <f>IF(ISBLANK(DataPembayaran_BLU!O86),"",DataPembayaran_BLU!O86)</f>
        <v/>
      </c>
      <c r="J87" s="11" t="str">
        <f>IF(ISBLANK(DataPembayaran_BLU!P86),"",DataPembayaran_BLU!P86)</f>
        <v/>
      </c>
      <c r="K87" s="11" t="str">
        <f>IF(ISBLANK(DataPembayaran_BLU!Q86),"",DataPembayaran_BLU!Q86)</f>
        <v/>
      </c>
      <c r="L87" s="11" t="str">
        <f>IF(ISBLANK(DataPembayaran_BLU!R86),"",DataPembayaran_BLU!R86)</f>
        <v/>
      </c>
    </row>
    <row r="88" spans="1:12" s="376" customFormat="1" ht="25.35" customHeight="1">
      <c r="A88" s="372" t="str">
        <f>IF(ISBLANK(DataPembayaran_BLU!A87),"",DataPembayaran_BLU!A87)</f>
        <v/>
      </c>
      <c r="B88" s="373" t="str">
        <f>IF(ISBLANK(DataPembayaran_BLU!B87),"",DataPembayaran_BLU!B87)</f>
        <v/>
      </c>
      <c r="C88" s="374" t="str">
        <f>IF(ISBLANK(DataPembayaran_BLU!C87),"",DataPembayaran_BLU!C87)</f>
        <v/>
      </c>
      <c r="D88" s="375" t="str">
        <f>IF(ISBLANK(DataPembayaran_BLU!$F87),"",DataPembayaran_BLU!$F87)</f>
        <v/>
      </c>
      <c r="E88" s="375" t="str">
        <f t="shared" si="1"/>
        <v/>
      </c>
      <c r="F88" s="10" t="str">
        <f>IF(ISBLANK(DataPembayaran_BLU!$L87),"",DataPembayaran_BLU!$L87)</f>
        <v/>
      </c>
      <c r="G88" s="372" t="str">
        <f>IF(ISBLANK(DataPembayaran_BLU!M87),"",DataPembayaran_BLU!M87)</f>
        <v/>
      </c>
      <c r="H88" s="11" t="str">
        <f>IF(ISBLANK(DataPembayaran_BLU!N87),"",DataPembayaran_BLU!N87)</f>
        <v/>
      </c>
      <c r="I88" s="12" t="str">
        <f>IF(ISBLANK(DataPembayaran_BLU!O87),"",DataPembayaran_BLU!O87)</f>
        <v/>
      </c>
      <c r="J88" s="11" t="str">
        <f>IF(ISBLANK(DataPembayaran_BLU!P87),"",DataPembayaran_BLU!P87)</f>
        <v/>
      </c>
      <c r="K88" s="11" t="str">
        <f>IF(ISBLANK(DataPembayaran_BLU!Q87),"",DataPembayaran_BLU!Q87)</f>
        <v/>
      </c>
      <c r="L88" s="11" t="str">
        <f>IF(ISBLANK(DataPembayaran_BLU!R87),"",DataPembayaran_BLU!R87)</f>
        <v/>
      </c>
    </row>
    <row r="89" spans="1:12" s="376" customFormat="1" ht="25.35" customHeight="1">
      <c r="A89" s="372" t="str">
        <f>IF(ISBLANK(DataPembayaran_BLU!A88),"",DataPembayaran_BLU!A88)</f>
        <v/>
      </c>
      <c r="B89" s="373" t="str">
        <f>IF(ISBLANK(DataPembayaran_BLU!B88),"",DataPembayaran_BLU!B88)</f>
        <v/>
      </c>
      <c r="C89" s="374" t="str">
        <f>IF(ISBLANK(DataPembayaran_BLU!C88),"",DataPembayaran_BLU!C88)</f>
        <v/>
      </c>
      <c r="D89" s="375" t="str">
        <f>IF(ISBLANK(DataPembayaran_BLU!$F88),"",DataPembayaran_BLU!$F88)</f>
        <v/>
      </c>
      <c r="E89" s="375" t="str">
        <f t="shared" si="1"/>
        <v/>
      </c>
      <c r="F89" s="10" t="str">
        <f>IF(ISBLANK(DataPembayaran_BLU!$L88),"",DataPembayaran_BLU!$L88)</f>
        <v/>
      </c>
      <c r="G89" s="372" t="str">
        <f>IF(ISBLANK(DataPembayaran_BLU!M88),"",DataPembayaran_BLU!M88)</f>
        <v/>
      </c>
      <c r="H89" s="11" t="str">
        <f>IF(ISBLANK(DataPembayaran_BLU!N88),"",DataPembayaran_BLU!N88)</f>
        <v/>
      </c>
      <c r="I89" s="12" t="str">
        <f>IF(ISBLANK(DataPembayaran_BLU!O88),"",DataPembayaran_BLU!O88)</f>
        <v/>
      </c>
      <c r="J89" s="11" t="str">
        <f>IF(ISBLANK(DataPembayaran_BLU!P88),"",DataPembayaran_BLU!P88)</f>
        <v/>
      </c>
      <c r="K89" s="11" t="str">
        <f>IF(ISBLANK(DataPembayaran_BLU!Q88),"",DataPembayaran_BLU!Q88)</f>
        <v/>
      </c>
      <c r="L89" s="11" t="str">
        <f>IF(ISBLANK(DataPembayaran_BLU!R88),"",DataPembayaran_BLU!R88)</f>
        <v/>
      </c>
    </row>
    <row r="90" spans="1:12" s="376" customFormat="1" ht="25.35" customHeight="1">
      <c r="A90" s="372" t="str">
        <f>IF(ISBLANK(DataPembayaran_BLU!A89),"",DataPembayaran_BLU!A89)</f>
        <v/>
      </c>
      <c r="B90" s="373" t="str">
        <f>IF(ISBLANK(DataPembayaran_BLU!B89),"",DataPembayaran_BLU!B89)</f>
        <v/>
      </c>
      <c r="C90" s="374" t="str">
        <f>IF(ISBLANK(DataPembayaran_BLU!C89),"",DataPembayaran_BLU!C89)</f>
        <v/>
      </c>
      <c r="D90" s="375" t="str">
        <f>IF(ISBLANK(DataPembayaran_BLU!$F89),"",DataPembayaran_BLU!$F89)</f>
        <v/>
      </c>
      <c r="E90" s="375" t="str">
        <f t="shared" si="1"/>
        <v/>
      </c>
      <c r="F90" s="10" t="str">
        <f>IF(ISBLANK(DataPembayaran_BLU!$L89),"",DataPembayaran_BLU!$L89)</f>
        <v/>
      </c>
      <c r="G90" s="372" t="str">
        <f>IF(ISBLANK(DataPembayaran_BLU!M89),"",DataPembayaran_BLU!M89)</f>
        <v/>
      </c>
      <c r="H90" s="11" t="str">
        <f>IF(ISBLANK(DataPembayaran_BLU!N89),"",DataPembayaran_BLU!N89)</f>
        <v/>
      </c>
      <c r="I90" s="12" t="str">
        <f>IF(ISBLANK(DataPembayaran_BLU!O89),"",DataPembayaran_BLU!O89)</f>
        <v/>
      </c>
      <c r="J90" s="11" t="str">
        <f>IF(ISBLANK(DataPembayaran_BLU!P89),"",DataPembayaran_BLU!P89)</f>
        <v/>
      </c>
      <c r="K90" s="11" t="str">
        <f>IF(ISBLANK(DataPembayaran_BLU!Q89),"",DataPembayaran_BLU!Q89)</f>
        <v/>
      </c>
      <c r="L90" s="11" t="str">
        <f>IF(ISBLANK(DataPembayaran_BLU!R89),"",DataPembayaran_BLU!R89)</f>
        <v/>
      </c>
    </row>
    <row r="91" spans="1:12" s="376" customFormat="1" ht="25.35" customHeight="1">
      <c r="A91" s="372" t="str">
        <f>IF(ISBLANK(DataPembayaran_BLU!A90),"",DataPembayaran_BLU!A90)</f>
        <v/>
      </c>
      <c r="B91" s="373" t="str">
        <f>IF(ISBLANK(DataPembayaran_BLU!B90),"",DataPembayaran_BLU!B90)</f>
        <v/>
      </c>
      <c r="C91" s="374" t="str">
        <f>IF(ISBLANK(DataPembayaran_BLU!C90),"",DataPembayaran_BLU!C90)</f>
        <v/>
      </c>
      <c r="D91" s="375" t="str">
        <f>IF(ISBLANK(DataPembayaran_BLU!$F90),"",DataPembayaran_BLU!$F90)</f>
        <v/>
      </c>
      <c r="E91" s="375" t="str">
        <f t="shared" si="1"/>
        <v/>
      </c>
      <c r="F91" s="10" t="str">
        <f>IF(ISBLANK(DataPembayaran_BLU!$L90),"",DataPembayaran_BLU!$L90)</f>
        <v/>
      </c>
      <c r="G91" s="372" t="str">
        <f>IF(ISBLANK(DataPembayaran_BLU!M90),"",DataPembayaran_BLU!M90)</f>
        <v/>
      </c>
      <c r="H91" s="11" t="str">
        <f>IF(ISBLANK(DataPembayaran_BLU!N90),"",DataPembayaran_BLU!N90)</f>
        <v/>
      </c>
      <c r="I91" s="12" t="str">
        <f>IF(ISBLANK(DataPembayaran_BLU!O90),"",DataPembayaran_BLU!O90)</f>
        <v/>
      </c>
      <c r="J91" s="11" t="str">
        <f>IF(ISBLANK(DataPembayaran_BLU!P90),"",DataPembayaran_BLU!P90)</f>
        <v/>
      </c>
      <c r="K91" s="11" t="str">
        <f>IF(ISBLANK(DataPembayaran_BLU!Q90),"",DataPembayaran_BLU!Q90)</f>
        <v/>
      </c>
      <c r="L91" s="11" t="str">
        <f>IF(ISBLANK(DataPembayaran_BLU!R90),"",DataPembayaran_BLU!R90)</f>
        <v/>
      </c>
    </row>
    <row r="92" spans="1:12" s="376" customFormat="1" ht="25.35" customHeight="1">
      <c r="A92" s="372" t="str">
        <f>IF(ISBLANK(DataPembayaran_BLU!A91),"",DataPembayaran_BLU!A91)</f>
        <v/>
      </c>
      <c r="B92" s="373" t="str">
        <f>IF(ISBLANK(DataPembayaran_BLU!B91),"",DataPembayaran_BLU!B91)</f>
        <v/>
      </c>
      <c r="C92" s="374" t="str">
        <f>IF(ISBLANK(DataPembayaran_BLU!C91),"",DataPembayaran_BLU!C91)</f>
        <v/>
      </c>
      <c r="D92" s="375" t="str">
        <f>IF(ISBLANK(DataPembayaran_BLU!$F91),"",DataPembayaran_BLU!$F91)</f>
        <v/>
      </c>
      <c r="E92" s="375" t="str">
        <f t="shared" si="1"/>
        <v/>
      </c>
      <c r="F92" s="10" t="str">
        <f>IF(ISBLANK(DataPembayaran_BLU!$L91),"",DataPembayaran_BLU!$L91)</f>
        <v/>
      </c>
      <c r="G92" s="372" t="str">
        <f>IF(ISBLANK(DataPembayaran_BLU!M91),"",DataPembayaran_BLU!M91)</f>
        <v/>
      </c>
      <c r="H92" s="11" t="str">
        <f>IF(ISBLANK(DataPembayaran_BLU!N91),"",DataPembayaran_BLU!N91)</f>
        <v/>
      </c>
      <c r="I92" s="12" t="str">
        <f>IF(ISBLANK(DataPembayaran_BLU!O91),"",DataPembayaran_BLU!O91)</f>
        <v/>
      </c>
      <c r="J92" s="11" t="str">
        <f>IF(ISBLANK(DataPembayaran_BLU!P91),"",DataPembayaran_BLU!P91)</f>
        <v/>
      </c>
      <c r="K92" s="11" t="str">
        <f>IF(ISBLANK(DataPembayaran_BLU!Q91),"",DataPembayaran_BLU!Q91)</f>
        <v/>
      </c>
      <c r="L92" s="11" t="str">
        <f>IF(ISBLANK(DataPembayaran_BLU!R91),"",DataPembayaran_BLU!R91)</f>
        <v/>
      </c>
    </row>
    <row r="93" spans="1:12" s="376" customFormat="1" ht="25.35" customHeight="1">
      <c r="A93" s="372" t="str">
        <f>IF(ISBLANK(DataPembayaran_BLU!A92),"",DataPembayaran_BLU!A92)</f>
        <v/>
      </c>
      <c r="B93" s="373" t="str">
        <f>IF(ISBLANK(DataPembayaran_BLU!B92),"",DataPembayaran_BLU!B92)</f>
        <v/>
      </c>
      <c r="C93" s="374" t="str">
        <f>IF(ISBLANK(DataPembayaran_BLU!C92),"",DataPembayaran_BLU!C92)</f>
        <v/>
      </c>
      <c r="D93" s="375" t="str">
        <f>IF(ISBLANK(DataPembayaran_BLU!$F92),"",DataPembayaran_BLU!$F92)</f>
        <v/>
      </c>
      <c r="E93" s="375" t="str">
        <f t="shared" si="1"/>
        <v/>
      </c>
      <c r="F93" s="10" t="str">
        <f>IF(ISBLANK(DataPembayaran_BLU!$L92),"",DataPembayaran_BLU!$L92)</f>
        <v/>
      </c>
      <c r="G93" s="372" t="str">
        <f>IF(ISBLANK(DataPembayaran_BLU!M92),"",DataPembayaran_BLU!M92)</f>
        <v/>
      </c>
      <c r="H93" s="11" t="str">
        <f>IF(ISBLANK(DataPembayaran_BLU!N92),"",DataPembayaran_BLU!N92)</f>
        <v/>
      </c>
      <c r="I93" s="12" t="str">
        <f>IF(ISBLANK(DataPembayaran_BLU!O92),"",DataPembayaran_BLU!O92)</f>
        <v/>
      </c>
      <c r="J93" s="11" t="str">
        <f>IF(ISBLANK(DataPembayaran_BLU!P92),"",DataPembayaran_BLU!P92)</f>
        <v/>
      </c>
      <c r="K93" s="11" t="str">
        <f>IF(ISBLANK(DataPembayaran_BLU!Q92),"",DataPembayaran_BLU!Q92)</f>
        <v/>
      </c>
      <c r="L93" s="11" t="str">
        <f>IF(ISBLANK(DataPembayaran_BLU!R92),"",DataPembayaran_BLU!R92)</f>
        <v/>
      </c>
    </row>
    <row r="94" spans="1:12" s="376" customFormat="1" ht="25.35" customHeight="1">
      <c r="A94" s="372" t="str">
        <f>IF(ISBLANK(DataPembayaran_BLU!A93),"",DataPembayaran_BLU!A93)</f>
        <v/>
      </c>
      <c r="B94" s="373" t="str">
        <f>IF(ISBLANK(DataPembayaran_BLU!B93),"",DataPembayaran_BLU!B93)</f>
        <v/>
      </c>
      <c r="C94" s="374" t="str">
        <f>IF(ISBLANK(DataPembayaran_BLU!C93),"",DataPembayaran_BLU!C93)</f>
        <v/>
      </c>
      <c r="D94" s="375" t="str">
        <f>IF(ISBLANK(DataPembayaran_BLU!$F93),"",DataPembayaran_BLU!$F93)</f>
        <v/>
      </c>
      <c r="E94" s="375" t="str">
        <f t="shared" si="1"/>
        <v/>
      </c>
      <c r="F94" s="10" t="str">
        <f>IF(ISBLANK(DataPembayaran_BLU!$L93),"",DataPembayaran_BLU!$L93)</f>
        <v/>
      </c>
      <c r="G94" s="372" t="str">
        <f>IF(ISBLANK(DataPembayaran_BLU!M93),"",DataPembayaran_BLU!M93)</f>
        <v/>
      </c>
      <c r="H94" s="11" t="str">
        <f>IF(ISBLANK(DataPembayaran_BLU!N93),"",DataPembayaran_BLU!N93)</f>
        <v/>
      </c>
      <c r="I94" s="12" t="str">
        <f>IF(ISBLANK(DataPembayaran_BLU!O93),"",DataPembayaran_BLU!O93)</f>
        <v/>
      </c>
      <c r="J94" s="11" t="str">
        <f>IF(ISBLANK(DataPembayaran_BLU!P93),"",DataPembayaran_BLU!P93)</f>
        <v/>
      </c>
      <c r="K94" s="11" t="str">
        <f>IF(ISBLANK(DataPembayaran_BLU!Q93),"",DataPembayaran_BLU!Q93)</f>
        <v/>
      </c>
      <c r="L94" s="11" t="str">
        <f>IF(ISBLANK(DataPembayaran_BLU!R93),"",DataPembayaran_BLU!R93)</f>
        <v/>
      </c>
    </row>
    <row r="95" spans="1:12" s="376" customFormat="1" ht="25.35" customHeight="1">
      <c r="A95" s="372" t="str">
        <f>IF(ISBLANK(DataPembayaran_BLU!A94),"",DataPembayaran_BLU!A94)</f>
        <v/>
      </c>
      <c r="B95" s="373" t="str">
        <f>IF(ISBLANK(DataPembayaran_BLU!B94),"",DataPembayaran_BLU!B94)</f>
        <v/>
      </c>
      <c r="C95" s="374" t="str">
        <f>IF(ISBLANK(DataPembayaran_BLU!C94),"",DataPembayaran_BLU!C94)</f>
        <v/>
      </c>
      <c r="D95" s="375" t="str">
        <f>IF(ISBLANK(DataPembayaran_BLU!$F94),"",DataPembayaran_BLU!$F94)</f>
        <v/>
      </c>
      <c r="E95" s="375" t="str">
        <f t="shared" si="1"/>
        <v/>
      </c>
      <c r="F95" s="10" t="str">
        <f>IF(ISBLANK(DataPembayaran_BLU!$L94),"",DataPembayaran_BLU!$L94)</f>
        <v/>
      </c>
      <c r="G95" s="372" t="str">
        <f>IF(ISBLANK(DataPembayaran_BLU!M94),"",DataPembayaran_BLU!M94)</f>
        <v/>
      </c>
      <c r="H95" s="11" t="str">
        <f>IF(ISBLANK(DataPembayaran_BLU!N94),"",DataPembayaran_BLU!N94)</f>
        <v/>
      </c>
      <c r="I95" s="12" t="str">
        <f>IF(ISBLANK(DataPembayaran_BLU!O94),"",DataPembayaran_BLU!O94)</f>
        <v/>
      </c>
      <c r="J95" s="11" t="str">
        <f>IF(ISBLANK(DataPembayaran_BLU!P94),"",DataPembayaran_BLU!P94)</f>
        <v/>
      </c>
      <c r="K95" s="11" t="str">
        <f>IF(ISBLANK(DataPembayaran_BLU!Q94),"",DataPembayaran_BLU!Q94)</f>
        <v/>
      </c>
      <c r="L95" s="11" t="str">
        <f>IF(ISBLANK(DataPembayaran_BLU!R94),"",DataPembayaran_BLU!R94)</f>
        <v/>
      </c>
    </row>
    <row r="96" spans="1:12" s="376" customFormat="1" ht="25.35" customHeight="1">
      <c r="A96" s="372" t="str">
        <f>IF(ISBLANK(DataPembayaran_BLU!A95),"",DataPembayaran_BLU!A95)</f>
        <v/>
      </c>
      <c r="B96" s="373" t="str">
        <f>IF(ISBLANK(DataPembayaran_BLU!B95),"",DataPembayaran_BLU!B95)</f>
        <v/>
      </c>
      <c r="C96" s="374" t="str">
        <f>IF(ISBLANK(DataPembayaran_BLU!C95),"",DataPembayaran_BLU!C95)</f>
        <v/>
      </c>
      <c r="D96" s="375" t="str">
        <f>IF(ISBLANK(DataPembayaran_BLU!$F95),"",DataPembayaran_BLU!$F95)</f>
        <v/>
      </c>
      <c r="E96" s="375" t="str">
        <f t="shared" si="1"/>
        <v/>
      </c>
      <c r="F96" s="10" t="str">
        <f>IF(ISBLANK(DataPembayaran_BLU!$L95),"",DataPembayaran_BLU!$L95)</f>
        <v/>
      </c>
      <c r="G96" s="372" t="str">
        <f>IF(ISBLANK(DataPembayaran_BLU!M95),"",DataPembayaran_BLU!M95)</f>
        <v/>
      </c>
      <c r="H96" s="11" t="str">
        <f>IF(ISBLANK(DataPembayaran_BLU!N95),"",DataPembayaran_BLU!N95)</f>
        <v/>
      </c>
      <c r="I96" s="12" t="str">
        <f>IF(ISBLANK(DataPembayaran_BLU!O95),"",DataPembayaran_BLU!O95)</f>
        <v/>
      </c>
      <c r="J96" s="11" t="str">
        <f>IF(ISBLANK(DataPembayaran_BLU!P95),"",DataPembayaran_BLU!P95)</f>
        <v/>
      </c>
      <c r="K96" s="11" t="str">
        <f>IF(ISBLANK(DataPembayaran_BLU!Q95),"",DataPembayaran_BLU!Q95)</f>
        <v/>
      </c>
      <c r="L96" s="11" t="str">
        <f>IF(ISBLANK(DataPembayaran_BLU!R95),"",DataPembayaran_BLU!R95)</f>
        <v/>
      </c>
    </row>
    <row r="97" spans="1:12" s="376" customFormat="1" ht="25.35" customHeight="1">
      <c r="A97" s="372" t="str">
        <f>IF(ISBLANK(DataPembayaran_BLU!A96),"",DataPembayaran_BLU!A96)</f>
        <v/>
      </c>
      <c r="B97" s="373" t="str">
        <f>IF(ISBLANK(DataPembayaran_BLU!B96),"",DataPembayaran_BLU!B96)</f>
        <v/>
      </c>
      <c r="C97" s="374" t="str">
        <f>IF(ISBLANK(DataPembayaran_BLU!C96),"",DataPembayaran_BLU!C96)</f>
        <v/>
      </c>
      <c r="D97" s="375" t="str">
        <f>IF(ISBLANK(DataPembayaran_BLU!$F96),"",DataPembayaran_BLU!$F96)</f>
        <v/>
      </c>
      <c r="E97" s="375" t="str">
        <f t="shared" si="1"/>
        <v/>
      </c>
      <c r="F97" s="10" t="str">
        <f>IF(ISBLANK(DataPembayaran_BLU!$L96),"",DataPembayaran_BLU!$L96)</f>
        <v/>
      </c>
      <c r="G97" s="372" t="str">
        <f>IF(ISBLANK(DataPembayaran_BLU!M96),"",DataPembayaran_BLU!M96)</f>
        <v/>
      </c>
      <c r="H97" s="11" t="str">
        <f>IF(ISBLANK(DataPembayaran_BLU!N96),"",DataPembayaran_BLU!N96)</f>
        <v/>
      </c>
      <c r="I97" s="12" t="str">
        <f>IF(ISBLANK(DataPembayaran_BLU!O96),"",DataPembayaran_BLU!O96)</f>
        <v/>
      </c>
      <c r="J97" s="11" t="str">
        <f>IF(ISBLANK(DataPembayaran_BLU!P96),"",DataPembayaran_BLU!P96)</f>
        <v/>
      </c>
      <c r="K97" s="11" t="str">
        <f>IF(ISBLANK(DataPembayaran_BLU!Q96),"",DataPembayaran_BLU!Q96)</f>
        <v/>
      </c>
      <c r="L97" s="11" t="str">
        <f>IF(ISBLANK(DataPembayaran_BLU!R96),"",DataPembayaran_BLU!R96)</f>
        <v/>
      </c>
    </row>
    <row r="98" spans="1:12" s="376" customFormat="1" ht="25.35" customHeight="1">
      <c r="A98" s="372" t="str">
        <f>IF(ISBLANK(DataPembayaran_BLU!A97),"",DataPembayaran_BLU!A97)</f>
        <v/>
      </c>
      <c r="B98" s="373" t="str">
        <f>IF(ISBLANK(DataPembayaran_BLU!B97),"",DataPembayaran_BLU!B97)</f>
        <v/>
      </c>
      <c r="C98" s="374" t="str">
        <f>IF(ISBLANK(DataPembayaran_BLU!C97),"",DataPembayaran_BLU!C97)</f>
        <v/>
      </c>
      <c r="D98" s="375" t="str">
        <f>IF(ISBLANK(DataPembayaran_BLU!$F97),"",DataPembayaran_BLU!$F97)</f>
        <v/>
      </c>
      <c r="E98" s="375" t="str">
        <f t="shared" si="1"/>
        <v/>
      </c>
      <c r="F98" s="10" t="str">
        <f>IF(ISBLANK(DataPembayaran_BLU!$L97),"",DataPembayaran_BLU!$L97)</f>
        <v/>
      </c>
      <c r="G98" s="372" t="str">
        <f>IF(ISBLANK(DataPembayaran_BLU!M97),"",DataPembayaran_BLU!M97)</f>
        <v/>
      </c>
      <c r="H98" s="11" t="str">
        <f>IF(ISBLANK(DataPembayaran_BLU!N97),"",DataPembayaran_BLU!N97)</f>
        <v/>
      </c>
      <c r="I98" s="12" t="str">
        <f>IF(ISBLANK(DataPembayaran_BLU!O97),"",DataPembayaran_BLU!O97)</f>
        <v/>
      </c>
      <c r="J98" s="11" t="str">
        <f>IF(ISBLANK(DataPembayaran_BLU!P97),"",DataPembayaran_BLU!P97)</f>
        <v/>
      </c>
      <c r="K98" s="11" t="str">
        <f>IF(ISBLANK(DataPembayaran_BLU!Q97),"",DataPembayaran_BLU!Q97)</f>
        <v/>
      </c>
      <c r="L98" s="11" t="str">
        <f>IF(ISBLANK(DataPembayaran_BLU!R97),"",DataPembayaran_BLU!R97)</f>
        <v/>
      </c>
    </row>
    <row r="99" spans="1:12" s="376" customFormat="1" ht="25.35" customHeight="1">
      <c r="A99" s="372" t="str">
        <f>IF(ISBLANK(DataPembayaran_BLU!A98),"",DataPembayaran_BLU!A98)</f>
        <v/>
      </c>
      <c r="B99" s="373" t="str">
        <f>IF(ISBLANK(DataPembayaran_BLU!B98),"",DataPembayaran_BLU!B98)</f>
        <v/>
      </c>
      <c r="C99" s="374" t="str">
        <f>IF(ISBLANK(DataPembayaran_BLU!C98),"",DataPembayaran_BLU!C98)</f>
        <v/>
      </c>
      <c r="D99" s="375" t="str">
        <f>IF(ISBLANK(DataPembayaran_BLU!$F98),"",DataPembayaran_BLU!$F98)</f>
        <v/>
      </c>
      <c r="E99" s="375" t="str">
        <f t="shared" si="1"/>
        <v/>
      </c>
      <c r="F99" s="10" t="str">
        <f>IF(ISBLANK(DataPembayaran_BLU!$L98),"",DataPembayaran_BLU!$L98)</f>
        <v/>
      </c>
      <c r="G99" s="372" t="str">
        <f>IF(ISBLANK(DataPembayaran_BLU!M98),"",DataPembayaran_BLU!M98)</f>
        <v/>
      </c>
      <c r="H99" s="11" t="str">
        <f>IF(ISBLANK(DataPembayaran_BLU!N98),"",DataPembayaran_BLU!N98)</f>
        <v/>
      </c>
      <c r="I99" s="12" t="str">
        <f>IF(ISBLANK(DataPembayaran_BLU!O98),"",DataPembayaran_BLU!O98)</f>
        <v/>
      </c>
      <c r="J99" s="11" t="str">
        <f>IF(ISBLANK(DataPembayaran_BLU!P98),"",DataPembayaran_BLU!P98)</f>
        <v/>
      </c>
      <c r="K99" s="11" t="str">
        <f>IF(ISBLANK(DataPembayaran_BLU!Q98),"",DataPembayaran_BLU!Q98)</f>
        <v/>
      </c>
      <c r="L99" s="11" t="str">
        <f>IF(ISBLANK(DataPembayaran_BLU!R98),"",DataPembayaran_BLU!R98)</f>
        <v/>
      </c>
    </row>
    <row r="100" spans="1:12" s="376" customFormat="1" ht="25.35" customHeight="1">
      <c r="A100" s="372" t="str">
        <f>IF(ISBLANK(DataPembayaran_BLU!A99),"",DataPembayaran_BLU!A99)</f>
        <v/>
      </c>
      <c r="B100" s="373" t="str">
        <f>IF(ISBLANK(DataPembayaran_BLU!B99),"",DataPembayaran_BLU!B99)</f>
        <v/>
      </c>
      <c r="C100" s="374" t="str">
        <f>IF(ISBLANK(DataPembayaran_BLU!C99),"",DataPembayaran_BLU!C99)</f>
        <v/>
      </c>
      <c r="D100" s="375" t="str">
        <f>IF(ISBLANK(DataPembayaran_BLU!$F99),"",DataPembayaran_BLU!$F99)</f>
        <v/>
      </c>
      <c r="E100" s="375" t="str">
        <f t="shared" si="1"/>
        <v/>
      </c>
      <c r="F100" s="10" t="str">
        <f>IF(ISBLANK(DataPembayaran_BLU!$L99),"",DataPembayaran_BLU!$L99)</f>
        <v/>
      </c>
      <c r="G100" s="372" t="str">
        <f>IF(ISBLANK(DataPembayaran_BLU!M99),"",DataPembayaran_BLU!M99)</f>
        <v/>
      </c>
      <c r="H100" s="11" t="str">
        <f>IF(ISBLANK(DataPembayaran_BLU!N99),"",DataPembayaran_BLU!N99)</f>
        <v/>
      </c>
      <c r="I100" s="12" t="str">
        <f>IF(ISBLANK(DataPembayaran_BLU!O99),"",DataPembayaran_BLU!O99)</f>
        <v/>
      </c>
      <c r="J100" s="11" t="str">
        <f>IF(ISBLANK(DataPembayaran_BLU!P99),"",DataPembayaran_BLU!P99)</f>
        <v/>
      </c>
      <c r="K100" s="11" t="str">
        <f>IF(ISBLANK(DataPembayaran_BLU!Q99),"",DataPembayaran_BLU!Q99)</f>
        <v/>
      </c>
      <c r="L100" s="11" t="str">
        <f>IF(ISBLANK(DataPembayaran_BLU!R99),"",DataPembayaran_BLU!R99)</f>
        <v/>
      </c>
    </row>
    <row r="101" spans="1:12" ht="25.35" customHeight="1">
      <c r="A101" s="372" t="str">
        <f>IF(ISBLANK(DataPembayaran_BLU!A100),"",DataPembayaran_BLU!A100)</f>
        <v/>
      </c>
      <c r="B101" s="373" t="str">
        <f>IF(ISBLANK(DataPembayaran_BLU!B100),"",DataPembayaran_BLU!B100)</f>
        <v/>
      </c>
      <c r="C101" s="374" t="str">
        <f>IF(ISBLANK(DataPembayaran_BLU!C100),"",DataPembayaran_BLU!C100)</f>
        <v/>
      </c>
      <c r="D101" s="375" t="str">
        <f>IF(ISBLANK(DataPembayaran_BLU!$F100),"",DataPembayaran_BLU!$F100)</f>
        <v/>
      </c>
      <c r="E101" s="375" t="str">
        <f t="shared" si="1"/>
        <v/>
      </c>
      <c r="F101" s="10" t="str">
        <f>IF(ISBLANK(DataPembayaran_BLU!$L100),"",DataPembayaran_BLU!$L100)</f>
        <v/>
      </c>
      <c r="G101" s="372" t="str">
        <f>IF(ISBLANK(DataPembayaran_BLU!M100),"",DataPembayaran_BLU!M100)</f>
        <v/>
      </c>
      <c r="H101" s="11" t="str">
        <f>IF(ISBLANK(DataPembayaran_BLU!N100),"",DataPembayaran_BLU!N100)</f>
        <v/>
      </c>
      <c r="I101" s="12" t="str">
        <f>IF(ISBLANK(DataPembayaran_BLU!O100),"",DataPembayaran_BLU!O100)</f>
        <v/>
      </c>
      <c r="J101" s="11" t="str">
        <f>IF(ISBLANK(DataPembayaran_BLU!P100),"",DataPembayaran_BLU!P100)</f>
        <v/>
      </c>
      <c r="K101" s="11" t="str">
        <f>IF(ISBLANK(DataPembayaran_BLU!Q100),"",DataPembayaran_BLU!Q100)</f>
        <v/>
      </c>
      <c r="L101" s="11" t="str">
        <f>IF(ISBLANK(DataPembayaran_BLU!R100),"",DataPembayaran_BLU!R100)</f>
        <v/>
      </c>
    </row>
    <row r="102" spans="1:12" ht="25.35" customHeight="1">
      <c r="A102" s="372" t="str">
        <f>IF(ISBLANK(DataPembayaran_BLU!A101),"",DataPembayaran_BLU!A101)</f>
        <v/>
      </c>
      <c r="B102" s="373" t="str">
        <f>IF(ISBLANK(DataPembayaran_BLU!B101),"",DataPembayaran_BLU!B101)</f>
        <v/>
      </c>
      <c r="C102" s="374" t="str">
        <f>IF(ISBLANK(DataPembayaran_BLU!C101),"",DataPembayaran_BLU!C101)</f>
        <v/>
      </c>
      <c r="D102" s="375" t="str">
        <f>IF(ISBLANK(DataPembayaran_BLU!$F101),"",DataPembayaran_BLU!$F101)</f>
        <v/>
      </c>
      <c r="E102" s="375" t="str">
        <f t="shared" si="1"/>
        <v/>
      </c>
      <c r="F102" s="10" t="str">
        <f>IF(ISBLANK(DataPembayaran_BLU!$L101),"",DataPembayaran_BLU!$L101)</f>
        <v/>
      </c>
      <c r="G102" s="372" t="str">
        <f>IF(ISBLANK(DataPembayaran_BLU!M101),"",DataPembayaran_BLU!M101)</f>
        <v/>
      </c>
      <c r="H102" s="11" t="str">
        <f>IF(ISBLANK(DataPembayaran_BLU!N101),"",DataPembayaran_BLU!N101)</f>
        <v/>
      </c>
      <c r="I102" s="12" t="str">
        <f>IF(ISBLANK(DataPembayaran_BLU!O101),"",DataPembayaran_BLU!O101)</f>
        <v/>
      </c>
      <c r="J102" s="11" t="str">
        <f>IF(ISBLANK(DataPembayaran_BLU!P101),"",DataPembayaran_BLU!P101)</f>
        <v/>
      </c>
      <c r="K102" s="11" t="str">
        <f>IF(ISBLANK(DataPembayaran_BLU!Q101),"",DataPembayaran_BLU!Q101)</f>
        <v/>
      </c>
      <c r="L102" s="11" t="str">
        <f>IF(ISBLANK(DataPembayaran_BLU!R101),"",DataPembayaran_BLU!R101)</f>
        <v/>
      </c>
    </row>
    <row r="103" spans="1:12" ht="25.35" customHeight="1">
      <c r="A103" s="372" t="str">
        <f>IF(ISBLANK(DataPembayaran_BLU!A102),"",DataPembayaran_BLU!A102)</f>
        <v/>
      </c>
      <c r="B103" s="373" t="str">
        <f>IF(ISBLANK(DataPembayaran_BLU!B102),"",DataPembayaran_BLU!B102)</f>
        <v/>
      </c>
      <c r="C103" s="374" t="str">
        <f>IF(ISBLANK(DataPembayaran_BLU!C102),"",DataPembayaran_BLU!C102)</f>
        <v/>
      </c>
      <c r="D103" s="375" t="str">
        <f>IF(ISBLANK(DataPembayaran_BLU!$F102),"",DataPembayaran_BLU!$F102)</f>
        <v/>
      </c>
      <c r="E103" s="375" t="str">
        <f t="shared" si="1"/>
        <v/>
      </c>
      <c r="F103" s="10" t="str">
        <f>IF(ISBLANK(DataPembayaran_BLU!$L102),"",DataPembayaran_BLU!$L102)</f>
        <v/>
      </c>
      <c r="G103" s="372" t="str">
        <f>IF(ISBLANK(DataPembayaran_BLU!M102),"",DataPembayaran_BLU!M102)</f>
        <v/>
      </c>
      <c r="H103" s="11" t="str">
        <f>IF(ISBLANK(DataPembayaran_BLU!N102),"",DataPembayaran_BLU!N102)</f>
        <v/>
      </c>
      <c r="I103" s="12" t="str">
        <f>IF(ISBLANK(DataPembayaran_BLU!O102),"",DataPembayaran_BLU!O102)</f>
        <v/>
      </c>
      <c r="J103" s="11" t="str">
        <f>IF(ISBLANK(DataPembayaran_BLU!P102),"",DataPembayaran_BLU!P102)</f>
        <v/>
      </c>
      <c r="K103" s="11" t="str">
        <f>IF(ISBLANK(DataPembayaran_BLU!Q102),"",DataPembayaran_BLU!Q102)</f>
        <v/>
      </c>
      <c r="L103" s="11" t="str">
        <f>IF(ISBLANK(DataPembayaran_BLU!R102),"",DataPembayaran_BLU!R102)</f>
        <v/>
      </c>
    </row>
    <row r="104" spans="1:12" ht="25.35" customHeight="1">
      <c r="A104" s="372" t="str">
        <f>IF(ISBLANK(DataPembayaran_BLU!A103),"",DataPembayaran_BLU!A103)</f>
        <v/>
      </c>
      <c r="B104" s="373" t="str">
        <f>IF(ISBLANK(DataPembayaran_BLU!B103),"",DataPembayaran_BLU!B103)</f>
        <v/>
      </c>
      <c r="C104" s="374" t="str">
        <f>IF(ISBLANK(DataPembayaran_BLU!C103),"",DataPembayaran_BLU!C103)</f>
        <v/>
      </c>
      <c r="D104" s="375" t="str">
        <f>IF(ISBLANK(DataPembayaran_BLU!$F103),"",DataPembayaran_BLU!$F103)</f>
        <v/>
      </c>
      <c r="E104" s="375" t="str">
        <f t="shared" si="1"/>
        <v/>
      </c>
      <c r="F104" s="10" t="str">
        <f>IF(ISBLANK(DataPembayaran_BLU!$L103),"",DataPembayaran_BLU!$L103)</f>
        <v/>
      </c>
      <c r="G104" s="372" t="str">
        <f>IF(ISBLANK(DataPembayaran_BLU!M103),"",DataPembayaran_BLU!M103)</f>
        <v/>
      </c>
      <c r="H104" s="11" t="str">
        <f>IF(ISBLANK(DataPembayaran_BLU!N103),"",DataPembayaran_BLU!N103)</f>
        <v/>
      </c>
      <c r="I104" s="12" t="str">
        <f>IF(ISBLANK(DataPembayaran_BLU!O103),"",DataPembayaran_BLU!O103)</f>
        <v/>
      </c>
      <c r="J104" s="11" t="str">
        <f>IF(ISBLANK(DataPembayaran_BLU!P103),"",DataPembayaran_BLU!P103)</f>
        <v/>
      </c>
      <c r="K104" s="11" t="str">
        <f>IF(ISBLANK(DataPembayaran_BLU!Q103),"",DataPembayaran_BLU!Q103)</f>
        <v/>
      </c>
      <c r="L104" s="11" t="str">
        <f>IF(ISBLANK(DataPembayaran_BLU!R103),"",DataPembayaran_BLU!R103)</f>
        <v/>
      </c>
    </row>
    <row r="105" spans="1:12" ht="25.35" customHeight="1">
      <c r="A105" s="372" t="str">
        <f>IF(ISBLANK(DataPembayaran_BLU!A104),"",DataPembayaran_BLU!A104)</f>
        <v/>
      </c>
      <c r="B105" s="373" t="str">
        <f>IF(ISBLANK(DataPembayaran_BLU!B104),"",DataPembayaran_BLU!B104)</f>
        <v/>
      </c>
      <c r="C105" s="374" t="str">
        <f>IF(ISBLANK(DataPembayaran_BLU!C104),"",DataPembayaran_BLU!C104)</f>
        <v/>
      </c>
      <c r="D105" s="375" t="str">
        <f>IF(ISBLANK(DataPembayaran_BLU!$F104),"",DataPembayaran_BLU!$F104)</f>
        <v/>
      </c>
      <c r="E105" s="375" t="str">
        <f t="shared" si="1"/>
        <v/>
      </c>
      <c r="F105" s="10" t="str">
        <f>IF(ISBLANK(DataPembayaran_BLU!$L104),"",DataPembayaran_BLU!$L104)</f>
        <v/>
      </c>
      <c r="G105" s="372" t="str">
        <f>IF(ISBLANK(DataPembayaran_BLU!M104),"",DataPembayaran_BLU!M104)</f>
        <v/>
      </c>
      <c r="H105" s="11" t="str">
        <f>IF(ISBLANK(DataPembayaran_BLU!N104),"",DataPembayaran_BLU!N104)</f>
        <v/>
      </c>
      <c r="I105" s="12" t="str">
        <f>IF(ISBLANK(DataPembayaran_BLU!O104),"",DataPembayaran_BLU!O104)</f>
        <v/>
      </c>
      <c r="J105" s="11" t="str">
        <f>IF(ISBLANK(DataPembayaran_BLU!P104),"",DataPembayaran_BLU!P104)</f>
        <v/>
      </c>
      <c r="K105" s="11" t="str">
        <f>IF(ISBLANK(DataPembayaran_BLU!Q104),"",DataPembayaran_BLU!Q104)</f>
        <v/>
      </c>
      <c r="L105" s="11" t="str">
        <f>IF(ISBLANK(DataPembayaran_BLU!R104),"",DataPembayaran_BLU!R104)</f>
        <v/>
      </c>
    </row>
    <row r="106" spans="1:12" ht="25.35" customHeight="1">
      <c r="A106" s="372" t="str">
        <f>IF(ISBLANK(DataPembayaran_BLU!A105),"",DataPembayaran_BLU!A105)</f>
        <v/>
      </c>
      <c r="B106" s="373" t="str">
        <f>IF(ISBLANK(DataPembayaran_BLU!B105),"",DataPembayaran_BLU!B105)</f>
        <v/>
      </c>
      <c r="C106" s="374" t="str">
        <f>IF(ISBLANK(DataPembayaran_BLU!C105),"",DataPembayaran_BLU!C105)</f>
        <v/>
      </c>
      <c r="D106" s="375" t="str">
        <f>IF(ISBLANK(DataPembayaran_BLU!$F105),"",DataPembayaran_BLU!$F105)</f>
        <v/>
      </c>
      <c r="E106" s="375" t="str">
        <f t="shared" si="1"/>
        <v/>
      </c>
      <c r="F106" s="10" t="str">
        <f>IF(ISBLANK(DataPembayaran_BLU!$L105),"",DataPembayaran_BLU!$L105)</f>
        <v/>
      </c>
      <c r="G106" s="372" t="str">
        <f>IF(ISBLANK(DataPembayaran_BLU!M105),"",DataPembayaran_BLU!M105)</f>
        <v/>
      </c>
      <c r="H106" s="11" t="str">
        <f>IF(ISBLANK(DataPembayaran_BLU!N105),"",DataPembayaran_BLU!N105)</f>
        <v/>
      </c>
      <c r="I106" s="12" t="str">
        <f>IF(ISBLANK(DataPembayaran_BLU!O105),"",DataPembayaran_BLU!O105)</f>
        <v/>
      </c>
      <c r="J106" s="11" t="str">
        <f>IF(ISBLANK(DataPembayaran_BLU!P105),"",DataPembayaran_BLU!P105)</f>
        <v/>
      </c>
      <c r="K106" s="11" t="str">
        <f>IF(ISBLANK(DataPembayaran_BLU!Q105),"",DataPembayaran_BLU!Q105)</f>
        <v/>
      </c>
      <c r="L106" s="11" t="str">
        <f>IF(ISBLANK(DataPembayaran_BLU!R105),"",DataPembayaran_BLU!R105)</f>
        <v/>
      </c>
    </row>
    <row r="107" spans="1:12" ht="25.35" customHeight="1">
      <c r="A107" s="372" t="str">
        <f>IF(ISBLANK(DataPembayaran_BLU!A106),"",DataPembayaran_BLU!A106)</f>
        <v/>
      </c>
      <c r="B107" s="373" t="str">
        <f>IF(ISBLANK(DataPembayaran_BLU!B106),"",DataPembayaran_BLU!B106)</f>
        <v/>
      </c>
      <c r="C107" s="374" t="str">
        <f>IF(ISBLANK(DataPembayaran_BLU!C106),"",DataPembayaran_BLU!C106)</f>
        <v/>
      </c>
      <c r="D107" s="375" t="str">
        <f>IF(ISBLANK(DataPembayaran_BLU!$F106),"",DataPembayaran_BLU!$F106)</f>
        <v/>
      </c>
      <c r="E107" s="375" t="str">
        <f t="shared" si="1"/>
        <v/>
      </c>
      <c r="F107" s="10" t="str">
        <f>IF(ISBLANK(DataPembayaran_BLU!$L106),"",DataPembayaran_BLU!$L106)</f>
        <v/>
      </c>
      <c r="G107" s="372" t="str">
        <f>IF(ISBLANK(DataPembayaran_BLU!M106),"",DataPembayaran_BLU!M106)</f>
        <v/>
      </c>
      <c r="H107" s="11" t="str">
        <f>IF(ISBLANK(DataPembayaran_BLU!N106),"",DataPembayaran_BLU!N106)</f>
        <v/>
      </c>
      <c r="I107" s="12" t="str">
        <f>IF(ISBLANK(DataPembayaran_BLU!O106),"",DataPembayaran_BLU!O106)</f>
        <v/>
      </c>
      <c r="J107" s="11" t="str">
        <f>IF(ISBLANK(DataPembayaran_BLU!P106),"",DataPembayaran_BLU!P106)</f>
        <v/>
      </c>
      <c r="K107" s="11" t="str">
        <f>IF(ISBLANK(DataPembayaran_BLU!Q106),"",DataPembayaran_BLU!Q106)</f>
        <v/>
      </c>
      <c r="L107" s="11" t="str">
        <f>IF(ISBLANK(DataPembayaran_BLU!R106),"",DataPembayaran_BLU!R106)</f>
        <v/>
      </c>
    </row>
    <row r="108" spans="1:12" ht="25.35" customHeight="1">
      <c r="A108" s="372" t="str">
        <f>IF(ISBLANK(DataPembayaran_BLU!A107),"",DataPembayaran_BLU!A107)</f>
        <v/>
      </c>
      <c r="B108" s="373" t="str">
        <f>IF(ISBLANK(DataPembayaran_BLU!B107),"",DataPembayaran_BLU!B107)</f>
        <v/>
      </c>
      <c r="C108" s="374" t="str">
        <f>IF(ISBLANK(DataPembayaran_BLU!C107),"",DataPembayaran_BLU!C107)</f>
        <v/>
      </c>
      <c r="D108" s="375" t="str">
        <f>IF(ISBLANK(DataPembayaran_BLU!$F107),"",DataPembayaran_BLU!$F107)</f>
        <v/>
      </c>
      <c r="E108" s="375" t="str">
        <f t="shared" si="1"/>
        <v/>
      </c>
      <c r="F108" s="10" t="str">
        <f>IF(ISBLANK(DataPembayaran_BLU!$L107),"",DataPembayaran_BLU!$L107)</f>
        <v/>
      </c>
      <c r="G108" s="372" t="str">
        <f>IF(ISBLANK(DataPembayaran_BLU!M107),"",DataPembayaran_BLU!M107)</f>
        <v/>
      </c>
      <c r="H108" s="11" t="str">
        <f>IF(ISBLANK(DataPembayaran_BLU!N107),"",DataPembayaran_BLU!N107)</f>
        <v/>
      </c>
      <c r="I108" s="12" t="str">
        <f>IF(ISBLANK(DataPembayaran_BLU!O107),"",DataPembayaran_BLU!O107)</f>
        <v/>
      </c>
      <c r="J108" s="11" t="str">
        <f>IF(ISBLANK(DataPembayaran_BLU!P107),"",DataPembayaran_BLU!P107)</f>
        <v/>
      </c>
      <c r="K108" s="11" t="str">
        <f>IF(ISBLANK(DataPembayaran_BLU!Q107),"",DataPembayaran_BLU!Q107)</f>
        <v/>
      </c>
      <c r="L108" s="11" t="str">
        <f>IF(ISBLANK(DataPembayaran_BLU!R107),"",DataPembayaran_BLU!R107)</f>
        <v/>
      </c>
    </row>
    <row r="109" spans="1:12" ht="25.35" customHeight="1">
      <c r="A109" s="372" t="str">
        <f>IF(ISBLANK(DataPembayaran_BLU!A108),"",DataPembayaran_BLU!A108)</f>
        <v/>
      </c>
      <c r="B109" s="373" t="str">
        <f>IF(ISBLANK(DataPembayaran_BLU!B108),"",DataPembayaran_BLU!B108)</f>
        <v/>
      </c>
      <c r="C109" s="374" t="str">
        <f>IF(ISBLANK(DataPembayaran_BLU!C108),"",DataPembayaran_BLU!C108)</f>
        <v/>
      </c>
      <c r="D109" s="375" t="str">
        <f>IF(ISBLANK(DataPembayaran_BLU!$F108),"",DataPembayaran_BLU!$F108)</f>
        <v/>
      </c>
      <c r="E109" s="375" t="str">
        <f t="shared" si="1"/>
        <v/>
      </c>
      <c r="F109" s="10" t="str">
        <f>IF(ISBLANK(DataPembayaran_BLU!$L108),"",DataPembayaran_BLU!$L108)</f>
        <v/>
      </c>
      <c r="G109" s="372" t="str">
        <f>IF(ISBLANK(DataPembayaran_BLU!M108),"",DataPembayaran_BLU!M108)</f>
        <v/>
      </c>
      <c r="H109" s="11" t="str">
        <f>IF(ISBLANK(DataPembayaran_BLU!N108),"",DataPembayaran_BLU!N108)</f>
        <v/>
      </c>
      <c r="I109" s="12" t="str">
        <f>IF(ISBLANK(DataPembayaran_BLU!O108),"",DataPembayaran_BLU!O108)</f>
        <v/>
      </c>
      <c r="J109" s="11" t="str">
        <f>IF(ISBLANK(DataPembayaran_BLU!P108),"",DataPembayaran_BLU!P108)</f>
        <v/>
      </c>
      <c r="K109" s="11" t="str">
        <f>IF(ISBLANK(DataPembayaran_BLU!Q108),"",DataPembayaran_BLU!Q108)</f>
        <v/>
      </c>
      <c r="L109" s="11" t="str">
        <f>IF(ISBLANK(DataPembayaran_BLU!R108),"",DataPembayaran_BLU!R108)</f>
        <v/>
      </c>
    </row>
    <row r="110" spans="1:12" ht="25.35" customHeight="1">
      <c r="A110" s="372" t="str">
        <f>IF(ISBLANK(DataPembayaran_BLU!A109),"",DataPembayaran_BLU!A109)</f>
        <v/>
      </c>
      <c r="B110" s="373" t="str">
        <f>IF(ISBLANK(DataPembayaran_BLU!B109),"",DataPembayaran_BLU!B109)</f>
        <v/>
      </c>
      <c r="C110" s="374" t="str">
        <f>IF(ISBLANK(DataPembayaran_BLU!C109),"",DataPembayaran_BLU!C109)</f>
        <v/>
      </c>
      <c r="D110" s="375" t="str">
        <f>IF(ISBLANK(DataPembayaran_BLU!$F109),"",DataPembayaran_BLU!$F109)</f>
        <v/>
      </c>
      <c r="E110" s="375" t="str">
        <f t="shared" si="1"/>
        <v/>
      </c>
      <c r="F110" s="10" t="str">
        <f>IF(ISBLANK(DataPembayaran_BLU!$L109),"",DataPembayaran_BLU!$L109)</f>
        <v/>
      </c>
      <c r="G110" s="372" t="str">
        <f>IF(ISBLANK(DataPembayaran_BLU!M109),"",DataPembayaran_BLU!M109)</f>
        <v/>
      </c>
      <c r="H110" s="11" t="str">
        <f>IF(ISBLANK(DataPembayaran_BLU!N109),"",DataPembayaran_BLU!N109)</f>
        <v/>
      </c>
      <c r="I110" s="12" t="str">
        <f>IF(ISBLANK(DataPembayaran_BLU!O109),"",DataPembayaran_BLU!O109)</f>
        <v/>
      </c>
      <c r="J110" s="11" t="str">
        <f>IF(ISBLANK(DataPembayaran_BLU!P109),"",DataPembayaran_BLU!P109)</f>
        <v/>
      </c>
      <c r="K110" s="11" t="str">
        <f>IF(ISBLANK(DataPembayaran_BLU!Q109),"",DataPembayaran_BLU!Q109)</f>
        <v/>
      </c>
      <c r="L110" s="11" t="str">
        <f>IF(ISBLANK(DataPembayaran_BLU!R109),"",DataPembayaran_BLU!R109)</f>
        <v/>
      </c>
    </row>
    <row r="111" spans="1:12" ht="25.35" customHeight="1">
      <c r="A111" s="372" t="str">
        <f>IF(ISBLANK(DataPembayaran_BLU!A110),"",DataPembayaran_BLU!A110)</f>
        <v/>
      </c>
      <c r="B111" s="373" t="str">
        <f>IF(ISBLANK(DataPembayaran_BLU!B110),"",DataPembayaran_BLU!B110)</f>
        <v/>
      </c>
      <c r="C111" s="374" t="str">
        <f>IF(ISBLANK(DataPembayaran_BLU!C110),"",DataPembayaran_BLU!C110)</f>
        <v/>
      </c>
      <c r="D111" s="375" t="str">
        <f>IF(ISBLANK(DataPembayaran_BLU!$F110),"",DataPembayaran_BLU!$F110)</f>
        <v/>
      </c>
      <c r="E111" s="375" t="str">
        <f t="shared" si="1"/>
        <v/>
      </c>
      <c r="F111" s="10" t="str">
        <f>IF(ISBLANK(DataPembayaran_BLU!$L110),"",DataPembayaran_BLU!$L110)</f>
        <v/>
      </c>
      <c r="G111" s="372" t="str">
        <f>IF(ISBLANK(DataPembayaran_BLU!M110),"",DataPembayaran_BLU!M110)</f>
        <v/>
      </c>
      <c r="H111" s="11" t="str">
        <f>IF(ISBLANK(DataPembayaran_BLU!N110),"",DataPembayaran_BLU!N110)</f>
        <v/>
      </c>
      <c r="I111" s="12" t="str">
        <f>IF(ISBLANK(DataPembayaran_BLU!O110),"",DataPembayaran_BLU!O110)</f>
        <v/>
      </c>
      <c r="J111" s="11" t="str">
        <f>IF(ISBLANK(DataPembayaran_BLU!P110),"",DataPembayaran_BLU!P110)</f>
        <v/>
      </c>
      <c r="K111" s="11" t="str">
        <f>IF(ISBLANK(DataPembayaran_BLU!Q110),"",DataPembayaran_BLU!Q110)</f>
        <v/>
      </c>
      <c r="L111" s="11" t="str">
        <f>IF(ISBLANK(DataPembayaran_BLU!R110),"",DataPembayaran_BLU!R110)</f>
        <v/>
      </c>
    </row>
    <row r="112" spans="1:12" ht="25.35" customHeight="1">
      <c r="A112" s="372" t="str">
        <f>IF(ISBLANK(DataPembayaran_BLU!A111),"",DataPembayaran_BLU!A111)</f>
        <v/>
      </c>
      <c r="B112" s="373" t="str">
        <f>IF(ISBLANK(DataPembayaran_BLU!B111),"",DataPembayaran_BLU!B111)</f>
        <v/>
      </c>
      <c r="C112" s="374" t="str">
        <f>IF(ISBLANK(DataPembayaran_BLU!C111),"",DataPembayaran_BLU!C111)</f>
        <v/>
      </c>
      <c r="D112" s="375" t="str">
        <f>IF(ISBLANK(DataPembayaran_BLU!$F111),"",DataPembayaran_BLU!$F111)</f>
        <v/>
      </c>
      <c r="E112" s="375" t="str">
        <f t="shared" si="1"/>
        <v/>
      </c>
      <c r="F112" s="10" t="str">
        <f>IF(ISBLANK(DataPembayaran_BLU!$L111),"",DataPembayaran_BLU!$L111)</f>
        <v/>
      </c>
      <c r="G112" s="372" t="str">
        <f>IF(ISBLANK(DataPembayaran_BLU!M111),"",DataPembayaran_BLU!M111)</f>
        <v/>
      </c>
      <c r="H112" s="11" t="str">
        <f>IF(ISBLANK(DataPembayaran_BLU!N111),"",DataPembayaran_BLU!N111)</f>
        <v/>
      </c>
      <c r="I112" s="12" t="str">
        <f>IF(ISBLANK(DataPembayaran_BLU!O111),"",DataPembayaran_BLU!O111)</f>
        <v/>
      </c>
      <c r="J112" s="11" t="str">
        <f>IF(ISBLANK(DataPembayaran_BLU!P111),"",DataPembayaran_BLU!P111)</f>
        <v/>
      </c>
      <c r="K112" s="11" t="str">
        <f>IF(ISBLANK(DataPembayaran_BLU!Q111),"",DataPembayaran_BLU!Q111)</f>
        <v/>
      </c>
      <c r="L112" s="11" t="str">
        <f>IF(ISBLANK(DataPembayaran_BLU!R111),"",DataPembayaran_BLU!R111)</f>
        <v/>
      </c>
    </row>
    <row r="113" spans="1:12" ht="25.35" customHeight="1">
      <c r="A113" s="372" t="str">
        <f>IF(ISBLANK(DataPembayaran_BLU!A112),"",DataPembayaran_BLU!A112)</f>
        <v/>
      </c>
      <c r="B113" s="373" t="str">
        <f>IF(ISBLANK(DataPembayaran_BLU!B112),"",DataPembayaran_BLU!B112)</f>
        <v/>
      </c>
      <c r="C113" s="374" t="str">
        <f>IF(ISBLANK(DataPembayaran_BLU!C112),"",DataPembayaran_BLU!C112)</f>
        <v/>
      </c>
      <c r="D113" s="375" t="str">
        <f>IF(ISBLANK(DataPembayaran_BLU!$F112),"",DataPembayaran_BLU!$F112)</f>
        <v/>
      </c>
      <c r="E113" s="375" t="str">
        <f t="shared" si="1"/>
        <v/>
      </c>
      <c r="F113" s="10" t="str">
        <f>IF(ISBLANK(DataPembayaran_BLU!$L112),"",DataPembayaran_BLU!$L112)</f>
        <v/>
      </c>
      <c r="G113" s="372" t="str">
        <f>IF(ISBLANK(DataPembayaran_BLU!M112),"",DataPembayaran_BLU!M112)</f>
        <v/>
      </c>
      <c r="H113" s="11" t="str">
        <f>IF(ISBLANK(DataPembayaran_BLU!N112),"",DataPembayaran_BLU!N112)</f>
        <v/>
      </c>
      <c r="I113" s="12" t="str">
        <f>IF(ISBLANK(DataPembayaran_BLU!O112),"",DataPembayaran_BLU!O112)</f>
        <v/>
      </c>
      <c r="J113" s="11" t="str">
        <f>IF(ISBLANK(DataPembayaran_BLU!P112),"",DataPembayaran_BLU!P112)</f>
        <v/>
      </c>
      <c r="K113" s="11" t="str">
        <f>IF(ISBLANK(DataPembayaran_BLU!Q112),"",DataPembayaran_BLU!Q112)</f>
        <v/>
      </c>
      <c r="L113" s="11" t="str">
        <f>IF(ISBLANK(DataPembayaran_BLU!R112),"",DataPembayaran_BLU!R112)</f>
        <v/>
      </c>
    </row>
    <row r="114" spans="1:12" ht="25.35" customHeight="1">
      <c r="A114" s="372" t="str">
        <f>IF(ISBLANK(DataPembayaran_BLU!A113),"",DataPembayaran_BLU!A113)</f>
        <v/>
      </c>
      <c r="B114" s="373" t="str">
        <f>IF(ISBLANK(DataPembayaran_BLU!B113),"",DataPembayaran_BLU!B113)</f>
        <v/>
      </c>
      <c r="C114" s="374" t="str">
        <f>IF(ISBLANK(DataPembayaran_BLU!C113),"",DataPembayaran_BLU!C113)</f>
        <v/>
      </c>
      <c r="D114" s="375" t="str">
        <f>IF(ISBLANK(DataPembayaran_BLU!$F113),"",DataPembayaran_BLU!$F113)</f>
        <v/>
      </c>
      <c r="E114" s="375" t="str">
        <f t="shared" si="1"/>
        <v/>
      </c>
      <c r="F114" s="10" t="str">
        <f>IF(ISBLANK(DataPembayaran_BLU!$L113),"",DataPembayaran_BLU!$L113)</f>
        <v/>
      </c>
      <c r="G114" s="372" t="str">
        <f>IF(ISBLANK(DataPembayaran_BLU!M113),"",DataPembayaran_BLU!M113)</f>
        <v/>
      </c>
      <c r="H114" s="11" t="str">
        <f>IF(ISBLANK(DataPembayaran_BLU!N113),"",DataPembayaran_BLU!N113)</f>
        <v/>
      </c>
      <c r="I114" s="12" t="str">
        <f>IF(ISBLANK(DataPembayaran_BLU!O113),"",DataPembayaran_BLU!O113)</f>
        <v/>
      </c>
      <c r="J114" s="11" t="str">
        <f>IF(ISBLANK(DataPembayaran_BLU!P113),"",DataPembayaran_BLU!P113)</f>
        <v/>
      </c>
      <c r="K114" s="11" t="str">
        <f>IF(ISBLANK(DataPembayaran_BLU!Q113),"",DataPembayaran_BLU!Q113)</f>
        <v/>
      </c>
      <c r="L114" s="11" t="str">
        <f>IF(ISBLANK(DataPembayaran_BLU!R113),"",DataPembayaran_BLU!R113)</f>
        <v/>
      </c>
    </row>
    <row r="115" spans="1:12" ht="25.35" customHeight="1">
      <c r="A115" s="372" t="str">
        <f>IF(ISBLANK(DataPembayaran_BLU!A114),"",DataPembayaran_BLU!A114)</f>
        <v/>
      </c>
      <c r="B115" s="373" t="str">
        <f>IF(ISBLANK(DataPembayaran_BLU!B114),"",DataPembayaran_BLU!B114)</f>
        <v/>
      </c>
      <c r="C115" s="374" t="str">
        <f>IF(ISBLANK(DataPembayaran_BLU!C114),"",DataPembayaran_BLU!C114)</f>
        <v/>
      </c>
      <c r="D115" s="375" t="str">
        <f>IF(ISBLANK(DataPembayaran_BLU!$F114),"",DataPembayaran_BLU!$F114)</f>
        <v/>
      </c>
      <c r="E115" s="375" t="str">
        <f t="shared" si="1"/>
        <v/>
      </c>
      <c r="F115" s="10" t="str">
        <f>IF(ISBLANK(DataPembayaran_BLU!$L114),"",DataPembayaran_BLU!$L114)</f>
        <v/>
      </c>
      <c r="G115" s="372" t="str">
        <f>IF(ISBLANK(DataPembayaran_BLU!M114),"",DataPembayaran_BLU!M114)</f>
        <v/>
      </c>
      <c r="H115" s="11" t="str">
        <f>IF(ISBLANK(DataPembayaran_BLU!N114),"",DataPembayaran_BLU!N114)</f>
        <v/>
      </c>
      <c r="I115" s="12" t="str">
        <f>IF(ISBLANK(DataPembayaran_BLU!O114),"",DataPembayaran_BLU!O114)</f>
        <v/>
      </c>
      <c r="J115" s="11" t="str">
        <f>IF(ISBLANK(DataPembayaran_BLU!P114),"",DataPembayaran_BLU!P114)</f>
        <v/>
      </c>
      <c r="K115" s="11" t="str">
        <f>IF(ISBLANK(DataPembayaran_BLU!Q114),"",DataPembayaran_BLU!Q114)</f>
        <v/>
      </c>
      <c r="L115" s="11" t="str">
        <f>IF(ISBLANK(DataPembayaran_BLU!R114),"",DataPembayaran_BLU!R114)</f>
        <v/>
      </c>
    </row>
    <row r="116" spans="1:12" ht="25.35" customHeight="1">
      <c r="A116" s="372" t="str">
        <f>IF(ISBLANK(DataPembayaran_BLU!A115),"",DataPembayaran_BLU!A115)</f>
        <v/>
      </c>
      <c r="B116" s="373" t="str">
        <f>IF(ISBLANK(DataPembayaran_BLU!B115),"",DataPembayaran_BLU!B115)</f>
        <v/>
      </c>
      <c r="C116" s="374" t="str">
        <f>IF(ISBLANK(DataPembayaran_BLU!C115),"",DataPembayaran_BLU!C115)</f>
        <v/>
      </c>
      <c r="D116" s="375" t="str">
        <f>IF(ISBLANK(DataPembayaran_BLU!$F115),"",DataPembayaran_BLU!$F115)</f>
        <v/>
      </c>
      <c r="E116" s="375" t="str">
        <f t="shared" si="1"/>
        <v/>
      </c>
      <c r="F116" s="10" t="str">
        <f>IF(ISBLANK(DataPembayaran_BLU!$L115),"",DataPembayaran_BLU!$L115)</f>
        <v/>
      </c>
      <c r="G116" s="372" t="str">
        <f>IF(ISBLANK(DataPembayaran_BLU!M115),"",DataPembayaran_BLU!M115)</f>
        <v/>
      </c>
      <c r="H116" s="11" t="str">
        <f>IF(ISBLANK(DataPembayaran_BLU!N115),"",DataPembayaran_BLU!N115)</f>
        <v/>
      </c>
      <c r="I116" s="12" t="str">
        <f>IF(ISBLANK(DataPembayaran_BLU!O115),"",DataPembayaran_BLU!O115)</f>
        <v/>
      </c>
      <c r="J116" s="11" t="str">
        <f>IF(ISBLANK(DataPembayaran_BLU!P115),"",DataPembayaran_BLU!P115)</f>
        <v/>
      </c>
      <c r="K116" s="11" t="str">
        <f>IF(ISBLANK(DataPembayaran_BLU!Q115),"",DataPembayaran_BLU!Q115)</f>
        <v/>
      </c>
      <c r="L116" s="11" t="str">
        <f>IF(ISBLANK(DataPembayaran_BLU!R115),"",DataPembayaran_BLU!R115)</f>
        <v/>
      </c>
    </row>
    <row r="117" spans="1:12" ht="25.35" customHeight="1">
      <c r="A117" s="372" t="str">
        <f>IF(ISBLANK(DataPembayaran_BLU!A116),"",DataPembayaran_BLU!A116)</f>
        <v/>
      </c>
      <c r="B117" s="373" t="str">
        <f>IF(ISBLANK(DataPembayaran_BLU!B116),"",DataPembayaran_BLU!B116)</f>
        <v/>
      </c>
      <c r="C117" s="374" t="str">
        <f>IF(ISBLANK(DataPembayaran_BLU!C116),"",DataPembayaran_BLU!C116)</f>
        <v/>
      </c>
      <c r="D117" s="375" t="str">
        <f>IF(ISBLANK(DataPembayaran_BLU!$F116),"",DataPembayaran_BLU!$F116)</f>
        <v/>
      </c>
      <c r="E117" s="375" t="str">
        <f t="shared" si="1"/>
        <v/>
      </c>
      <c r="F117" s="10" t="str">
        <f>IF(ISBLANK(DataPembayaran_BLU!$L116),"",DataPembayaran_BLU!$L116)</f>
        <v/>
      </c>
      <c r="G117" s="372" t="str">
        <f>IF(ISBLANK(DataPembayaran_BLU!M116),"",DataPembayaran_BLU!M116)</f>
        <v/>
      </c>
      <c r="H117" s="11" t="str">
        <f>IF(ISBLANK(DataPembayaran_BLU!N116),"",DataPembayaran_BLU!N116)</f>
        <v/>
      </c>
      <c r="I117" s="12" t="str">
        <f>IF(ISBLANK(DataPembayaran_BLU!O116),"",DataPembayaran_BLU!O116)</f>
        <v/>
      </c>
      <c r="J117" s="11" t="str">
        <f>IF(ISBLANK(DataPembayaran_BLU!P116),"",DataPembayaran_BLU!P116)</f>
        <v/>
      </c>
      <c r="K117" s="11" t="str">
        <f>IF(ISBLANK(DataPembayaran_BLU!Q116),"",DataPembayaran_BLU!Q116)</f>
        <v/>
      </c>
      <c r="L117" s="11" t="str">
        <f>IF(ISBLANK(DataPembayaran_BLU!R116),"",DataPembayaran_BLU!R116)</f>
        <v/>
      </c>
    </row>
    <row r="118" spans="1:12" ht="25.35" customHeight="1">
      <c r="A118" s="372" t="str">
        <f>IF(ISBLANK(DataPembayaran_BLU!A117),"",DataPembayaran_BLU!A117)</f>
        <v/>
      </c>
      <c r="B118" s="373" t="str">
        <f>IF(ISBLANK(DataPembayaran_BLU!B117),"",DataPembayaran_BLU!B117)</f>
        <v/>
      </c>
      <c r="C118" s="374" t="str">
        <f>IF(ISBLANK(DataPembayaran_BLU!C117),"",DataPembayaran_BLU!C117)</f>
        <v/>
      </c>
      <c r="D118" s="375" t="str">
        <f>IF(ISBLANK(DataPembayaran_BLU!$F117),"",DataPembayaran_BLU!$F117)</f>
        <v/>
      </c>
      <c r="E118" s="375" t="str">
        <f t="shared" si="1"/>
        <v/>
      </c>
      <c r="F118" s="10" t="str">
        <f>IF(ISBLANK(DataPembayaran_BLU!$L117),"",DataPembayaran_BLU!$L117)</f>
        <v/>
      </c>
      <c r="G118" s="372" t="str">
        <f>IF(ISBLANK(DataPembayaran_BLU!M117),"",DataPembayaran_BLU!M117)</f>
        <v/>
      </c>
      <c r="H118" s="11" t="str">
        <f>IF(ISBLANK(DataPembayaran_BLU!N117),"",DataPembayaran_BLU!N117)</f>
        <v/>
      </c>
      <c r="I118" s="12" t="str">
        <f>IF(ISBLANK(DataPembayaran_BLU!O117),"",DataPembayaran_BLU!O117)</f>
        <v/>
      </c>
      <c r="J118" s="11" t="str">
        <f>IF(ISBLANK(DataPembayaran_BLU!P117),"",DataPembayaran_BLU!P117)</f>
        <v/>
      </c>
      <c r="K118" s="11" t="str">
        <f>IF(ISBLANK(DataPembayaran_BLU!Q117),"",DataPembayaran_BLU!Q117)</f>
        <v/>
      </c>
      <c r="L118" s="11" t="str">
        <f>IF(ISBLANK(DataPembayaran_BLU!R117),"",DataPembayaran_BLU!R117)</f>
        <v/>
      </c>
    </row>
    <row r="119" spans="1:12" ht="25.35" customHeight="1">
      <c r="A119" s="372" t="str">
        <f>IF(ISBLANK(DataPembayaran_BLU!A118),"",DataPembayaran_BLU!A118)</f>
        <v/>
      </c>
      <c r="B119" s="373" t="str">
        <f>IF(ISBLANK(DataPembayaran_BLU!B118),"",DataPembayaran_BLU!B118)</f>
        <v/>
      </c>
      <c r="C119" s="374" t="str">
        <f>IF(ISBLANK(DataPembayaran_BLU!C118),"",DataPembayaran_BLU!C118)</f>
        <v/>
      </c>
      <c r="D119" s="375" t="str">
        <f>IF(ISBLANK(DataPembayaran_BLU!$F118),"",DataPembayaran_BLU!$F118)</f>
        <v/>
      </c>
      <c r="E119" s="375" t="str">
        <f t="shared" si="1"/>
        <v/>
      </c>
      <c r="F119" s="10" t="str">
        <f>IF(ISBLANK(DataPembayaran_BLU!$L118),"",DataPembayaran_BLU!$L118)</f>
        <v/>
      </c>
      <c r="G119" s="372" t="str">
        <f>IF(ISBLANK(DataPembayaran_BLU!M118),"",DataPembayaran_BLU!M118)</f>
        <v/>
      </c>
      <c r="H119" s="11" t="str">
        <f>IF(ISBLANK(DataPembayaran_BLU!N118),"",DataPembayaran_BLU!N118)</f>
        <v/>
      </c>
      <c r="I119" s="12" t="str">
        <f>IF(ISBLANK(DataPembayaran_BLU!O118),"",DataPembayaran_BLU!O118)</f>
        <v/>
      </c>
      <c r="J119" s="11" t="str">
        <f>IF(ISBLANK(DataPembayaran_BLU!P118),"",DataPembayaran_BLU!P118)</f>
        <v/>
      </c>
      <c r="K119" s="11" t="str">
        <f>IF(ISBLANK(DataPembayaran_BLU!Q118),"",DataPembayaran_BLU!Q118)</f>
        <v/>
      </c>
      <c r="L119" s="11" t="str">
        <f>IF(ISBLANK(DataPembayaran_BLU!R118),"",DataPembayaran_BLU!R118)</f>
        <v/>
      </c>
    </row>
    <row r="120" spans="1:12" ht="25.35" customHeight="1">
      <c r="A120" s="372" t="str">
        <f>IF(ISBLANK(DataPembayaran_BLU!A119),"",DataPembayaran_BLU!A119)</f>
        <v/>
      </c>
      <c r="B120" s="373" t="str">
        <f>IF(ISBLANK(DataPembayaran_BLU!B119),"",DataPembayaran_BLU!B119)</f>
        <v/>
      </c>
      <c r="C120" s="374" t="str">
        <f>IF(ISBLANK(DataPembayaran_BLU!C119),"",DataPembayaran_BLU!C119)</f>
        <v/>
      </c>
      <c r="D120" s="375" t="str">
        <f>IF(ISBLANK(DataPembayaran_BLU!$F119),"",DataPembayaran_BLU!$F119)</f>
        <v/>
      </c>
      <c r="E120" s="375" t="str">
        <f t="shared" si="1"/>
        <v/>
      </c>
      <c r="F120" s="10" t="str">
        <f>IF(ISBLANK(DataPembayaran_BLU!$L119),"",DataPembayaran_BLU!$L119)</f>
        <v/>
      </c>
      <c r="G120" s="372" t="str">
        <f>IF(ISBLANK(DataPembayaran_BLU!M119),"",DataPembayaran_BLU!M119)</f>
        <v/>
      </c>
      <c r="H120" s="11" t="str">
        <f>IF(ISBLANK(DataPembayaran_BLU!N119),"",DataPembayaran_BLU!N119)</f>
        <v/>
      </c>
      <c r="I120" s="12" t="str">
        <f>IF(ISBLANK(DataPembayaran_BLU!O119),"",DataPembayaran_BLU!O119)</f>
        <v/>
      </c>
      <c r="J120" s="11" t="str">
        <f>IF(ISBLANK(DataPembayaran_BLU!P119),"",DataPembayaran_BLU!P119)</f>
        <v/>
      </c>
      <c r="K120" s="11" t="str">
        <f>IF(ISBLANK(DataPembayaran_BLU!Q119),"",DataPembayaran_BLU!Q119)</f>
        <v/>
      </c>
      <c r="L120" s="11" t="str">
        <f>IF(ISBLANK(DataPembayaran_BLU!R119),"",DataPembayaran_BLU!R119)</f>
        <v/>
      </c>
    </row>
    <row r="121" spans="1:12" ht="25.35" customHeight="1">
      <c r="A121" s="372" t="str">
        <f>IF(ISBLANK(DataPembayaran_BLU!A120),"",DataPembayaran_BLU!A120)</f>
        <v/>
      </c>
      <c r="B121" s="373" t="str">
        <f>IF(ISBLANK(DataPembayaran_BLU!B120),"",DataPembayaran_BLU!B120)</f>
        <v/>
      </c>
      <c r="C121" s="374" t="str">
        <f>IF(ISBLANK(DataPembayaran_BLU!C120),"",DataPembayaran_BLU!C120)</f>
        <v/>
      </c>
      <c r="D121" s="375" t="str">
        <f>IF(ISBLANK(DataPembayaran_BLU!$F120),"",DataPembayaran_BLU!$F120)</f>
        <v/>
      </c>
      <c r="E121" s="375" t="str">
        <f t="shared" si="1"/>
        <v/>
      </c>
      <c r="F121" s="10" t="str">
        <f>IF(ISBLANK(DataPembayaran_BLU!$L120),"",DataPembayaran_BLU!$L120)</f>
        <v/>
      </c>
      <c r="G121" s="372" t="str">
        <f>IF(ISBLANK(DataPembayaran_BLU!M120),"",DataPembayaran_BLU!M120)</f>
        <v/>
      </c>
      <c r="H121" s="11" t="str">
        <f>IF(ISBLANK(DataPembayaran_BLU!N120),"",DataPembayaran_BLU!N120)</f>
        <v/>
      </c>
      <c r="I121" s="12" t="str">
        <f>IF(ISBLANK(DataPembayaran_BLU!O120),"",DataPembayaran_BLU!O120)</f>
        <v/>
      </c>
      <c r="J121" s="11" t="str">
        <f>IF(ISBLANK(DataPembayaran_BLU!P120),"",DataPembayaran_BLU!P120)</f>
        <v/>
      </c>
      <c r="K121" s="11" t="str">
        <f>IF(ISBLANK(DataPembayaran_BLU!Q120),"",DataPembayaran_BLU!Q120)</f>
        <v/>
      </c>
      <c r="L121" s="11" t="str">
        <f>IF(ISBLANK(DataPembayaran_BLU!R120),"",DataPembayaran_BLU!R120)</f>
        <v/>
      </c>
    </row>
    <row r="122" spans="1:12" ht="25.35" customHeight="1">
      <c r="A122" s="372" t="str">
        <f>IF(ISBLANK(DataPembayaran_BLU!A121),"",DataPembayaran_BLU!A121)</f>
        <v/>
      </c>
      <c r="B122" s="373" t="str">
        <f>IF(ISBLANK(DataPembayaran_BLU!B121),"",DataPembayaran_BLU!B121)</f>
        <v/>
      </c>
      <c r="C122" s="374" t="str">
        <f>IF(ISBLANK(DataPembayaran_BLU!C121),"",DataPembayaran_BLU!C121)</f>
        <v/>
      </c>
      <c r="D122" s="375" t="str">
        <f>IF(ISBLANK(DataPembayaran_BLU!$F121),"",DataPembayaran_BLU!$F121)</f>
        <v/>
      </c>
      <c r="E122" s="375" t="str">
        <f t="shared" si="1"/>
        <v/>
      </c>
      <c r="F122" s="10" t="str">
        <f>IF(ISBLANK(DataPembayaran_BLU!$L121),"",DataPembayaran_BLU!$L121)</f>
        <v/>
      </c>
      <c r="G122" s="372" t="str">
        <f>IF(ISBLANK(DataPembayaran_BLU!M121),"",DataPembayaran_BLU!M121)</f>
        <v/>
      </c>
      <c r="H122" s="11" t="str">
        <f>IF(ISBLANK(DataPembayaran_BLU!N121),"",DataPembayaran_BLU!N121)</f>
        <v/>
      </c>
      <c r="I122" s="12" t="str">
        <f>IF(ISBLANK(DataPembayaran_BLU!O121),"",DataPembayaran_BLU!O121)</f>
        <v/>
      </c>
      <c r="J122" s="11" t="str">
        <f>IF(ISBLANK(DataPembayaran_BLU!P121),"",DataPembayaran_BLU!P121)</f>
        <v/>
      </c>
      <c r="K122" s="11" t="str">
        <f>IF(ISBLANK(DataPembayaran_BLU!Q121),"",DataPembayaran_BLU!Q121)</f>
        <v/>
      </c>
      <c r="L122" s="11" t="str">
        <f>IF(ISBLANK(DataPembayaran_BLU!R121),"",DataPembayaran_BLU!R121)</f>
        <v/>
      </c>
    </row>
    <row r="123" spans="1:12" ht="25.35" customHeight="1">
      <c r="A123" s="372" t="str">
        <f>IF(ISBLANK(DataPembayaran_BLU!A122),"",DataPembayaran_BLU!A122)</f>
        <v/>
      </c>
      <c r="B123" s="373" t="str">
        <f>IF(ISBLANK(DataPembayaran_BLU!B122),"",DataPembayaran_BLU!B122)</f>
        <v/>
      </c>
      <c r="C123" s="374" t="str">
        <f>IF(ISBLANK(DataPembayaran_BLU!C122),"",DataPembayaran_BLU!C122)</f>
        <v/>
      </c>
      <c r="D123" s="375" t="str">
        <f>IF(ISBLANK(DataPembayaran_BLU!$F122),"",DataPembayaran_BLU!$F122)</f>
        <v/>
      </c>
      <c r="E123" s="375" t="str">
        <f t="shared" si="1"/>
        <v/>
      </c>
      <c r="F123" s="10" t="str">
        <f>IF(ISBLANK(DataPembayaran_BLU!$L122),"",DataPembayaran_BLU!$L122)</f>
        <v/>
      </c>
      <c r="G123" s="372" t="str">
        <f>IF(ISBLANK(DataPembayaran_BLU!M122),"",DataPembayaran_BLU!M122)</f>
        <v/>
      </c>
      <c r="H123" s="11" t="str">
        <f>IF(ISBLANK(DataPembayaran_BLU!N122),"",DataPembayaran_BLU!N122)</f>
        <v/>
      </c>
      <c r="I123" s="12" t="str">
        <f>IF(ISBLANK(DataPembayaran_BLU!O122),"",DataPembayaran_BLU!O122)</f>
        <v/>
      </c>
      <c r="J123" s="11" t="str">
        <f>IF(ISBLANK(DataPembayaran_BLU!P122),"",DataPembayaran_BLU!P122)</f>
        <v/>
      </c>
      <c r="K123" s="11" t="str">
        <f>IF(ISBLANK(DataPembayaran_BLU!Q122),"",DataPembayaran_BLU!Q122)</f>
        <v/>
      </c>
      <c r="L123" s="11" t="str">
        <f>IF(ISBLANK(DataPembayaran_BLU!R122),"",DataPembayaran_BLU!R122)</f>
        <v/>
      </c>
    </row>
    <row r="124" spans="1:12" ht="25.35" customHeight="1">
      <c r="A124" s="372" t="str">
        <f>IF(ISBLANK(DataPembayaran_BLU!A123),"",DataPembayaran_BLU!A123)</f>
        <v/>
      </c>
      <c r="B124" s="373" t="str">
        <f>IF(ISBLANK(DataPembayaran_BLU!B123),"",DataPembayaran_BLU!B123)</f>
        <v/>
      </c>
      <c r="C124" s="374" t="str">
        <f>IF(ISBLANK(DataPembayaran_BLU!C123),"",DataPembayaran_BLU!C123)</f>
        <v/>
      </c>
      <c r="D124" s="375" t="str">
        <f>IF(ISBLANK(DataPembayaran_BLU!$F123),"",DataPembayaran_BLU!$F123)</f>
        <v/>
      </c>
      <c r="E124" s="375" t="str">
        <f t="shared" si="1"/>
        <v/>
      </c>
      <c r="F124" s="10" t="str">
        <f>IF(ISBLANK(DataPembayaran_BLU!$L123),"",DataPembayaran_BLU!$L123)</f>
        <v/>
      </c>
      <c r="G124" s="372" t="str">
        <f>IF(ISBLANK(DataPembayaran_BLU!M123),"",DataPembayaran_BLU!M123)</f>
        <v/>
      </c>
      <c r="H124" s="11" t="str">
        <f>IF(ISBLANK(DataPembayaran_BLU!N123),"",DataPembayaran_BLU!N123)</f>
        <v/>
      </c>
      <c r="I124" s="12" t="str">
        <f>IF(ISBLANK(DataPembayaran_BLU!O123),"",DataPembayaran_BLU!O123)</f>
        <v/>
      </c>
      <c r="J124" s="11" t="str">
        <f>IF(ISBLANK(DataPembayaran_BLU!P123),"",DataPembayaran_BLU!P123)</f>
        <v/>
      </c>
      <c r="K124" s="11" t="str">
        <f>IF(ISBLANK(DataPembayaran_BLU!Q123),"",DataPembayaran_BLU!Q123)</f>
        <v/>
      </c>
      <c r="L124" s="11" t="str">
        <f>IF(ISBLANK(DataPembayaran_BLU!R123),"",DataPembayaran_BLU!R123)</f>
        <v/>
      </c>
    </row>
    <row r="125" spans="1:12" ht="25.35" customHeight="1">
      <c r="A125" s="372" t="str">
        <f>IF(ISBLANK(DataPembayaran_BLU!A124),"",DataPembayaran_BLU!A124)</f>
        <v/>
      </c>
      <c r="B125" s="373" t="str">
        <f>IF(ISBLANK(DataPembayaran_BLU!B124),"",DataPembayaran_BLU!B124)</f>
        <v/>
      </c>
      <c r="C125" s="374" t="str">
        <f>IF(ISBLANK(DataPembayaran_BLU!C124),"",DataPembayaran_BLU!C124)</f>
        <v/>
      </c>
      <c r="D125" s="375" t="str">
        <f>IF(ISBLANK(DataPembayaran_BLU!$F124),"",DataPembayaran_BLU!$F124)</f>
        <v/>
      </c>
      <c r="E125" s="375" t="str">
        <f t="shared" si="1"/>
        <v/>
      </c>
      <c r="F125" s="10" t="str">
        <f>IF(ISBLANK(DataPembayaran_BLU!$L124),"",DataPembayaran_BLU!$L124)</f>
        <v/>
      </c>
      <c r="G125" s="372" t="str">
        <f>IF(ISBLANK(DataPembayaran_BLU!M124),"",DataPembayaran_BLU!M124)</f>
        <v/>
      </c>
      <c r="H125" s="11" t="str">
        <f>IF(ISBLANK(DataPembayaran_BLU!N124),"",DataPembayaran_BLU!N124)</f>
        <v/>
      </c>
      <c r="I125" s="12" t="str">
        <f>IF(ISBLANK(DataPembayaran_BLU!O124),"",DataPembayaran_BLU!O124)</f>
        <v/>
      </c>
      <c r="J125" s="11" t="str">
        <f>IF(ISBLANK(DataPembayaran_BLU!P124),"",DataPembayaran_BLU!P124)</f>
        <v/>
      </c>
      <c r="K125" s="11" t="str">
        <f>IF(ISBLANK(DataPembayaran_BLU!Q124),"",DataPembayaran_BLU!Q124)</f>
        <v/>
      </c>
      <c r="L125" s="11" t="str">
        <f>IF(ISBLANK(DataPembayaran_BLU!R124),"",DataPembayaran_BLU!R124)</f>
        <v/>
      </c>
    </row>
    <row r="126" spans="1:12" ht="25.35" customHeight="1">
      <c r="A126" s="372" t="str">
        <f>IF(ISBLANK(DataPembayaran_BLU!A125),"",DataPembayaran_BLU!A125)</f>
        <v/>
      </c>
      <c r="B126" s="373" t="str">
        <f>IF(ISBLANK(DataPembayaran_BLU!B125),"",DataPembayaran_BLU!B125)</f>
        <v/>
      </c>
      <c r="C126" s="374" t="str">
        <f>IF(ISBLANK(DataPembayaran_BLU!C125),"",DataPembayaran_BLU!C125)</f>
        <v/>
      </c>
      <c r="D126" s="375" t="str">
        <f>IF(ISBLANK(DataPembayaran_BLU!$F125),"",DataPembayaran_BLU!$F125)</f>
        <v/>
      </c>
      <c r="E126" s="375" t="str">
        <f t="shared" si="1"/>
        <v/>
      </c>
      <c r="F126" s="10" t="str">
        <f>IF(ISBLANK(DataPembayaran_BLU!$L125),"",DataPembayaran_BLU!$L125)</f>
        <v/>
      </c>
      <c r="G126" s="372" t="str">
        <f>IF(ISBLANK(DataPembayaran_BLU!M125),"",DataPembayaran_BLU!M125)</f>
        <v/>
      </c>
      <c r="H126" s="11" t="str">
        <f>IF(ISBLANK(DataPembayaran_BLU!N125),"",DataPembayaran_BLU!N125)</f>
        <v/>
      </c>
      <c r="I126" s="12" t="str">
        <f>IF(ISBLANK(DataPembayaran_BLU!O125),"",DataPembayaran_BLU!O125)</f>
        <v/>
      </c>
      <c r="J126" s="11" t="str">
        <f>IF(ISBLANK(DataPembayaran_BLU!P125),"",DataPembayaran_BLU!P125)</f>
        <v/>
      </c>
      <c r="K126" s="11" t="str">
        <f>IF(ISBLANK(DataPembayaran_BLU!Q125),"",DataPembayaran_BLU!Q125)</f>
        <v/>
      </c>
      <c r="L126" s="11" t="str">
        <f>IF(ISBLANK(DataPembayaran_BLU!R125),"",DataPembayaran_BLU!R125)</f>
        <v/>
      </c>
    </row>
    <row r="127" spans="1:12" ht="25.35" customHeight="1">
      <c r="A127" s="372" t="str">
        <f>IF(ISBLANK(DataPembayaran_BLU!A126),"",DataPembayaran_BLU!A126)</f>
        <v/>
      </c>
      <c r="B127" s="373" t="str">
        <f>IF(ISBLANK(DataPembayaran_BLU!B126),"",DataPembayaran_BLU!B126)</f>
        <v/>
      </c>
      <c r="C127" s="374" t="str">
        <f>IF(ISBLANK(DataPembayaran_BLU!C126),"",DataPembayaran_BLU!C126)</f>
        <v/>
      </c>
      <c r="D127" s="375" t="str">
        <f>IF(ISBLANK(DataPembayaran_BLU!$F126),"",DataPembayaran_BLU!$F126)</f>
        <v/>
      </c>
      <c r="E127" s="375" t="str">
        <f t="shared" si="1"/>
        <v/>
      </c>
      <c r="F127" s="10" t="str">
        <f>IF(ISBLANK(DataPembayaran_BLU!$L126),"",DataPembayaran_BLU!$L126)</f>
        <v/>
      </c>
      <c r="G127" s="372" t="str">
        <f>IF(ISBLANK(DataPembayaran_BLU!M126),"",DataPembayaran_BLU!M126)</f>
        <v/>
      </c>
      <c r="H127" s="11" t="str">
        <f>IF(ISBLANK(DataPembayaran_BLU!N126),"",DataPembayaran_BLU!N126)</f>
        <v/>
      </c>
      <c r="I127" s="12" t="str">
        <f>IF(ISBLANK(DataPembayaran_BLU!O126),"",DataPembayaran_BLU!O126)</f>
        <v/>
      </c>
      <c r="J127" s="11" t="str">
        <f>IF(ISBLANK(DataPembayaran_BLU!P126),"",DataPembayaran_BLU!P126)</f>
        <v/>
      </c>
      <c r="K127" s="11" t="str">
        <f>IF(ISBLANK(DataPembayaran_BLU!Q126),"",DataPembayaran_BLU!Q126)</f>
        <v/>
      </c>
      <c r="L127" s="11" t="str">
        <f>IF(ISBLANK(DataPembayaran_BLU!R126),"",DataPembayaran_BLU!R126)</f>
        <v/>
      </c>
    </row>
    <row r="128" spans="1:12" ht="25.35" customHeight="1">
      <c r="A128" s="372" t="str">
        <f>IF(ISBLANK(DataPembayaran_BLU!A127),"",DataPembayaran_BLU!A127)</f>
        <v/>
      </c>
      <c r="B128" s="373" t="str">
        <f>IF(ISBLANK(DataPembayaran_BLU!B127),"",DataPembayaran_BLU!B127)</f>
        <v/>
      </c>
      <c r="C128" s="374" t="str">
        <f>IF(ISBLANK(DataPembayaran_BLU!C127),"",DataPembayaran_BLU!C127)</f>
        <v/>
      </c>
      <c r="D128" s="375" t="str">
        <f>IF(ISBLANK(DataPembayaran_BLU!$F127),"",DataPembayaran_BLU!$F127)</f>
        <v/>
      </c>
      <c r="E128" s="375" t="str">
        <f t="shared" si="1"/>
        <v/>
      </c>
      <c r="F128" s="10" t="str">
        <f>IF(ISBLANK(DataPembayaran_BLU!$L127),"",DataPembayaran_BLU!$L127)</f>
        <v/>
      </c>
      <c r="G128" s="372" t="str">
        <f>IF(ISBLANK(DataPembayaran_BLU!M127),"",DataPembayaran_BLU!M127)</f>
        <v/>
      </c>
      <c r="H128" s="11" t="str">
        <f>IF(ISBLANK(DataPembayaran_BLU!N127),"",DataPembayaran_BLU!N127)</f>
        <v/>
      </c>
      <c r="I128" s="12" t="str">
        <f>IF(ISBLANK(DataPembayaran_BLU!O127),"",DataPembayaran_BLU!O127)</f>
        <v/>
      </c>
      <c r="J128" s="11" t="str">
        <f>IF(ISBLANK(DataPembayaran_BLU!P127),"",DataPembayaran_BLU!P127)</f>
        <v/>
      </c>
      <c r="K128" s="11" t="str">
        <f>IF(ISBLANK(DataPembayaran_BLU!Q127),"",DataPembayaran_BLU!Q127)</f>
        <v/>
      </c>
      <c r="L128" s="11" t="str">
        <f>IF(ISBLANK(DataPembayaran_BLU!R127),"",DataPembayaran_BLU!R127)</f>
        <v/>
      </c>
    </row>
    <row r="129" spans="1:15" ht="25.35" customHeight="1">
      <c r="A129" s="372" t="str">
        <f>IF(ISBLANK(DataPembayaran_BLU!A128),"",DataPembayaran_BLU!A128)</f>
        <v/>
      </c>
      <c r="B129" s="373" t="str">
        <f>IF(ISBLANK(DataPembayaran_BLU!B128),"",DataPembayaran_BLU!B128)</f>
        <v/>
      </c>
      <c r="C129" s="374" t="str">
        <f>IF(ISBLANK(DataPembayaran_BLU!C128),"",DataPembayaran_BLU!C128)</f>
        <v/>
      </c>
      <c r="D129" s="375" t="str">
        <f>IF(ISBLANK(DataPembayaran_BLU!$F128),"",DataPembayaran_BLU!$F128)</f>
        <v/>
      </c>
      <c r="E129" s="375" t="str">
        <f t="shared" si="1"/>
        <v/>
      </c>
      <c r="F129" s="10" t="str">
        <f>IF(ISBLANK(DataPembayaran_BLU!$L128),"",DataPembayaran_BLU!$L128)</f>
        <v/>
      </c>
      <c r="G129" s="372" t="str">
        <f>IF(ISBLANK(DataPembayaran_BLU!M128),"",DataPembayaran_BLU!M128)</f>
        <v/>
      </c>
      <c r="H129" s="11" t="str">
        <f>IF(ISBLANK(DataPembayaran_BLU!N128),"",DataPembayaran_BLU!N128)</f>
        <v/>
      </c>
      <c r="I129" s="12" t="str">
        <f>IF(ISBLANK(DataPembayaran_BLU!O128),"",DataPembayaran_BLU!O128)</f>
        <v/>
      </c>
      <c r="J129" s="11" t="str">
        <f>IF(ISBLANK(DataPembayaran_BLU!P128),"",DataPembayaran_BLU!P128)</f>
        <v/>
      </c>
      <c r="K129" s="11" t="str">
        <f>IF(ISBLANK(DataPembayaran_BLU!Q128),"",DataPembayaran_BLU!Q128)</f>
        <v/>
      </c>
      <c r="L129" s="11" t="str">
        <f>IF(ISBLANK(DataPembayaran_BLU!R128),"",DataPembayaran_BLU!R128)</f>
        <v/>
      </c>
    </row>
    <row r="130" spans="1:15" ht="25.35" customHeight="1">
      <c r="A130" s="372" t="str">
        <f>IF(ISBLANK(DataPembayaran_BLU!A129),"",DataPembayaran_BLU!A129)</f>
        <v/>
      </c>
      <c r="B130" s="373" t="str">
        <f>IF(ISBLANK(DataPembayaran_BLU!B129),"",DataPembayaran_BLU!B129)</f>
        <v/>
      </c>
      <c r="C130" s="374" t="str">
        <f>IF(ISBLANK(DataPembayaran_BLU!C129),"",DataPembayaran_BLU!C129)</f>
        <v/>
      </c>
      <c r="D130" s="375" t="str">
        <f>IF(ISBLANK(DataPembayaran_BLU!$F129),"",DataPembayaran_BLU!$F129)</f>
        <v/>
      </c>
      <c r="E130" s="375" t="str">
        <f t="shared" si="1"/>
        <v/>
      </c>
      <c r="F130" s="10" t="str">
        <f>IF(ISBLANK(DataPembayaran_BLU!$L129),"",DataPembayaran_BLU!$L129)</f>
        <v/>
      </c>
      <c r="G130" s="372" t="str">
        <f>IF(ISBLANK(DataPembayaran_BLU!M129),"",DataPembayaran_BLU!M129)</f>
        <v/>
      </c>
      <c r="H130" s="11" t="str">
        <f>IF(ISBLANK(DataPembayaran_BLU!N129),"",DataPembayaran_BLU!N129)</f>
        <v/>
      </c>
      <c r="I130" s="12" t="str">
        <f>IF(ISBLANK(DataPembayaran_BLU!O129),"",DataPembayaran_BLU!O129)</f>
        <v/>
      </c>
      <c r="J130" s="11" t="str">
        <f>IF(ISBLANK(DataPembayaran_BLU!P129),"",DataPembayaran_BLU!P129)</f>
        <v/>
      </c>
      <c r="K130" s="11" t="str">
        <f>IF(ISBLANK(DataPembayaran_BLU!Q129),"",DataPembayaran_BLU!Q129)</f>
        <v/>
      </c>
      <c r="L130" s="11" t="str">
        <f>IF(ISBLANK(DataPembayaran_BLU!R129),"",DataPembayaran_BLU!R129)</f>
        <v/>
      </c>
    </row>
    <row r="131" spans="1:15" ht="25.35" customHeight="1">
      <c r="A131" s="372" t="str">
        <f>IF(ISBLANK(DataPembayaran_BLU!A130),"",DataPembayaran_BLU!A130)</f>
        <v/>
      </c>
      <c r="B131" s="373" t="str">
        <f>IF(ISBLANK(DataPembayaran_BLU!B130),"",DataPembayaran_BLU!B130)</f>
        <v/>
      </c>
      <c r="C131" s="374" t="str">
        <f>IF(ISBLANK(DataPembayaran_BLU!C130),"",DataPembayaran_BLU!C130)</f>
        <v/>
      </c>
      <c r="D131" s="375" t="str">
        <f>IF(ISBLANK(DataPembayaran_BLU!$F130),"",DataPembayaran_BLU!$F130)</f>
        <v/>
      </c>
      <c r="E131" s="375" t="str">
        <f t="shared" ref="E131:E194" si="2">IFERROR(INDEX(supplier_npwp,MATCH($D131,supplier,0)),"")</f>
        <v/>
      </c>
      <c r="F131" s="10" t="str">
        <f>IF(ISBLANK(DataPembayaran_BLU!$L130),"",DataPembayaran_BLU!$L130)</f>
        <v/>
      </c>
      <c r="G131" s="372" t="str">
        <f>IF(ISBLANK(DataPembayaran_BLU!M130),"",DataPembayaran_BLU!M130)</f>
        <v/>
      </c>
      <c r="H131" s="11" t="str">
        <f>IF(ISBLANK(DataPembayaran_BLU!N130),"",DataPembayaran_BLU!N130)</f>
        <v/>
      </c>
      <c r="I131" s="12" t="str">
        <f>IF(ISBLANK(DataPembayaran_BLU!O130),"",DataPembayaran_BLU!O130)</f>
        <v/>
      </c>
      <c r="J131" s="11" t="str">
        <f>IF(ISBLANK(DataPembayaran_BLU!P130),"",DataPembayaran_BLU!P130)</f>
        <v/>
      </c>
      <c r="K131" s="11" t="str">
        <f>IF(ISBLANK(DataPembayaran_BLU!Q130),"",DataPembayaran_BLU!Q130)</f>
        <v/>
      </c>
      <c r="L131" s="11" t="str">
        <f>IF(ISBLANK(DataPembayaran_BLU!R130),"",DataPembayaran_BLU!R130)</f>
        <v/>
      </c>
    </row>
    <row r="132" spans="1:15" ht="25.35" customHeight="1">
      <c r="A132" s="372" t="str">
        <f>IF(ISBLANK(DataPembayaran_BLU!A131),"",DataPembayaran_BLU!A131)</f>
        <v/>
      </c>
      <c r="B132" s="373" t="str">
        <f>IF(ISBLANK(DataPembayaran_BLU!B131),"",DataPembayaran_BLU!B131)</f>
        <v/>
      </c>
      <c r="C132" s="374" t="str">
        <f>IF(ISBLANK(DataPembayaran_BLU!C131),"",DataPembayaran_BLU!C131)</f>
        <v/>
      </c>
      <c r="D132" s="375" t="str">
        <f>IF(ISBLANK(DataPembayaran_BLU!$F131),"",DataPembayaran_BLU!$F131)</f>
        <v/>
      </c>
      <c r="E132" s="375" t="str">
        <f t="shared" si="2"/>
        <v/>
      </c>
      <c r="F132" s="10" t="str">
        <f>IF(ISBLANK(DataPembayaran_BLU!$L131),"",DataPembayaran_BLU!$L131)</f>
        <v/>
      </c>
      <c r="G132" s="372" t="str">
        <f>IF(ISBLANK(DataPembayaran_BLU!M131),"",DataPembayaran_BLU!M131)</f>
        <v/>
      </c>
      <c r="H132" s="11" t="str">
        <f>IF(ISBLANK(DataPembayaran_BLU!N131),"",DataPembayaran_BLU!N131)</f>
        <v/>
      </c>
      <c r="I132" s="12" t="str">
        <f>IF(ISBLANK(DataPembayaran_BLU!O131),"",DataPembayaran_BLU!O131)</f>
        <v/>
      </c>
      <c r="J132" s="11" t="str">
        <f>IF(ISBLANK(DataPembayaran_BLU!P131),"",DataPembayaran_BLU!P131)</f>
        <v/>
      </c>
      <c r="K132" s="11" t="str">
        <f>IF(ISBLANK(DataPembayaran_BLU!Q131),"",DataPembayaran_BLU!Q131)</f>
        <v/>
      </c>
      <c r="L132" s="11" t="str">
        <f>IF(ISBLANK(DataPembayaran_BLU!R131),"",DataPembayaran_BLU!R131)</f>
        <v/>
      </c>
    </row>
    <row r="133" spans="1:15" ht="25.35" customHeight="1">
      <c r="A133" s="372" t="str">
        <f>IF(ISBLANK(DataPembayaran_BLU!A132),"",DataPembayaran_BLU!A132)</f>
        <v/>
      </c>
      <c r="B133" s="373" t="str">
        <f>IF(ISBLANK(DataPembayaran_BLU!B132),"",DataPembayaran_BLU!B132)</f>
        <v/>
      </c>
      <c r="C133" s="374" t="str">
        <f>IF(ISBLANK(DataPembayaran_BLU!C132),"",DataPembayaran_BLU!C132)</f>
        <v/>
      </c>
      <c r="D133" s="375" t="str">
        <f>IF(ISBLANK(DataPembayaran_BLU!$F132),"",DataPembayaran_BLU!$F132)</f>
        <v/>
      </c>
      <c r="E133" s="375" t="str">
        <f t="shared" si="2"/>
        <v/>
      </c>
      <c r="F133" s="10" t="str">
        <f>IF(ISBLANK(DataPembayaran_BLU!$L132),"",DataPembayaran_BLU!$L132)</f>
        <v/>
      </c>
      <c r="G133" s="372" t="str">
        <f>IF(ISBLANK(DataPembayaran_BLU!M132),"",DataPembayaran_BLU!M132)</f>
        <v/>
      </c>
      <c r="H133" s="11" t="str">
        <f>IF(ISBLANK(DataPembayaran_BLU!N132),"",DataPembayaran_BLU!N132)</f>
        <v/>
      </c>
      <c r="I133" s="12" t="str">
        <f>IF(ISBLANK(DataPembayaran_BLU!O132),"",DataPembayaran_BLU!O132)</f>
        <v/>
      </c>
      <c r="J133" s="11" t="str">
        <f>IF(ISBLANK(DataPembayaran_BLU!P132),"",DataPembayaran_BLU!P132)</f>
        <v/>
      </c>
      <c r="K133" s="11" t="str">
        <f>IF(ISBLANK(DataPembayaran_BLU!Q132),"",DataPembayaran_BLU!Q132)</f>
        <v/>
      </c>
      <c r="L133" s="11" t="str">
        <f>IF(ISBLANK(DataPembayaran_BLU!R132),"",DataPembayaran_BLU!R132)</f>
        <v/>
      </c>
    </row>
    <row r="134" spans="1:15" ht="25.35" customHeight="1">
      <c r="A134" s="372" t="str">
        <f>IF(ISBLANK(DataPembayaran_BLU!A133),"",DataPembayaran_BLU!A133)</f>
        <v/>
      </c>
      <c r="B134" s="373" t="str">
        <f>IF(ISBLANK(DataPembayaran_BLU!B133),"",DataPembayaran_BLU!B133)</f>
        <v/>
      </c>
      <c r="C134" s="374" t="str">
        <f>IF(ISBLANK(DataPembayaran_BLU!C133),"",DataPembayaran_BLU!C133)</f>
        <v/>
      </c>
      <c r="D134" s="375" t="str">
        <f>IF(ISBLANK(DataPembayaran_BLU!$F133),"",DataPembayaran_BLU!$F133)</f>
        <v/>
      </c>
      <c r="E134" s="375" t="str">
        <f t="shared" si="2"/>
        <v/>
      </c>
      <c r="F134" s="10" t="str">
        <f>IF(ISBLANK(DataPembayaran_BLU!$L133),"",DataPembayaran_BLU!$L133)</f>
        <v/>
      </c>
      <c r="G134" s="372" t="str">
        <f>IF(ISBLANK(DataPembayaran_BLU!M133),"",DataPembayaran_BLU!M133)</f>
        <v/>
      </c>
      <c r="H134" s="11" t="str">
        <f>IF(ISBLANK(DataPembayaran_BLU!N133),"",DataPembayaran_BLU!N133)</f>
        <v/>
      </c>
      <c r="I134" s="12" t="str">
        <f>IF(ISBLANK(DataPembayaran_BLU!O133),"",DataPembayaran_BLU!O133)</f>
        <v/>
      </c>
      <c r="J134" s="11" t="str">
        <f>IF(ISBLANK(DataPembayaran_BLU!P133),"",DataPembayaran_BLU!P133)</f>
        <v/>
      </c>
      <c r="K134" s="11" t="str">
        <f>IF(ISBLANK(DataPembayaran_BLU!Q133),"",DataPembayaran_BLU!Q133)</f>
        <v/>
      </c>
      <c r="L134" s="11" t="str">
        <f>IF(ISBLANK(DataPembayaran_BLU!R133),"",DataPembayaran_BLU!R133)</f>
        <v/>
      </c>
    </row>
    <row r="135" spans="1:15" ht="25.35" customHeight="1">
      <c r="A135" s="372" t="str">
        <f>IF(ISBLANK(DataPembayaran_BLU!A134),"",DataPembayaran_BLU!A134)</f>
        <v/>
      </c>
      <c r="B135" s="373" t="str">
        <f>IF(ISBLANK(DataPembayaran_BLU!B134),"",DataPembayaran_BLU!B134)</f>
        <v/>
      </c>
      <c r="C135" s="374" t="str">
        <f>IF(ISBLANK(DataPembayaran_BLU!C134),"",DataPembayaran_BLU!C134)</f>
        <v/>
      </c>
      <c r="D135" s="375" t="str">
        <f>IF(ISBLANK(DataPembayaran_BLU!$F134),"",DataPembayaran_BLU!$F134)</f>
        <v/>
      </c>
      <c r="E135" s="375" t="str">
        <f t="shared" si="2"/>
        <v/>
      </c>
      <c r="F135" s="10" t="str">
        <f>IF(ISBLANK(DataPembayaran_BLU!$L134),"",DataPembayaran_BLU!$L134)</f>
        <v/>
      </c>
      <c r="G135" s="372" t="str">
        <f>IF(ISBLANK(DataPembayaran_BLU!M134),"",DataPembayaran_BLU!M134)</f>
        <v/>
      </c>
      <c r="H135" s="11" t="str">
        <f>IF(ISBLANK(DataPembayaran_BLU!N134),"",DataPembayaran_BLU!N134)</f>
        <v/>
      </c>
      <c r="I135" s="12" t="str">
        <f>IF(ISBLANK(DataPembayaran_BLU!O134),"",DataPembayaran_BLU!O134)</f>
        <v/>
      </c>
      <c r="J135" s="11" t="str">
        <f>IF(ISBLANK(DataPembayaran_BLU!P134),"",DataPembayaran_BLU!P134)</f>
        <v/>
      </c>
      <c r="K135" s="11" t="str">
        <f>IF(ISBLANK(DataPembayaran_BLU!Q134),"",DataPembayaran_BLU!Q134)</f>
        <v/>
      </c>
      <c r="L135" s="11" t="str">
        <f>IF(ISBLANK(DataPembayaran_BLU!R134),"",DataPembayaran_BLU!R134)</f>
        <v/>
      </c>
    </row>
    <row r="136" spans="1:15" ht="25.35" customHeight="1">
      <c r="A136" s="372" t="str">
        <f>IF(ISBLANK(DataPembayaran_BLU!A135),"",DataPembayaran_BLU!A135)</f>
        <v/>
      </c>
      <c r="B136" s="373" t="str">
        <f>IF(ISBLANK(DataPembayaran_BLU!B135),"",DataPembayaran_BLU!B135)</f>
        <v/>
      </c>
      <c r="C136" s="374" t="str">
        <f>IF(ISBLANK(DataPembayaran_BLU!C135),"",DataPembayaran_BLU!C135)</f>
        <v/>
      </c>
      <c r="D136" s="375" t="str">
        <f>IF(ISBLANK(DataPembayaran_BLU!$F135),"",DataPembayaran_BLU!$F135)</f>
        <v/>
      </c>
      <c r="E136" s="375" t="str">
        <f t="shared" si="2"/>
        <v/>
      </c>
      <c r="F136" s="10" t="str">
        <f>IF(ISBLANK(DataPembayaran_BLU!$L135),"",DataPembayaran_BLU!$L135)</f>
        <v/>
      </c>
      <c r="G136" s="372" t="str">
        <f>IF(ISBLANK(DataPembayaran_BLU!M135),"",DataPembayaran_BLU!M135)</f>
        <v/>
      </c>
      <c r="H136" s="11" t="str">
        <f>IF(ISBLANK(DataPembayaran_BLU!N135),"",DataPembayaran_BLU!N135)</f>
        <v/>
      </c>
      <c r="I136" s="12" t="str">
        <f>IF(ISBLANK(DataPembayaran_BLU!O135),"",DataPembayaran_BLU!O135)</f>
        <v/>
      </c>
      <c r="J136" s="11" t="str">
        <f>IF(ISBLANK(DataPembayaran_BLU!P135),"",DataPembayaran_BLU!P135)</f>
        <v/>
      </c>
      <c r="K136" s="11" t="str">
        <f>IF(ISBLANK(DataPembayaran_BLU!Q135),"",DataPembayaran_BLU!Q135)</f>
        <v/>
      </c>
      <c r="L136" s="11" t="str">
        <f>IF(ISBLANK(DataPembayaran_BLU!R135),"",DataPembayaran_BLU!R135)</f>
        <v/>
      </c>
    </row>
    <row r="137" spans="1:15" ht="25.35" customHeight="1">
      <c r="A137" s="372" t="str">
        <f>IF(ISBLANK(DataPembayaran_BLU!A136),"",DataPembayaran_BLU!A136)</f>
        <v/>
      </c>
      <c r="B137" s="373" t="str">
        <f>IF(ISBLANK(DataPembayaran_BLU!B136),"",DataPembayaran_BLU!B136)</f>
        <v/>
      </c>
      <c r="C137" s="374" t="str">
        <f>IF(ISBLANK(DataPembayaran_BLU!C136),"",DataPembayaran_BLU!C136)</f>
        <v/>
      </c>
      <c r="D137" s="375" t="str">
        <f>IF(ISBLANK(DataPembayaran_BLU!$F136),"",DataPembayaran_BLU!$F136)</f>
        <v/>
      </c>
      <c r="E137" s="375" t="str">
        <f t="shared" si="2"/>
        <v/>
      </c>
      <c r="F137" s="10" t="str">
        <f>IF(ISBLANK(DataPembayaran_BLU!$L136),"",DataPembayaran_BLU!$L136)</f>
        <v/>
      </c>
      <c r="G137" s="372" t="str">
        <f>IF(ISBLANK(DataPembayaran_BLU!M136),"",DataPembayaran_BLU!M136)</f>
        <v/>
      </c>
      <c r="H137" s="11" t="str">
        <f>IF(ISBLANK(DataPembayaran_BLU!N136),"",DataPembayaran_BLU!N136)</f>
        <v/>
      </c>
      <c r="I137" s="12" t="str">
        <f>IF(ISBLANK(DataPembayaran_BLU!O136),"",DataPembayaran_BLU!O136)</f>
        <v/>
      </c>
      <c r="J137" s="11" t="str">
        <f>IF(ISBLANK(DataPembayaran_BLU!P136),"",DataPembayaran_BLU!P136)</f>
        <v/>
      </c>
      <c r="K137" s="11" t="str">
        <f>IF(ISBLANK(DataPembayaran_BLU!Q136),"",DataPembayaran_BLU!Q136)</f>
        <v/>
      </c>
      <c r="L137" s="11" t="str">
        <f>IF(ISBLANK(DataPembayaran_BLU!R136),"",DataPembayaran_BLU!R136)</f>
        <v/>
      </c>
    </row>
    <row r="138" spans="1:15" ht="25.35" customHeight="1">
      <c r="A138" s="372" t="str">
        <f>IF(ISBLANK(DataPembayaran_BLU!A137),"",DataPembayaran_BLU!A137)</f>
        <v/>
      </c>
      <c r="B138" s="373" t="str">
        <f>IF(ISBLANK(DataPembayaran_BLU!B137),"",DataPembayaran_BLU!B137)</f>
        <v/>
      </c>
      <c r="C138" s="374" t="str">
        <f>IF(ISBLANK(DataPembayaran_BLU!C137),"",DataPembayaran_BLU!C137)</f>
        <v/>
      </c>
      <c r="D138" s="375" t="str">
        <f>IF(ISBLANK(DataPembayaran_BLU!$F137),"",DataPembayaran_BLU!$F137)</f>
        <v/>
      </c>
      <c r="E138" s="375" t="str">
        <f t="shared" si="2"/>
        <v/>
      </c>
      <c r="F138" s="10" t="str">
        <f>IF(ISBLANK(DataPembayaran_BLU!$L137),"",DataPembayaran_BLU!$L137)</f>
        <v/>
      </c>
      <c r="G138" s="372" t="str">
        <f>IF(ISBLANK(DataPembayaran_BLU!M137),"",DataPembayaran_BLU!M137)</f>
        <v/>
      </c>
      <c r="H138" s="11" t="str">
        <f>IF(ISBLANK(DataPembayaran_BLU!N137),"",DataPembayaran_BLU!N137)</f>
        <v/>
      </c>
      <c r="I138" s="12" t="str">
        <f>IF(ISBLANK(DataPembayaran_BLU!O137),"",DataPembayaran_BLU!O137)</f>
        <v/>
      </c>
      <c r="J138" s="11" t="str">
        <f>IF(ISBLANK(DataPembayaran_BLU!P137),"",DataPembayaran_BLU!P137)</f>
        <v/>
      </c>
      <c r="K138" s="11" t="str">
        <f>IF(ISBLANK(DataPembayaran_BLU!Q137),"",DataPembayaran_BLU!Q137)</f>
        <v/>
      </c>
      <c r="L138" s="11" t="str">
        <f>IF(ISBLANK(DataPembayaran_BLU!R137),"",DataPembayaran_BLU!R137)</f>
        <v/>
      </c>
      <c r="N138" s="14">
        <v>411211</v>
      </c>
      <c r="O138" s="377">
        <f>SUMIF($G$138:$G$154,N138,$H$138:$H$154)</f>
        <v>0</v>
      </c>
    </row>
    <row r="139" spans="1:15" ht="25.35" customHeight="1">
      <c r="A139" s="372" t="str">
        <f>IF(ISBLANK(DataPembayaran_BLU!A138),"",DataPembayaran_BLU!A138)</f>
        <v/>
      </c>
      <c r="B139" s="373" t="str">
        <f>IF(ISBLANK(DataPembayaran_BLU!B138),"",DataPembayaran_BLU!B138)</f>
        <v/>
      </c>
      <c r="C139" s="374" t="str">
        <f>IF(ISBLANK(DataPembayaran_BLU!C138),"",DataPembayaran_BLU!C138)</f>
        <v/>
      </c>
      <c r="D139" s="375" t="str">
        <f>IF(ISBLANK(DataPembayaran_BLU!$F138),"",DataPembayaran_BLU!$F138)</f>
        <v/>
      </c>
      <c r="E139" s="375" t="str">
        <f t="shared" si="2"/>
        <v/>
      </c>
      <c r="F139" s="10" t="str">
        <f>IF(ISBLANK(DataPembayaran_BLU!$L138),"",DataPembayaran_BLU!$L138)</f>
        <v/>
      </c>
      <c r="G139" s="372" t="str">
        <f>IF(ISBLANK(DataPembayaran_BLU!M138),"",DataPembayaran_BLU!M138)</f>
        <v/>
      </c>
      <c r="H139" s="11" t="str">
        <f>IF(ISBLANK(DataPembayaran_BLU!N138),"",DataPembayaran_BLU!N138)</f>
        <v/>
      </c>
      <c r="I139" s="12" t="str">
        <f>IF(ISBLANK(DataPembayaran_BLU!O138),"",DataPembayaran_BLU!O138)</f>
        <v/>
      </c>
      <c r="J139" s="11" t="str">
        <f>IF(ISBLANK(DataPembayaran_BLU!P138),"",DataPembayaran_BLU!P138)</f>
        <v/>
      </c>
      <c r="K139" s="11" t="str">
        <f>IF(ISBLANK(DataPembayaran_BLU!Q138),"",DataPembayaran_BLU!Q138)</f>
        <v/>
      </c>
      <c r="L139" s="11" t="str">
        <f>IF(ISBLANK(DataPembayaran_BLU!R138),"",DataPembayaran_BLU!R138)</f>
        <v/>
      </c>
      <c r="N139" s="14">
        <v>411122</v>
      </c>
      <c r="O139" s="377">
        <f>SUMIF($K$138:$K$154,N139,$L$138:$L$154)</f>
        <v>0</v>
      </c>
    </row>
    <row r="140" spans="1:15" ht="25.35" customHeight="1">
      <c r="A140" s="372" t="str">
        <f>IF(ISBLANK(DataPembayaran_BLU!A139),"",DataPembayaran_BLU!A139)</f>
        <v/>
      </c>
      <c r="B140" s="373" t="str">
        <f>IF(ISBLANK(DataPembayaran_BLU!B139),"",DataPembayaran_BLU!B139)</f>
        <v/>
      </c>
      <c r="C140" s="374" t="str">
        <f>IF(ISBLANK(DataPembayaran_BLU!C139),"",DataPembayaran_BLU!C139)</f>
        <v/>
      </c>
      <c r="D140" s="375" t="str">
        <f>IF(ISBLANK(DataPembayaran_BLU!$F139),"",DataPembayaran_BLU!$F139)</f>
        <v/>
      </c>
      <c r="E140" s="375" t="str">
        <f t="shared" si="2"/>
        <v/>
      </c>
      <c r="F140" s="10" t="str">
        <f>IF(ISBLANK(DataPembayaran_BLU!$L139),"",DataPembayaran_BLU!$L139)</f>
        <v/>
      </c>
      <c r="G140" s="372" t="str">
        <f>IF(ISBLANK(DataPembayaran_BLU!M139),"",DataPembayaran_BLU!M139)</f>
        <v/>
      </c>
      <c r="H140" s="11" t="str">
        <f>IF(ISBLANK(DataPembayaran_BLU!N139),"",DataPembayaran_BLU!N139)</f>
        <v/>
      </c>
      <c r="I140" s="12" t="str">
        <f>IF(ISBLANK(DataPembayaran_BLU!O139),"",DataPembayaran_BLU!O139)</f>
        <v/>
      </c>
      <c r="J140" s="11" t="str">
        <f>IF(ISBLANK(DataPembayaran_BLU!P139),"",DataPembayaran_BLU!P139)</f>
        <v/>
      </c>
      <c r="K140" s="11" t="str">
        <f>IF(ISBLANK(DataPembayaran_BLU!Q139),"",DataPembayaran_BLU!Q139)</f>
        <v/>
      </c>
      <c r="L140" s="11" t="str">
        <f>IF(ISBLANK(DataPembayaran_BLU!R139),"",DataPembayaran_BLU!R139)</f>
        <v/>
      </c>
      <c r="N140" s="14">
        <v>411124</v>
      </c>
      <c r="O140" s="377">
        <f>SUMIF($K$138:$K$154,N140,$L$138:$L$154)</f>
        <v>0</v>
      </c>
    </row>
    <row r="141" spans="1:15" ht="25.35" customHeight="1">
      <c r="A141" s="372" t="str">
        <f>IF(ISBLANK(DataPembayaran_BLU!A140),"",DataPembayaran_BLU!A140)</f>
        <v/>
      </c>
      <c r="B141" s="373" t="str">
        <f>IF(ISBLANK(DataPembayaran_BLU!B140),"",DataPembayaran_BLU!B140)</f>
        <v/>
      </c>
      <c r="C141" s="374" t="str">
        <f>IF(ISBLANK(DataPembayaran_BLU!C140),"",DataPembayaran_BLU!C140)</f>
        <v/>
      </c>
      <c r="D141" s="375" t="str">
        <f>IF(ISBLANK(DataPembayaran_BLU!$F140),"",DataPembayaran_BLU!$F140)</f>
        <v/>
      </c>
      <c r="E141" s="375" t="str">
        <f t="shared" si="2"/>
        <v/>
      </c>
      <c r="F141" s="10" t="str">
        <f>IF(ISBLANK(DataPembayaran_BLU!$L140),"",DataPembayaran_BLU!$L140)</f>
        <v/>
      </c>
      <c r="G141" s="372" t="str">
        <f>IF(ISBLANK(DataPembayaran_BLU!M140),"",DataPembayaran_BLU!M140)</f>
        <v/>
      </c>
      <c r="H141" s="11" t="str">
        <f>IF(ISBLANK(DataPembayaran_BLU!N140),"",DataPembayaran_BLU!N140)</f>
        <v/>
      </c>
      <c r="I141" s="12" t="str">
        <f>IF(ISBLANK(DataPembayaran_BLU!O140),"",DataPembayaran_BLU!O140)</f>
        <v/>
      </c>
      <c r="J141" s="11" t="str">
        <f>IF(ISBLANK(DataPembayaran_BLU!P140),"",DataPembayaran_BLU!P140)</f>
        <v/>
      </c>
      <c r="K141" s="11" t="str">
        <f>IF(ISBLANK(DataPembayaran_BLU!Q140),"",DataPembayaran_BLU!Q140)</f>
        <v/>
      </c>
      <c r="L141" s="11" t="str">
        <f>IF(ISBLANK(DataPembayaran_BLU!R140),"",DataPembayaran_BLU!R140)</f>
        <v/>
      </c>
    </row>
    <row r="142" spans="1:15" ht="25.35" customHeight="1">
      <c r="A142" s="372" t="str">
        <f>IF(ISBLANK(DataPembayaran_BLU!A141),"",DataPembayaran_BLU!A141)</f>
        <v/>
      </c>
      <c r="B142" s="373" t="str">
        <f>IF(ISBLANK(DataPembayaran_BLU!B141),"",DataPembayaran_BLU!B141)</f>
        <v/>
      </c>
      <c r="C142" s="374" t="str">
        <f>IF(ISBLANK(DataPembayaran_BLU!C141),"",DataPembayaran_BLU!C141)</f>
        <v/>
      </c>
      <c r="D142" s="375" t="str">
        <f>IF(ISBLANK(DataPembayaran_BLU!$F141),"",DataPembayaran_BLU!$F141)</f>
        <v/>
      </c>
      <c r="E142" s="375" t="str">
        <f t="shared" si="2"/>
        <v/>
      </c>
      <c r="F142" s="10" t="str">
        <f>IF(ISBLANK(DataPembayaran_BLU!$L141),"",DataPembayaran_BLU!$L141)</f>
        <v/>
      </c>
      <c r="G142" s="372" t="str">
        <f>IF(ISBLANK(DataPembayaran_BLU!M141),"",DataPembayaran_BLU!M141)</f>
        <v/>
      </c>
      <c r="H142" s="11" t="str">
        <f>IF(ISBLANK(DataPembayaran_BLU!N141),"",DataPembayaran_BLU!N141)</f>
        <v/>
      </c>
      <c r="I142" s="12" t="str">
        <f>IF(ISBLANK(DataPembayaran_BLU!O141),"",DataPembayaran_BLU!O141)</f>
        <v/>
      </c>
      <c r="J142" s="11" t="str">
        <f>IF(ISBLANK(DataPembayaran_BLU!P141),"",DataPembayaran_BLU!P141)</f>
        <v/>
      </c>
      <c r="K142" s="11" t="str">
        <f>IF(ISBLANK(DataPembayaran_BLU!Q141),"",DataPembayaran_BLU!Q141)</f>
        <v/>
      </c>
      <c r="L142" s="11" t="str">
        <f>IF(ISBLANK(DataPembayaran_BLU!R141),"",DataPembayaran_BLU!R141)</f>
        <v/>
      </c>
    </row>
    <row r="143" spans="1:15" ht="25.35" customHeight="1">
      <c r="A143" s="372" t="str">
        <f>IF(ISBLANK(DataPembayaran_BLU!A142),"",DataPembayaran_BLU!A142)</f>
        <v/>
      </c>
      <c r="B143" s="373" t="str">
        <f>IF(ISBLANK(DataPembayaran_BLU!B142),"",DataPembayaran_BLU!B142)</f>
        <v/>
      </c>
      <c r="C143" s="374" t="str">
        <f>IF(ISBLANK(DataPembayaran_BLU!C142),"",DataPembayaran_BLU!C142)</f>
        <v/>
      </c>
      <c r="D143" s="375" t="str">
        <f>IF(ISBLANK(DataPembayaran_BLU!$F142),"",DataPembayaran_BLU!$F142)</f>
        <v/>
      </c>
      <c r="E143" s="375" t="str">
        <f t="shared" si="2"/>
        <v/>
      </c>
      <c r="F143" s="10" t="str">
        <f>IF(ISBLANK(DataPembayaran_BLU!$L142),"",DataPembayaran_BLU!$L142)</f>
        <v/>
      </c>
      <c r="G143" s="372" t="str">
        <f>IF(ISBLANK(DataPembayaran_BLU!M142),"",DataPembayaran_BLU!M142)</f>
        <v/>
      </c>
      <c r="H143" s="11" t="str">
        <f>IF(ISBLANK(DataPembayaran_BLU!N142),"",DataPembayaran_BLU!N142)</f>
        <v/>
      </c>
      <c r="I143" s="12" t="str">
        <f>IF(ISBLANK(DataPembayaran_BLU!O142),"",DataPembayaran_BLU!O142)</f>
        <v/>
      </c>
      <c r="J143" s="11" t="str">
        <f>IF(ISBLANK(DataPembayaran_BLU!P142),"",DataPembayaran_BLU!P142)</f>
        <v/>
      </c>
      <c r="K143" s="11" t="str">
        <f>IF(ISBLANK(DataPembayaran_BLU!Q142),"",DataPembayaran_BLU!Q142)</f>
        <v/>
      </c>
      <c r="L143" s="11" t="str">
        <f>IF(ISBLANK(DataPembayaran_BLU!R142),"",DataPembayaran_BLU!R142)</f>
        <v/>
      </c>
    </row>
    <row r="144" spans="1:15" ht="25.35" customHeight="1">
      <c r="A144" s="372" t="str">
        <f>IF(ISBLANK(DataPembayaran_BLU!A143),"",DataPembayaran_BLU!A143)</f>
        <v/>
      </c>
      <c r="B144" s="373" t="str">
        <f>IF(ISBLANK(DataPembayaran_BLU!B143),"",DataPembayaran_BLU!B143)</f>
        <v/>
      </c>
      <c r="C144" s="374" t="str">
        <f>IF(ISBLANK(DataPembayaran_BLU!C143),"",DataPembayaran_BLU!C143)</f>
        <v/>
      </c>
      <c r="D144" s="375" t="str">
        <f>IF(ISBLANK(DataPembayaran_BLU!$F143),"",DataPembayaran_BLU!$F143)</f>
        <v/>
      </c>
      <c r="E144" s="375" t="str">
        <f t="shared" si="2"/>
        <v/>
      </c>
      <c r="F144" s="10" t="str">
        <f>IF(ISBLANK(DataPembayaran_BLU!$L143),"",DataPembayaran_BLU!$L143)</f>
        <v/>
      </c>
      <c r="G144" s="372" t="str">
        <f>IF(ISBLANK(DataPembayaran_BLU!M143),"",DataPembayaran_BLU!M143)</f>
        <v/>
      </c>
      <c r="H144" s="11" t="str">
        <f>IF(ISBLANK(DataPembayaran_BLU!N143),"",DataPembayaran_BLU!N143)</f>
        <v/>
      </c>
      <c r="I144" s="12" t="str">
        <f>IF(ISBLANK(DataPembayaran_BLU!O143),"",DataPembayaran_BLU!O143)</f>
        <v/>
      </c>
      <c r="J144" s="11" t="str">
        <f>IF(ISBLANK(DataPembayaran_BLU!P143),"",DataPembayaran_BLU!P143)</f>
        <v/>
      </c>
      <c r="K144" s="11" t="str">
        <f>IF(ISBLANK(DataPembayaran_BLU!Q143),"",DataPembayaran_BLU!Q143)</f>
        <v/>
      </c>
      <c r="L144" s="11" t="str">
        <f>IF(ISBLANK(DataPembayaran_BLU!R143),"",DataPembayaran_BLU!R143)</f>
        <v/>
      </c>
    </row>
    <row r="145" spans="1:12" ht="25.35" customHeight="1">
      <c r="A145" s="372" t="str">
        <f>IF(ISBLANK(DataPembayaran_BLU!A144),"",DataPembayaran_BLU!A144)</f>
        <v/>
      </c>
      <c r="B145" s="373" t="str">
        <f>IF(ISBLANK(DataPembayaran_BLU!B144),"",DataPembayaran_BLU!B144)</f>
        <v/>
      </c>
      <c r="C145" s="374" t="str">
        <f>IF(ISBLANK(DataPembayaran_BLU!C144),"",DataPembayaran_BLU!C144)</f>
        <v/>
      </c>
      <c r="D145" s="375" t="str">
        <f>IF(ISBLANK(DataPembayaran_BLU!$F144),"",DataPembayaran_BLU!$F144)</f>
        <v/>
      </c>
      <c r="E145" s="375" t="str">
        <f t="shared" si="2"/>
        <v/>
      </c>
      <c r="F145" s="10" t="str">
        <f>IF(ISBLANK(DataPembayaran_BLU!$L144),"",DataPembayaran_BLU!$L144)</f>
        <v/>
      </c>
      <c r="G145" s="372" t="str">
        <f>IF(ISBLANK(DataPembayaran_BLU!M144),"",DataPembayaran_BLU!M144)</f>
        <v/>
      </c>
      <c r="H145" s="11" t="str">
        <f>IF(ISBLANK(DataPembayaran_BLU!N144),"",DataPembayaran_BLU!N144)</f>
        <v/>
      </c>
      <c r="I145" s="12" t="str">
        <f>IF(ISBLANK(DataPembayaran_BLU!O144),"",DataPembayaran_BLU!O144)</f>
        <v/>
      </c>
      <c r="J145" s="11" t="str">
        <f>IF(ISBLANK(DataPembayaran_BLU!P144),"",DataPembayaran_BLU!P144)</f>
        <v/>
      </c>
      <c r="K145" s="11" t="str">
        <f>IF(ISBLANK(DataPembayaran_BLU!Q144),"",DataPembayaran_BLU!Q144)</f>
        <v/>
      </c>
      <c r="L145" s="11" t="str">
        <f>IF(ISBLANK(DataPembayaran_BLU!R144),"",DataPembayaran_BLU!R144)</f>
        <v/>
      </c>
    </row>
    <row r="146" spans="1:12" ht="25.35" customHeight="1">
      <c r="A146" s="372" t="str">
        <f>IF(ISBLANK(DataPembayaran_BLU!A145),"",DataPembayaran_BLU!A145)</f>
        <v/>
      </c>
      <c r="B146" s="373" t="str">
        <f>IF(ISBLANK(DataPembayaran_BLU!B145),"",DataPembayaran_BLU!B145)</f>
        <v/>
      </c>
      <c r="C146" s="374" t="str">
        <f>IF(ISBLANK(DataPembayaran_BLU!C145),"",DataPembayaran_BLU!C145)</f>
        <v/>
      </c>
      <c r="D146" s="375" t="str">
        <f>IF(ISBLANK(DataPembayaran_BLU!$F145),"",DataPembayaran_BLU!$F145)</f>
        <v/>
      </c>
      <c r="E146" s="375" t="str">
        <f t="shared" si="2"/>
        <v/>
      </c>
      <c r="F146" s="10" t="str">
        <f>IF(ISBLANK(DataPembayaran_BLU!$L145),"",DataPembayaran_BLU!$L145)</f>
        <v/>
      </c>
      <c r="G146" s="372" t="str">
        <f>IF(ISBLANK(DataPembayaran_BLU!M145),"",DataPembayaran_BLU!M145)</f>
        <v/>
      </c>
      <c r="H146" s="11" t="str">
        <f>IF(ISBLANK(DataPembayaran_BLU!N145),"",DataPembayaran_BLU!N145)</f>
        <v/>
      </c>
      <c r="I146" s="12" t="str">
        <f>IF(ISBLANK(DataPembayaran_BLU!O145),"",DataPembayaran_BLU!O145)</f>
        <v/>
      </c>
      <c r="J146" s="11" t="str">
        <f>IF(ISBLANK(DataPembayaran_BLU!P145),"",DataPembayaran_BLU!P145)</f>
        <v/>
      </c>
      <c r="K146" s="11" t="str">
        <f>IF(ISBLANK(DataPembayaran_BLU!Q145),"",DataPembayaran_BLU!Q145)</f>
        <v/>
      </c>
      <c r="L146" s="11" t="str">
        <f>IF(ISBLANK(DataPembayaran_BLU!R145),"",DataPembayaran_BLU!R145)</f>
        <v/>
      </c>
    </row>
    <row r="147" spans="1:12" ht="25.35" customHeight="1">
      <c r="A147" s="372" t="str">
        <f>IF(ISBLANK(DataPembayaran_BLU!A146),"",DataPembayaran_BLU!A146)</f>
        <v/>
      </c>
      <c r="B147" s="373" t="str">
        <f>IF(ISBLANK(DataPembayaran_BLU!B146),"",DataPembayaran_BLU!B146)</f>
        <v/>
      </c>
      <c r="C147" s="374" t="str">
        <f>IF(ISBLANK(DataPembayaran_BLU!C146),"",DataPembayaran_BLU!C146)</f>
        <v/>
      </c>
      <c r="D147" s="375" t="str">
        <f>IF(ISBLANK(DataPembayaran_BLU!$F146),"",DataPembayaran_BLU!$F146)</f>
        <v/>
      </c>
      <c r="E147" s="375" t="str">
        <f t="shared" si="2"/>
        <v/>
      </c>
      <c r="F147" s="10" t="str">
        <f>IF(ISBLANK(DataPembayaran_BLU!$L146),"",DataPembayaran_BLU!$L146)</f>
        <v/>
      </c>
      <c r="G147" s="372" t="str">
        <f>IF(ISBLANK(DataPembayaran_BLU!M146),"",DataPembayaran_BLU!M146)</f>
        <v/>
      </c>
      <c r="H147" s="11" t="str">
        <f>IF(ISBLANK(DataPembayaran_BLU!N146),"",DataPembayaran_BLU!N146)</f>
        <v/>
      </c>
      <c r="I147" s="12" t="str">
        <f>IF(ISBLANK(DataPembayaran_BLU!O146),"",DataPembayaran_BLU!O146)</f>
        <v/>
      </c>
      <c r="J147" s="11" t="str">
        <f>IF(ISBLANK(DataPembayaran_BLU!P146),"",DataPembayaran_BLU!P146)</f>
        <v/>
      </c>
      <c r="K147" s="11" t="str">
        <f>IF(ISBLANK(DataPembayaran_BLU!Q146),"",DataPembayaran_BLU!Q146)</f>
        <v/>
      </c>
      <c r="L147" s="11" t="str">
        <f>IF(ISBLANK(DataPembayaran_BLU!R146),"",DataPembayaran_BLU!R146)</f>
        <v/>
      </c>
    </row>
    <row r="148" spans="1:12" ht="25.35" customHeight="1">
      <c r="A148" s="372" t="str">
        <f>IF(ISBLANK(DataPembayaran_BLU!A147),"",DataPembayaran_BLU!A147)</f>
        <v/>
      </c>
      <c r="B148" s="373" t="str">
        <f>IF(ISBLANK(DataPembayaran_BLU!B147),"",DataPembayaran_BLU!B147)</f>
        <v/>
      </c>
      <c r="C148" s="374" t="str">
        <f>IF(ISBLANK(DataPembayaran_BLU!C147),"",DataPembayaran_BLU!C147)</f>
        <v/>
      </c>
      <c r="D148" s="375" t="str">
        <f>IF(ISBLANK(DataPembayaran_BLU!$F147),"",DataPembayaran_BLU!$F147)</f>
        <v/>
      </c>
      <c r="E148" s="375" t="str">
        <f t="shared" si="2"/>
        <v/>
      </c>
      <c r="F148" s="10" t="str">
        <f>IF(ISBLANK(DataPembayaran_BLU!$L147),"",DataPembayaran_BLU!$L147)</f>
        <v/>
      </c>
      <c r="G148" s="372" t="str">
        <f>IF(ISBLANK(DataPembayaran_BLU!M147),"",DataPembayaran_BLU!M147)</f>
        <v/>
      </c>
      <c r="H148" s="11" t="str">
        <f>IF(ISBLANK(DataPembayaran_BLU!N147),"",DataPembayaran_BLU!N147)</f>
        <v/>
      </c>
      <c r="I148" s="12" t="str">
        <f>IF(ISBLANK(DataPembayaran_BLU!O147),"",DataPembayaran_BLU!O147)</f>
        <v/>
      </c>
      <c r="J148" s="11" t="str">
        <f>IF(ISBLANK(DataPembayaran_BLU!P147),"",DataPembayaran_BLU!P147)</f>
        <v/>
      </c>
      <c r="K148" s="11" t="str">
        <f>IF(ISBLANK(DataPembayaran_BLU!Q147),"",DataPembayaran_BLU!Q147)</f>
        <v/>
      </c>
      <c r="L148" s="11" t="str">
        <f>IF(ISBLANK(DataPembayaran_BLU!R147),"",DataPembayaran_BLU!R147)</f>
        <v/>
      </c>
    </row>
    <row r="149" spans="1:12" ht="25.35" customHeight="1">
      <c r="A149" s="372" t="str">
        <f>IF(ISBLANK(DataPembayaran_BLU!A148),"",DataPembayaran_BLU!A148)</f>
        <v/>
      </c>
      <c r="B149" s="373" t="str">
        <f>IF(ISBLANK(DataPembayaran_BLU!B148),"",DataPembayaran_BLU!B148)</f>
        <v/>
      </c>
      <c r="C149" s="374" t="str">
        <f>IF(ISBLANK(DataPembayaran_BLU!C148),"",DataPembayaran_BLU!C148)</f>
        <v/>
      </c>
      <c r="D149" s="375" t="str">
        <f>IF(ISBLANK(DataPembayaran_BLU!$F148),"",DataPembayaran_BLU!$F148)</f>
        <v/>
      </c>
      <c r="E149" s="375" t="str">
        <f t="shared" si="2"/>
        <v/>
      </c>
      <c r="F149" s="10" t="str">
        <f>IF(ISBLANK(DataPembayaran_BLU!$L148),"",DataPembayaran_BLU!$L148)</f>
        <v/>
      </c>
      <c r="G149" s="372" t="str">
        <f>IF(ISBLANK(DataPembayaran_BLU!M148),"",DataPembayaran_BLU!M148)</f>
        <v/>
      </c>
      <c r="H149" s="11" t="str">
        <f>IF(ISBLANK(DataPembayaran_BLU!N148),"",DataPembayaran_BLU!N148)</f>
        <v/>
      </c>
      <c r="I149" s="12" t="str">
        <f>IF(ISBLANK(DataPembayaran_BLU!O148),"",DataPembayaran_BLU!O148)</f>
        <v/>
      </c>
      <c r="J149" s="11" t="str">
        <f>IF(ISBLANK(DataPembayaran_BLU!P148),"",DataPembayaran_BLU!P148)</f>
        <v/>
      </c>
      <c r="K149" s="11" t="str">
        <f>IF(ISBLANK(DataPembayaran_BLU!Q148),"",DataPembayaran_BLU!Q148)</f>
        <v/>
      </c>
      <c r="L149" s="11" t="str">
        <f>IF(ISBLANK(DataPembayaran_BLU!R148),"",DataPembayaran_BLU!R148)</f>
        <v/>
      </c>
    </row>
    <row r="150" spans="1:12" ht="25.35" customHeight="1">
      <c r="A150" s="372" t="str">
        <f>IF(ISBLANK(DataPembayaran_BLU!A149),"",DataPembayaran_BLU!A149)</f>
        <v/>
      </c>
      <c r="B150" s="373" t="str">
        <f>IF(ISBLANK(DataPembayaran_BLU!B149),"",DataPembayaran_BLU!B149)</f>
        <v/>
      </c>
      <c r="C150" s="374" t="str">
        <f>IF(ISBLANK(DataPembayaran_BLU!C149),"",DataPembayaran_BLU!C149)</f>
        <v/>
      </c>
      <c r="D150" s="375" t="str">
        <f>IF(ISBLANK(DataPembayaran_BLU!$F149),"",DataPembayaran_BLU!$F149)</f>
        <v/>
      </c>
      <c r="E150" s="375" t="str">
        <f t="shared" si="2"/>
        <v/>
      </c>
      <c r="F150" s="10" t="str">
        <f>IF(ISBLANK(DataPembayaran_BLU!$L149),"",DataPembayaran_BLU!$L149)</f>
        <v/>
      </c>
      <c r="G150" s="372" t="str">
        <f>IF(ISBLANK(DataPembayaran_BLU!M149),"",DataPembayaran_BLU!M149)</f>
        <v/>
      </c>
      <c r="H150" s="11" t="str">
        <f>IF(ISBLANK(DataPembayaran_BLU!N149),"",DataPembayaran_BLU!N149)</f>
        <v/>
      </c>
      <c r="I150" s="12" t="str">
        <f>IF(ISBLANK(DataPembayaran_BLU!O149),"",DataPembayaran_BLU!O149)</f>
        <v/>
      </c>
      <c r="J150" s="11" t="str">
        <f>IF(ISBLANK(DataPembayaran_BLU!P149),"",DataPembayaran_BLU!P149)</f>
        <v/>
      </c>
      <c r="K150" s="11" t="str">
        <f>IF(ISBLANK(DataPembayaran_BLU!Q149),"",DataPembayaran_BLU!Q149)</f>
        <v/>
      </c>
      <c r="L150" s="11" t="str">
        <f>IF(ISBLANK(DataPembayaran_BLU!R149),"",DataPembayaran_BLU!R149)</f>
        <v/>
      </c>
    </row>
    <row r="151" spans="1:12" ht="25.35" customHeight="1">
      <c r="A151" s="372" t="str">
        <f>IF(ISBLANK(DataPembayaran_BLU!A150),"",DataPembayaran_BLU!A150)</f>
        <v/>
      </c>
      <c r="B151" s="373" t="str">
        <f>IF(ISBLANK(DataPembayaran_BLU!B150),"",DataPembayaran_BLU!B150)</f>
        <v/>
      </c>
      <c r="C151" s="374" t="str">
        <f>IF(ISBLANK(DataPembayaran_BLU!C150),"",DataPembayaran_BLU!C150)</f>
        <v/>
      </c>
      <c r="D151" s="375" t="str">
        <f>IF(ISBLANK(DataPembayaran_BLU!$F150),"",DataPembayaran_BLU!$F150)</f>
        <v/>
      </c>
      <c r="E151" s="375" t="str">
        <f t="shared" si="2"/>
        <v/>
      </c>
      <c r="F151" s="10" t="str">
        <f>IF(ISBLANK(DataPembayaran_BLU!$L150),"",DataPembayaran_BLU!$L150)</f>
        <v/>
      </c>
      <c r="G151" s="372" t="str">
        <f>IF(ISBLANK(DataPembayaran_BLU!M150),"",DataPembayaran_BLU!M150)</f>
        <v/>
      </c>
      <c r="H151" s="11" t="str">
        <f>IF(ISBLANK(DataPembayaran_BLU!N150),"",DataPembayaran_BLU!N150)</f>
        <v/>
      </c>
      <c r="I151" s="12" t="str">
        <f>IF(ISBLANK(DataPembayaran_BLU!O150),"",DataPembayaran_BLU!O150)</f>
        <v/>
      </c>
      <c r="J151" s="11" t="str">
        <f>IF(ISBLANK(DataPembayaran_BLU!P150),"",DataPembayaran_BLU!P150)</f>
        <v/>
      </c>
      <c r="K151" s="11" t="str">
        <f>IF(ISBLANK(DataPembayaran_BLU!Q150),"",DataPembayaran_BLU!Q150)</f>
        <v/>
      </c>
      <c r="L151" s="11" t="str">
        <f>IF(ISBLANK(DataPembayaran_BLU!R150),"",DataPembayaran_BLU!R150)</f>
        <v/>
      </c>
    </row>
    <row r="152" spans="1:12" ht="25.35" customHeight="1">
      <c r="A152" s="372" t="str">
        <f>IF(ISBLANK(DataPembayaran_BLU!A151),"",DataPembayaran_BLU!A151)</f>
        <v/>
      </c>
      <c r="B152" s="373" t="str">
        <f>IF(ISBLANK(DataPembayaran_BLU!B151),"",DataPembayaran_BLU!B151)</f>
        <v/>
      </c>
      <c r="C152" s="374" t="str">
        <f>IF(ISBLANK(DataPembayaran_BLU!C151),"",DataPembayaran_BLU!C151)</f>
        <v/>
      </c>
      <c r="D152" s="375" t="str">
        <f>IF(ISBLANK(DataPembayaran_BLU!$F151),"",DataPembayaran_BLU!$F151)</f>
        <v/>
      </c>
      <c r="E152" s="375" t="str">
        <f t="shared" si="2"/>
        <v/>
      </c>
      <c r="F152" s="10" t="str">
        <f>IF(ISBLANK(DataPembayaran_BLU!$L151),"",DataPembayaran_BLU!$L151)</f>
        <v/>
      </c>
      <c r="G152" s="372" t="str">
        <f>IF(ISBLANK(DataPembayaran_BLU!M151),"",DataPembayaran_BLU!M151)</f>
        <v/>
      </c>
      <c r="H152" s="11" t="str">
        <f>IF(ISBLANK(DataPembayaran_BLU!N151),"",DataPembayaran_BLU!N151)</f>
        <v/>
      </c>
      <c r="I152" s="12" t="str">
        <f>IF(ISBLANK(DataPembayaran_BLU!O151),"",DataPembayaran_BLU!O151)</f>
        <v/>
      </c>
      <c r="J152" s="11" t="str">
        <f>IF(ISBLANK(DataPembayaran_BLU!P151),"",DataPembayaran_BLU!P151)</f>
        <v/>
      </c>
      <c r="K152" s="11" t="str">
        <f>IF(ISBLANK(DataPembayaran_BLU!Q151),"",DataPembayaran_BLU!Q151)</f>
        <v/>
      </c>
      <c r="L152" s="11" t="str">
        <f>IF(ISBLANK(DataPembayaran_BLU!R151),"",DataPembayaran_BLU!R151)</f>
        <v/>
      </c>
    </row>
    <row r="153" spans="1:12" ht="25.35" customHeight="1">
      <c r="A153" s="372" t="str">
        <f>IF(ISBLANK(DataPembayaran_BLU!A152),"",DataPembayaran_BLU!A152)</f>
        <v/>
      </c>
      <c r="B153" s="373" t="str">
        <f>IF(ISBLANK(DataPembayaran_BLU!B152),"",DataPembayaran_BLU!B152)</f>
        <v/>
      </c>
      <c r="C153" s="374" t="str">
        <f>IF(ISBLANK(DataPembayaran_BLU!C152),"",DataPembayaran_BLU!C152)</f>
        <v/>
      </c>
      <c r="D153" s="375" t="str">
        <f>IF(ISBLANK(DataPembayaran_BLU!$F152),"",DataPembayaran_BLU!$F152)</f>
        <v/>
      </c>
      <c r="E153" s="375" t="str">
        <f t="shared" si="2"/>
        <v/>
      </c>
      <c r="F153" s="10" t="str">
        <f>IF(ISBLANK(DataPembayaran_BLU!$L152),"",DataPembayaran_BLU!$L152)</f>
        <v/>
      </c>
      <c r="G153" s="372" t="str">
        <f>IF(ISBLANK(DataPembayaran_BLU!M152),"",DataPembayaran_BLU!M152)</f>
        <v/>
      </c>
      <c r="H153" s="11" t="str">
        <f>IF(ISBLANK(DataPembayaran_BLU!N152),"",DataPembayaran_BLU!N152)</f>
        <v/>
      </c>
      <c r="I153" s="12" t="str">
        <f>IF(ISBLANK(DataPembayaran_BLU!O152),"",DataPembayaran_BLU!O152)</f>
        <v/>
      </c>
      <c r="J153" s="11" t="str">
        <f>IF(ISBLANK(DataPembayaran_BLU!P152),"",DataPembayaran_BLU!P152)</f>
        <v/>
      </c>
      <c r="K153" s="11" t="str">
        <f>IF(ISBLANK(DataPembayaran_BLU!Q152),"",DataPembayaran_BLU!Q152)</f>
        <v/>
      </c>
      <c r="L153" s="11" t="str">
        <f>IF(ISBLANK(DataPembayaran_BLU!R152),"",DataPembayaran_BLU!R152)</f>
        <v/>
      </c>
    </row>
    <row r="154" spans="1:12" ht="25.35" customHeight="1">
      <c r="A154" s="372" t="str">
        <f>IF(ISBLANK(DataPembayaran_BLU!A153),"",DataPembayaran_BLU!A153)</f>
        <v/>
      </c>
      <c r="B154" s="373" t="str">
        <f>IF(ISBLANK(DataPembayaran_BLU!B153),"",DataPembayaran_BLU!B153)</f>
        <v/>
      </c>
      <c r="C154" s="374" t="str">
        <f>IF(ISBLANK(DataPembayaran_BLU!C153),"",DataPembayaran_BLU!C153)</f>
        <v/>
      </c>
      <c r="D154" s="375" t="str">
        <f>IF(ISBLANK(DataPembayaran_BLU!$F153),"",DataPembayaran_BLU!$F153)</f>
        <v/>
      </c>
      <c r="E154" s="375" t="str">
        <f t="shared" si="2"/>
        <v/>
      </c>
      <c r="F154" s="10" t="str">
        <f>IF(ISBLANK(DataPembayaran_BLU!$L153),"",DataPembayaran_BLU!$L153)</f>
        <v/>
      </c>
      <c r="G154" s="372" t="str">
        <f>IF(ISBLANK(DataPembayaran_BLU!M153),"",DataPembayaran_BLU!M153)</f>
        <v/>
      </c>
      <c r="H154" s="11" t="str">
        <f>IF(ISBLANK(DataPembayaran_BLU!N153),"",DataPembayaran_BLU!N153)</f>
        <v/>
      </c>
      <c r="I154" s="12" t="str">
        <f>IF(ISBLANK(DataPembayaran_BLU!O153),"",DataPembayaran_BLU!O153)</f>
        <v/>
      </c>
      <c r="J154" s="11" t="str">
        <f>IF(ISBLANK(DataPembayaran_BLU!P153),"",DataPembayaran_BLU!P153)</f>
        <v/>
      </c>
      <c r="K154" s="11" t="str">
        <f>IF(ISBLANK(DataPembayaran_BLU!Q153),"",DataPembayaran_BLU!Q153)</f>
        <v/>
      </c>
      <c r="L154" s="11" t="str">
        <f>IF(ISBLANK(DataPembayaran_BLU!R153),"",DataPembayaran_BLU!R153)</f>
        <v/>
      </c>
    </row>
    <row r="155" spans="1:12" ht="25.35" customHeight="1">
      <c r="A155" s="372" t="str">
        <f>IF(ISBLANK(DataPembayaran_BLU!A154),"",DataPembayaran_BLU!A154)</f>
        <v/>
      </c>
      <c r="B155" s="373" t="str">
        <f>IF(ISBLANK(DataPembayaran_BLU!B154),"",DataPembayaran_BLU!B154)</f>
        <v/>
      </c>
      <c r="C155" s="374" t="str">
        <f>IF(ISBLANK(DataPembayaran_BLU!C154),"",DataPembayaran_BLU!C154)</f>
        <v/>
      </c>
      <c r="D155" s="375" t="str">
        <f>IF(ISBLANK(DataPembayaran_BLU!$F154),"",DataPembayaran_BLU!$F154)</f>
        <v/>
      </c>
      <c r="E155" s="375" t="str">
        <f t="shared" si="2"/>
        <v/>
      </c>
      <c r="F155" s="10" t="str">
        <f>IF(ISBLANK(DataPembayaran_BLU!$L154),"",DataPembayaran_BLU!$L154)</f>
        <v/>
      </c>
      <c r="G155" s="372" t="str">
        <f>IF(ISBLANK(DataPembayaran_BLU!M154),"",DataPembayaran_BLU!M154)</f>
        <v/>
      </c>
      <c r="H155" s="11" t="str">
        <f>IF(ISBLANK(DataPembayaran_BLU!N154),"",DataPembayaran_BLU!N154)</f>
        <v/>
      </c>
      <c r="I155" s="12" t="str">
        <f>IF(ISBLANK(DataPembayaran_BLU!O154),"",DataPembayaran_BLU!O154)</f>
        <v/>
      </c>
      <c r="J155" s="11" t="str">
        <f>IF(ISBLANK(DataPembayaran_BLU!P154),"",DataPembayaran_BLU!P154)</f>
        <v/>
      </c>
      <c r="K155" s="11" t="str">
        <f>IF(ISBLANK(DataPembayaran_BLU!Q154),"",DataPembayaran_BLU!Q154)</f>
        <v/>
      </c>
      <c r="L155" s="11" t="str">
        <f>IF(ISBLANK(DataPembayaran_BLU!R154),"",DataPembayaran_BLU!R154)</f>
        <v/>
      </c>
    </row>
    <row r="156" spans="1:12" ht="25.35" customHeight="1">
      <c r="A156" s="372" t="str">
        <f>IF(ISBLANK(DataPembayaran_BLU!A155),"",DataPembayaran_BLU!A155)</f>
        <v/>
      </c>
      <c r="B156" s="373" t="str">
        <f>IF(ISBLANK(DataPembayaran_BLU!B155),"",DataPembayaran_BLU!B155)</f>
        <v/>
      </c>
      <c r="C156" s="374" t="str">
        <f>IF(ISBLANK(DataPembayaran_BLU!C155),"",DataPembayaran_BLU!C155)</f>
        <v/>
      </c>
      <c r="D156" s="375" t="str">
        <f>IF(ISBLANK(DataPembayaran_BLU!$F155),"",DataPembayaran_BLU!$F155)</f>
        <v/>
      </c>
      <c r="E156" s="375" t="str">
        <f t="shared" si="2"/>
        <v/>
      </c>
      <c r="F156" s="10" t="str">
        <f>IF(ISBLANK(DataPembayaran_BLU!$L155),"",DataPembayaran_BLU!$L155)</f>
        <v/>
      </c>
      <c r="G156" s="372" t="str">
        <f>IF(ISBLANK(DataPembayaran_BLU!M155),"",DataPembayaran_BLU!M155)</f>
        <v/>
      </c>
      <c r="H156" s="11" t="str">
        <f>IF(ISBLANK(DataPembayaran_BLU!N155),"",DataPembayaran_BLU!N155)</f>
        <v/>
      </c>
      <c r="I156" s="12" t="str">
        <f>IF(ISBLANK(DataPembayaran_BLU!O155),"",DataPembayaran_BLU!O155)</f>
        <v/>
      </c>
      <c r="J156" s="11" t="str">
        <f>IF(ISBLANK(DataPembayaran_BLU!P155),"",DataPembayaran_BLU!P155)</f>
        <v/>
      </c>
      <c r="K156" s="11" t="str">
        <f>IF(ISBLANK(DataPembayaran_BLU!Q155),"",DataPembayaran_BLU!Q155)</f>
        <v/>
      </c>
      <c r="L156" s="11" t="str">
        <f>IF(ISBLANK(DataPembayaran_BLU!R155),"",DataPembayaran_BLU!R155)</f>
        <v/>
      </c>
    </row>
    <row r="157" spans="1:12" ht="25.35" customHeight="1">
      <c r="A157" s="372" t="str">
        <f>IF(ISBLANK(DataPembayaran_BLU!A156),"",DataPembayaran_BLU!A156)</f>
        <v/>
      </c>
      <c r="B157" s="373" t="str">
        <f>IF(ISBLANK(DataPembayaran_BLU!B156),"",DataPembayaran_BLU!B156)</f>
        <v/>
      </c>
      <c r="C157" s="374" t="str">
        <f>IF(ISBLANK(DataPembayaran_BLU!C156),"",DataPembayaran_BLU!C156)</f>
        <v/>
      </c>
      <c r="D157" s="375" t="str">
        <f>IF(ISBLANK(DataPembayaran_BLU!$F156),"",DataPembayaran_BLU!$F156)</f>
        <v/>
      </c>
      <c r="E157" s="375" t="str">
        <f t="shared" si="2"/>
        <v/>
      </c>
      <c r="F157" s="10" t="str">
        <f>IF(ISBLANK(DataPembayaran_BLU!$L156),"",DataPembayaran_BLU!$L156)</f>
        <v/>
      </c>
      <c r="G157" s="372" t="str">
        <f>IF(ISBLANK(DataPembayaran_BLU!M156),"",DataPembayaran_BLU!M156)</f>
        <v/>
      </c>
      <c r="H157" s="11" t="str">
        <f>IF(ISBLANK(DataPembayaran_BLU!N156),"",DataPembayaran_BLU!N156)</f>
        <v/>
      </c>
      <c r="I157" s="12" t="str">
        <f>IF(ISBLANK(DataPembayaran_BLU!O156),"",DataPembayaran_BLU!O156)</f>
        <v/>
      </c>
      <c r="J157" s="11" t="str">
        <f>IF(ISBLANK(DataPembayaran_BLU!P156),"",DataPembayaran_BLU!P156)</f>
        <v/>
      </c>
      <c r="K157" s="11" t="str">
        <f>IF(ISBLANK(DataPembayaran_BLU!Q156),"",DataPembayaran_BLU!Q156)</f>
        <v/>
      </c>
      <c r="L157" s="11" t="str">
        <f>IF(ISBLANK(DataPembayaran_BLU!R156),"",DataPembayaran_BLU!R156)</f>
        <v/>
      </c>
    </row>
    <row r="158" spans="1:12" ht="25.35" customHeight="1">
      <c r="A158" s="372" t="str">
        <f>IF(ISBLANK(DataPembayaran_BLU!A157),"",DataPembayaran_BLU!A157)</f>
        <v/>
      </c>
      <c r="B158" s="373" t="str">
        <f>IF(ISBLANK(DataPembayaran_BLU!B157),"",DataPembayaran_BLU!B157)</f>
        <v/>
      </c>
      <c r="C158" s="374" t="str">
        <f>IF(ISBLANK(DataPembayaran_BLU!C157),"",DataPembayaran_BLU!C157)</f>
        <v/>
      </c>
      <c r="D158" s="375" t="str">
        <f>IF(ISBLANK(DataPembayaran_BLU!$F157),"",DataPembayaran_BLU!$F157)</f>
        <v/>
      </c>
      <c r="E158" s="375" t="str">
        <f t="shared" si="2"/>
        <v/>
      </c>
      <c r="F158" s="10" t="str">
        <f>IF(ISBLANK(DataPembayaran_BLU!$L157),"",DataPembayaran_BLU!$L157)</f>
        <v/>
      </c>
      <c r="G158" s="372" t="str">
        <f>IF(ISBLANK(DataPembayaran_BLU!M157),"",DataPembayaran_BLU!M157)</f>
        <v/>
      </c>
      <c r="H158" s="11" t="str">
        <f>IF(ISBLANK(DataPembayaran_BLU!N157),"",DataPembayaran_BLU!N157)</f>
        <v/>
      </c>
      <c r="I158" s="12" t="str">
        <f>IF(ISBLANK(DataPembayaran_BLU!O157),"",DataPembayaran_BLU!O157)</f>
        <v/>
      </c>
      <c r="J158" s="11" t="str">
        <f>IF(ISBLANK(DataPembayaran_BLU!P157),"",DataPembayaran_BLU!P157)</f>
        <v/>
      </c>
      <c r="K158" s="11" t="str">
        <f>IF(ISBLANK(DataPembayaran_BLU!Q157),"",DataPembayaran_BLU!Q157)</f>
        <v/>
      </c>
      <c r="L158" s="11" t="str">
        <f>IF(ISBLANK(DataPembayaran_BLU!R157),"",DataPembayaran_BLU!R157)</f>
        <v/>
      </c>
    </row>
    <row r="159" spans="1:12" ht="25.35" customHeight="1">
      <c r="A159" s="372" t="str">
        <f>IF(ISBLANK(DataPembayaran_BLU!A158),"",DataPembayaran_BLU!A158)</f>
        <v/>
      </c>
      <c r="B159" s="373" t="str">
        <f>IF(ISBLANK(DataPembayaran_BLU!B158),"",DataPembayaran_BLU!B158)</f>
        <v/>
      </c>
      <c r="C159" s="374" t="str">
        <f>IF(ISBLANK(DataPembayaran_BLU!C158),"",DataPembayaran_BLU!C158)</f>
        <v/>
      </c>
      <c r="D159" s="375" t="str">
        <f>IF(ISBLANK(DataPembayaran_BLU!$F158),"",DataPembayaran_BLU!$F158)</f>
        <v/>
      </c>
      <c r="E159" s="375" t="str">
        <f t="shared" si="2"/>
        <v/>
      </c>
      <c r="F159" s="10" t="str">
        <f>IF(ISBLANK(DataPembayaran_BLU!$L158),"",DataPembayaran_BLU!$L158)</f>
        <v/>
      </c>
      <c r="G159" s="372" t="str">
        <f>IF(ISBLANK(DataPembayaran_BLU!M158),"",DataPembayaran_BLU!M158)</f>
        <v/>
      </c>
      <c r="H159" s="11" t="str">
        <f>IF(ISBLANK(DataPembayaran_BLU!N158),"",DataPembayaran_BLU!N158)</f>
        <v/>
      </c>
      <c r="I159" s="12" t="str">
        <f>IF(ISBLANK(DataPembayaran_BLU!O158),"",DataPembayaran_BLU!O158)</f>
        <v/>
      </c>
      <c r="J159" s="11" t="str">
        <f>IF(ISBLANK(DataPembayaran_BLU!P158),"",DataPembayaran_BLU!P158)</f>
        <v/>
      </c>
      <c r="K159" s="11" t="str">
        <f>IF(ISBLANK(DataPembayaran_BLU!Q158),"",DataPembayaran_BLU!Q158)</f>
        <v/>
      </c>
      <c r="L159" s="11" t="str">
        <f>IF(ISBLANK(DataPembayaran_BLU!R158),"",DataPembayaran_BLU!R158)</f>
        <v/>
      </c>
    </row>
    <row r="160" spans="1:12" ht="25.35" customHeight="1">
      <c r="A160" s="372" t="str">
        <f>IF(ISBLANK(DataPembayaran_BLU!A159),"",DataPembayaran_BLU!A159)</f>
        <v/>
      </c>
      <c r="B160" s="373" t="str">
        <f>IF(ISBLANK(DataPembayaran_BLU!B159),"",DataPembayaran_BLU!B159)</f>
        <v/>
      </c>
      <c r="C160" s="374" t="str">
        <f>IF(ISBLANK(DataPembayaran_BLU!C159),"",DataPembayaran_BLU!C159)</f>
        <v/>
      </c>
      <c r="D160" s="375" t="str">
        <f>IF(ISBLANK(DataPembayaran_BLU!$F159),"",DataPembayaran_BLU!$F159)</f>
        <v/>
      </c>
      <c r="E160" s="375" t="str">
        <f t="shared" si="2"/>
        <v/>
      </c>
      <c r="F160" s="10" t="str">
        <f>IF(ISBLANK(DataPembayaran_BLU!$L159),"",DataPembayaran_BLU!$L159)</f>
        <v/>
      </c>
      <c r="G160" s="372" t="str">
        <f>IF(ISBLANK(DataPembayaran_BLU!O159),"",DataPembayaran_BLU!O159)</f>
        <v/>
      </c>
      <c r="H160" s="11" t="str">
        <f>IF(ISBLANK(DataPembayaran_BLU!P159),"",DataPembayaran_BLU!P159)</f>
        <v/>
      </c>
      <c r="I160" s="12" t="e">
        <f>IF(ISBLANK(DataPembayaran_BLU!#REF!),"",DataPembayaran_BLU!#REF!)</f>
        <v>#REF!</v>
      </c>
      <c r="J160" s="11" t="e">
        <f>IF(ISBLANK(DataPembayaran_BLU!#REF!),"",DataPembayaran_BLU!#REF!)</f>
        <v>#REF!</v>
      </c>
      <c r="K160" s="11" t="str">
        <f>IF(ISBLANK(DataPembayaran_BLU!Q159),"",DataPembayaran_BLU!Q159)</f>
        <v/>
      </c>
      <c r="L160" s="11" t="str">
        <f>IF(ISBLANK(DataPembayaran_BLU!R159),"",DataPembayaran_BLU!R159)</f>
        <v/>
      </c>
    </row>
    <row r="161" spans="1:12" ht="25.35" customHeight="1">
      <c r="A161" s="372" t="str">
        <f>IF(ISBLANK(DataPembayaran_BLU!A160),"",DataPembayaran_BLU!A160)</f>
        <v/>
      </c>
      <c r="B161" s="373" t="str">
        <f>IF(ISBLANK(DataPembayaran_BLU!B160),"",DataPembayaran_BLU!B160)</f>
        <v/>
      </c>
      <c r="C161" s="374" t="str">
        <f>IF(ISBLANK(DataPembayaran_BLU!C160),"",DataPembayaran_BLU!C160)</f>
        <v/>
      </c>
      <c r="D161" s="375" t="str">
        <f>IF(ISBLANK(DataPembayaran_BLU!$F160),"",DataPembayaran_BLU!$F160)</f>
        <v/>
      </c>
      <c r="E161" s="375" t="str">
        <f t="shared" si="2"/>
        <v/>
      </c>
      <c r="F161" s="10" t="str">
        <f>IF(ISBLANK(DataPembayaran_BLU!$L160),"",DataPembayaran_BLU!$L160)</f>
        <v/>
      </c>
      <c r="G161" s="372" t="str">
        <f>IF(ISBLANK(DataPembayaran_BLU!M160),"",DataPembayaran_BLU!M160)</f>
        <v/>
      </c>
      <c r="H161" s="11" t="str">
        <f>IF(ISBLANK(DataPembayaran_BLU!N160),"",DataPembayaran_BLU!N160)</f>
        <v/>
      </c>
      <c r="I161" s="12" t="str">
        <f>IF(ISBLANK(DataPembayaran_BLU!O160),"",DataPembayaran_BLU!O160)</f>
        <v/>
      </c>
      <c r="J161" s="11" t="str">
        <f>IF(ISBLANK(DataPembayaran_BLU!P160),"",DataPembayaran_BLU!P160)</f>
        <v/>
      </c>
      <c r="K161" s="11" t="str">
        <f>IF(ISBLANK(DataPembayaran_BLU!Q160),"",DataPembayaran_BLU!Q160)</f>
        <v/>
      </c>
      <c r="L161" s="11" t="str">
        <f>IF(ISBLANK(DataPembayaran_BLU!R160),"",DataPembayaran_BLU!R160)</f>
        <v/>
      </c>
    </row>
    <row r="162" spans="1:12" ht="25.35" customHeight="1">
      <c r="A162" s="372" t="str">
        <f>IF(ISBLANK(DataPembayaran_BLU!A161),"",DataPembayaran_BLU!A161)</f>
        <v/>
      </c>
      <c r="B162" s="373" t="str">
        <f>IF(ISBLANK(DataPembayaran_BLU!B161),"",DataPembayaran_BLU!B161)</f>
        <v/>
      </c>
      <c r="C162" s="374" t="str">
        <f>IF(ISBLANK(DataPembayaran_BLU!C161),"",DataPembayaran_BLU!C161)</f>
        <v/>
      </c>
      <c r="D162" s="375" t="str">
        <f>IF(ISBLANK(DataPembayaran_BLU!$F161),"",DataPembayaran_BLU!$F161)</f>
        <v/>
      </c>
      <c r="E162" s="375" t="str">
        <f t="shared" si="2"/>
        <v/>
      </c>
      <c r="F162" s="10" t="str">
        <f>IF(ISBLANK(DataPembayaran_BLU!$L161),"",DataPembayaran_BLU!$L161)</f>
        <v/>
      </c>
      <c r="G162" s="372" t="str">
        <f>IF(ISBLANK(DataPembayaran_BLU!M161),"",DataPembayaran_BLU!M161)</f>
        <v/>
      </c>
      <c r="H162" s="11" t="str">
        <f>IF(ISBLANK(DataPembayaran_BLU!N161),"",DataPembayaran_BLU!N161)</f>
        <v/>
      </c>
      <c r="I162" s="12" t="str">
        <f>IF(ISBLANK(DataPembayaran_BLU!O161),"",DataPembayaran_BLU!O161)</f>
        <v/>
      </c>
      <c r="J162" s="11" t="str">
        <f>IF(ISBLANK(DataPembayaran_BLU!P161),"",DataPembayaran_BLU!P161)</f>
        <v/>
      </c>
      <c r="K162" s="11" t="str">
        <f>IF(ISBLANK(DataPembayaran_BLU!Q161),"",DataPembayaran_BLU!Q161)</f>
        <v/>
      </c>
      <c r="L162" s="11" t="str">
        <f>IF(ISBLANK(DataPembayaran_BLU!R161),"",DataPembayaran_BLU!R161)</f>
        <v/>
      </c>
    </row>
    <row r="163" spans="1:12" ht="25.35" customHeight="1">
      <c r="A163" s="372" t="str">
        <f>IF(ISBLANK(DataPembayaran_BLU!A162),"",DataPembayaran_BLU!A162)</f>
        <v/>
      </c>
      <c r="B163" s="373" t="str">
        <f>IF(ISBLANK(DataPembayaran_BLU!B162),"",DataPembayaran_BLU!B162)</f>
        <v/>
      </c>
      <c r="C163" s="374" t="str">
        <f>IF(ISBLANK(DataPembayaran_BLU!C162),"",DataPembayaran_BLU!C162)</f>
        <v/>
      </c>
      <c r="D163" s="375" t="str">
        <f>IF(ISBLANK(DataPembayaran_BLU!$F162),"",DataPembayaran_BLU!$F162)</f>
        <v/>
      </c>
      <c r="E163" s="375" t="str">
        <f t="shared" si="2"/>
        <v/>
      </c>
      <c r="F163" s="10" t="str">
        <f>IF(ISBLANK(DataPembayaran_BLU!$L162),"",DataPembayaran_BLU!$L162)</f>
        <v/>
      </c>
      <c r="G163" s="372" t="str">
        <f>IF(ISBLANK(DataPembayaran_BLU!M162),"",DataPembayaran_BLU!M162)</f>
        <v/>
      </c>
      <c r="H163" s="11" t="str">
        <f>IF(ISBLANK(DataPembayaran_BLU!N162),"",DataPembayaran_BLU!N162)</f>
        <v/>
      </c>
      <c r="I163" s="12" t="str">
        <f>IF(ISBLANK(DataPembayaran_BLU!O162),"",DataPembayaran_BLU!O162)</f>
        <v/>
      </c>
      <c r="J163" s="11" t="str">
        <f>IF(ISBLANK(DataPembayaran_BLU!P162),"",DataPembayaran_BLU!P162)</f>
        <v/>
      </c>
      <c r="K163" s="11" t="str">
        <f>IF(ISBLANK(DataPembayaran_BLU!Q162),"",DataPembayaran_BLU!Q162)</f>
        <v/>
      </c>
      <c r="L163" s="11" t="str">
        <f>IF(ISBLANK(DataPembayaran_BLU!R162),"",DataPembayaran_BLU!R162)</f>
        <v/>
      </c>
    </row>
    <row r="164" spans="1:12" ht="25.35" customHeight="1">
      <c r="A164" s="372" t="str">
        <f>IF(ISBLANK(DataPembayaran_BLU!A163),"",DataPembayaran_BLU!A163)</f>
        <v/>
      </c>
      <c r="B164" s="373" t="str">
        <f>IF(ISBLANK(DataPembayaran_BLU!B163),"",DataPembayaran_BLU!B163)</f>
        <v/>
      </c>
      <c r="C164" s="374" t="str">
        <f>IF(ISBLANK(DataPembayaran_BLU!C163),"",DataPembayaran_BLU!C163)</f>
        <v/>
      </c>
      <c r="D164" s="375" t="str">
        <f>IF(ISBLANK(DataPembayaran_BLU!$F163),"",DataPembayaran_BLU!$F163)</f>
        <v/>
      </c>
      <c r="E164" s="375" t="str">
        <f t="shared" si="2"/>
        <v/>
      </c>
      <c r="F164" s="10" t="str">
        <f>IF(ISBLANK(DataPembayaran_BLU!$L163),"",DataPembayaran_BLU!$L163)</f>
        <v/>
      </c>
      <c r="G164" s="372" t="str">
        <f>IF(ISBLANK(DataPembayaran_BLU!M163),"",DataPembayaran_BLU!M163)</f>
        <v/>
      </c>
      <c r="H164" s="11" t="str">
        <f>IF(ISBLANK(DataPembayaran_BLU!N163),"",DataPembayaran_BLU!N163)</f>
        <v/>
      </c>
      <c r="I164" s="12" t="str">
        <f>IF(ISBLANK(DataPembayaran_BLU!O163),"",DataPembayaran_BLU!O163)</f>
        <v/>
      </c>
      <c r="J164" s="11" t="str">
        <f>IF(ISBLANK(DataPembayaran_BLU!P163),"",DataPembayaran_BLU!P163)</f>
        <v/>
      </c>
      <c r="K164" s="11" t="str">
        <f>IF(ISBLANK(DataPembayaran_BLU!Q163),"",DataPembayaran_BLU!Q163)</f>
        <v/>
      </c>
      <c r="L164" s="11" t="str">
        <f>IF(ISBLANK(DataPembayaran_BLU!R163),"",DataPembayaran_BLU!R163)</f>
        <v/>
      </c>
    </row>
    <row r="165" spans="1:12" ht="25.35" customHeight="1">
      <c r="A165" s="372" t="str">
        <f>IF(ISBLANK(DataPembayaran_BLU!A164),"",DataPembayaran_BLU!A164)</f>
        <v/>
      </c>
      <c r="B165" s="373" t="str">
        <f>IF(ISBLANK(DataPembayaran_BLU!B164),"",DataPembayaran_BLU!B164)</f>
        <v/>
      </c>
      <c r="C165" s="374" t="str">
        <f>IF(ISBLANK(DataPembayaran_BLU!C164),"",DataPembayaran_BLU!C164)</f>
        <v/>
      </c>
      <c r="D165" s="375" t="str">
        <f>IF(ISBLANK(DataPembayaran_BLU!$F164),"",DataPembayaran_BLU!$F164)</f>
        <v/>
      </c>
      <c r="E165" s="375" t="str">
        <f t="shared" si="2"/>
        <v/>
      </c>
      <c r="F165" s="10" t="str">
        <f>IF(ISBLANK(DataPembayaran_BLU!$L164),"",DataPembayaran_BLU!$L164)</f>
        <v/>
      </c>
      <c r="G165" s="372" t="str">
        <f>IF(ISBLANK(DataPembayaran_BLU!M164),"",DataPembayaran_BLU!M164)</f>
        <v/>
      </c>
      <c r="H165" s="11" t="str">
        <f>IF(ISBLANK(DataPembayaran_BLU!N164),"",DataPembayaran_BLU!N164)</f>
        <v/>
      </c>
      <c r="I165" s="12" t="str">
        <f>IF(ISBLANK(DataPembayaran_BLU!O164),"",DataPembayaran_BLU!O164)</f>
        <v/>
      </c>
      <c r="J165" s="11" t="str">
        <f>IF(ISBLANK(DataPembayaran_BLU!P164),"",DataPembayaran_BLU!P164)</f>
        <v/>
      </c>
      <c r="K165" s="11" t="str">
        <f>IF(ISBLANK(DataPembayaran_BLU!Q164),"",DataPembayaran_BLU!Q164)</f>
        <v/>
      </c>
      <c r="L165" s="11" t="str">
        <f>IF(ISBLANK(DataPembayaran_BLU!R164),"",DataPembayaran_BLU!R164)</f>
        <v/>
      </c>
    </row>
    <row r="166" spans="1:12" ht="25.35" customHeight="1">
      <c r="A166" s="372" t="str">
        <f>IF(ISBLANK(DataPembayaran_BLU!A165),"",DataPembayaran_BLU!A165)</f>
        <v/>
      </c>
      <c r="B166" s="373" t="str">
        <f>IF(ISBLANK(DataPembayaran_BLU!B165),"",DataPembayaran_BLU!B165)</f>
        <v/>
      </c>
      <c r="C166" s="374" t="str">
        <f>IF(ISBLANK(DataPembayaran_BLU!C165),"",DataPembayaran_BLU!C165)</f>
        <v/>
      </c>
      <c r="D166" s="375" t="str">
        <f>IF(ISBLANK(DataPembayaran_BLU!$F165),"",DataPembayaran_BLU!$F165)</f>
        <v/>
      </c>
      <c r="E166" s="375" t="str">
        <f t="shared" si="2"/>
        <v/>
      </c>
      <c r="F166" s="10" t="str">
        <f>IF(ISBLANK(DataPembayaran_BLU!$L165),"",DataPembayaran_BLU!$L165)</f>
        <v/>
      </c>
      <c r="G166" s="372" t="str">
        <f>IF(ISBLANK(DataPembayaran_BLU!M165),"",DataPembayaran_BLU!M165)</f>
        <v/>
      </c>
      <c r="H166" s="11" t="str">
        <f>IF(ISBLANK(DataPembayaran_BLU!N165),"",DataPembayaran_BLU!N165)</f>
        <v/>
      </c>
      <c r="I166" s="12" t="str">
        <f>IF(ISBLANK(DataPembayaran_BLU!O165),"",DataPembayaran_BLU!O165)</f>
        <v/>
      </c>
      <c r="J166" s="11" t="str">
        <f>IF(ISBLANK(DataPembayaran_BLU!P165),"",DataPembayaran_BLU!P165)</f>
        <v/>
      </c>
      <c r="K166" s="11" t="str">
        <f>IF(ISBLANK(DataPembayaran_BLU!Q165),"",DataPembayaran_BLU!Q165)</f>
        <v/>
      </c>
      <c r="L166" s="11" t="str">
        <f>IF(ISBLANK(DataPembayaran_BLU!R165),"",DataPembayaran_BLU!R165)</f>
        <v/>
      </c>
    </row>
    <row r="167" spans="1:12" ht="25.35" customHeight="1">
      <c r="A167" s="372" t="str">
        <f>IF(ISBLANK(DataPembayaran_BLU!A166),"",DataPembayaran_BLU!A166)</f>
        <v/>
      </c>
      <c r="B167" s="373" t="str">
        <f>IF(ISBLANK(DataPembayaran_BLU!B166),"",DataPembayaran_BLU!B166)</f>
        <v/>
      </c>
      <c r="C167" s="374" t="str">
        <f>IF(ISBLANK(DataPembayaran_BLU!C166),"",DataPembayaran_BLU!C166)</f>
        <v/>
      </c>
      <c r="D167" s="375" t="str">
        <f>IF(ISBLANK(DataPembayaran_BLU!$F166),"",DataPembayaran_BLU!$F166)</f>
        <v/>
      </c>
      <c r="E167" s="375" t="str">
        <f t="shared" si="2"/>
        <v/>
      </c>
      <c r="F167" s="10" t="str">
        <f>IF(ISBLANK(DataPembayaran_BLU!$L166),"",DataPembayaran_BLU!$L166)</f>
        <v/>
      </c>
      <c r="G167" s="372" t="str">
        <f>IF(ISBLANK(DataPembayaran_BLU!M166),"",DataPembayaran_BLU!M166)</f>
        <v/>
      </c>
      <c r="H167" s="11" t="str">
        <f>IF(ISBLANK(DataPembayaran_BLU!N166),"",DataPembayaran_BLU!N166)</f>
        <v/>
      </c>
      <c r="I167" s="12" t="str">
        <f>IF(ISBLANK(DataPembayaran_BLU!O166),"",DataPembayaran_BLU!O166)</f>
        <v/>
      </c>
      <c r="J167" s="11" t="str">
        <f>IF(ISBLANK(DataPembayaran_BLU!P166),"",DataPembayaran_BLU!P166)</f>
        <v/>
      </c>
      <c r="K167" s="11" t="str">
        <f>IF(ISBLANK(DataPembayaran_BLU!Q166),"",DataPembayaran_BLU!Q166)</f>
        <v/>
      </c>
      <c r="L167" s="11" t="str">
        <f>IF(ISBLANK(DataPembayaran_BLU!R166),"",DataPembayaran_BLU!R166)</f>
        <v/>
      </c>
    </row>
    <row r="168" spans="1:12" ht="25.35" customHeight="1">
      <c r="A168" s="372" t="str">
        <f>IF(ISBLANK(DataPembayaran_BLU!A167),"",DataPembayaran_BLU!A167)</f>
        <v/>
      </c>
      <c r="B168" s="373" t="str">
        <f>IF(ISBLANK(DataPembayaran_BLU!B167),"",DataPembayaran_BLU!B167)</f>
        <v/>
      </c>
      <c r="C168" s="374" t="str">
        <f>IF(ISBLANK(DataPembayaran_BLU!C167),"",DataPembayaran_BLU!C167)</f>
        <v/>
      </c>
      <c r="D168" s="375" t="str">
        <f>IF(ISBLANK(DataPembayaran_BLU!$F167),"",DataPembayaran_BLU!$F167)</f>
        <v/>
      </c>
      <c r="E168" s="375" t="str">
        <f t="shared" si="2"/>
        <v/>
      </c>
      <c r="F168" s="10" t="str">
        <f>IF(ISBLANK(DataPembayaran_BLU!$L167),"",DataPembayaran_BLU!$L167)</f>
        <v/>
      </c>
      <c r="G168" s="372" t="str">
        <f>IF(ISBLANK(DataPembayaran_BLU!M167),"",DataPembayaran_BLU!M167)</f>
        <v/>
      </c>
      <c r="H168" s="11" t="str">
        <f>IF(ISBLANK(DataPembayaran_BLU!N167),"",DataPembayaran_BLU!N167)</f>
        <v/>
      </c>
      <c r="I168" s="12" t="str">
        <f>IF(ISBLANK(DataPembayaran_BLU!O167),"",DataPembayaran_BLU!O167)</f>
        <v/>
      </c>
      <c r="J168" s="11" t="str">
        <f>IF(ISBLANK(DataPembayaran_BLU!P167),"",DataPembayaran_BLU!P167)</f>
        <v/>
      </c>
      <c r="K168" s="11" t="str">
        <f>IF(ISBLANK(DataPembayaran_BLU!Q167),"",DataPembayaran_BLU!Q167)</f>
        <v/>
      </c>
      <c r="L168" s="11" t="str">
        <f>IF(ISBLANK(DataPembayaran_BLU!R167),"",DataPembayaran_BLU!R167)</f>
        <v/>
      </c>
    </row>
    <row r="169" spans="1:12" ht="25.35" customHeight="1">
      <c r="A169" s="372" t="str">
        <f>IF(ISBLANK(DataPembayaran_BLU!A168),"",DataPembayaran_BLU!A168)</f>
        <v/>
      </c>
      <c r="B169" s="373" t="str">
        <f>IF(ISBLANK(DataPembayaran_BLU!B168),"",DataPembayaran_BLU!B168)</f>
        <v/>
      </c>
      <c r="C169" s="374" t="str">
        <f>IF(ISBLANK(DataPembayaran_BLU!C168),"",DataPembayaran_BLU!C168)</f>
        <v/>
      </c>
      <c r="D169" s="375" t="str">
        <f>IF(ISBLANK(DataPembayaran_BLU!$F168),"",DataPembayaran_BLU!$F168)</f>
        <v/>
      </c>
      <c r="E169" s="375" t="str">
        <f t="shared" si="2"/>
        <v/>
      </c>
      <c r="F169" s="10" t="str">
        <f>IF(ISBLANK(DataPembayaran_BLU!$L168),"",DataPembayaran_BLU!$L168)</f>
        <v/>
      </c>
      <c r="G169" s="372" t="str">
        <f>IF(ISBLANK(DataPembayaran_BLU!M168),"",DataPembayaran_BLU!M168)</f>
        <v/>
      </c>
      <c r="H169" s="11" t="str">
        <f>IF(ISBLANK(DataPembayaran_BLU!N168),"",DataPembayaran_BLU!N168)</f>
        <v/>
      </c>
      <c r="I169" s="12" t="str">
        <f>IF(ISBLANK(DataPembayaran_BLU!O168),"",DataPembayaran_BLU!O168)</f>
        <v/>
      </c>
      <c r="J169" s="11" t="str">
        <f>IF(ISBLANK(DataPembayaran_BLU!P168),"",DataPembayaran_BLU!P168)</f>
        <v/>
      </c>
      <c r="K169" s="11" t="str">
        <f>IF(ISBLANK(DataPembayaran_BLU!Q168),"",DataPembayaran_BLU!Q168)</f>
        <v/>
      </c>
      <c r="L169" s="11" t="str">
        <f>IF(ISBLANK(DataPembayaran_BLU!R168),"",DataPembayaran_BLU!R168)</f>
        <v/>
      </c>
    </row>
    <row r="170" spans="1:12" ht="25.35" customHeight="1">
      <c r="A170" s="372" t="str">
        <f>IF(ISBLANK(DataPembayaran_BLU!A169),"",DataPembayaran_BLU!A169)</f>
        <v/>
      </c>
      <c r="B170" s="373" t="str">
        <f>IF(ISBLANK(DataPembayaran_BLU!B169),"",DataPembayaran_BLU!B169)</f>
        <v/>
      </c>
      <c r="C170" s="374" t="str">
        <f>IF(ISBLANK(DataPembayaran_BLU!C169),"",DataPembayaran_BLU!C169)</f>
        <v/>
      </c>
      <c r="D170" s="375" t="str">
        <f>IF(ISBLANK(DataPembayaran_BLU!$F169),"",DataPembayaran_BLU!$F169)</f>
        <v/>
      </c>
      <c r="E170" s="375" t="str">
        <f t="shared" si="2"/>
        <v/>
      </c>
      <c r="F170" s="10" t="str">
        <f>IF(ISBLANK(DataPembayaran_BLU!$L169),"",DataPembayaran_BLU!$L169)</f>
        <v/>
      </c>
      <c r="G170" s="372" t="str">
        <f>IF(ISBLANK(DataPembayaran_BLU!M169),"",DataPembayaran_BLU!M169)</f>
        <v/>
      </c>
      <c r="H170" s="11" t="str">
        <f>IF(ISBLANK(DataPembayaran_BLU!N169),"",DataPembayaran_BLU!N169)</f>
        <v/>
      </c>
      <c r="I170" s="12" t="str">
        <f>IF(ISBLANK(DataPembayaran_BLU!O169),"",DataPembayaran_BLU!O169)</f>
        <v/>
      </c>
      <c r="J170" s="11" t="str">
        <f>IF(ISBLANK(DataPembayaran_BLU!P169),"",DataPembayaran_BLU!P169)</f>
        <v/>
      </c>
      <c r="K170" s="11" t="str">
        <f>IF(ISBLANK(DataPembayaran_BLU!Q169),"",DataPembayaran_BLU!Q169)</f>
        <v/>
      </c>
      <c r="L170" s="11" t="str">
        <f>IF(ISBLANK(DataPembayaran_BLU!R169),"",DataPembayaran_BLU!R169)</f>
        <v/>
      </c>
    </row>
    <row r="171" spans="1:12" ht="25.35" customHeight="1">
      <c r="A171" s="372" t="str">
        <f>IF(ISBLANK(DataPembayaran_BLU!A170),"",DataPembayaran_BLU!A170)</f>
        <v/>
      </c>
      <c r="B171" s="373" t="str">
        <f>IF(ISBLANK(DataPembayaran_BLU!B170),"",DataPembayaran_BLU!B170)</f>
        <v/>
      </c>
      <c r="C171" s="374" t="str">
        <f>IF(ISBLANK(DataPembayaran_BLU!C170),"",DataPembayaran_BLU!C170)</f>
        <v/>
      </c>
      <c r="D171" s="375" t="str">
        <f>IF(ISBLANK(DataPembayaran_BLU!$F170),"",DataPembayaran_BLU!$F170)</f>
        <v/>
      </c>
      <c r="E171" s="375" t="str">
        <f t="shared" si="2"/>
        <v/>
      </c>
      <c r="F171" s="10" t="str">
        <f>IF(ISBLANK(DataPembayaran_BLU!$L170),"",DataPembayaran_BLU!$L170)</f>
        <v/>
      </c>
      <c r="G171" s="372" t="str">
        <f>IF(ISBLANK(DataPembayaran_BLU!M170),"",DataPembayaran_BLU!M170)</f>
        <v/>
      </c>
      <c r="H171" s="11" t="str">
        <f>IF(ISBLANK(DataPembayaran_BLU!N170),"",DataPembayaran_BLU!N170)</f>
        <v/>
      </c>
      <c r="I171" s="12" t="str">
        <f>IF(ISBLANK(DataPembayaran_BLU!O170),"",DataPembayaran_BLU!O170)</f>
        <v/>
      </c>
      <c r="J171" s="11" t="str">
        <f>IF(ISBLANK(DataPembayaran_BLU!P170),"",DataPembayaran_BLU!P170)</f>
        <v/>
      </c>
      <c r="K171" s="11" t="str">
        <f>IF(ISBLANK(DataPembayaran_BLU!Q170),"",DataPembayaran_BLU!Q170)</f>
        <v/>
      </c>
      <c r="L171" s="11" t="str">
        <f>IF(ISBLANK(DataPembayaran_BLU!R170),"",DataPembayaran_BLU!R170)</f>
        <v/>
      </c>
    </row>
    <row r="172" spans="1:12" ht="25.35" customHeight="1">
      <c r="A172" s="372" t="str">
        <f>IF(ISBLANK(DataPembayaran_BLU!A171),"",DataPembayaran_BLU!A171)</f>
        <v/>
      </c>
      <c r="B172" s="373" t="str">
        <f>IF(ISBLANK(DataPembayaran_BLU!B171),"",DataPembayaran_BLU!B171)</f>
        <v/>
      </c>
      <c r="C172" s="374" t="str">
        <f>IF(ISBLANK(DataPembayaran_BLU!C171),"",DataPembayaran_BLU!C171)</f>
        <v/>
      </c>
      <c r="D172" s="375" t="str">
        <f>IF(ISBLANK(DataPembayaran_BLU!$F171),"",DataPembayaran_BLU!$F171)</f>
        <v/>
      </c>
      <c r="E172" s="375" t="str">
        <f t="shared" si="2"/>
        <v/>
      </c>
      <c r="F172" s="10" t="str">
        <f>IF(ISBLANK(DataPembayaran_BLU!$L171),"",DataPembayaran_BLU!$L171)</f>
        <v/>
      </c>
      <c r="G172" s="372" t="str">
        <f>IF(ISBLANK(DataPembayaran_BLU!M171),"",DataPembayaran_BLU!M171)</f>
        <v/>
      </c>
      <c r="H172" s="11" t="str">
        <f>IF(ISBLANK(DataPembayaran_BLU!N171),"",DataPembayaran_BLU!N171)</f>
        <v/>
      </c>
      <c r="I172" s="12" t="str">
        <f>IF(ISBLANK(DataPembayaran_BLU!O171),"",DataPembayaran_BLU!O171)</f>
        <v/>
      </c>
      <c r="J172" s="11" t="str">
        <f>IF(ISBLANK(DataPembayaran_BLU!P171),"",DataPembayaran_BLU!P171)</f>
        <v/>
      </c>
      <c r="K172" s="11" t="str">
        <f>IF(ISBLANK(DataPembayaran_BLU!Q171),"",DataPembayaran_BLU!Q171)</f>
        <v/>
      </c>
      <c r="L172" s="11" t="str">
        <f>IF(ISBLANK(DataPembayaran_BLU!R171),"",DataPembayaran_BLU!R171)</f>
        <v/>
      </c>
    </row>
    <row r="173" spans="1:12" ht="25.35" customHeight="1">
      <c r="A173" s="372" t="str">
        <f>IF(ISBLANK(DataPembayaran_BLU!A172),"",DataPembayaran_BLU!A172)</f>
        <v/>
      </c>
      <c r="B173" s="373" t="str">
        <f>IF(ISBLANK(DataPembayaran_BLU!B172),"",DataPembayaran_BLU!B172)</f>
        <v/>
      </c>
      <c r="C173" s="374" t="str">
        <f>IF(ISBLANK(DataPembayaran_BLU!C172),"",DataPembayaran_BLU!C172)</f>
        <v/>
      </c>
      <c r="D173" s="375" t="str">
        <f>IF(ISBLANK(DataPembayaran_BLU!$F172),"",DataPembayaran_BLU!$F172)</f>
        <v/>
      </c>
      <c r="E173" s="375" t="str">
        <f t="shared" si="2"/>
        <v/>
      </c>
      <c r="F173" s="10" t="str">
        <f>IF(ISBLANK(DataPembayaran_BLU!$L172),"",DataPembayaran_BLU!$L172)</f>
        <v/>
      </c>
      <c r="G173" s="372" t="str">
        <f>IF(ISBLANK(DataPembayaran_BLU!M172),"",DataPembayaran_BLU!M172)</f>
        <v/>
      </c>
      <c r="H173" s="11" t="str">
        <f>IF(ISBLANK(DataPembayaran_BLU!N172),"",DataPembayaran_BLU!N172)</f>
        <v/>
      </c>
      <c r="I173" s="12" t="str">
        <f>IF(ISBLANK(DataPembayaran_BLU!O172),"",DataPembayaran_BLU!O172)</f>
        <v/>
      </c>
      <c r="J173" s="11" t="str">
        <f>IF(ISBLANK(DataPembayaran_BLU!P172),"",DataPembayaran_BLU!P172)</f>
        <v/>
      </c>
      <c r="K173" s="11" t="str">
        <f>IF(ISBLANK(DataPembayaran_BLU!Q172),"",DataPembayaran_BLU!Q172)</f>
        <v/>
      </c>
      <c r="L173" s="11" t="str">
        <f>IF(ISBLANK(DataPembayaran_BLU!R172),"",DataPembayaran_BLU!R172)</f>
        <v/>
      </c>
    </row>
    <row r="174" spans="1:12" ht="25.35" customHeight="1">
      <c r="A174" s="372" t="str">
        <f>IF(ISBLANK(DataPembayaran_BLU!A173),"",DataPembayaran_BLU!A173)</f>
        <v/>
      </c>
      <c r="B174" s="373" t="str">
        <f>IF(ISBLANK(DataPembayaran_BLU!B173),"",DataPembayaran_BLU!B173)</f>
        <v/>
      </c>
      <c r="C174" s="374" t="str">
        <f>IF(ISBLANK(DataPembayaran_BLU!C173),"",DataPembayaran_BLU!C173)</f>
        <v/>
      </c>
      <c r="D174" s="375" t="str">
        <f>IF(ISBLANK(DataPembayaran_BLU!$F173),"",DataPembayaran_BLU!$F173)</f>
        <v/>
      </c>
      <c r="E174" s="375" t="str">
        <f t="shared" si="2"/>
        <v/>
      </c>
      <c r="F174" s="10" t="str">
        <f>IF(ISBLANK(DataPembayaran_BLU!$L173),"",DataPembayaran_BLU!$L173)</f>
        <v/>
      </c>
      <c r="G174" s="372" t="str">
        <f>IF(ISBLANK(DataPembayaran_BLU!M173),"",DataPembayaran_BLU!M173)</f>
        <v/>
      </c>
      <c r="H174" s="11" t="str">
        <f>IF(ISBLANK(DataPembayaran_BLU!N173),"",DataPembayaran_BLU!N173)</f>
        <v/>
      </c>
      <c r="I174" s="12" t="str">
        <f>IF(ISBLANK(DataPembayaran_BLU!O173),"",DataPembayaran_BLU!O173)</f>
        <v/>
      </c>
      <c r="J174" s="11" t="str">
        <f>IF(ISBLANK(DataPembayaran_BLU!P173),"",DataPembayaran_BLU!P173)</f>
        <v/>
      </c>
      <c r="K174" s="11" t="str">
        <f>IF(ISBLANK(DataPembayaran_BLU!Q173),"",DataPembayaran_BLU!Q173)</f>
        <v/>
      </c>
      <c r="L174" s="11" t="str">
        <f>IF(ISBLANK(DataPembayaran_BLU!R173),"",DataPembayaran_BLU!R173)</f>
        <v/>
      </c>
    </row>
    <row r="175" spans="1:12" ht="25.35" customHeight="1">
      <c r="A175" s="372" t="str">
        <f>IF(ISBLANK(DataPembayaran_BLU!A174),"",DataPembayaran_BLU!A174)</f>
        <v/>
      </c>
      <c r="B175" s="373" t="str">
        <f>IF(ISBLANK(DataPembayaran_BLU!B174),"",DataPembayaran_BLU!B174)</f>
        <v/>
      </c>
      <c r="C175" s="374" t="str">
        <f>IF(ISBLANK(DataPembayaran_BLU!C174),"",DataPembayaran_BLU!C174)</f>
        <v/>
      </c>
      <c r="D175" s="375" t="str">
        <f>IF(ISBLANK(DataPembayaran_BLU!$F174),"",DataPembayaran_BLU!$F174)</f>
        <v/>
      </c>
      <c r="E175" s="375" t="str">
        <f t="shared" si="2"/>
        <v/>
      </c>
      <c r="F175" s="10" t="str">
        <f>IF(ISBLANK(DataPembayaran_BLU!$L174),"",DataPembayaran_BLU!$L174)</f>
        <v/>
      </c>
      <c r="G175" s="372" t="str">
        <f>IF(ISBLANK(DataPembayaran_BLU!M174),"",DataPembayaran_BLU!M174)</f>
        <v/>
      </c>
      <c r="H175" s="11" t="str">
        <f>IF(ISBLANK(DataPembayaran_BLU!N174),"",DataPembayaran_BLU!N174)</f>
        <v/>
      </c>
      <c r="I175" s="12" t="str">
        <f>IF(ISBLANK(DataPembayaran_BLU!O174),"",DataPembayaran_BLU!O174)</f>
        <v/>
      </c>
      <c r="J175" s="11" t="str">
        <f>IF(ISBLANK(DataPembayaran_BLU!P174),"",DataPembayaran_BLU!P174)</f>
        <v/>
      </c>
      <c r="K175" s="11" t="str">
        <f>IF(ISBLANK(DataPembayaran_BLU!Q174),"",DataPembayaran_BLU!Q174)</f>
        <v/>
      </c>
      <c r="L175" s="11" t="str">
        <f>IF(ISBLANK(DataPembayaran_BLU!R174),"",DataPembayaran_BLU!R174)</f>
        <v/>
      </c>
    </row>
    <row r="176" spans="1:12" ht="25.35" customHeight="1">
      <c r="A176" s="372" t="str">
        <f>IF(ISBLANK(DataPembayaran_BLU!A175),"",DataPembayaran_BLU!A175)</f>
        <v/>
      </c>
      <c r="B176" s="373" t="str">
        <f>IF(ISBLANK(DataPembayaran_BLU!B175),"",DataPembayaran_BLU!B175)</f>
        <v/>
      </c>
      <c r="C176" s="374" t="str">
        <f>IF(ISBLANK(DataPembayaran_BLU!C175),"",DataPembayaran_BLU!C175)</f>
        <v/>
      </c>
      <c r="D176" s="375" t="str">
        <f>IF(ISBLANK(DataPembayaran_BLU!$F175),"",DataPembayaran_BLU!$F175)</f>
        <v/>
      </c>
      <c r="E176" s="375" t="str">
        <f t="shared" si="2"/>
        <v/>
      </c>
      <c r="F176" s="10" t="str">
        <f>IF(ISBLANK(DataPembayaran_BLU!$L175),"",DataPembayaran_BLU!$L175)</f>
        <v/>
      </c>
      <c r="G176" s="372" t="str">
        <f>IF(ISBLANK(DataPembayaran_BLU!M175),"",DataPembayaran_BLU!M175)</f>
        <v/>
      </c>
      <c r="H176" s="11" t="str">
        <f>IF(ISBLANK(DataPembayaran_BLU!N175),"",DataPembayaran_BLU!N175)</f>
        <v/>
      </c>
      <c r="I176" s="12" t="str">
        <f>IF(ISBLANK(DataPembayaran_BLU!O175),"",DataPembayaran_BLU!O175)</f>
        <v/>
      </c>
      <c r="J176" s="11" t="str">
        <f>IF(ISBLANK(DataPembayaran_BLU!P175),"",DataPembayaran_BLU!P175)</f>
        <v/>
      </c>
      <c r="K176" s="11" t="str">
        <f>IF(ISBLANK(DataPembayaran_BLU!Q175),"",DataPembayaran_BLU!Q175)</f>
        <v/>
      </c>
      <c r="L176" s="11" t="str">
        <f>IF(ISBLANK(DataPembayaran_BLU!R175),"",DataPembayaran_BLU!R175)</f>
        <v/>
      </c>
    </row>
    <row r="177" spans="1:12" ht="25.35" customHeight="1">
      <c r="A177" s="372" t="str">
        <f>IF(ISBLANK(DataPembayaran_BLU!A176),"",DataPembayaran_BLU!A176)</f>
        <v/>
      </c>
      <c r="B177" s="373" t="str">
        <f>IF(ISBLANK(DataPembayaran_BLU!B176),"",DataPembayaran_BLU!B176)</f>
        <v/>
      </c>
      <c r="C177" s="374" t="str">
        <f>IF(ISBLANK(DataPembayaran_BLU!C176),"",DataPembayaran_BLU!C176)</f>
        <v/>
      </c>
      <c r="D177" s="375" t="str">
        <f>IF(ISBLANK(DataPembayaran_BLU!$F176),"",DataPembayaran_BLU!$F176)</f>
        <v/>
      </c>
      <c r="E177" s="375" t="str">
        <f t="shared" si="2"/>
        <v/>
      </c>
      <c r="F177" s="10" t="str">
        <f>IF(ISBLANK(DataPembayaran_BLU!$L176),"",DataPembayaran_BLU!$L176)</f>
        <v/>
      </c>
      <c r="G177" s="372" t="str">
        <f>IF(ISBLANK(DataPembayaran_BLU!M176),"",DataPembayaran_BLU!M176)</f>
        <v/>
      </c>
      <c r="H177" s="11" t="str">
        <f>IF(ISBLANK(DataPembayaran_BLU!N176),"",DataPembayaran_BLU!N176)</f>
        <v/>
      </c>
      <c r="I177" s="12" t="str">
        <f>IF(ISBLANK(DataPembayaran_BLU!O176),"",DataPembayaran_BLU!O176)</f>
        <v/>
      </c>
      <c r="J177" s="11" t="str">
        <f>IF(ISBLANK(DataPembayaran_BLU!P176),"",DataPembayaran_BLU!P176)</f>
        <v/>
      </c>
      <c r="K177" s="11" t="str">
        <f>IF(ISBLANK(DataPembayaran_BLU!Q176),"",DataPembayaran_BLU!Q176)</f>
        <v/>
      </c>
      <c r="L177" s="11" t="str">
        <f>IF(ISBLANK(DataPembayaran_BLU!R176),"",DataPembayaran_BLU!R176)</f>
        <v/>
      </c>
    </row>
    <row r="178" spans="1:12" ht="25.35" customHeight="1">
      <c r="A178" s="372" t="str">
        <f>IF(ISBLANK(DataPembayaran_BLU!A177),"",DataPembayaran_BLU!A177)</f>
        <v/>
      </c>
      <c r="B178" s="373" t="str">
        <f>IF(ISBLANK(DataPembayaran_BLU!B177),"",DataPembayaran_BLU!B177)</f>
        <v/>
      </c>
      <c r="C178" s="374" t="str">
        <f>IF(ISBLANK(DataPembayaran_BLU!C177),"",DataPembayaran_BLU!C177)</f>
        <v/>
      </c>
      <c r="D178" s="375" t="str">
        <f>IF(ISBLANK(DataPembayaran_BLU!$F177),"",DataPembayaran_BLU!$F177)</f>
        <v/>
      </c>
      <c r="E178" s="375" t="str">
        <f t="shared" si="2"/>
        <v/>
      </c>
      <c r="F178" s="10" t="str">
        <f>IF(ISBLANK(DataPembayaran_BLU!$L177),"",DataPembayaran_BLU!$L177)</f>
        <v/>
      </c>
      <c r="G178" s="372" t="str">
        <f>IF(ISBLANK(DataPembayaran_BLU!M177),"",DataPembayaran_BLU!M177)</f>
        <v/>
      </c>
      <c r="H178" s="11" t="str">
        <f>IF(ISBLANK(DataPembayaran_BLU!N177),"",DataPembayaran_BLU!N177)</f>
        <v/>
      </c>
      <c r="I178" s="12" t="str">
        <f>IF(ISBLANK(DataPembayaran_BLU!O177),"",DataPembayaran_BLU!O177)</f>
        <v/>
      </c>
      <c r="J178" s="11" t="str">
        <f>IF(ISBLANK(DataPembayaran_BLU!P177),"",DataPembayaran_BLU!P177)</f>
        <v/>
      </c>
      <c r="K178" s="11" t="str">
        <f>IF(ISBLANK(DataPembayaran_BLU!Q177),"",DataPembayaran_BLU!Q177)</f>
        <v/>
      </c>
      <c r="L178" s="11" t="str">
        <f>IF(ISBLANK(DataPembayaran_BLU!R177),"",DataPembayaran_BLU!R177)</f>
        <v/>
      </c>
    </row>
    <row r="179" spans="1:12" ht="25.35" customHeight="1">
      <c r="A179" s="372" t="str">
        <f>IF(ISBLANK(DataPembayaran_BLU!A178),"",DataPembayaran_BLU!A178)</f>
        <v/>
      </c>
      <c r="B179" s="373" t="str">
        <f>IF(ISBLANK(DataPembayaran_BLU!B178),"",DataPembayaran_BLU!B178)</f>
        <v/>
      </c>
      <c r="C179" s="374" t="str">
        <f>IF(ISBLANK(DataPembayaran_BLU!C178),"",DataPembayaran_BLU!C178)</f>
        <v/>
      </c>
      <c r="D179" s="375" t="str">
        <f>IF(ISBLANK(DataPembayaran_BLU!$F178),"",DataPembayaran_BLU!$F178)</f>
        <v/>
      </c>
      <c r="E179" s="375" t="str">
        <f t="shared" si="2"/>
        <v/>
      </c>
      <c r="F179" s="10" t="str">
        <f>IF(ISBLANK(DataPembayaran_BLU!$L178),"",DataPembayaran_BLU!$L178)</f>
        <v/>
      </c>
      <c r="G179" s="372" t="str">
        <f>IF(ISBLANK(DataPembayaran_BLU!M178),"",DataPembayaran_BLU!M178)</f>
        <v/>
      </c>
      <c r="H179" s="11" t="str">
        <f>IF(ISBLANK(DataPembayaran_BLU!N178),"",DataPembayaran_BLU!N178)</f>
        <v/>
      </c>
      <c r="I179" s="12" t="str">
        <f>IF(ISBLANK(DataPembayaran_BLU!O178),"",DataPembayaran_BLU!O178)</f>
        <v/>
      </c>
      <c r="J179" s="11" t="str">
        <f>IF(ISBLANK(DataPembayaran_BLU!P178),"",DataPembayaran_BLU!P178)</f>
        <v/>
      </c>
      <c r="K179" s="11" t="str">
        <f>IF(ISBLANK(DataPembayaran_BLU!Q178),"",DataPembayaran_BLU!Q178)</f>
        <v/>
      </c>
      <c r="L179" s="11" t="str">
        <f>IF(ISBLANK(DataPembayaran_BLU!R178),"",DataPembayaran_BLU!R178)</f>
        <v/>
      </c>
    </row>
    <row r="180" spans="1:12" ht="25.35" customHeight="1">
      <c r="A180" s="372" t="str">
        <f>IF(ISBLANK(DataPembayaran_BLU!A179),"",DataPembayaran_BLU!A179)</f>
        <v/>
      </c>
      <c r="B180" s="373" t="str">
        <f>IF(ISBLANK(DataPembayaran_BLU!B179),"",DataPembayaran_BLU!B179)</f>
        <v/>
      </c>
      <c r="C180" s="374" t="str">
        <f>IF(ISBLANK(DataPembayaran_BLU!C179),"",DataPembayaran_BLU!C179)</f>
        <v/>
      </c>
      <c r="D180" s="375" t="str">
        <f>IF(ISBLANK(DataPembayaran_BLU!$F179),"",DataPembayaran_BLU!$F179)</f>
        <v/>
      </c>
      <c r="E180" s="375" t="str">
        <f t="shared" si="2"/>
        <v/>
      </c>
      <c r="F180" s="10" t="str">
        <f>IF(ISBLANK(DataPembayaran_BLU!$L179),"",DataPembayaran_BLU!$L179)</f>
        <v/>
      </c>
      <c r="G180" s="372" t="str">
        <f>IF(ISBLANK(DataPembayaran_BLU!M179),"",DataPembayaran_BLU!M179)</f>
        <v/>
      </c>
      <c r="H180" s="11" t="str">
        <f>IF(ISBLANK(DataPembayaran_BLU!N179),"",DataPembayaran_BLU!N179)</f>
        <v/>
      </c>
      <c r="I180" s="12" t="str">
        <f>IF(ISBLANK(DataPembayaran_BLU!O179),"",DataPembayaran_BLU!O179)</f>
        <v/>
      </c>
      <c r="J180" s="11" t="str">
        <f>IF(ISBLANK(DataPembayaran_BLU!P179),"",DataPembayaran_BLU!P179)</f>
        <v/>
      </c>
      <c r="K180" s="11" t="str">
        <f>IF(ISBLANK(DataPembayaran_BLU!Q179),"",DataPembayaran_BLU!Q179)</f>
        <v/>
      </c>
      <c r="L180" s="11" t="str">
        <f>IF(ISBLANK(DataPembayaran_BLU!R179),"",DataPembayaran_BLU!R179)</f>
        <v/>
      </c>
    </row>
    <row r="181" spans="1:12" ht="25.35" customHeight="1">
      <c r="A181" s="372" t="str">
        <f>IF(ISBLANK(DataPembayaran_BLU!A180),"",DataPembayaran_BLU!A180)</f>
        <v/>
      </c>
      <c r="B181" s="373" t="str">
        <f>IF(ISBLANK(DataPembayaran_BLU!B180),"",DataPembayaran_BLU!B180)</f>
        <v/>
      </c>
      <c r="C181" s="374" t="str">
        <f>IF(ISBLANK(DataPembayaran_BLU!C180),"",DataPembayaran_BLU!C180)</f>
        <v/>
      </c>
      <c r="D181" s="375" t="str">
        <f>IF(ISBLANK(DataPembayaran_BLU!$F180),"",DataPembayaran_BLU!$F180)</f>
        <v/>
      </c>
      <c r="E181" s="375" t="str">
        <f t="shared" si="2"/>
        <v/>
      </c>
      <c r="F181" s="10" t="str">
        <f>IF(ISBLANK(DataPembayaran_BLU!$L180),"",DataPembayaran_BLU!$L180)</f>
        <v/>
      </c>
      <c r="G181" s="372" t="str">
        <f>IF(ISBLANK(DataPembayaran_BLU!M180),"",DataPembayaran_BLU!M180)</f>
        <v/>
      </c>
      <c r="H181" s="11" t="str">
        <f>IF(ISBLANK(DataPembayaran_BLU!N180),"",DataPembayaran_BLU!N180)</f>
        <v/>
      </c>
      <c r="I181" s="12" t="str">
        <f>IF(ISBLANK(DataPembayaran_BLU!O180),"",DataPembayaran_BLU!O180)</f>
        <v/>
      </c>
      <c r="J181" s="11" t="str">
        <f>IF(ISBLANK(DataPembayaran_BLU!P180),"",DataPembayaran_BLU!P180)</f>
        <v/>
      </c>
      <c r="K181" s="11" t="str">
        <f>IF(ISBLANK(DataPembayaran_BLU!Q180),"",DataPembayaran_BLU!Q180)</f>
        <v/>
      </c>
      <c r="L181" s="11" t="str">
        <f>IF(ISBLANK(DataPembayaran_BLU!R180),"",DataPembayaran_BLU!R180)</f>
        <v/>
      </c>
    </row>
    <row r="182" spans="1:12" ht="25.35" customHeight="1">
      <c r="A182" s="372" t="str">
        <f>IF(ISBLANK(DataPembayaran_BLU!A181),"",DataPembayaran_BLU!A181)</f>
        <v/>
      </c>
      <c r="B182" s="373" t="str">
        <f>IF(ISBLANK(DataPembayaran_BLU!B181),"",DataPembayaran_BLU!B181)</f>
        <v/>
      </c>
      <c r="C182" s="374" t="str">
        <f>IF(ISBLANK(DataPembayaran_BLU!C181),"",DataPembayaran_BLU!C181)</f>
        <v/>
      </c>
      <c r="D182" s="375" t="str">
        <f>IF(ISBLANK(DataPembayaran_BLU!$F181),"",DataPembayaran_BLU!$F181)</f>
        <v/>
      </c>
      <c r="E182" s="375" t="str">
        <f t="shared" si="2"/>
        <v/>
      </c>
      <c r="F182" s="10" t="str">
        <f>IF(ISBLANK(DataPembayaran_BLU!$L181),"",DataPembayaran_BLU!$L181)</f>
        <v/>
      </c>
      <c r="G182" s="372" t="str">
        <f>IF(ISBLANK(DataPembayaran_BLU!M181),"",DataPembayaran_BLU!M181)</f>
        <v/>
      </c>
      <c r="H182" s="11" t="str">
        <f>IF(ISBLANK(DataPembayaran_BLU!N181),"",DataPembayaran_BLU!N181)</f>
        <v/>
      </c>
      <c r="I182" s="12" t="str">
        <f>IF(ISBLANK(DataPembayaran_BLU!O181),"",DataPembayaran_BLU!O181)</f>
        <v/>
      </c>
      <c r="J182" s="11" t="str">
        <f>IF(ISBLANK(DataPembayaran_BLU!P181),"",DataPembayaran_BLU!P181)</f>
        <v/>
      </c>
      <c r="K182" s="11" t="str">
        <f>IF(ISBLANK(DataPembayaran_BLU!Q181),"",DataPembayaran_BLU!Q181)</f>
        <v/>
      </c>
      <c r="L182" s="11" t="str">
        <f>IF(ISBLANK(DataPembayaran_BLU!R181),"",DataPembayaran_BLU!R181)</f>
        <v/>
      </c>
    </row>
    <row r="183" spans="1:12" ht="25.35" customHeight="1">
      <c r="A183" s="372" t="str">
        <f>IF(ISBLANK(DataPembayaran_BLU!A182),"",DataPembayaran_BLU!A182)</f>
        <v/>
      </c>
      <c r="B183" s="373" t="str">
        <f>IF(ISBLANK(DataPembayaran_BLU!B182),"",DataPembayaran_BLU!B182)</f>
        <v/>
      </c>
      <c r="C183" s="374" t="str">
        <f>IF(ISBLANK(DataPembayaran_BLU!C182),"",DataPembayaran_BLU!C182)</f>
        <v/>
      </c>
      <c r="D183" s="375" t="str">
        <f>IF(ISBLANK(DataPembayaran_BLU!$F182),"",DataPembayaran_BLU!$F182)</f>
        <v/>
      </c>
      <c r="E183" s="375" t="str">
        <f t="shared" si="2"/>
        <v/>
      </c>
      <c r="F183" s="10" t="str">
        <f>IF(ISBLANK(DataPembayaran_BLU!$L182),"",DataPembayaran_BLU!$L182)</f>
        <v/>
      </c>
      <c r="G183" s="372" t="str">
        <f>IF(ISBLANK(DataPembayaran_BLU!M182),"",DataPembayaran_BLU!M182)</f>
        <v/>
      </c>
      <c r="H183" s="11" t="str">
        <f>IF(ISBLANK(DataPembayaran_BLU!N182),"",DataPembayaran_BLU!N182)</f>
        <v/>
      </c>
      <c r="I183" s="12" t="str">
        <f>IF(ISBLANK(DataPembayaran_BLU!O182),"",DataPembayaran_BLU!O182)</f>
        <v/>
      </c>
      <c r="J183" s="11" t="str">
        <f>IF(ISBLANK(DataPembayaran_BLU!P182),"",DataPembayaran_BLU!P182)</f>
        <v/>
      </c>
      <c r="K183" s="11" t="str">
        <f>IF(ISBLANK(DataPembayaran_BLU!Q182),"",DataPembayaran_BLU!Q182)</f>
        <v/>
      </c>
      <c r="L183" s="11" t="str">
        <f>IF(ISBLANK(DataPembayaran_BLU!R182),"",DataPembayaran_BLU!R182)</f>
        <v/>
      </c>
    </row>
    <row r="184" spans="1:12" ht="25.35" customHeight="1">
      <c r="A184" s="372" t="str">
        <f>IF(ISBLANK(DataPembayaran_BLU!A183),"",DataPembayaran_BLU!A183)</f>
        <v/>
      </c>
      <c r="B184" s="373" t="str">
        <f>IF(ISBLANK(DataPembayaran_BLU!B183),"",DataPembayaran_BLU!B183)</f>
        <v/>
      </c>
      <c r="C184" s="374" t="str">
        <f>IF(ISBLANK(DataPembayaran_BLU!C183),"",DataPembayaran_BLU!C183)</f>
        <v/>
      </c>
      <c r="D184" s="375" t="str">
        <f>IF(ISBLANK(DataPembayaran_BLU!$F183),"",DataPembayaran_BLU!$F183)</f>
        <v/>
      </c>
      <c r="E184" s="375" t="str">
        <f t="shared" si="2"/>
        <v/>
      </c>
      <c r="F184" s="10" t="str">
        <f>IF(ISBLANK(DataPembayaran_BLU!$L183),"",DataPembayaran_BLU!$L183)</f>
        <v/>
      </c>
      <c r="G184" s="372" t="str">
        <f>IF(ISBLANK(DataPembayaran_BLU!M183),"",DataPembayaran_BLU!M183)</f>
        <v/>
      </c>
      <c r="H184" s="11" t="str">
        <f>IF(ISBLANK(DataPembayaran_BLU!N183),"",DataPembayaran_BLU!N183)</f>
        <v/>
      </c>
      <c r="I184" s="12" t="str">
        <f>IF(ISBLANK(DataPembayaran_BLU!O183),"",DataPembayaran_BLU!O183)</f>
        <v/>
      </c>
      <c r="J184" s="11" t="str">
        <f>IF(ISBLANK(DataPembayaran_BLU!P183),"",DataPembayaran_BLU!P183)</f>
        <v/>
      </c>
      <c r="K184" s="11" t="str">
        <f>IF(ISBLANK(DataPembayaran_BLU!Q183),"",DataPembayaran_BLU!Q183)</f>
        <v/>
      </c>
      <c r="L184" s="11" t="str">
        <f>IF(ISBLANK(DataPembayaran_BLU!R183),"",DataPembayaran_BLU!R183)</f>
        <v/>
      </c>
    </row>
    <row r="185" spans="1:12" ht="25.35" customHeight="1">
      <c r="A185" s="372" t="str">
        <f>IF(ISBLANK(DataPembayaran_BLU!A184),"",DataPembayaran_BLU!A184)</f>
        <v/>
      </c>
      <c r="B185" s="373" t="str">
        <f>IF(ISBLANK(DataPembayaran_BLU!B184),"",DataPembayaran_BLU!B184)</f>
        <v/>
      </c>
      <c r="C185" s="374" t="str">
        <f>IF(ISBLANK(DataPembayaran_BLU!C184),"",DataPembayaran_BLU!C184)</f>
        <v/>
      </c>
      <c r="D185" s="375" t="str">
        <f>IF(ISBLANK(DataPembayaran_BLU!$F184),"",DataPembayaran_BLU!$F184)</f>
        <v/>
      </c>
      <c r="E185" s="375" t="str">
        <f t="shared" si="2"/>
        <v/>
      </c>
      <c r="F185" s="10" t="str">
        <f>IF(ISBLANK(DataPembayaran_BLU!$L184),"",DataPembayaran_BLU!$L184)</f>
        <v/>
      </c>
      <c r="G185" s="372" t="str">
        <f>IF(ISBLANK(DataPembayaran_BLU!M184),"",DataPembayaran_BLU!M184)</f>
        <v/>
      </c>
      <c r="H185" s="11" t="str">
        <f>IF(ISBLANK(DataPembayaran_BLU!N184),"",DataPembayaran_BLU!N184)</f>
        <v/>
      </c>
      <c r="I185" s="12" t="str">
        <f>IF(ISBLANK(DataPembayaran_BLU!O184),"",DataPembayaran_BLU!O184)</f>
        <v/>
      </c>
      <c r="J185" s="11" t="str">
        <f>IF(ISBLANK(DataPembayaran_BLU!P184),"",DataPembayaran_BLU!P184)</f>
        <v/>
      </c>
      <c r="K185" s="11" t="str">
        <f>IF(ISBLANK(DataPembayaran_BLU!Q184),"",DataPembayaran_BLU!Q184)</f>
        <v/>
      </c>
      <c r="L185" s="11" t="str">
        <f>IF(ISBLANK(DataPembayaran_BLU!R184),"",DataPembayaran_BLU!R184)</f>
        <v/>
      </c>
    </row>
    <row r="186" spans="1:12" ht="25.35" customHeight="1">
      <c r="A186" s="372" t="str">
        <f>IF(ISBLANK(DataPembayaran_BLU!A185),"",DataPembayaran_BLU!A185)</f>
        <v/>
      </c>
      <c r="B186" s="373" t="str">
        <f>IF(ISBLANK(DataPembayaran_BLU!B185),"",DataPembayaran_BLU!B185)</f>
        <v/>
      </c>
      <c r="C186" s="374" t="str">
        <f>IF(ISBLANK(DataPembayaran_BLU!C185),"",DataPembayaran_BLU!C185)</f>
        <v/>
      </c>
      <c r="D186" s="375" t="str">
        <f>IF(ISBLANK(DataPembayaran_BLU!$F185),"",DataPembayaran_BLU!$F185)</f>
        <v/>
      </c>
      <c r="E186" s="375" t="str">
        <f t="shared" si="2"/>
        <v/>
      </c>
      <c r="F186" s="10" t="str">
        <f>IF(ISBLANK(DataPembayaran_BLU!$L185),"",DataPembayaran_BLU!$L185)</f>
        <v/>
      </c>
      <c r="G186" s="372" t="str">
        <f>IF(ISBLANK(DataPembayaran_BLU!M185),"",DataPembayaran_BLU!M185)</f>
        <v/>
      </c>
      <c r="H186" s="11" t="str">
        <f>IF(ISBLANK(DataPembayaran_BLU!N185),"",DataPembayaran_BLU!N185)</f>
        <v/>
      </c>
      <c r="I186" s="12" t="str">
        <f>IF(ISBLANK(DataPembayaran_BLU!O185),"",DataPembayaran_BLU!O185)</f>
        <v/>
      </c>
      <c r="J186" s="11" t="str">
        <f>IF(ISBLANK(DataPembayaran_BLU!P185),"",DataPembayaran_BLU!P185)</f>
        <v/>
      </c>
      <c r="K186" s="11" t="str">
        <f>IF(ISBLANK(DataPembayaran_BLU!Q185),"",DataPembayaran_BLU!Q185)</f>
        <v/>
      </c>
      <c r="L186" s="11" t="str">
        <f>IF(ISBLANK(DataPembayaran_BLU!R185),"",DataPembayaran_BLU!R185)</f>
        <v/>
      </c>
    </row>
    <row r="187" spans="1:12" ht="25.35" customHeight="1">
      <c r="A187" s="372" t="str">
        <f>IF(ISBLANK(DataPembayaran_BLU!A186),"",DataPembayaran_BLU!A186)</f>
        <v/>
      </c>
      <c r="B187" s="373" t="str">
        <f>IF(ISBLANK(DataPembayaran_BLU!B186),"",DataPembayaran_BLU!B186)</f>
        <v/>
      </c>
      <c r="C187" s="374" t="str">
        <f>IF(ISBLANK(DataPembayaran_BLU!C186),"",DataPembayaran_BLU!C186)</f>
        <v/>
      </c>
      <c r="D187" s="375" t="str">
        <f>IF(ISBLANK(DataPembayaran_BLU!$F186),"",DataPembayaran_BLU!$F186)</f>
        <v/>
      </c>
      <c r="E187" s="375" t="str">
        <f t="shared" si="2"/>
        <v/>
      </c>
      <c r="F187" s="10" t="str">
        <f>IF(ISBLANK(DataPembayaran_BLU!$L186),"",DataPembayaran_BLU!$L186)</f>
        <v/>
      </c>
      <c r="G187" s="372" t="str">
        <f>IF(ISBLANK(DataPembayaran_BLU!M186),"",DataPembayaran_BLU!M186)</f>
        <v/>
      </c>
      <c r="H187" s="11" t="str">
        <f>IF(ISBLANK(DataPembayaran_BLU!N186),"",DataPembayaran_BLU!N186)</f>
        <v/>
      </c>
      <c r="I187" s="12" t="str">
        <f>IF(ISBLANK(DataPembayaran_BLU!O186),"",DataPembayaran_BLU!O186)</f>
        <v/>
      </c>
      <c r="J187" s="11" t="str">
        <f>IF(ISBLANK(DataPembayaran_BLU!P186),"",DataPembayaran_BLU!P186)</f>
        <v/>
      </c>
      <c r="K187" s="11" t="str">
        <f>IF(ISBLANK(DataPembayaran_BLU!Q186),"",DataPembayaran_BLU!Q186)</f>
        <v/>
      </c>
      <c r="L187" s="11" t="str">
        <f>IF(ISBLANK(DataPembayaran_BLU!R186),"",DataPembayaran_BLU!R186)</f>
        <v/>
      </c>
    </row>
    <row r="188" spans="1:12" ht="25.35" customHeight="1">
      <c r="A188" s="372" t="str">
        <f>IF(ISBLANK(DataPembayaran_BLU!A187),"",DataPembayaran_BLU!A187)</f>
        <v/>
      </c>
      <c r="B188" s="373" t="str">
        <f>IF(ISBLANK(DataPembayaran_BLU!B187),"",DataPembayaran_BLU!B187)</f>
        <v/>
      </c>
      <c r="C188" s="374" t="str">
        <f>IF(ISBLANK(DataPembayaran_BLU!C187),"",DataPembayaran_BLU!C187)</f>
        <v/>
      </c>
      <c r="D188" s="375" t="str">
        <f>IF(ISBLANK(DataPembayaran_BLU!$F187),"",DataPembayaran_BLU!$F187)</f>
        <v/>
      </c>
      <c r="E188" s="375" t="str">
        <f t="shared" si="2"/>
        <v/>
      </c>
      <c r="F188" s="10" t="str">
        <f>IF(ISBLANK(DataPembayaran_BLU!$L187),"",DataPembayaran_BLU!$L187)</f>
        <v/>
      </c>
      <c r="G188" s="372" t="str">
        <f>IF(ISBLANK(DataPembayaran_BLU!M187),"",DataPembayaran_BLU!M187)</f>
        <v/>
      </c>
      <c r="H188" s="11" t="str">
        <f>IF(ISBLANK(DataPembayaran_BLU!N187),"",DataPembayaran_BLU!N187)</f>
        <v/>
      </c>
      <c r="I188" s="12" t="str">
        <f>IF(ISBLANK(DataPembayaran_BLU!O187),"",DataPembayaran_BLU!O187)</f>
        <v/>
      </c>
      <c r="J188" s="11" t="str">
        <f>IF(ISBLANK(DataPembayaran_BLU!P187),"",DataPembayaran_BLU!P187)</f>
        <v/>
      </c>
      <c r="K188" s="11" t="str">
        <f>IF(ISBLANK(DataPembayaran_BLU!Q187),"",DataPembayaran_BLU!Q187)</f>
        <v/>
      </c>
      <c r="L188" s="11" t="str">
        <f>IF(ISBLANK(DataPembayaran_BLU!R187),"",DataPembayaran_BLU!R187)</f>
        <v/>
      </c>
    </row>
    <row r="189" spans="1:12" ht="25.35" customHeight="1">
      <c r="A189" s="372" t="str">
        <f>IF(ISBLANK(DataPembayaran_BLU!A188),"",DataPembayaran_BLU!A188)</f>
        <v/>
      </c>
      <c r="B189" s="373" t="str">
        <f>IF(ISBLANK(DataPembayaran_BLU!B188),"",DataPembayaran_BLU!B188)</f>
        <v/>
      </c>
      <c r="C189" s="374" t="str">
        <f>IF(ISBLANK(DataPembayaran_BLU!C188),"",DataPembayaran_BLU!C188)</f>
        <v/>
      </c>
      <c r="D189" s="375" t="str">
        <f>IF(ISBLANK(DataPembayaran_BLU!$F188),"",DataPembayaran_BLU!$F188)</f>
        <v/>
      </c>
      <c r="E189" s="375" t="str">
        <f t="shared" si="2"/>
        <v/>
      </c>
      <c r="F189" s="10" t="str">
        <f>IF(ISBLANK(DataPembayaran_BLU!$L188),"",DataPembayaran_BLU!$L188)</f>
        <v/>
      </c>
      <c r="G189" s="372" t="str">
        <f>IF(ISBLANK(DataPembayaran_BLU!M188),"",DataPembayaran_BLU!M188)</f>
        <v/>
      </c>
      <c r="H189" s="11" t="str">
        <f>IF(ISBLANK(DataPembayaran_BLU!N188),"",DataPembayaran_BLU!N188)</f>
        <v/>
      </c>
      <c r="I189" s="12" t="str">
        <f>IF(ISBLANK(DataPembayaran_BLU!O188),"",DataPembayaran_BLU!O188)</f>
        <v/>
      </c>
      <c r="J189" s="11" t="str">
        <f>IF(ISBLANK(DataPembayaran_BLU!P188),"",DataPembayaran_BLU!P188)</f>
        <v/>
      </c>
      <c r="K189" s="11" t="str">
        <f>IF(ISBLANK(DataPembayaran_BLU!Q188),"",DataPembayaran_BLU!Q188)</f>
        <v/>
      </c>
      <c r="L189" s="11" t="str">
        <f>IF(ISBLANK(DataPembayaran_BLU!R188),"",DataPembayaran_BLU!R188)</f>
        <v/>
      </c>
    </row>
    <row r="190" spans="1:12" ht="25.35" customHeight="1">
      <c r="A190" s="372" t="str">
        <f>IF(ISBLANK(DataPembayaran_BLU!A189),"",DataPembayaran_BLU!A189)</f>
        <v/>
      </c>
      <c r="B190" s="373" t="str">
        <f>IF(ISBLANK(DataPembayaran_BLU!B189),"",DataPembayaran_BLU!B189)</f>
        <v/>
      </c>
      <c r="C190" s="374" t="str">
        <f>IF(ISBLANK(DataPembayaran_BLU!C189),"",DataPembayaran_BLU!C189)</f>
        <v/>
      </c>
      <c r="D190" s="375" t="str">
        <f>IF(ISBLANK(DataPembayaran_BLU!$F189),"",DataPembayaran_BLU!$F189)</f>
        <v/>
      </c>
      <c r="E190" s="375" t="str">
        <f t="shared" si="2"/>
        <v/>
      </c>
      <c r="F190" s="10" t="str">
        <f>IF(ISBLANK(DataPembayaran_BLU!$L189),"",DataPembayaran_BLU!$L189)</f>
        <v/>
      </c>
      <c r="G190" s="372" t="str">
        <f>IF(ISBLANK(DataPembayaran_BLU!M189),"",DataPembayaran_BLU!M189)</f>
        <v/>
      </c>
      <c r="H190" s="11" t="str">
        <f>IF(ISBLANK(DataPembayaran_BLU!N189),"",DataPembayaran_BLU!N189)</f>
        <v/>
      </c>
      <c r="I190" s="12" t="str">
        <f>IF(ISBLANK(DataPembayaran_BLU!O189),"",DataPembayaran_BLU!O189)</f>
        <v/>
      </c>
      <c r="J190" s="11" t="str">
        <f>IF(ISBLANK(DataPembayaran_BLU!P189),"",DataPembayaran_BLU!P189)</f>
        <v/>
      </c>
      <c r="K190" s="11" t="str">
        <f>IF(ISBLANK(DataPembayaran_BLU!Q189),"",DataPembayaran_BLU!Q189)</f>
        <v/>
      </c>
      <c r="L190" s="11" t="str">
        <f>IF(ISBLANK(DataPembayaran_BLU!R189),"",DataPembayaran_BLU!R189)</f>
        <v/>
      </c>
    </row>
    <row r="191" spans="1:12" ht="25.35" customHeight="1">
      <c r="A191" s="372" t="str">
        <f>IF(ISBLANK(DataPembayaran_BLU!A190),"",DataPembayaran_BLU!A190)</f>
        <v/>
      </c>
      <c r="B191" s="373" t="str">
        <f>IF(ISBLANK(DataPembayaran_BLU!B190),"",DataPembayaran_BLU!B190)</f>
        <v/>
      </c>
      <c r="C191" s="374" t="str">
        <f>IF(ISBLANK(DataPembayaran_BLU!C190),"",DataPembayaran_BLU!C190)</f>
        <v/>
      </c>
      <c r="D191" s="375" t="str">
        <f>IF(ISBLANK(DataPembayaran_BLU!$F190),"",DataPembayaran_BLU!$F190)</f>
        <v/>
      </c>
      <c r="E191" s="375" t="str">
        <f t="shared" si="2"/>
        <v/>
      </c>
      <c r="F191" s="10" t="str">
        <f>IF(ISBLANK(DataPembayaran_BLU!$L190),"",DataPembayaran_BLU!$L190)</f>
        <v/>
      </c>
      <c r="G191" s="372" t="str">
        <f>IF(ISBLANK(DataPembayaran_BLU!M190),"",DataPembayaran_BLU!M190)</f>
        <v/>
      </c>
      <c r="H191" s="11" t="str">
        <f>IF(ISBLANK(DataPembayaran_BLU!N190),"",DataPembayaran_BLU!N190)</f>
        <v/>
      </c>
      <c r="I191" s="12" t="str">
        <f>IF(ISBLANK(DataPembayaran_BLU!O190),"",DataPembayaran_BLU!O190)</f>
        <v/>
      </c>
      <c r="J191" s="11" t="str">
        <f>IF(ISBLANK(DataPembayaran_BLU!P190),"",DataPembayaran_BLU!P190)</f>
        <v/>
      </c>
      <c r="K191" s="11" t="str">
        <f>IF(ISBLANK(DataPembayaran_BLU!Q190),"",DataPembayaran_BLU!Q190)</f>
        <v/>
      </c>
      <c r="L191" s="11" t="str">
        <f>IF(ISBLANK(DataPembayaran_BLU!R190),"",DataPembayaran_BLU!R190)</f>
        <v/>
      </c>
    </row>
    <row r="192" spans="1:12" ht="25.35" customHeight="1">
      <c r="A192" s="372" t="str">
        <f>IF(ISBLANK(DataPembayaran_BLU!A191),"",DataPembayaran_BLU!A191)</f>
        <v/>
      </c>
      <c r="B192" s="373" t="str">
        <f>IF(ISBLANK(DataPembayaran_BLU!B191),"",DataPembayaran_BLU!B191)</f>
        <v/>
      </c>
      <c r="C192" s="374" t="str">
        <f>IF(ISBLANK(DataPembayaran_BLU!C191),"",DataPembayaran_BLU!C191)</f>
        <v/>
      </c>
      <c r="D192" s="375" t="str">
        <f>IF(ISBLANK(DataPembayaran_BLU!$F191),"",DataPembayaran_BLU!$F191)</f>
        <v/>
      </c>
      <c r="E192" s="375" t="str">
        <f t="shared" si="2"/>
        <v/>
      </c>
      <c r="F192" s="10" t="str">
        <f>IF(ISBLANK(DataPembayaran_BLU!$L191),"",DataPembayaran_BLU!$L191)</f>
        <v/>
      </c>
      <c r="G192" s="372" t="str">
        <f>IF(ISBLANK(DataPembayaran_BLU!M191),"",DataPembayaran_BLU!M191)</f>
        <v/>
      </c>
      <c r="H192" s="11" t="str">
        <f>IF(ISBLANK(DataPembayaran_BLU!N191),"",DataPembayaran_BLU!N191)</f>
        <v/>
      </c>
      <c r="I192" s="12" t="str">
        <f>IF(ISBLANK(DataPembayaran_BLU!O191),"",DataPembayaran_BLU!O191)</f>
        <v/>
      </c>
      <c r="J192" s="11" t="str">
        <f>IF(ISBLANK(DataPembayaran_BLU!P191),"",DataPembayaran_BLU!P191)</f>
        <v/>
      </c>
      <c r="K192" s="11" t="str">
        <f>IF(ISBLANK(DataPembayaran_BLU!Q191),"",DataPembayaran_BLU!Q191)</f>
        <v/>
      </c>
      <c r="L192" s="11" t="str">
        <f>IF(ISBLANK(DataPembayaran_BLU!R191),"",DataPembayaran_BLU!R191)</f>
        <v/>
      </c>
    </row>
    <row r="193" spans="1:12" ht="25.35" customHeight="1">
      <c r="A193" s="372" t="str">
        <f>IF(ISBLANK(DataPembayaran_BLU!A192),"",DataPembayaran_BLU!A192)</f>
        <v/>
      </c>
      <c r="B193" s="373" t="str">
        <f>IF(ISBLANK(DataPembayaran_BLU!B192),"",DataPembayaran_BLU!B192)</f>
        <v/>
      </c>
      <c r="C193" s="374" t="str">
        <f>IF(ISBLANK(DataPembayaran_BLU!C192),"",DataPembayaran_BLU!C192)</f>
        <v/>
      </c>
      <c r="D193" s="375" t="str">
        <f>IF(ISBLANK(DataPembayaran_BLU!$F192),"",DataPembayaran_BLU!$F192)</f>
        <v/>
      </c>
      <c r="E193" s="375" t="str">
        <f t="shared" si="2"/>
        <v/>
      </c>
      <c r="F193" s="10" t="str">
        <f>IF(ISBLANK(DataPembayaran_BLU!$L192),"",DataPembayaran_BLU!$L192)</f>
        <v/>
      </c>
      <c r="G193" s="372" t="str">
        <f>IF(ISBLANK(DataPembayaran_BLU!M192),"",DataPembayaran_BLU!M192)</f>
        <v/>
      </c>
      <c r="H193" s="11" t="str">
        <f>IF(ISBLANK(DataPembayaran_BLU!N192),"",DataPembayaran_BLU!N192)</f>
        <v/>
      </c>
      <c r="I193" s="12" t="str">
        <f>IF(ISBLANK(DataPembayaran_BLU!O192),"",DataPembayaran_BLU!O192)</f>
        <v/>
      </c>
      <c r="J193" s="11" t="str">
        <f>IF(ISBLANK(DataPembayaran_BLU!P192),"",DataPembayaran_BLU!P192)</f>
        <v/>
      </c>
      <c r="K193" s="11" t="str">
        <f>IF(ISBLANK(DataPembayaran_BLU!Q192),"",DataPembayaran_BLU!Q192)</f>
        <v/>
      </c>
      <c r="L193" s="11" t="str">
        <f>IF(ISBLANK(DataPembayaran_BLU!R192),"",DataPembayaran_BLU!R192)</f>
        <v/>
      </c>
    </row>
    <row r="194" spans="1:12" ht="25.35" customHeight="1">
      <c r="A194" s="372" t="str">
        <f>IF(ISBLANK(DataPembayaran_BLU!A193),"",DataPembayaran_BLU!A193)</f>
        <v/>
      </c>
      <c r="B194" s="373" t="str">
        <f>IF(ISBLANK(DataPembayaran_BLU!B193),"",DataPembayaran_BLU!B193)</f>
        <v/>
      </c>
      <c r="C194" s="374" t="str">
        <f>IF(ISBLANK(DataPembayaran_BLU!C193),"",DataPembayaran_BLU!C193)</f>
        <v/>
      </c>
      <c r="D194" s="375" t="str">
        <f>IF(ISBLANK(DataPembayaran_BLU!$F193),"",DataPembayaran_BLU!$F193)</f>
        <v/>
      </c>
      <c r="E194" s="375" t="str">
        <f t="shared" si="2"/>
        <v/>
      </c>
      <c r="F194" s="10" t="str">
        <f>IF(ISBLANK(DataPembayaran_BLU!$L193),"",DataPembayaran_BLU!$L193)</f>
        <v/>
      </c>
      <c r="G194" s="372" t="str">
        <f>IF(ISBLANK(DataPembayaran_BLU!M193),"",DataPembayaran_BLU!M193)</f>
        <v/>
      </c>
      <c r="H194" s="11" t="str">
        <f>IF(ISBLANK(DataPembayaran_BLU!N193),"",DataPembayaran_BLU!N193)</f>
        <v/>
      </c>
      <c r="I194" s="12" t="str">
        <f>IF(ISBLANK(DataPembayaran_BLU!O193),"",DataPembayaran_BLU!O193)</f>
        <v/>
      </c>
      <c r="J194" s="11" t="str">
        <f>IF(ISBLANK(DataPembayaran_BLU!P193),"",DataPembayaran_BLU!P193)</f>
        <v/>
      </c>
      <c r="K194" s="11" t="str">
        <f>IF(ISBLANK(DataPembayaran_BLU!Q193),"",DataPembayaran_BLU!Q193)</f>
        <v/>
      </c>
      <c r="L194" s="11" t="str">
        <f>IF(ISBLANK(DataPembayaran_BLU!R193),"",DataPembayaran_BLU!R193)</f>
        <v/>
      </c>
    </row>
    <row r="195" spans="1:12" ht="25.35" customHeight="1">
      <c r="A195" s="372" t="str">
        <f>IF(ISBLANK(DataPembayaran_BLU!A194),"",DataPembayaran_BLU!A194)</f>
        <v/>
      </c>
      <c r="B195" s="373" t="str">
        <f>IF(ISBLANK(DataPembayaran_BLU!B194),"",DataPembayaran_BLU!B194)</f>
        <v/>
      </c>
      <c r="C195" s="374" t="str">
        <f>IF(ISBLANK(DataPembayaran_BLU!C194),"",DataPembayaran_BLU!C194)</f>
        <v/>
      </c>
      <c r="D195" s="375" t="str">
        <f>IF(ISBLANK(DataPembayaran_BLU!$F194),"",DataPembayaran_BLU!$F194)</f>
        <v/>
      </c>
      <c r="E195" s="375" t="str">
        <f t="shared" ref="E195:E258" si="3">IFERROR(INDEX(supplier_npwp,MATCH($D195,supplier,0)),"")</f>
        <v/>
      </c>
      <c r="F195" s="10" t="str">
        <f>IF(ISBLANK(DataPembayaran_BLU!$L194),"",DataPembayaran_BLU!$L194)</f>
        <v/>
      </c>
      <c r="G195" s="372" t="str">
        <f>IF(ISBLANK(DataPembayaran_BLU!M194),"",DataPembayaran_BLU!M194)</f>
        <v/>
      </c>
      <c r="H195" s="11" t="str">
        <f>IF(ISBLANK(DataPembayaran_BLU!N194),"",DataPembayaran_BLU!N194)</f>
        <v/>
      </c>
      <c r="I195" s="12" t="str">
        <f>IF(ISBLANK(DataPembayaran_BLU!O194),"",DataPembayaran_BLU!O194)</f>
        <v/>
      </c>
      <c r="J195" s="11" t="str">
        <f>IF(ISBLANK(DataPembayaran_BLU!P194),"",DataPembayaran_BLU!P194)</f>
        <v/>
      </c>
      <c r="K195" s="11" t="str">
        <f>IF(ISBLANK(DataPembayaran_BLU!Q194),"",DataPembayaran_BLU!Q194)</f>
        <v/>
      </c>
      <c r="L195" s="11" t="str">
        <f>IF(ISBLANK(DataPembayaran_BLU!R194),"",DataPembayaran_BLU!R194)</f>
        <v/>
      </c>
    </row>
    <row r="196" spans="1:12" ht="25.35" customHeight="1">
      <c r="A196" s="372" t="str">
        <f>IF(ISBLANK(DataPembayaran_BLU!A195),"",DataPembayaran_BLU!A195)</f>
        <v/>
      </c>
      <c r="B196" s="373" t="str">
        <f>IF(ISBLANK(DataPembayaran_BLU!B195),"",DataPembayaran_BLU!B195)</f>
        <v/>
      </c>
      <c r="C196" s="374" t="str">
        <f>IF(ISBLANK(DataPembayaran_BLU!C195),"",DataPembayaran_BLU!C195)</f>
        <v/>
      </c>
      <c r="D196" s="375" t="str">
        <f>IF(ISBLANK(DataPembayaran_BLU!$F195),"",DataPembayaran_BLU!$F195)</f>
        <v/>
      </c>
      <c r="E196" s="375" t="str">
        <f t="shared" si="3"/>
        <v/>
      </c>
      <c r="F196" s="10" t="str">
        <f>IF(ISBLANK(DataPembayaran_BLU!$L195),"",DataPembayaran_BLU!$L195)</f>
        <v/>
      </c>
      <c r="G196" s="372" t="str">
        <f>IF(ISBLANK(DataPembayaran_BLU!M195),"",DataPembayaran_BLU!M195)</f>
        <v/>
      </c>
      <c r="H196" s="11" t="str">
        <f>IF(ISBLANK(DataPembayaran_BLU!N195),"",DataPembayaran_BLU!N195)</f>
        <v/>
      </c>
      <c r="I196" s="12" t="str">
        <f>IF(ISBLANK(DataPembayaran_BLU!O195),"",DataPembayaran_BLU!O195)</f>
        <v/>
      </c>
      <c r="J196" s="11" t="str">
        <f>IF(ISBLANK(DataPembayaran_BLU!P195),"",DataPembayaran_BLU!P195)</f>
        <v/>
      </c>
      <c r="K196" s="11" t="str">
        <f>IF(ISBLANK(DataPembayaran_BLU!Q195),"",DataPembayaran_BLU!Q195)</f>
        <v/>
      </c>
      <c r="L196" s="11" t="str">
        <f>IF(ISBLANK(DataPembayaran_BLU!R195),"",DataPembayaran_BLU!R195)</f>
        <v/>
      </c>
    </row>
    <row r="197" spans="1:12" ht="25.35" customHeight="1">
      <c r="A197" s="372" t="str">
        <f>IF(ISBLANK(DataPembayaran_BLU!A196),"",DataPembayaran_BLU!A196)</f>
        <v/>
      </c>
      <c r="B197" s="373" t="str">
        <f>IF(ISBLANK(DataPembayaran_BLU!B196),"",DataPembayaran_BLU!B196)</f>
        <v/>
      </c>
      <c r="C197" s="374" t="str">
        <f>IF(ISBLANK(DataPembayaran_BLU!C196),"",DataPembayaran_BLU!C196)</f>
        <v/>
      </c>
      <c r="D197" s="375" t="str">
        <f>IF(ISBLANK(DataPembayaran_BLU!$F196),"",DataPembayaran_BLU!$F196)</f>
        <v/>
      </c>
      <c r="E197" s="375" t="str">
        <f t="shared" si="3"/>
        <v/>
      </c>
      <c r="F197" s="10" t="str">
        <f>IF(ISBLANK(DataPembayaran_BLU!$L196),"",DataPembayaran_BLU!$L196)</f>
        <v/>
      </c>
      <c r="G197" s="372" t="str">
        <f>IF(ISBLANK(DataPembayaran_BLU!M196),"",DataPembayaran_BLU!M196)</f>
        <v/>
      </c>
      <c r="H197" s="11" t="str">
        <f>IF(ISBLANK(DataPembayaran_BLU!N196),"",DataPembayaran_BLU!N196)</f>
        <v/>
      </c>
      <c r="I197" s="12" t="str">
        <f>IF(ISBLANK(DataPembayaran_BLU!O196),"",DataPembayaran_BLU!O196)</f>
        <v/>
      </c>
      <c r="J197" s="11" t="str">
        <f>IF(ISBLANK(DataPembayaran_BLU!P196),"",DataPembayaran_BLU!P196)</f>
        <v/>
      </c>
      <c r="K197" s="11" t="str">
        <f>IF(ISBLANK(DataPembayaran_BLU!Q196),"",DataPembayaran_BLU!Q196)</f>
        <v/>
      </c>
      <c r="L197" s="11" t="str">
        <f>IF(ISBLANK(DataPembayaran_BLU!R196),"",DataPembayaran_BLU!R196)</f>
        <v/>
      </c>
    </row>
    <row r="198" spans="1:12" ht="25.35" customHeight="1">
      <c r="A198" s="372" t="str">
        <f>IF(ISBLANK(DataPembayaran_BLU!A197),"",DataPembayaran_BLU!A197)</f>
        <v/>
      </c>
      <c r="B198" s="373" t="str">
        <f>IF(ISBLANK(DataPembayaran_BLU!B197),"",DataPembayaran_BLU!B197)</f>
        <v/>
      </c>
      <c r="C198" s="374" t="str">
        <f>IF(ISBLANK(DataPembayaran_BLU!C197),"",DataPembayaran_BLU!C197)</f>
        <v/>
      </c>
      <c r="D198" s="375" t="str">
        <f>IF(ISBLANK(DataPembayaran_BLU!$F197),"",DataPembayaran_BLU!$F197)</f>
        <v/>
      </c>
      <c r="E198" s="375" t="str">
        <f t="shared" si="3"/>
        <v/>
      </c>
      <c r="F198" s="10" t="str">
        <f>IF(ISBLANK(DataPembayaran_BLU!$L197),"",DataPembayaran_BLU!$L197)</f>
        <v/>
      </c>
      <c r="G198" s="372" t="str">
        <f>IF(ISBLANK(DataPembayaran_BLU!M197),"",DataPembayaran_BLU!M197)</f>
        <v/>
      </c>
      <c r="H198" s="11" t="str">
        <f>IF(ISBLANK(DataPembayaran_BLU!N197),"",DataPembayaran_BLU!N197)</f>
        <v/>
      </c>
      <c r="I198" s="12" t="str">
        <f>IF(ISBLANK(DataPembayaran_BLU!O197),"",DataPembayaran_BLU!O197)</f>
        <v/>
      </c>
      <c r="J198" s="11" t="str">
        <f>IF(ISBLANK(DataPembayaran_BLU!P197),"",DataPembayaran_BLU!P197)</f>
        <v/>
      </c>
      <c r="K198" s="11" t="str">
        <f>IF(ISBLANK(DataPembayaran_BLU!Q197),"",DataPembayaran_BLU!Q197)</f>
        <v/>
      </c>
      <c r="L198" s="11" t="str">
        <f>IF(ISBLANK(DataPembayaran_BLU!R197),"",DataPembayaran_BLU!R197)</f>
        <v/>
      </c>
    </row>
    <row r="199" spans="1:12" ht="25.35" customHeight="1">
      <c r="A199" s="372" t="str">
        <f>IF(ISBLANK(DataPembayaran_BLU!A198),"",DataPembayaran_BLU!A198)</f>
        <v/>
      </c>
      <c r="B199" s="373" t="str">
        <f>IF(ISBLANK(DataPembayaran_BLU!B198),"",DataPembayaran_BLU!B198)</f>
        <v/>
      </c>
      <c r="C199" s="374" t="str">
        <f>IF(ISBLANK(DataPembayaran_BLU!C198),"",DataPembayaran_BLU!C198)</f>
        <v/>
      </c>
      <c r="D199" s="375" t="str">
        <f>IF(ISBLANK(DataPembayaran_BLU!$F198),"",DataPembayaran_BLU!$F198)</f>
        <v/>
      </c>
      <c r="E199" s="375" t="str">
        <f t="shared" si="3"/>
        <v/>
      </c>
      <c r="F199" s="10" t="str">
        <f>IF(ISBLANK(DataPembayaran_BLU!$L198),"",DataPembayaran_BLU!$L198)</f>
        <v/>
      </c>
      <c r="G199" s="372" t="str">
        <f>IF(ISBLANK(DataPembayaran_BLU!M198),"",DataPembayaran_BLU!M198)</f>
        <v/>
      </c>
      <c r="H199" s="11" t="str">
        <f>IF(ISBLANK(DataPembayaran_BLU!N198),"",DataPembayaran_BLU!N198)</f>
        <v/>
      </c>
      <c r="I199" s="12" t="str">
        <f>IF(ISBLANK(DataPembayaran_BLU!O198),"",DataPembayaran_BLU!O198)</f>
        <v/>
      </c>
      <c r="J199" s="11" t="str">
        <f>IF(ISBLANK(DataPembayaran_BLU!P198),"",DataPembayaran_BLU!P198)</f>
        <v/>
      </c>
      <c r="K199" s="11" t="str">
        <f>IF(ISBLANK(DataPembayaran_BLU!Q198),"",DataPembayaran_BLU!Q198)</f>
        <v/>
      </c>
      <c r="L199" s="11" t="str">
        <f>IF(ISBLANK(DataPembayaran_BLU!R198),"",DataPembayaran_BLU!R198)</f>
        <v/>
      </c>
    </row>
    <row r="200" spans="1:12" ht="25.35" customHeight="1">
      <c r="A200" s="372" t="str">
        <f>IF(ISBLANK(DataPembayaran_BLU!A199),"",DataPembayaran_BLU!A199)</f>
        <v/>
      </c>
      <c r="B200" s="373" t="str">
        <f>IF(ISBLANK(DataPembayaran_BLU!B199),"",DataPembayaran_BLU!B199)</f>
        <v/>
      </c>
      <c r="C200" s="374" t="str">
        <f>IF(ISBLANK(DataPembayaran_BLU!C199),"",DataPembayaran_BLU!C199)</f>
        <v/>
      </c>
      <c r="D200" s="375" t="str">
        <f>IF(ISBLANK(DataPembayaran_BLU!$F199),"",DataPembayaran_BLU!$F199)</f>
        <v/>
      </c>
      <c r="E200" s="375" t="str">
        <f t="shared" si="3"/>
        <v/>
      </c>
      <c r="F200" s="10" t="str">
        <f>IF(ISBLANK(DataPembayaran_BLU!$L199),"",DataPembayaran_BLU!$L199)</f>
        <v/>
      </c>
      <c r="G200" s="372" t="str">
        <f>IF(ISBLANK(DataPembayaran_BLU!M199),"",DataPembayaran_BLU!M199)</f>
        <v/>
      </c>
      <c r="H200" s="11" t="str">
        <f>IF(ISBLANK(DataPembayaran_BLU!N199),"",DataPembayaran_BLU!N199)</f>
        <v/>
      </c>
      <c r="I200" s="12" t="str">
        <f>IF(ISBLANK(DataPembayaran_BLU!O199),"",DataPembayaran_BLU!O199)</f>
        <v/>
      </c>
      <c r="J200" s="11" t="str">
        <f>IF(ISBLANK(DataPembayaran_BLU!P199),"",DataPembayaran_BLU!P199)</f>
        <v/>
      </c>
      <c r="K200" s="11" t="str">
        <f>IF(ISBLANK(DataPembayaran_BLU!Q199),"",DataPembayaran_BLU!Q199)</f>
        <v/>
      </c>
      <c r="L200" s="11" t="str">
        <f>IF(ISBLANK(DataPembayaran_BLU!R199),"",DataPembayaran_BLU!R199)</f>
        <v/>
      </c>
    </row>
    <row r="201" spans="1:12" ht="25.35" customHeight="1">
      <c r="A201" s="372" t="str">
        <f>IF(ISBLANK(DataPembayaran_BLU!A200),"",DataPembayaran_BLU!A200)</f>
        <v/>
      </c>
      <c r="B201" s="373" t="str">
        <f>IF(ISBLANK(DataPembayaran_BLU!B200),"",DataPembayaran_BLU!B200)</f>
        <v/>
      </c>
      <c r="C201" s="374" t="str">
        <f>IF(ISBLANK(DataPembayaran_BLU!C200),"",DataPembayaran_BLU!C200)</f>
        <v/>
      </c>
      <c r="D201" s="375" t="str">
        <f>IF(ISBLANK(DataPembayaran_BLU!$F200),"",DataPembayaran_BLU!$F200)</f>
        <v/>
      </c>
      <c r="E201" s="375" t="str">
        <f t="shared" si="3"/>
        <v/>
      </c>
      <c r="F201" s="10" t="str">
        <f>IF(ISBLANK(DataPembayaran_BLU!$L200),"",DataPembayaran_BLU!$L200)</f>
        <v/>
      </c>
      <c r="G201" s="372" t="str">
        <f>IF(ISBLANK(DataPembayaran_BLU!M200),"",DataPembayaran_BLU!M200)</f>
        <v/>
      </c>
      <c r="H201" s="11" t="str">
        <f>IF(ISBLANK(DataPembayaran_BLU!N200),"",DataPembayaran_BLU!N200)</f>
        <v/>
      </c>
      <c r="I201" s="12" t="str">
        <f>IF(ISBLANK(DataPembayaran_BLU!O200),"",DataPembayaran_BLU!O200)</f>
        <v/>
      </c>
      <c r="J201" s="11" t="str">
        <f>IF(ISBLANK(DataPembayaran_BLU!P200),"",DataPembayaran_BLU!P200)</f>
        <v/>
      </c>
      <c r="K201" s="11" t="str">
        <f>IF(ISBLANK(DataPembayaran_BLU!Q200),"",DataPembayaran_BLU!Q200)</f>
        <v/>
      </c>
      <c r="L201" s="11" t="str">
        <f>IF(ISBLANK(DataPembayaran_BLU!R200),"",DataPembayaran_BLU!R200)</f>
        <v/>
      </c>
    </row>
    <row r="202" spans="1:12" ht="25.35" customHeight="1">
      <c r="A202" s="372" t="str">
        <f>IF(ISBLANK(DataPembayaran_BLU!A201),"",DataPembayaran_BLU!A201)</f>
        <v/>
      </c>
      <c r="B202" s="373" t="str">
        <f>IF(ISBLANK(DataPembayaran_BLU!B201),"",DataPembayaran_BLU!B201)</f>
        <v/>
      </c>
      <c r="C202" s="374" t="str">
        <f>IF(ISBLANK(DataPembayaran_BLU!C201),"",DataPembayaran_BLU!C201)</f>
        <v/>
      </c>
      <c r="D202" s="375" t="str">
        <f>IF(ISBLANK(DataPembayaran_BLU!$F201),"",DataPembayaran_BLU!$F201)</f>
        <v/>
      </c>
      <c r="E202" s="375" t="str">
        <f t="shared" si="3"/>
        <v/>
      </c>
      <c r="F202" s="10" t="str">
        <f>IF(ISBLANK(DataPembayaran_BLU!$L201),"",DataPembayaran_BLU!$L201)</f>
        <v/>
      </c>
      <c r="G202" s="372" t="str">
        <f>IF(ISBLANK(DataPembayaran_BLU!M201),"",DataPembayaran_BLU!M201)</f>
        <v/>
      </c>
      <c r="H202" s="11" t="str">
        <f>IF(ISBLANK(DataPembayaran_BLU!N201),"",DataPembayaran_BLU!N201)</f>
        <v/>
      </c>
      <c r="I202" s="12" t="str">
        <f>IF(ISBLANK(DataPembayaran_BLU!O201),"",DataPembayaran_BLU!O201)</f>
        <v/>
      </c>
      <c r="J202" s="11" t="str">
        <f>IF(ISBLANK(DataPembayaran_BLU!P201),"",DataPembayaran_BLU!P201)</f>
        <v/>
      </c>
      <c r="K202" s="11" t="str">
        <f>IF(ISBLANK(DataPembayaran_BLU!Q201),"",DataPembayaran_BLU!Q201)</f>
        <v/>
      </c>
      <c r="L202" s="11" t="str">
        <f>IF(ISBLANK(DataPembayaran_BLU!R201),"",DataPembayaran_BLU!R201)</f>
        <v/>
      </c>
    </row>
    <row r="203" spans="1:12" ht="25.35" customHeight="1">
      <c r="A203" s="372" t="str">
        <f>IF(ISBLANK(DataPembayaran_BLU!A202),"",DataPembayaran_BLU!A202)</f>
        <v/>
      </c>
      <c r="B203" s="373" t="str">
        <f>IF(ISBLANK(DataPembayaran_BLU!B202),"",DataPembayaran_BLU!B202)</f>
        <v/>
      </c>
      <c r="C203" s="374" t="str">
        <f>IF(ISBLANK(DataPembayaran_BLU!C202),"",DataPembayaran_BLU!C202)</f>
        <v/>
      </c>
      <c r="D203" s="375" t="str">
        <f>IF(ISBLANK(DataPembayaran_BLU!$F202),"",DataPembayaran_BLU!$F202)</f>
        <v/>
      </c>
      <c r="E203" s="375" t="str">
        <f t="shared" si="3"/>
        <v/>
      </c>
      <c r="F203" s="10" t="str">
        <f>IF(ISBLANK(DataPembayaran_BLU!$L202),"",DataPembayaran_BLU!$L202)</f>
        <v/>
      </c>
      <c r="G203" s="372" t="str">
        <f>IF(ISBLANK(DataPembayaran_BLU!M202),"",DataPembayaran_BLU!M202)</f>
        <v/>
      </c>
      <c r="H203" s="11" t="str">
        <f>IF(ISBLANK(DataPembayaran_BLU!N202),"",DataPembayaran_BLU!N202)</f>
        <v/>
      </c>
      <c r="I203" s="12" t="str">
        <f>IF(ISBLANK(DataPembayaran_BLU!O202),"",DataPembayaran_BLU!O202)</f>
        <v/>
      </c>
      <c r="J203" s="11" t="str">
        <f>IF(ISBLANK(DataPembayaran_BLU!P202),"",DataPembayaran_BLU!P202)</f>
        <v/>
      </c>
      <c r="K203" s="11" t="str">
        <f>IF(ISBLANK(DataPembayaran_BLU!Q202),"",DataPembayaran_BLU!Q202)</f>
        <v/>
      </c>
      <c r="L203" s="11" t="str">
        <f>IF(ISBLANK(DataPembayaran_BLU!R202),"",DataPembayaran_BLU!R202)</f>
        <v/>
      </c>
    </row>
    <row r="204" spans="1:12" ht="25.35" customHeight="1">
      <c r="A204" s="372" t="str">
        <f>IF(ISBLANK(DataPembayaran_BLU!A203),"",DataPembayaran_BLU!A203)</f>
        <v/>
      </c>
      <c r="B204" s="373" t="str">
        <f>IF(ISBLANK(DataPembayaran_BLU!B203),"",DataPembayaran_BLU!B203)</f>
        <v/>
      </c>
      <c r="C204" s="374" t="str">
        <f>IF(ISBLANK(DataPembayaran_BLU!C203),"",DataPembayaran_BLU!C203)</f>
        <v/>
      </c>
      <c r="D204" s="375" t="str">
        <f>IF(ISBLANK(DataPembayaran_BLU!$F203),"",DataPembayaran_BLU!$F203)</f>
        <v/>
      </c>
      <c r="E204" s="375" t="str">
        <f t="shared" si="3"/>
        <v/>
      </c>
      <c r="F204" s="10" t="str">
        <f>IF(ISBLANK(DataPembayaran_BLU!$L203),"",DataPembayaran_BLU!$L203)</f>
        <v/>
      </c>
      <c r="G204" s="372" t="str">
        <f>IF(ISBLANK(DataPembayaran_BLU!M203),"",DataPembayaran_BLU!M203)</f>
        <v/>
      </c>
      <c r="H204" s="11" t="str">
        <f>IF(ISBLANK(DataPembayaran_BLU!N203),"",DataPembayaran_BLU!N203)</f>
        <v/>
      </c>
      <c r="I204" s="12" t="str">
        <f>IF(ISBLANK(DataPembayaran_BLU!O203),"",DataPembayaran_BLU!O203)</f>
        <v/>
      </c>
      <c r="J204" s="11" t="str">
        <f>IF(ISBLANK(DataPembayaran_BLU!P203),"",DataPembayaran_BLU!P203)</f>
        <v/>
      </c>
      <c r="K204" s="11" t="str">
        <f>IF(ISBLANK(DataPembayaran_BLU!Q203),"",DataPembayaran_BLU!Q203)</f>
        <v/>
      </c>
      <c r="L204" s="11" t="str">
        <f>IF(ISBLANK(DataPembayaran_BLU!R203),"",DataPembayaran_BLU!R203)</f>
        <v/>
      </c>
    </row>
    <row r="205" spans="1:12" ht="25.35" customHeight="1">
      <c r="A205" s="372" t="str">
        <f>IF(ISBLANK(DataPembayaran_BLU!A204),"",DataPembayaran_BLU!A204)</f>
        <v/>
      </c>
      <c r="B205" s="373" t="str">
        <f>IF(ISBLANK(DataPembayaran_BLU!B204),"",DataPembayaran_BLU!B204)</f>
        <v/>
      </c>
      <c r="C205" s="374" t="str">
        <f>IF(ISBLANK(DataPembayaran_BLU!C204),"",DataPembayaran_BLU!C204)</f>
        <v/>
      </c>
      <c r="D205" s="375" t="str">
        <f>IF(ISBLANK(DataPembayaran_BLU!$F204),"",DataPembayaran_BLU!$F204)</f>
        <v/>
      </c>
      <c r="E205" s="375" t="str">
        <f t="shared" si="3"/>
        <v/>
      </c>
      <c r="F205" s="10" t="str">
        <f>IF(ISBLANK(DataPembayaran_BLU!$L204),"",DataPembayaran_BLU!$L204)</f>
        <v/>
      </c>
      <c r="G205" s="372" t="str">
        <f>IF(ISBLANK(DataPembayaran_BLU!M204),"",DataPembayaran_BLU!M204)</f>
        <v/>
      </c>
      <c r="H205" s="11" t="str">
        <f>IF(ISBLANK(DataPembayaran_BLU!N204),"",DataPembayaran_BLU!N204)</f>
        <v/>
      </c>
      <c r="I205" s="12" t="str">
        <f>IF(ISBLANK(DataPembayaran_BLU!O204),"",DataPembayaran_BLU!O204)</f>
        <v/>
      </c>
      <c r="J205" s="11" t="str">
        <f>IF(ISBLANK(DataPembayaran_BLU!P204),"",DataPembayaran_BLU!P204)</f>
        <v/>
      </c>
      <c r="K205" s="11" t="str">
        <f>IF(ISBLANK(DataPembayaran_BLU!Q204),"",DataPembayaran_BLU!Q204)</f>
        <v/>
      </c>
      <c r="L205" s="11" t="str">
        <f>IF(ISBLANK(DataPembayaran_BLU!R204),"",DataPembayaran_BLU!R204)</f>
        <v/>
      </c>
    </row>
    <row r="206" spans="1:12" ht="25.35" customHeight="1">
      <c r="A206" s="372" t="str">
        <f>IF(ISBLANK(DataPembayaran_BLU!A205),"",DataPembayaran_BLU!A205)</f>
        <v/>
      </c>
      <c r="B206" s="373" t="str">
        <f>IF(ISBLANK(DataPembayaran_BLU!B205),"",DataPembayaran_BLU!B205)</f>
        <v/>
      </c>
      <c r="C206" s="374" t="str">
        <f>IF(ISBLANK(DataPembayaran_BLU!C205),"",DataPembayaran_BLU!C205)</f>
        <v/>
      </c>
      <c r="D206" s="375" t="str">
        <f>IF(ISBLANK(DataPembayaran_BLU!$F205),"",DataPembayaran_BLU!$F205)</f>
        <v/>
      </c>
      <c r="E206" s="375" t="str">
        <f t="shared" si="3"/>
        <v/>
      </c>
      <c r="F206" s="10" t="str">
        <f>IF(ISBLANK(DataPembayaran_BLU!$L205),"",DataPembayaran_BLU!$L205)</f>
        <v/>
      </c>
      <c r="G206" s="372" t="str">
        <f>IF(ISBLANK(DataPembayaran_BLU!M205),"",DataPembayaran_BLU!M205)</f>
        <v/>
      </c>
      <c r="H206" s="11" t="str">
        <f>IF(ISBLANK(DataPembayaran_BLU!N205),"",DataPembayaran_BLU!N205)</f>
        <v/>
      </c>
      <c r="I206" s="12" t="str">
        <f>IF(ISBLANK(DataPembayaran_BLU!O205),"",DataPembayaran_BLU!O205)</f>
        <v/>
      </c>
      <c r="J206" s="11" t="str">
        <f>IF(ISBLANK(DataPembayaran_BLU!P205),"",DataPembayaran_BLU!P205)</f>
        <v/>
      </c>
      <c r="K206" s="11" t="str">
        <f>IF(ISBLANK(DataPembayaran_BLU!Q205),"",DataPembayaran_BLU!Q205)</f>
        <v/>
      </c>
      <c r="L206" s="11" t="str">
        <f>IF(ISBLANK(DataPembayaran_BLU!R205),"",DataPembayaran_BLU!R205)</f>
        <v/>
      </c>
    </row>
    <row r="207" spans="1:12" ht="25.35" customHeight="1">
      <c r="A207" s="372" t="str">
        <f>IF(ISBLANK(DataPembayaran_BLU!A206),"",DataPembayaran_BLU!A206)</f>
        <v/>
      </c>
      <c r="B207" s="373" t="str">
        <f>IF(ISBLANK(DataPembayaran_BLU!B206),"",DataPembayaran_BLU!B206)</f>
        <v/>
      </c>
      <c r="C207" s="374" t="str">
        <f>IF(ISBLANK(DataPembayaran_BLU!C206),"",DataPembayaran_BLU!C206)</f>
        <v/>
      </c>
      <c r="D207" s="375" t="str">
        <f>IF(ISBLANK(DataPembayaran_BLU!$F206),"",DataPembayaran_BLU!$F206)</f>
        <v/>
      </c>
      <c r="E207" s="375" t="str">
        <f t="shared" si="3"/>
        <v/>
      </c>
      <c r="F207" s="10" t="str">
        <f>IF(ISBLANK(DataPembayaran_BLU!$L206),"",DataPembayaran_BLU!$L206)</f>
        <v/>
      </c>
      <c r="G207" s="372" t="str">
        <f>IF(ISBLANK(DataPembayaran_BLU!M206),"",DataPembayaran_BLU!M206)</f>
        <v/>
      </c>
      <c r="H207" s="11" t="str">
        <f>IF(ISBLANK(DataPembayaran_BLU!N206),"",DataPembayaran_BLU!N206)</f>
        <v/>
      </c>
      <c r="I207" s="12" t="str">
        <f>IF(ISBLANK(DataPembayaran_BLU!O206),"",DataPembayaran_BLU!O206)</f>
        <v/>
      </c>
      <c r="J207" s="11" t="str">
        <f>IF(ISBLANK(DataPembayaran_BLU!P206),"",DataPembayaran_BLU!P206)</f>
        <v/>
      </c>
      <c r="K207" s="11" t="str">
        <f>IF(ISBLANK(DataPembayaran_BLU!Q206),"",DataPembayaran_BLU!Q206)</f>
        <v/>
      </c>
      <c r="L207" s="11" t="str">
        <f>IF(ISBLANK(DataPembayaran_BLU!R206),"",DataPembayaran_BLU!R206)</f>
        <v/>
      </c>
    </row>
    <row r="208" spans="1:12" ht="25.35" customHeight="1">
      <c r="A208" s="372" t="str">
        <f>IF(ISBLANK(DataPembayaran_BLU!A207),"",DataPembayaran_BLU!A207)</f>
        <v/>
      </c>
      <c r="B208" s="373" t="str">
        <f>IF(ISBLANK(DataPembayaran_BLU!B207),"",DataPembayaran_BLU!B207)</f>
        <v/>
      </c>
      <c r="C208" s="374" t="str">
        <f>IF(ISBLANK(DataPembayaran_BLU!C207),"",DataPembayaran_BLU!C207)</f>
        <v/>
      </c>
      <c r="D208" s="375" t="str">
        <f>IF(ISBLANK(DataPembayaran_BLU!$F207),"",DataPembayaran_BLU!$F207)</f>
        <v/>
      </c>
      <c r="E208" s="375" t="str">
        <f t="shared" si="3"/>
        <v/>
      </c>
      <c r="F208" s="10" t="str">
        <f>IF(ISBLANK(DataPembayaran_BLU!$L207),"",DataPembayaran_BLU!$L207)</f>
        <v/>
      </c>
      <c r="G208" s="372" t="str">
        <f>IF(ISBLANK(DataPembayaran_BLU!M207),"",DataPembayaran_BLU!M207)</f>
        <v/>
      </c>
      <c r="H208" s="11" t="str">
        <f>IF(ISBLANK(DataPembayaran_BLU!N207),"",DataPembayaran_BLU!N207)</f>
        <v/>
      </c>
      <c r="I208" s="12" t="str">
        <f>IF(ISBLANK(DataPembayaran_BLU!O207),"",DataPembayaran_BLU!O207)</f>
        <v/>
      </c>
      <c r="J208" s="11" t="str">
        <f>IF(ISBLANK(DataPembayaran_BLU!P207),"",DataPembayaran_BLU!P207)</f>
        <v/>
      </c>
      <c r="K208" s="11" t="str">
        <f>IF(ISBLANK(DataPembayaran_BLU!Q207),"",DataPembayaran_BLU!Q207)</f>
        <v/>
      </c>
      <c r="L208" s="11" t="str">
        <f>IF(ISBLANK(DataPembayaran_BLU!R207),"",DataPembayaran_BLU!R207)</f>
        <v/>
      </c>
    </row>
    <row r="209" spans="1:12" ht="25.35" customHeight="1">
      <c r="A209" s="372" t="str">
        <f>IF(ISBLANK(DataPembayaran_BLU!A208),"",DataPembayaran_BLU!A208)</f>
        <v/>
      </c>
      <c r="B209" s="373" t="str">
        <f>IF(ISBLANK(DataPembayaran_BLU!B208),"",DataPembayaran_BLU!B208)</f>
        <v/>
      </c>
      <c r="C209" s="374" t="str">
        <f>IF(ISBLANK(DataPembayaran_BLU!C208),"",DataPembayaran_BLU!C208)</f>
        <v/>
      </c>
      <c r="D209" s="375" t="str">
        <f>IF(ISBLANK(DataPembayaran_BLU!$F208),"",DataPembayaran_BLU!$F208)</f>
        <v/>
      </c>
      <c r="E209" s="375" t="str">
        <f t="shared" si="3"/>
        <v/>
      </c>
      <c r="F209" s="10" t="str">
        <f>IF(ISBLANK(DataPembayaran_BLU!$L208),"",DataPembayaran_BLU!$L208)</f>
        <v/>
      </c>
      <c r="G209" s="372" t="str">
        <f>IF(ISBLANK(DataPembayaran_BLU!M208),"",DataPembayaran_BLU!M208)</f>
        <v/>
      </c>
      <c r="H209" s="11" t="str">
        <f>IF(ISBLANK(DataPembayaran_BLU!N208),"",DataPembayaran_BLU!N208)</f>
        <v/>
      </c>
      <c r="I209" s="12" t="str">
        <f>IF(ISBLANK(DataPembayaran_BLU!O208),"",DataPembayaran_BLU!O208)</f>
        <v/>
      </c>
      <c r="J209" s="11" t="str">
        <f>IF(ISBLANK(DataPembayaran_BLU!P208),"",DataPembayaran_BLU!P208)</f>
        <v/>
      </c>
      <c r="K209" s="11" t="str">
        <f>IF(ISBLANK(DataPembayaran_BLU!Q208),"",DataPembayaran_BLU!Q208)</f>
        <v/>
      </c>
      <c r="L209" s="11" t="str">
        <f>IF(ISBLANK(DataPembayaran_BLU!R208),"",DataPembayaran_BLU!R208)</f>
        <v/>
      </c>
    </row>
    <row r="210" spans="1:12" ht="25.35" customHeight="1">
      <c r="A210" s="372" t="str">
        <f>IF(ISBLANK(DataPembayaran_BLU!A209),"",DataPembayaran_BLU!A209)</f>
        <v/>
      </c>
      <c r="B210" s="373" t="str">
        <f>IF(ISBLANK(DataPembayaran_BLU!B209),"",DataPembayaran_BLU!B209)</f>
        <v/>
      </c>
      <c r="C210" s="374" t="str">
        <f>IF(ISBLANK(DataPembayaran_BLU!C209),"",DataPembayaran_BLU!C209)</f>
        <v/>
      </c>
      <c r="D210" s="375" t="str">
        <f>IF(ISBLANK(DataPembayaran_BLU!$F209),"",DataPembayaran_BLU!$F209)</f>
        <v/>
      </c>
      <c r="E210" s="375" t="str">
        <f t="shared" si="3"/>
        <v/>
      </c>
      <c r="F210" s="10" t="str">
        <f>IF(ISBLANK(DataPembayaran_BLU!$L209),"",DataPembayaran_BLU!$L209)</f>
        <v/>
      </c>
      <c r="G210" s="372" t="str">
        <f>IF(ISBLANK(DataPembayaran_BLU!M209),"",DataPembayaran_BLU!M209)</f>
        <v/>
      </c>
      <c r="H210" s="11" t="str">
        <f>IF(ISBLANK(DataPembayaran_BLU!N209),"",DataPembayaran_BLU!N209)</f>
        <v/>
      </c>
      <c r="I210" s="12" t="str">
        <f>IF(ISBLANK(DataPembayaran_BLU!O209),"",DataPembayaran_BLU!O209)</f>
        <v/>
      </c>
      <c r="J210" s="11" t="str">
        <f>IF(ISBLANK(DataPembayaran_BLU!P209),"",DataPembayaran_BLU!P209)</f>
        <v/>
      </c>
      <c r="K210" s="11" t="str">
        <f>IF(ISBLANK(DataPembayaran_BLU!Q209),"",DataPembayaran_BLU!Q209)</f>
        <v/>
      </c>
      <c r="L210" s="11" t="str">
        <f>IF(ISBLANK(DataPembayaran_BLU!R209),"",DataPembayaran_BLU!R209)</f>
        <v/>
      </c>
    </row>
    <row r="211" spans="1:12" ht="25.35" customHeight="1">
      <c r="A211" s="372" t="str">
        <f>IF(ISBLANK(DataPembayaran_BLU!A210),"",DataPembayaran_BLU!A210)</f>
        <v/>
      </c>
      <c r="B211" s="373" t="str">
        <f>IF(ISBLANK(DataPembayaran_BLU!B210),"",DataPembayaran_BLU!B210)</f>
        <v/>
      </c>
      <c r="C211" s="374" t="str">
        <f>IF(ISBLANK(DataPembayaran_BLU!C210),"",DataPembayaran_BLU!C210)</f>
        <v/>
      </c>
      <c r="D211" s="375" t="str">
        <f>IF(ISBLANK(DataPembayaran_BLU!$F210),"",DataPembayaran_BLU!$F210)</f>
        <v/>
      </c>
      <c r="E211" s="375" t="str">
        <f t="shared" si="3"/>
        <v/>
      </c>
      <c r="F211" s="10" t="str">
        <f>IF(ISBLANK(DataPembayaran_BLU!$L210),"",DataPembayaran_BLU!$L210)</f>
        <v/>
      </c>
      <c r="G211" s="372" t="str">
        <f>IF(ISBLANK(DataPembayaran_BLU!M210),"",DataPembayaran_BLU!M210)</f>
        <v/>
      </c>
      <c r="H211" s="11" t="str">
        <f>IF(ISBLANK(DataPembayaran_BLU!N210),"",DataPembayaran_BLU!N210)</f>
        <v/>
      </c>
      <c r="I211" s="12" t="str">
        <f>IF(ISBLANK(DataPembayaran_BLU!O210),"",DataPembayaran_BLU!O210)</f>
        <v/>
      </c>
      <c r="J211" s="11" t="str">
        <f>IF(ISBLANK(DataPembayaran_BLU!P210),"",DataPembayaran_BLU!P210)</f>
        <v/>
      </c>
      <c r="K211" s="11" t="str">
        <f>IF(ISBLANK(DataPembayaran_BLU!Q210),"",DataPembayaran_BLU!Q210)</f>
        <v/>
      </c>
      <c r="L211" s="11" t="str">
        <f>IF(ISBLANK(DataPembayaran_BLU!R210),"",DataPembayaran_BLU!R210)</f>
        <v/>
      </c>
    </row>
    <row r="212" spans="1:12" ht="25.35" customHeight="1">
      <c r="A212" s="372" t="str">
        <f>IF(ISBLANK(DataPembayaran_BLU!A211),"",DataPembayaran_BLU!A211)</f>
        <v/>
      </c>
      <c r="B212" s="373" t="str">
        <f>IF(ISBLANK(DataPembayaran_BLU!B211),"",DataPembayaran_BLU!B211)</f>
        <v/>
      </c>
      <c r="C212" s="374" t="str">
        <f>IF(ISBLANK(DataPembayaran_BLU!C211),"",DataPembayaran_BLU!C211)</f>
        <v/>
      </c>
      <c r="D212" s="375" t="str">
        <f>IF(ISBLANK(DataPembayaran_BLU!$F211),"",DataPembayaran_BLU!$F211)</f>
        <v/>
      </c>
      <c r="E212" s="375" t="str">
        <f t="shared" si="3"/>
        <v/>
      </c>
      <c r="F212" s="10" t="str">
        <f>IF(ISBLANK(DataPembayaran_BLU!$L211),"",DataPembayaran_BLU!$L211)</f>
        <v/>
      </c>
      <c r="G212" s="372" t="str">
        <f>IF(ISBLANK(DataPembayaran_BLU!M211),"",DataPembayaran_BLU!M211)</f>
        <v/>
      </c>
      <c r="H212" s="11" t="str">
        <f>IF(ISBLANK(DataPembayaran_BLU!N211),"",DataPembayaran_BLU!N211)</f>
        <v/>
      </c>
      <c r="I212" s="12" t="str">
        <f>IF(ISBLANK(DataPembayaran_BLU!O211),"",DataPembayaran_BLU!O211)</f>
        <v/>
      </c>
      <c r="J212" s="11" t="str">
        <f>IF(ISBLANK(DataPembayaran_BLU!P211),"",DataPembayaran_BLU!P211)</f>
        <v/>
      </c>
      <c r="K212" s="11" t="str">
        <f>IF(ISBLANK(DataPembayaran_BLU!Q211),"",DataPembayaran_BLU!Q211)</f>
        <v/>
      </c>
      <c r="L212" s="11" t="str">
        <f>IF(ISBLANK(DataPembayaran_BLU!R211),"",DataPembayaran_BLU!R211)</f>
        <v/>
      </c>
    </row>
    <row r="213" spans="1:12" ht="25.35" customHeight="1">
      <c r="A213" s="372" t="str">
        <f>IF(ISBLANK(DataPembayaran_BLU!A212),"",DataPembayaran_BLU!A212)</f>
        <v/>
      </c>
      <c r="B213" s="373" t="str">
        <f>IF(ISBLANK(DataPembayaran_BLU!B212),"",DataPembayaran_BLU!B212)</f>
        <v/>
      </c>
      <c r="C213" s="374" t="str">
        <f>IF(ISBLANK(DataPembayaran_BLU!C212),"",DataPembayaran_BLU!C212)</f>
        <v/>
      </c>
      <c r="D213" s="375" t="str">
        <f>IF(ISBLANK(DataPembayaran_BLU!$F212),"",DataPembayaran_BLU!$F212)</f>
        <v/>
      </c>
      <c r="E213" s="375" t="str">
        <f t="shared" si="3"/>
        <v/>
      </c>
      <c r="F213" s="10" t="str">
        <f>IF(ISBLANK(DataPembayaran_BLU!$L212),"",DataPembayaran_BLU!$L212)</f>
        <v/>
      </c>
      <c r="G213" s="372" t="str">
        <f>IF(ISBLANK(DataPembayaran_BLU!M212),"",DataPembayaran_BLU!M212)</f>
        <v/>
      </c>
      <c r="H213" s="11" t="str">
        <f>IF(ISBLANK(DataPembayaran_BLU!N212),"",DataPembayaran_BLU!N212)</f>
        <v/>
      </c>
      <c r="I213" s="12" t="str">
        <f>IF(ISBLANK(DataPembayaran_BLU!O212),"",DataPembayaran_BLU!O212)</f>
        <v/>
      </c>
      <c r="J213" s="11" t="str">
        <f>IF(ISBLANK(DataPembayaran_BLU!P212),"",DataPembayaran_BLU!P212)</f>
        <v/>
      </c>
      <c r="K213" s="11" t="str">
        <f>IF(ISBLANK(DataPembayaran_BLU!Q212),"",DataPembayaran_BLU!Q212)</f>
        <v/>
      </c>
      <c r="L213" s="11" t="str">
        <f>IF(ISBLANK(DataPembayaran_BLU!R212),"",DataPembayaran_BLU!R212)</f>
        <v/>
      </c>
    </row>
    <row r="214" spans="1:12" ht="25.35" customHeight="1">
      <c r="A214" s="372" t="str">
        <f>IF(ISBLANK(DataPembayaran_BLU!A213),"",DataPembayaran_BLU!A213)</f>
        <v/>
      </c>
      <c r="B214" s="373" t="str">
        <f>IF(ISBLANK(DataPembayaran_BLU!B213),"",DataPembayaran_BLU!B213)</f>
        <v/>
      </c>
      <c r="C214" s="374" t="str">
        <f>IF(ISBLANK(DataPembayaran_BLU!C213),"",DataPembayaran_BLU!C213)</f>
        <v/>
      </c>
      <c r="D214" s="375" t="str">
        <f>IF(ISBLANK(DataPembayaran_BLU!$F213),"",DataPembayaran_BLU!$F213)</f>
        <v/>
      </c>
      <c r="E214" s="375" t="str">
        <f t="shared" si="3"/>
        <v/>
      </c>
      <c r="F214" s="10" t="str">
        <f>IF(ISBLANK(DataPembayaran_BLU!$L213),"",DataPembayaran_BLU!$L213)</f>
        <v/>
      </c>
      <c r="G214" s="372" t="str">
        <f>IF(ISBLANK(DataPembayaran_BLU!M213),"",DataPembayaran_BLU!M213)</f>
        <v/>
      </c>
      <c r="H214" s="11" t="str">
        <f>IF(ISBLANK(DataPembayaran_BLU!N213),"",DataPembayaran_BLU!N213)</f>
        <v/>
      </c>
      <c r="I214" s="12" t="str">
        <f>IF(ISBLANK(DataPembayaran_BLU!O213),"",DataPembayaran_BLU!O213)</f>
        <v/>
      </c>
      <c r="J214" s="11" t="str">
        <f>IF(ISBLANK(DataPembayaran_BLU!P213),"",DataPembayaran_BLU!P213)</f>
        <v/>
      </c>
      <c r="K214" s="11" t="str">
        <f>IF(ISBLANK(DataPembayaran_BLU!Q213),"",DataPembayaran_BLU!Q213)</f>
        <v/>
      </c>
      <c r="L214" s="11" t="str">
        <f>IF(ISBLANK(DataPembayaran_BLU!R213),"",DataPembayaran_BLU!R213)</f>
        <v/>
      </c>
    </row>
    <row r="215" spans="1:12" ht="25.35" customHeight="1">
      <c r="A215" s="372" t="str">
        <f>IF(ISBLANK(DataPembayaran_BLU!A214),"",DataPembayaran_BLU!A214)</f>
        <v/>
      </c>
      <c r="B215" s="373" t="str">
        <f>IF(ISBLANK(DataPembayaran_BLU!B214),"",DataPembayaran_BLU!B214)</f>
        <v/>
      </c>
      <c r="C215" s="374" t="str">
        <f>IF(ISBLANK(DataPembayaran_BLU!C214),"",DataPembayaran_BLU!C214)</f>
        <v/>
      </c>
      <c r="D215" s="375" t="str">
        <f>IF(ISBLANK(DataPembayaran_BLU!$F214),"",DataPembayaran_BLU!$F214)</f>
        <v/>
      </c>
      <c r="E215" s="375" t="str">
        <f t="shared" si="3"/>
        <v/>
      </c>
      <c r="F215" s="10" t="str">
        <f>IF(ISBLANK(DataPembayaran_BLU!$L214),"",DataPembayaran_BLU!$L214)</f>
        <v/>
      </c>
      <c r="G215" s="372" t="str">
        <f>IF(ISBLANK(DataPembayaran_BLU!M214),"",DataPembayaran_BLU!M214)</f>
        <v/>
      </c>
      <c r="H215" s="11" t="str">
        <f>IF(ISBLANK(DataPembayaran_BLU!N214),"",DataPembayaran_BLU!N214)</f>
        <v/>
      </c>
      <c r="I215" s="12" t="str">
        <f>IF(ISBLANK(DataPembayaran_BLU!O214),"",DataPembayaran_BLU!O214)</f>
        <v/>
      </c>
      <c r="J215" s="11" t="str">
        <f>IF(ISBLANK(DataPembayaran_BLU!P214),"",DataPembayaran_BLU!P214)</f>
        <v/>
      </c>
      <c r="K215" s="11" t="str">
        <f>IF(ISBLANK(DataPembayaran_BLU!Q214),"",DataPembayaran_BLU!Q214)</f>
        <v/>
      </c>
      <c r="L215" s="11" t="str">
        <f>IF(ISBLANK(DataPembayaran_BLU!R214),"",DataPembayaran_BLU!R214)</f>
        <v/>
      </c>
    </row>
    <row r="216" spans="1:12" ht="25.35" customHeight="1">
      <c r="A216" s="372" t="str">
        <f>IF(ISBLANK(DataPembayaran_BLU!A215),"",DataPembayaran_BLU!A215)</f>
        <v/>
      </c>
      <c r="B216" s="373" t="str">
        <f>IF(ISBLANK(DataPembayaran_BLU!B215),"",DataPembayaran_BLU!B215)</f>
        <v/>
      </c>
      <c r="C216" s="374" t="str">
        <f>IF(ISBLANK(DataPembayaran_BLU!C215),"",DataPembayaran_BLU!C215)</f>
        <v/>
      </c>
      <c r="D216" s="375" t="str">
        <f>IF(ISBLANK(DataPembayaran_BLU!$F215),"",DataPembayaran_BLU!$F215)</f>
        <v/>
      </c>
      <c r="E216" s="375" t="str">
        <f t="shared" si="3"/>
        <v/>
      </c>
      <c r="F216" s="10" t="str">
        <f>IF(ISBLANK(DataPembayaran_BLU!$L215),"",DataPembayaran_BLU!$L215)</f>
        <v/>
      </c>
      <c r="G216" s="372" t="str">
        <f>IF(ISBLANK(DataPembayaran_BLU!M215),"",DataPembayaran_BLU!M215)</f>
        <v/>
      </c>
      <c r="H216" s="11" t="str">
        <f>IF(ISBLANK(DataPembayaran_BLU!N215),"",DataPembayaran_BLU!N215)</f>
        <v/>
      </c>
      <c r="I216" s="12" t="str">
        <f>IF(ISBLANK(DataPembayaran_BLU!O215),"",DataPembayaran_BLU!O215)</f>
        <v/>
      </c>
      <c r="J216" s="11" t="str">
        <f>IF(ISBLANK(DataPembayaran_BLU!P215),"",DataPembayaran_BLU!P215)</f>
        <v/>
      </c>
      <c r="K216" s="11" t="str">
        <f>IF(ISBLANK(DataPembayaran_BLU!Q215),"",DataPembayaran_BLU!Q215)</f>
        <v/>
      </c>
      <c r="L216" s="11" t="str">
        <f>IF(ISBLANK(DataPembayaran_BLU!R215),"",DataPembayaran_BLU!R215)</f>
        <v/>
      </c>
    </row>
    <row r="217" spans="1:12" ht="25.35" customHeight="1">
      <c r="A217" s="372" t="str">
        <f>IF(ISBLANK(DataPembayaran_BLU!A216),"",DataPembayaran_BLU!A216)</f>
        <v/>
      </c>
      <c r="B217" s="373" t="str">
        <f>IF(ISBLANK(DataPembayaran_BLU!B216),"",DataPembayaran_BLU!B216)</f>
        <v/>
      </c>
      <c r="C217" s="374" t="str">
        <f>IF(ISBLANK(DataPembayaran_BLU!C216),"",DataPembayaran_BLU!C216)</f>
        <v/>
      </c>
      <c r="D217" s="375" t="str">
        <f>IF(ISBLANK(DataPembayaran_BLU!$F216),"",DataPembayaran_BLU!$F216)</f>
        <v/>
      </c>
      <c r="E217" s="375" t="str">
        <f t="shared" si="3"/>
        <v/>
      </c>
      <c r="F217" s="10" t="str">
        <f>IF(ISBLANK(DataPembayaran_BLU!$L216),"",DataPembayaran_BLU!$L216)</f>
        <v/>
      </c>
      <c r="G217" s="372" t="str">
        <f>IF(ISBLANK(DataPembayaran_BLU!M216),"",DataPembayaran_BLU!M216)</f>
        <v/>
      </c>
      <c r="H217" s="11" t="str">
        <f>IF(ISBLANK(DataPembayaran_BLU!N216),"",DataPembayaran_BLU!N216)</f>
        <v/>
      </c>
      <c r="I217" s="12" t="str">
        <f>IF(ISBLANK(DataPembayaran_BLU!O216),"",DataPembayaran_BLU!O216)</f>
        <v/>
      </c>
      <c r="J217" s="11" t="str">
        <f>IF(ISBLANK(DataPembayaran_BLU!P216),"",DataPembayaran_BLU!P216)</f>
        <v/>
      </c>
      <c r="K217" s="11" t="str">
        <f>IF(ISBLANK(DataPembayaran_BLU!Q216),"",DataPembayaran_BLU!Q216)</f>
        <v/>
      </c>
      <c r="L217" s="11" t="str">
        <f>IF(ISBLANK(DataPembayaran_BLU!R216),"",DataPembayaran_BLU!R216)</f>
        <v/>
      </c>
    </row>
    <row r="218" spans="1:12" ht="25.35" customHeight="1">
      <c r="A218" s="372" t="str">
        <f>IF(ISBLANK(DataPembayaran_BLU!A217),"",DataPembayaran_BLU!A217)</f>
        <v/>
      </c>
      <c r="B218" s="373" t="str">
        <f>IF(ISBLANK(DataPembayaran_BLU!B217),"",DataPembayaran_BLU!B217)</f>
        <v/>
      </c>
      <c r="C218" s="374" t="str">
        <f>IF(ISBLANK(DataPembayaran_BLU!C217),"",DataPembayaran_BLU!C217)</f>
        <v/>
      </c>
      <c r="D218" s="375" t="str">
        <f>IF(ISBLANK(DataPembayaran_BLU!$F217),"",DataPembayaran_BLU!$F217)</f>
        <v/>
      </c>
      <c r="E218" s="375" t="str">
        <f t="shared" si="3"/>
        <v/>
      </c>
      <c r="F218" s="10" t="str">
        <f>IF(ISBLANK(DataPembayaran_BLU!$L217),"",DataPembayaran_BLU!$L217)</f>
        <v/>
      </c>
      <c r="G218" s="372" t="str">
        <f>IF(ISBLANK(DataPembayaran_BLU!M217),"",DataPembayaran_BLU!M217)</f>
        <v/>
      </c>
      <c r="H218" s="11" t="str">
        <f>IF(ISBLANK(DataPembayaran_BLU!N217),"",DataPembayaran_BLU!N217)</f>
        <v/>
      </c>
      <c r="I218" s="12" t="str">
        <f>IF(ISBLANK(DataPembayaran_BLU!O217),"",DataPembayaran_BLU!O217)</f>
        <v/>
      </c>
      <c r="J218" s="11" t="str">
        <f>IF(ISBLANK(DataPembayaran_BLU!P217),"",DataPembayaran_BLU!P217)</f>
        <v/>
      </c>
      <c r="K218" s="11" t="str">
        <f>IF(ISBLANK(DataPembayaran_BLU!Q217),"",DataPembayaran_BLU!Q217)</f>
        <v/>
      </c>
      <c r="L218" s="11" t="str">
        <f>IF(ISBLANK(DataPembayaran_BLU!R217),"",DataPembayaran_BLU!R217)</f>
        <v/>
      </c>
    </row>
    <row r="219" spans="1:12" ht="25.35" customHeight="1">
      <c r="A219" s="372" t="str">
        <f>IF(ISBLANK(DataPembayaran_BLU!A218),"",DataPembayaran_BLU!A218)</f>
        <v/>
      </c>
      <c r="B219" s="373" t="str">
        <f>IF(ISBLANK(DataPembayaran_BLU!B218),"",DataPembayaran_BLU!B218)</f>
        <v/>
      </c>
      <c r="C219" s="374" t="str">
        <f>IF(ISBLANK(DataPembayaran_BLU!C218),"",DataPembayaran_BLU!C218)</f>
        <v/>
      </c>
      <c r="D219" s="375" t="str">
        <f>IF(ISBLANK(DataPembayaran_BLU!$F218),"",DataPembayaran_BLU!$F218)</f>
        <v/>
      </c>
      <c r="E219" s="375" t="str">
        <f t="shared" si="3"/>
        <v/>
      </c>
      <c r="F219" s="10" t="str">
        <f>IF(ISBLANK(DataPembayaran_BLU!$L218),"",DataPembayaran_BLU!$L218)</f>
        <v/>
      </c>
      <c r="G219" s="372" t="str">
        <f>IF(ISBLANK(DataPembayaran_BLU!M218),"",DataPembayaran_BLU!M218)</f>
        <v/>
      </c>
      <c r="H219" s="11" t="str">
        <f>IF(ISBLANK(DataPembayaran_BLU!N218),"",DataPembayaran_BLU!N218)</f>
        <v/>
      </c>
      <c r="I219" s="12" t="str">
        <f>IF(ISBLANK(DataPembayaran_BLU!O218),"",DataPembayaran_BLU!O218)</f>
        <v/>
      </c>
      <c r="J219" s="11" t="str">
        <f>IF(ISBLANK(DataPembayaran_BLU!P218),"",DataPembayaran_BLU!P218)</f>
        <v/>
      </c>
      <c r="K219" s="11" t="str">
        <f>IF(ISBLANK(DataPembayaran_BLU!Q218),"",DataPembayaran_BLU!Q218)</f>
        <v/>
      </c>
      <c r="L219" s="11" t="str">
        <f>IF(ISBLANK(DataPembayaran_BLU!R218),"",DataPembayaran_BLU!R218)</f>
        <v/>
      </c>
    </row>
    <row r="220" spans="1:12" ht="25.35" customHeight="1">
      <c r="A220" s="372" t="str">
        <f>IF(ISBLANK(DataPembayaran_BLU!A219),"",DataPembayaran_BLU!A219)</f>
        <v/>
      </c>
      <c r="B220" s="373" t="str">
        <f>IF(ISBLANK(DataPembayaran_BLU!B219),"",DataPembayaran_BLU!B219)</f>
        <v/>
      </c>
      <c r="C220" s="374" t="str">
        <f>IF(ISBLANK(DataPembayaran_BLU!C219),"",DataPembayaran_BLU!C219)</f>
        <v/>
      </c>
      <c r="D220" s="375" t="str">
        <f>IF(ISBLANK(DataPembayaran_BLU!$F219),"",DataPembayaran_BLU!$F219)</f>
        <v/>
      </c>
      <c r="E220" s="375" t="str">
        <f t="shared" si="3"/>
        <v/>
      </c>
      <c r="F220" s="10" t="str">
        <f>IF(ISBLANK(DataPembayaran_BLU!$L219),"",DataPembayaran_BLU!$L219)</f>
        <v/>
      </c>
      <c r="G220" s="372" t="str">
        <f>IF(ISBLANK(DataPembayaran_BLU!M219),"",DataPembayaran_BLU!M219)</f>
        <v/>
      </c>
      <c r="H220" s="11" t="str">
        <f>IF(ISBLANK(DataPembayaran_BLU!N219),"",DataPembayaran_BLU!N219)</f>
        <v/>
      </c>
      <c r="I220" s="12" t="str">
        <f>IF(ISBLANK(DataPembayaran_BLU!O219),"",DataPembayaran_BLU!O219)</f>
        <v/>
      </c>
      <c r="J220" s="11" t="str">
        <f>IF(ISBLANK(DataPembayaran_BLU!P219),"",DataPembayaran_BLU!P219)</f>
        <v/>
      </c>
      <c r="K220" s="11" t="str">
        <f>IF(ISBLANK(DataPembayaran_BLU!Q219),"",DataPembayaran_BLU!Q219)</f>
        <v/>
      </c>
      <c r="L220" s="11" t="str">
        <f>IF(ISBLANK(DataPembayaran_BLU!R219),"",DataPembayaran_BLU!R219)</f>
        <v/>
      </c>
    </row>
    <row r="221" spans="1:12" ht="25.35" customHeight="1">
      <c r="A221" s="372" t="str">
        <f>IF(ISBLANK(DataPembayaran_BLU!A220),"",DataPembayaran_BLU!A220)</f>
        <v/>
      </c>
      <c r="B221" s="373" t="str">
        <f>IF(ISBLANK(DataPembayaran_BLU!B220),"",DataPembayaran_BLU!B220)</f>
        <v/>
      </c>
      <c r="C221" s="374" t="str">
        <f>IF(ISBLANK(DataPembayaran_BLU!C220),"",DataPembayaran_BLU!C220)</f>
        <v/>
      </c>
      <c r="D221" s="375" t="str">
        <f>IF(ISBLANK(DataPembayaran_BLU!$F220),"",DataPembayaran_BLU!$F220)</f>
        <v/>
      </c>
      <c r="E221" s="375" t="str">
        <f t="shared" si="3"/>
        <v/>
      </c>
      <c r="F221" s="10" t="str">
        <f>IF(ISBLANK(DataPembayaran_BLU!$L220),"",DataPembayaran_BLU!$L220)</f>
        <v/>
      </c>
      <c r="G221" s="372" t="str">
        <f>IF(ISBLANK(DataPembayaran_BLU!M220),"",DataPembayaran_BLU!M220)</f>
        <v/>
      </c>
      <c r="H221" s="11" t="str">
        <f>IF(ISBLANK(DataPembayaran_BLU!N220),"",DataPembayaran_BLU!N220)</f>
        <v/>
      </c>
      <c r="I221" s="12" t="str">
        <f>IF(ISBLANK(DataPembayaran_BLU!O220),"",DataPembayaran_BLU!O220)</f>
        <v/>
      </c>
      <c r="J221" s="11" t="str">
        <f>IF(ISBLANK(DataPembayaran_BLU!P220),"",DataPembayaran_BLU!P220)</f>
        <v/>
      </c>
      <c r="K221" s="11" t="str">
        <f>IF(ISBLANK(DataPembayaran_BLU!Q220),"",DataPembayaran_BLU!Q220)</f>
        <v/>
      </c>
      <c r="L221" s="11" t="str">
        <f>IF(ISBLANK(DataPembayaran_BLU!R220),"",DataPembayaran_BLU!R220)</f>
        <v/>
      </c>
    </row>
    <row r="222" spans="1:12" ht="25.35" customHeight="1">
      <c r="A222" s="372" t="str">
        <f>IF(ISBLANK(DataPembayaran_BLU!A221),"",DataPembayaran_BLU!A221)</f>
        <v/>
      </c>
      <c r="B222" s="373" t="str">
        <f>IF(ISBLANK(DataPembayaran_BLU!B221),"",DataPembayaran_BLU!B221)</f>
        <v/>
      </c>
      <c r="C222" s="374" t="str">
        <f>IF(ISBLANK(DataPembayaran_BLU!C221),"",DataPembayaran_BLU!C221)</f>
        <v/>
      </c>
      <c r="D222" s="375" t="str">
        <f>IF(ISBLANK(DataPembayaran_BLU!$F221),"",DataPembayaran_BLU!$F221)</f>
        <v/>
      </c>
      <c r="E222" s="375" t="str">
        <f t="shared" si="3"/>
        <v/>
      </c>
      <c r="F222" s="10" t="str">
        <f>IF(ISBLANK(DataPembayaran_BLU!$L221),"",DataPembayaran_BLU!$L221)</f>
        <v/>
      </c>
      <c r="G222" s="372" t="str">
        <f>IF(ISBLANK(DataPembayaran_BLU!M221),"",DataPembayaran_BLU!M221)</f>
        <v/>
      </c>
      <c r="H222" s="11" t="str">
        <f>IF(ISBLANK(DataPembayaran_BLU!N221),"",DataPembayaran_BLU!N221)</f>
        <v/>
      </c>
      <c r="I222" s="12" t="str">
        <f>IF(ISBLANK(DataPembayaran_BLU!O221),"",DataPembayaran_BLU!O221)</f>
        <v/>
      </c>
      <c r="J222" s="11" t="str">
        <f>IF(ISBLANK(DataPembayaran_BLU!P221),"",DataPembayaran_BLU!P221)</f>
        <v/>
      </c>
      <c r="K222" s="11" t="str">
        <f>IF(ISBLANK(DataPembayaran_BLU!Q221),"",DataPembayaran_BLU!Q221)</f>
        <v/>
      </c>
      <c r="L222" s="11" t="str">
        <f>IF(ISBLANK(DataPembayaran_BLU!R221),"",DataPembayaran_BLU!R221)</f>
        <v/>
      </c>
    </row>
    <row r="223" spans="1:12" ht="25.35" customHeight="1">
      <c r="A223" s="372" t="str">
        <f>IF(ISBLANK(DataPembayaran_BLU!A222),"",DataPembayaran_BLU!A222)</f>
        <v/>
      </c>
      <c r="B223" s="373" t="str">
        <f>IF(ISBLANK(DataPembayaran_BLU!B222),"",DataPembayaran_BLU!B222)</f>
        <v/>
      </c>
      <c r="C223" s="374" t="str">
        <f>IF(ISBLANK(DataPembayaran_BLU!C222),"",DataPembayaran_BLU!C222)</f>
        <v/>
      </c>
      <c r="D223" s="375" t="str">
        <f>IF(ISBLANK(DataPembayaran_BLU!$F222),"",DataPembayaran_BLU!$F222)</f>
        <v/>
      </c>
      <c r="E223" s="375" t="str">
        <f t="shared" si="3"/>
        <v/>
      </c>
      <c r="F223" s="10" t="str">
        <f>IF(ISBLANK(DataPembayaran_BLU!$L222),"",DataPembayaran_BLU!$L222)</f>
        <v/>
      </c>
      <c r="G223" s="372" t="str">
        <f>IF(ISBLANK(DataPembayaran_BLU!M222),"",DataPembayaran_BLU!M222)</f>
        <v/>
      </c>
      <c r="H223" s="11" t="str">
        <f>IF(ISBLANK(DataPembayaran_BLU!N222),"",DataPembayaran_BLU!N222)</f>
        <v/>
      </c>
      <c r="I223" s="12" t="str">
        <f>IF(ISBLANK(DataPembayaran_BLU!O222),"",DataPembayaran_BLU!O222)</f>
        <v/>
      </c>
      <c r="J223" s="11" t="str">
        <f>IF(ISBLANK(DataPembayaran_BLU!P222),"",DataPembayaran_BLU!P222)</f>
        <v/>
      </c>
      <c r="K223" s="11" t="str">
        <f>IF(ISBLANK(DataPembayaran_BLU!Q222),"",DataPembayaran_BLU!Q222)</f>
        <v/>
      </c>
      <c r="L223" s="11" t="str">
        <f>IF(ISBLANK(DataPembayaran_BLU!R222),"",DataPembayaran_BLU!R222)</f>
        <v/>
      </c>
    </row>
    <row r="224" spans="1:12" ht="25.35" customHeight="1">
      <c r="A224" s="372" t="str">
        <f>IF(ISBLANK(DataPembayaran_BLU!A223),"",DataPembayaran_BLU!A223)</f>
        <v/>
      </c>
      <c r="B224" s="373" t="str">
        <f>IF(ISBLANK(DataPembayaran_BLU!B223),"",DataPembayaran_BLU!B223)</f>
        <v/>
      </c>
      <c r="C224" s="374" t="str">
        <f>IF(ISBLANK(DataPembayaran_BLU!C223),"",DataPembayaran_BLU!C223)</f>
        <v/>
      </c>
      <c r="D224" s="375" t="str">
        <f>IF(ISBLANK(DataPembayaran_BLU!$F223),"",DataPembayaran_BLU!$F223)</f>
        <v/>
      </c>
      <c r="E224" s="375" t="str">
        <f t="shared" si="3"/>
        <v/>
      </c>
      <c r="F224" s="10" t="str">
        <f>IF(ISBLANK(DataPembayaran_BLU!$L223),"",DataPembayaran_BLU!$L223)</f>
        <v/>
      </c>
      <c r="G224" s="372" t="str">
        <f>IF(ISBLANK(DataPembayaran_BLU!M223),"",DataPembayaran_BLU!M223)</f>
        <v/>
      </c>
      <c r="H224" s="11" t="str">
        <f>IF(ISBLANK(DataPembayaran_BLU!N223),"",DataPembayaran_BLU!N223)</f>
        <v/>
      </c>
      <c r="I224" s="12" t="str">
        <f>IF(ISBLANK(DataPembayaran_BLU!O223),"",DataPembayaran_BLU!O223)</f>
        <v/>
      </c>
      <c r="J224" s="11" t="str">
        <f>IF(ISBLANK(DataPembayaran_BLU!P223),"",DataPembayaran_BLU!P223)</f>
        <v/>
      </c>
      <c r="K224" s="11" t="str">
        <f>IF(ISBLANK(DataPembayaran_BLU!Q223),"",DataPembayaran_BLU!Q223)</f>
        <v/>
      </c>
      <c r="L224" s="11" t="str">
        <f>IF(ISBLANK(DataPembayaran_BLU!R223),"",DataPembayaran_BLU!R223)</f>
        <v/>
      </c>
    </row>
    <row r="225" spans="1:12" ht="25.35" customHeight="1">
      <c r="A225" s="372" t="str">
        <f>IF(ISBLANK(DataPembayaran_BLU!A224),"",DataPembayaran_BLU!A224)</f>
        <v/>
      </c>
      <c r="B225" s="373" t="str">
        <f>IF(ISBLANK(DataPembayaran_BLU!B224),"",DataPembayaran_BLU!B224)</f>
        <v/>
      </c>
      <c r="C225" s="374" t="str">
        <f>IF(ISBLANK(DataPembayaran_BLU!C224),"",DataPembayaran_BLU!C224)</f>
        <v/>
      </c>
      <c r="D225" s="375" t="str">
        <f>IF(ISBLANK(DataPembayaran_BLU!$F224),"",DataPembayaran_BLU!$F224)</f>
        <v/>
      </c>
      <c r="E225" s="375" t="str">
        <f t="shared" si="3"/>
        <v/>
      </c>
      <c r="F225" s="10" t="str">
        <f>IF(ISBLANK(DataPembayaran_BLU!$L224),"",DataPembayaran_BLU!$L224)</f>
        <v/>
      </c>
      <c r="G225" s="372" t="str">
        <f>IF(ISBLANK(DataPembayaran_BLU!M224),"",DataPembayaran_BLU!M224)</f>
        <v/>
      </c>
      <c r="H225" s="11" t="str">
        <f>IF(ISBLANK(DataPembayaran_BLU!N224),"",DataPembayaran_BLU!N224)</f>
        <v/>
      </c>
      <c r="I225" s="12" t="str">
        <f>IF(ISBLANK(DataPembayaran_BLU!O224),"",DataPembayaran_BLU!O224)</f>
        <v/>
      </c>
      <c r="J225" s="11" t="str">
        <f>IF(ISBLANK(DataPembayaran_BLU!P224),"",DataPembayaran_BLU!P224)</f>
        <v/>
      </c>
      <c r="K225" s="11" t="str">
        <f>IF(ISBLANK(DataPembayaran_BLU!Q224),"",DataPembayaran_BLU!Q224)</f>
        <v/>
      </c>
      <c r="L225" s="11" t="str">
        <f>IF(ISBLANK(DataPembayaran_BLU!R224),"",DataPembayaran_BLU!R224)</f>
        <v/>
      </c>
    </row>
    <row r="226" spans="1:12" ht="25.35" customHeight="1">
      <c r="A226" s="372" t="str">
        <f>IF(ISBLANK(DataPembayaran_BLU!A225),"",DataPembayaran_BLU!A225)</f>
        <v/>
      </c>
      <c r="B226" s="373" t="str">
        <f>IF(ISBLANK(DataPembayaran_BLU!B225),"",DataPembayaran_BLU!B225)</f>
        <v/>
      </c>
      <c r="C226" s="374" t="str">
        <f>IF(ISBLANK(DataPembayaran_BLU!C225),"",DataPembayaran_BLU!C225)</f>
        <v/>
      </c>
      <c r="D226" s="375" t="str">
        <f>IF(ISBLANK(DataPembayaran_BLU!$F225),"",DataPembayaran_BLU!$F225)</f>
        <v/>
      </c>
      <c r="E226" s="375" t="str">
        <f t="shared" si="3"/>
        <v/>
      </c>
      <c r="F226" s="10" t="str">
        <f>IF(ISBLANK(DataPembayaran_BLU!$L225),"",DataPembayaran_BLU!$L225)</f>
        <v/>
      </c>
      <c r="G226" s="372" t="str">
        <f>IF(ISBLANK(DataPembayaran_BLU!M225),"",DataPembayaran_BLU!M225)</f>
        <v/>
      </c>
      <c r="H226" s="11" t="str">
        <f>IF(ISBLANK(DataPembayaran_BLU!N225),"",DataPembayaran_BLU!N225)</f>
        <v/>
      </c>
      <c r="I226" s="12" t="str">
        <f>IF(ISBLANK(DataPembayaran_BLU!O225),"",DataPembayaran_BLU!O225)</f>
        <v/>
      </c>
      <c r="J226" s="11" t="str">
        <f>IF(ISBLANK(DataPembayaran_BLU!P225),"",DataPembayaran_BLU!P225)</f>
        <v/>
      </c>
      <c r="K226" s="11" t="str">
        <f>IF(ISBLANK(DataPembayaran_BLU!Q225),"",DataPembayaran_BLU!Q225)</f>
        <v/>
      </c>
      <c r="L226" s="11" t="str">
        <f>IF(ISBLANK(DataPembayaran_BLU!R225),"",DataPembayaran_BLU!R225)</f>
        <v/>
      </c>
    </row>
    <row r="227" spans="1:12" ht="25.35" customHeight="1">
      <c r="A227" s="372" t="str">
        <f>IF(ISBLANK(DataPembayaran_BLU!A226),"",DataPembayaran_BLU!A226)</f>
        <v/>
      </c>
      <c r="B227" s="373" t="str">
        <f>IF(ISBLANK(DataPembayaran_BLU!B226),"",DataPembayaran_BLU!B226)</f>
        <v/>
      </c>
      <c r="C227" s="374" t="str">
        <f>IF(ISBLANK(DataPembayaran_BLU!C226),"",DataPembayaran_BLU!C226)</f>
        <v/>
      </c>
      <c r="D227" s="375" t="str">
        <f>IF(ISBLANK(DataPembayaran_BLU!$F226),"",DataPembayaran_BLU!$F226)</f>
        <v/>
      </c>
      <c r="E227" s="375" t="str">
        <f t="shared" si="3"/>
        <v/>
      </c>
      <c r="F227" s="10" t="str">
        <f>IF(ISBLANK(DataPembayaran_BLU!$L226),"",DataPembayaran_BLU!$L226)</f>
        <v/>
      </c>
      <c r="G227" s="372" t="str">
        <f>IF(ISBLANK(DataPembayaran_BLU!M226),"",DataPembayaran_BLU!M226)</f>
        <v/>
      </c>
      <c r="H227" s="11" t="str">
        <f>IF(ISBLANK(DataPembayaran_BLU!N226),"",DataPembayaran_BLU!N226)</f>
        <v/>
      </c>
      <c r="I227" s="12" t="str">
        <f>IF(ISBLANK(DataPembayaran_BLU!O226),"",DataPembayaran_BLU!O226)</f>
        <v/>
      </c>
      <c r="J227" s="11" t="str">
        <f>IF(ISBLANK(DataPembayaran_BLU!P226),"",DataPembayaran_BLU!P226)</f>
        <v/>
      </c>
      <c r="K227" s="11" t="str">
        <f>IF(ISBLANK(DataPembayaran_BLU!Q226),"",DataPembayaran_BLU!Q226)</f>
        <v/>
      </c>
      <c r="L227" s="11" t="str">
        <f>IF(ISBLANK(DataPembayaran_BLU!R226),"",DataPembayaran_BLU!R226)</f>
        <v/>
      </c>
    </row>
    <row r="228" spans="1:12" ht="25.35" customHeight="1">
      <c r="A228" s="372" t="str">
        <f>IF(ISBLANK(DataPembayaran_BLU!A227),"",DataPembayaran_BLU!A227)</f>
        <v/>
      </c>
      <c r="B228" s="373" t="str">
        <f>IF(ISBLANK(DataPembayaran_BLU!B227),"",DataPembayaran_BLU!B227)</f>
        <v/>
      </c>
      <c r="C228" s="374" t="str">
        <f>IF(ISBLANK(DataPembayaran_BLU!C227),"",DataPembayaran_BLU!C227)</f>
        <v/>
      </c>
      <c r="D228" s="375" t="str">
        <f>IF(ISBLANK(DataPembayaran_BLU!$F227),"",DataPembayaran_BLU!$F227)</f>
        <v/>
      </c>
      <c r="E228" s="375" t="str">
        <f t="shared" si="3"/>
        <v/>
      </c>
      <c r="F228" s="10" t="str">
        <f>IF(ISBLANK(DataPembayaran_BLU!$L227),"",DataPembayaran_BLU!$L227)</f>
        <v/>
      </c>
      <c r="G228" s="372" t="str">
        <f>IF(ISBLANK(DataPembayaran_BLU!M227),"",DataPembayaran_BLU!M227)</f>
        <v/>
      </c>
      <c r="H228" s="11" t="str">
        <f>IF(ISBLANK(DataPembayaran_BLU!N227),"",DataPembayaran_BLU!N227)</f>
        <v/>
      </c>
      <c r="I228" s="12" t="str">
        <f>IF(ISBLANK(DataPembayaran_BLU!O227),"",DataPembayaran_BLU!O227)</f>
        <v/>
      </c>
      <c r="J228" s="11" t="str">
        <f>IF(ISBLANK(DataPembayaran_BLU!P227),"",DataPembayaran_BLU!P227)</f>
        <v/>
      </c>
      <c r="K228" s="11" t="str">
        <f>IF(ISBLANK(DataPembayaran_BLU!Q227),"",DataPembayaran_BLU!Q227)</f>
        <v/>
      </c>
      <c r="L228" s="11" t="str">
        <f>IF(ISBLANK(DataPembayaran_BLU!R227),"",DataPembayaran_BLU!R227)</f>
        <v/>
      </c>
    </row>
    <row r="229" spans="1:12" ht="25.35" customHeight="1">
      <c r="A229" s="372" t="str">
        <f>IF(ISBLANK(DataPembayaran_BLU!A228),"",DataPembayaran_BLU!A228)</f>
        <v/>
      </c>
      <c r="B229" s="373" t="str">
        <f>IF(ISBLANK(DataPembayaran_BLU!B228),"",DataPembayaran_BLU!B228)</f>
        <v/>
      </c>
      <c r="C229" s="374" t="str">
        <f>IF(ISBLANK(DataPembayaran_BLU!C228),"",DataPembayaran_BLU!C228)</f>
        <v/>
      </c>
      <c r="D229" s="375" t="str">
        <f>IF(ISBLANK(DataPembayaran_BLU!$F228),"",DataPembayaran_BLU!$F228)</f>
        <v/>
      </c>
      <c r="E229" s="375" t="str">
        <f t="shared" si="3"/>
        <v/>
      </c>
      <c r="F229" s="10" t="str">
        <f>IF(ISBLANK(DataPembayaran_BLU!$L228),"",DataPembayaran_BLU!$L228)</f>
        <v/>
      </c>
      <c r="G229" s="372" t="str">
        <f>IF(ISBLANK(DataPembayaran_BLU!M228),"",DataPembayaran_BLU!M228)</f>
        <v/>
      </c>
      <c r="H229" s="11" t="str">
        <f>IF(ISBLANK(DataPembayaran_BLU!N228),"",DataPembayaran_BLU!N228)</f>
        <v/>
      </c>
      <c r="I229" s="12" t="str">
        <f>IF(ISBLANK(DataPembayaran_BLU!O228),"",DataPembayaran_BLU!O228)</f>
        <v/>
      </c>
      <c r="J229" s="11" t="str">
        <f>IF(ISBLANK(DataPembayaran_BLU!P228),"",DataPembayaran_BLU!P228)</f>
        <v/>
      </c>
      <c r="K229" s="11" t="str">
        <f>IF(ISBLANK(DataPembayaran_BLU!Q228),"",DataPembayaran_BLU!Q228)</f>
        <v/>
      </c>
      <c r="L229" s="11" t="str">
        <f>IF(ISBLANK(DataPembayaran_BLU!R228),"",DataPembayaran_BLU!R228)</f>
        <v/>
      </c>
    </row>
    <row r="230" spans="1:12" ht="25.35" customHeight="1">
      <c r="A230" s="372" t="str">
        <f>IF(ISBLANK(DataPembayaran_BLU!A229),"",DataPembayaran_BLU!A229)</f>
        <v/>
      </c>
      <c r="B230" s="373" t="str">
        <f>IF(ISBLANK(DataPembayaran_BLU!B229),"",DataPembayaran_BLU!B229)</f>
        <v/>
      </c>
      <c r="C230" s="374" t="str">
        <f>IF(ISBLANK(DataPembayaran_BLU!C229),"",DataPembayaran_BLU!C229)</f>
        <v/>
      </c>
      <c r="D230" s="375" t="str">
        <f>IF(ISBLANK(DataPembayaran_BLU!$F229),"",DataPembayaran_BLU!$F229)</f>
        <v/>
      </c>
      <c r="E230" s="375" t="str">
        <f t="shared" si="3"/>
        <v/>
      </c>
      <c r="F230" s="10" t="str">
        <f>IF(ISBLANK(DataPembayaran_BLU!$L229),"",DataPembayaran_BLU!$L229)</f>
        <v/>
      </c>
      <c r="G230" s="372" t="str">
        <f>IF(ISBLANK(DataPembayaran_BLU!M229),"",DataPembayaran_BLU!M229)</f>
        <v/>
      </c>
      <c r="H230" s="11" t="str">
        <f>IF(ISBLANK(DataPembayaran_BLU!N229),"",DataPembayaran_BLU!N229)</f>
        <v/>
      </c>
      <c r="I230" s="12" t="str">
        <f>IF(ISBLANK(DataPembayaran_BLU!O229),"",DataPembayaran_BLU!O229)</f>
        <v/>
      </c>
      <c r="J230" s="11" t="str">
        <f>IF(ISBLANK(DataPembayaran_BLU!P229),"",DataPembayaran_BLU!P229)</f>
        <v/>
      </c>
      <c r="K230" s="11" t="str">
        <f>IF(ISBLANK(DataPembayaran_BLU!Q229),"",DataPembayaran_BLU!Q229)</f>
        <v/>
      </c>
      <c r="L230" s="11" t="str">
        <f>IF(ISBLANK(DataPembayaran_BLU!R229),"",DataPembayaran_BLU!R229)</f>
        <v/>
      </c>
    </row>
    <row r="231" spans="1:12" ht="25.35" customHeight="1">
      <c r="A231" s="372" t="str">
        <f>IF(ISBLANK(DataPembayaran_BLU!A230),"",DataPembayaran_BLU!A230)</f>
        <v/>
      </c>
      <c r="B231" s="373" t="str">
        <f>IF(ISBLANK(DataPembayaran_BLU!B230),"",DataPembayaran_BLU!B230)</f>
        <v/>
      </c>
      <c r="C231" s="374" t="str">
        <f>IF(ISBLANK(DataPembayaran_BLU!C230),"",DataPembayaran_BLU!C230)</f>
        <v/>
      </c>
      <c r="D231" s="375" t="str">
        <f>IF(ISBLANK(DataPembayaran_BLU!$F230),"",DataPembayaran_BLU!$F230)</f>
        <v/>
      </c>
      <c r="E231" s="375" t="str">
        <f t="shared" si="3"/>
        <v/>
      </c>
      <c r="F231" s="10" t="str">
        <f>IF(ISBLANK(DataPembayaran_BLU!$L230),"",DataPembayaran_BLU!$L230)</f>
        <v/>
      </c>
      <c r="G231" s="372" t="str">
        <f>IF(ISBLANK(DataPembayaran_BLU!M230),"",DataPembayaran_BLU!M230)</f>
        <v/>
      </c>
      <c r="H231" s="11" t="str">
        <f>IF(ISBLANK(DataPembayaran_BLU!N230),"",DataPembayaran_BLU!N230)</f>
        <v/>
      </c>
      <c r="I231" s="12" t="str">
        <f>IF(ISBLANK(DataPembayaran_BLU!O230),"",DataPembayaran_BLU!O230)</f>
        <v/>
      </c>
      <c r="J231" s="11" t="str">
        <f>IF(ISBLANK(DataPembayaran_BLU!P230),"",DataPembayaran_BLU!P230)</f>
        <v/>
      </c>
      <c r="K231" s="11" t="str">
        <f>IF(ISBLANK(DataPembayaran_BLU!Q230),"",DataPembayaran_BLU!Q230)</f>
        <v/>
      </c>
      <c r="L231" s="11" t="str">
        <f>IF(ISBLANK(DataPembayaran_BLU!R230),"",DataPembayaran_BLU!R230)</f>
        <v/>
      </c>
    </row>
    <row r="232" spans="1:12" ht="25.35" customHeight="1">
      <c r="A232" s="372" t="str">
        <f>IF(ISBLANK(DataPembayaran_BLU!A231),"",DataPembayaran_BLU!A231)</f>
        <v/>
      </c>
      <c r="B232" s="373" t="str">
        <f>IF(ISBLANK(DataPembayaran_BLU!B231),"",DataPembayaran_BLU!B231)</f>
        <v/>
      </c>
      <c r="C232" s="374" t="str">
        <f>IF(ISBLANK(DataPembayaran_BLU!C231),"",DataPembayaran_BLU!C231)</f>
        <v/>
      </c>
      <c r="D232" s="375" t="str">
        <f>IF(ISBLANK(DataPembayaran_BLU!$F231),"",DataPembayaran_BLU!$F231)</f>
        <v/>
      </c>
      <c r="E232" s="375" t="str">
        <f t="shared" si="3"/>
        <v/>
      </c>
      <c r="F232" s="10" t="str">
        <f>IF(ISBLANK(DataPembayaran_BLU!$L231),"",DataPembayaran_BLU!$L231)</f>
        <v/>
      </c>
      <c r="G232" s="372" t="str">
        <f>IF(ISBLANK(DataPembayaran_BLU!M231),"",DataPembayaran_BLU!M231)</f>
        <v/>
      </c>
      <c r="H232" s="11" t="str">
        <f>IF(ISBLANK(DataPembayaran_BLU!N231),"",DataPembayaran_BLU!N231)</f>
        <v/>
      </c>
      <c r="I232" s="12" t="str">
        <f>IF(ISBLANK(DataPembayaran_BLU!O231),"",DataPembayaran_BLU!O231)</f>
        <v/>
      </c>
      <c r="J232" s="11" t="str">
        <f>IF(ISBLANK(DataPembayaran_BLU!P231),"",DataPembayaran_BLU!P231)</f>
        <v/>
      </c>
      <c r="K232" s="11" t="str">
        <f>IF(ISBLANK(DataPembayaran_BLU!Q231),"",DataPembayaran_BLU!Q231)</f>
        <v/>
      </c>
      <c r="L232" s="11" t="str">
        <f>IF(ISBLANK(DataPembayaran_BLU!R231),"",DataPembayaran_BLU!R231)</f>
        <v/>
      </c>
    </row>
    <row r="233" spans="1:12" ht="25.35" customHeight="1">
      <c r="A233" s="372" t="str">
        <f>IF(ISBLANK(DataPembayaran_BLU!A232),"",DataPembayaran_BLU!A232)</f>
        <v/>
      </c>
      <c r="B233" s="373" t="str">
        <f>IF(ISBLANK(DataPembayaran_BLU!B232),"",DataPembayaran_BLU!B232)</f>
        <v/>
      </c>
      <c r="C233" s="374" t="str">
        <f>IF(ISBLANK(DataPembayaran_BLU!C232),"",DataPembayaran_BLU!C232)</f>
        <v/>
      </c>
      <c r="D233" s="375" t="str">
        <f>IF(ISBLANK(DataPembayaran_BLU!$F232),"",DataPembayaran_BLU!$F232)</f>
        <v/>
      </c>
      <c r="E233" s="375" t="str">
        <f t="shared" si="3"/>
        <v/>
      </c>
      <c r="F233" s="10" t="str">
        <f>IF(ISBLANK(DataPembayaran_BLU!$L232),"",DataPembayaran_BLU!$L232)</f>
        <v/>
      </c>
      <c r="G233" s="372" t="str">
        <f>IF(ISBLANK(DataPembayaran_BLU!M232),"",DataPembayaran_BLU!M232)</f>
        <v/>
      </c>
      <c r="H233" s="11" t="str">
        <f>IF(ISBLANK(DataPembayaran_BLU!N232),"",DataPembayaran_BLU!N232)</f>
        <v/>
      </c>
      <c r="I233" s="12" t="str">
        <f>IF(ISBLANK(DataPembayaran_BLU!O232),"",DataPembayaran_BLU!O232)</f>
        <v/>
      </c>
      <c r="J233" s="11" t="str">
        <f>IF(ISBLANK(DataPembayaran_BLU!P232),"",DataPembayaran_BLU!P232)</f>
        <v/>
      </c>
      <c r="K233" s="11" t="str">
        <f>IF(ISBLANK(DataPembayaran_BLU!Q232),"",DataPembayaran_BLU!Q232)</f>
        <v/>
      </c>
      <c r="L233" s="11" t="str">
        <f>IF(ISBLANK(DataPembayaran_BLU!R232),"",DataPembayaran_BLU!R232)</f>
        <v/>
      </c>
    </row>
    <row r="234" spans="1:12" ht="25.35" customHeight="1">
      <c r="A234" s="372" t="str">
        <f>IF(ISBLANK(DataPembayaran_BLU!A233),"",DataPembayaran_BLU!A233)</f>
        <v/>
      </c>
      <c r="B234" s="373" t="str">
        <f>IF(ISBLANK(DataPembayaran_BLU!B233),"",DataPembayaran_BLU!B233)</f>
        <v/>
      </c>
      <c r="C234" s="374" t="str">
        <f>IF(ISBLANK(DataPembayaran_BLU!C233),"",DataPembayaran_BLU!C233)</f>
        <v/>
      </c>
      <c r="D234" s="375" t="str">
        <f>IF(ISBLANK(DataPembayaran_BLU!$F233),"",DataPembayaran_BLU!$F233)</f>
        <v/>
      </c>
      <c r="E234" s="375" t="str">
        <f t="shared" si="3"/>
        <v/>
      </c>
      <c r="F234" s="10" t="str">
        <f>IF(ISBLANK(DataPembayaran_BLU!$L233),"",DataPembayaran_BLU!$L233)</f>
        <v/>
      </c>
      <c r="G234" s="372" t="str">
        <f>IF(ISBLANK(DataPembayaran_BLU!M233),"",DataPembayaran_BLU!M233)</f>
        <v/>
      </c>
      <c r="H234" s="11" t="str">
        <f>IF(ISBLANK(DataPembayaran_BLU!N233),"",DataPembayaran_BLU!N233)</f>
        <v/>
      </c>
      <c r="I234" s="12" t="str">
        <f>IF(ISBLANK(DataPembayaran_BLU!O233),"",DataPembayaran_BLU!O233)</f>
        <v/>
      </c>
      <c r="J234" s="11" t="str">
        <f>IF(ISBLANK(DataPembayaran_BLU!P233),"",DataPembayaran_BLU!P233)</f>
        <v/>
      </c>
      <c r="K234" s="11" t="str">
        <f>IF(ISBLANK(DataPembayaran_BLU!Q233),"",DataPembayaran_BLU!Q233)</f>
        <v/>
      </c>
      <c r="L234" s="11" t="str">
        <f>IF(ISBLANK(DataPembayaran_BLU!R233),"",DataPembayaran_BLU!R233)</f>
        <v/>
      </c>
    </row>
    <row r="235" spans="1:12" ht="25.35" customHeight="1">
      <c r="A235" s="372" t="str">
        <f>IF(ISBLANK(DataPembayaran_BLU!A234),"",DataPembayaran_BLU!A234)</f>
        <v/>
      </c>
      <c r="B235" s="373" t="str">
        <f>IF(ISBLANK(DataPembayaran_BLU!B234),"",DataPembayaran_BLU!B234)</f>
        <v/>
      </c>
      <c r="C235" s="374" t="str">
        <f>IF(ISBLANK(DataPembayaran_BLU!C234),"",DataPembayaran_BLU!C234)</f>
        <v/>
      </c>
      <c r="D235" s="375" t="str">
        <f>IF(ISBLANK(DataPembayaran_BLU!$F234),"",DataPembayaran_BLU!$F234)</f>
        <v/>
      </c>
      <c r="E235" s="375" t="str">
        <f t="shared" si="3"/>
        <v/>
      </c>
      <c r="F235" s="10" t="str">
        <f>IF(ISBLANK(DataPembayaran_BLU!$L234),"",DataPembayaran_BLU!$L234)</f>
        <v/>
      </c>
      <c r="G235" s="372" t="str">
        <f>IF(ISBLANK(DataPembayaran_BLU!M234),"",DataPembayaran_BLU!M234)</f>
        <v/>
      </c>
      <c r="H235" s="11" t="str">
        <f>IF(ISBLANK(DataPembayaran_BLU!N234),"",DataPembayaran_BLU!N234)</f>
        <v/>
      </c>
      <c r="I235" s="12" t="str">
        <f>IF(ISBLANK(DataPembayaran_BLU!O234),"",DataPembayaran_BLU!O234)</f>
        <v/>
      </c>
      <c r="J235" s="11" t="str">
        <f>IF(ISBLANK(DataPembayaran_BLU!P234),"",DataPembayaran_BLU!P234)</f>
        <v/>
      </c>
      <c r="K235" s="11" t="str">
        <f>IF(ISBLANK(DataPembayaran_BLU!Q234),"",DataPembayaran_BLU!Q234)</f>
        <v/>
      </c>
      <c r="L235" s="11" t="str">
        <f>IF(ISBLANK(DataPembayaran_BLU!R234),"",DataPembayaran_BLU!R234)</f>
        <v/>
      </c>
    </row>
    <row r="236" spans="1:12" ht="25.35" customHeight="1">
      <c r="A236" s="372" t="str">
        <f>IF(ISBLANK(DataPembayaran_BLU!A235),"",DataPembayaran_BLU!A235)</f>
        <v/>
      </c>
      <c r="B236" s="373" t="str">
        <f>IF(ISBLANK(DataPembayaran_BLU!B235),"",DataPembayaran_BLU!B235)</f>
        <v/>
      </c>
      <c r="C236" s="374" t="str">
        <f>IF(ISBLANK(DataPembayaran_BLU!C235),"",DataPembayaran_BLU!C235)</f>
        <v/>
      </c>
      <c r="D236" s="375" t="str">
        <f>IF(ISBLANK(DataPembayaran_BLU!$F235),"",DataPembayaran_BLU!$F235)</f>
        <v/>
      </c>
      <c r="E236" s="375" t="str">
        <f t="shared" si="3"/>
        <v/>
      </c>
      <c r="F236" s="10" t="str">
        <f>IF(ISBLANK(DataPembayaran_BLU!$L235),"",DataPembayaran_BLU!$L235)</f>
        <v/>
      </c>
      <c r="G236" s="372" t="str">
        <f>IF(ISBLANK(DataPembayaran_BLU!M235),"",DataPembayaran_BLU!M235)</f>
        <v/>
      </c>
      <c r="H236" s="11" t="str">
        <f>IF(ISBLANK(DataPembayaran_BLU!N235),"",DataPembayaran_BLU!N235)</f>
        <v/>
      </c>
      <c r="I236" s="12" t="str">
        <f>IF(ISBLANK(DataPembayaran_BLU!O235),"",DataPembayaran_BLU!O235)</f>
        <v/>
      </c>
      <c r="J236" s="11" t="str">
        <f>IF(ISBLANK(DataPembayaran_BLU!P235),"",DataPembayaran_BLU!P235)</f>
        <v/>
      </c>
      <c r="K236" s="11" t="str">
        <f>IF(ISBLANK(DataPembayaran_BLU!Q235),"",DataPembayaran_BLU!Q235)</f>
        <v/>
      </c>
      <c r="L236" s="11" t="str">
        <f>IF(ISBLANK(DataPembayaran_BLU!R235),"",DataPembayaran_BLU!R235)</f>
        <v/>
      </c>
    </row>
    <row r="237" spans="1:12" ht="25.35" customHeight="1">
      <c r="A237" s="372" t="str">
        <f>IF(ISBLANK(DataPembayaran_BLU!A236),"",DataPembayaran_BLU!A236)</f>
        <v/>
      </c>
      <c r="B237" s="373" t="str">
        <f>IF(ISBLANK(DataPembayaran_BLU!B236),"",DataPembayaran_BLU!B236)</f>
        <v/>
      </c>
      <c r="C237" s="374" t="str">
        <f>IF(ISBLANK(DataPembayaran_BLU!C236),"",DataPembayaran_BLU!C236)</f>
        <v/>
      </c>
      <c r="D237" s="375" t="str">
        <f>IF(ISBLANK(DataPembayaran_BLU!$F236),"",DataPembayaran_BLU!$F236)</f>
        <v/>
      </c>
      <c r="E237" s="375" t="str">
        <f t="shared" si="3"/>
        <v/>
      </c>
      <c r="F237" s="10" t="str">
        <f>IF(ISBLANK(DataPembayaran_BLU!$L236),"",DataPembayaran_BLU!$L236)</f>
        <v/>
      </c>
      <c r="G237" s="372" t="str">
        <f>IF(ISBLANK(DataPembayaran_BLU!M236),"",DataPembayaran_BLU!M236)</f>
        <v/>
      </c>
      <c r="H237" s="11" t="str">
        <f>IF(ISBLANK(DataPembayaran_BLU!N236),"",DataPembayaran_BLU!N236)</f>
        <v/>
      </c>
      <c r="I237" s="12" t="str">
        <f>IF(ISBLANK(DataPembayaran_BLU!O236),"",DataPembayaran_BLU!O236)</f>
        <v/>
      </c>
      <c r="J237" s="11" t="str">
        <f>IF(ISBLANK(DataPembayaran_BLU!P236),"",DataPembayaran_BLU!P236)</f>
        <v/>
      </c>
      <c r="K237" s="11" t="str">
        <f>IF(ISBLANK(DataPembayaran_BLU!Q236),"",DataPembayaran_BLU!Q236)</f>
        <v/>
      </c>
      <c r="L237" s="11" t="str">
        <f>IF(ISBLANK(DataPembayaran_BLU!R236),"",DataPembayaran_BLU!R236)</f>
        <v/>
      </c>
    </row>
    <row r="238" spans="1:12" ht="25.35" customHeight="1">
      <c r="A238" s="372" t="str">
        <f>IF(ISBLANK(DataPembayaran_BLU!A237),"",DataPembayaran_BLU!A237)</f>
        <v/>
      </c>
      <c r="B238" s="373" t="str">
        <f>IF(ISBLANK(DataPembayaran_BLU!B237),"",DataPembayaran_BLU!B237)</f>
        <v/>
      </c>
      <c r="C238" s="374" t="str">
        <f>IF(ISBLANK(DataPembayaran_BLU!C237),"",DataPembayaran_BLU!C237)</f>
        <v/>
      </c>
      <c r="D238" s="375" t="str">
        <f>IF(ISBLANK(DataPembayaran_BLU!$F237),"",DataPembayaran_BLU!$F237)</f>
        <v/>
      </c>
      <c r="E238" s="375" t="str">
        <f t="shared" si="3"/>
        <v/>
      </c>
      <c r="F238" s="10" t="str">
        <f>IF(ISBLANK(DataPembayaran_BLU!$L237),"",DataPembayaran_BLU!$L237)</f>
        <v/>
      </c>
      <c r="G238" s="372" t="str">
        <f>IF(ISBLANK(DataPembayaran_BLU!M237),"",DataPembayaran_BLU!M237)</f>
        <v/>
      </c>
      <c r="H238" s="11" t="str">
        <f>IF(ISBLANK(DataPembayaran_BLU!N237),"",DataPembayaran_BLU!N237)</f>
        <v/>
      </c>
      <c r="I238" s="12" t="str">
        <f>IF(ISBLANK(DataPembayaran_BLU!O237),"",DataPembayaran_BLU!O237)</f>
        <v/>
      </c>
      <c r="J238" s="11" t="str">
        <f>IF(ISBLANK(DataPembayaran_BLU!P237),"",DataPembayaran_BLU!P237)</f>
        <v/>
      </c>
      <c r="K238" s="11" t="str">
        <f>IF(ISBLANK(DataPembayaran_BLU!Q237),"",DataPembayaran_BLU!Q237)</f>
        <v/>
      </c>
      <c r="L238" s="11" t="str">
        <f>IF(ISBLANK(DataPembayaran_BLU!R237),"",DataPembayaran_BLU!R237)</f>
        <v/>
      </c>
    </row>
    <row r="239" spans="1:12" ht="25.35" customHeight="1">
      <c r="A239" s="372" t="str">
        <f>IF(ISBLANK(DataPembayaran_BLU!A238),"",DataPembayaran_BLU!A238)</f>
        <v/>
      </c>
      <c r="B239" s="373" t="str">
        <f>IF(ISBLANK(DataPembayaran_BLU!B238),"",DataPembayaran_BLU!B238)</f>
        <v/>
      </c>
      <c r="C239" s="374" t="str">
        <f>IF(ISBLANK(DataPembayaran_BLU!C238),"",DataPembayaran_BLU!C238)</f>
        <v/>
      </c>
      <c r="D239" s="375" t="str">
        <f>IF(ISBLANK(DataPembayaran_BLU!$F238),"",DataPembayaran_BLU!$F238)</f>
        <v/>
      </c>
      <c r="E239" s="375" t="str">
        <f t="shared" si="3"/>
        <v/>
      </c>
      <c r="F239" s="10" t="str">
        <f>IF(ISBLANK(DataPembayaran_BLU!$L238),"",DataPembayaran_BLU!$L238)</f>
        <v/>
      </c>
      <c r="G239" s="372" t="str">
        <f>IF(ISBLANK(DataPembayaran_BLU!M238),"",DataPembayaran_BLU!M238)</f>
        <v/>
      </c>
      <c r="H239" s="11" t="str">
        <f>IF(ISBLANK(DataPembayaran_BLU!N238),"",DataPembayaran_BLU!N238)</f>
        <v/>
      </c>
      <c r="I239" s="12" t="str">
        <f>IF(ISBLANK(DataPembayaran_BLU!O238),"",DataPembayaran_BLU!O238)</f>
        <v/>
      </c>
      <c r="J239" s="11" t="str">
        <f>IF(ISBLANK(DataPembayaran_BLU!P238),"",DataPembayaran_BLU!P238)</f>
        <v/>
      </c>
      <c r="K239" s="11" t="str">
        <f>IF(ISBLANK(DataPembayaran_BLU!Q238),"",DataPembayaran_BLU!Q238)</f>
        <v/>
      </c>
      <c r="L239" s="11" t="str">
        <f>IF(ISBLANK(DataPembayaran_BLU!R238),"",DataPembayaran_BLU!R238)</f>
        <v/>
      </c>
    </row>
    <row r="240" spans="1:12" ht="25.35" customHeight="1">
      <c r="A240" s="372" t="str">
        <f>IF(ISBLANK(DataPembayaran_BLU!A239),"",DataPembayaran_BLU!A239)</f>
        <v/>
      </c>
      <c r="B240" s="373" t="str">
        <f>IF(ISBLANK(DataPembayaran_BLU!B239),"",DataPembayaran_BLU!B239)</f>
        <v/>
      </c>
      <c r="C240" s="374" t="str">
        <f>IF(ISBLANK(DataPembayaran_BLU!C239),"",DataPembayaran_BLU!C239)</f>
        <v/>
      </c>
      <c r="D240" s="375" t="str">
        <f>IF(ISBLANK(DataPembayaran_BLU!$F239),"",DataPembayaran_BLU!$F239)</f>
        <v/>
      </c>
      <c r="E240" s="375" t="str">
        <f t="shared" si="3"/>
        <v/>
      </c>
      <c r="F240" s="10" t="str">
        <f>IF(ISBLANK(DataPembayaran_BLU!$L239),"",DataPembayaran_BLU!$L239)</f>
        <v/>
      </c>
      <c r="G240" s="372" t="str">
        <f>IF(ISBLANK(DataPembayaran_BLU!M239),"",DataPembayaran_BLU!M239)</f>
        <v/>
      </c>
      <c r="H240" s="11" t="str">
        <f>IF(ISBLANK(DataPembayaran_BLU!N239),"",DataPembayaran_BLU!N239)</f>
        <v/>
      </c>
      <c r="I240" s="12" t="str">
        <f>IF(ISBLANK(DataPembayaran_BLU!O239),"",DataPembayaran_BLU!O239)</f>
        <v/>
      </c>
      <c r="J240" s="11" t="str">
        <f>IF(ISBLANK(DataPembayaran_BLU!P239),"",DataPembayaran_BLU!P239)</f>
        <v/>
      </c>
      <c r="K240" s="11" t="str">
        <f>IF(ISBLANK(DataPembayaran_BLU!Q239),"",DataPembayaran_BLU!Q239)</f>
        <v/>
      </c>
      <c r="L240" s="11" t="str">
        <f>IF(ISBLANK(DataPembayaran_BLU!R239),"",DataPembayaran_BLU!R239)</f>
        <v/>
      </c>
    </row>
    <row r="241" spans="1:12" ht="25.35" customHeight="1">
      <c r="A241" s="372" t="str">
        <f>IF(ISBLANK(DataPembayaran_BLU!A240),"",DataPembayaran_BLU!A240)</f>
        <v/>
      </c>
      <c r="B241" s="373" t="str">
        <f>IF(ISBLANK(DataPembayaran_BLU!B240),"",DataPembayaran_BLU!B240)</f>
        <v/>
      </c>
      <c r="C241" s="374" t="str">
        <f>IF(ISBLANK(DataPembayaran_BLU!C240),"",DataPembayaran_BLU!C240)</f>
        <v/>
      </c>
      <c r="D241" s="375" t="str">
        <f>IF(ISBLANK(DataPembayaran_BLU!$F240),"",DataPembayaran_BLU!$F240)</f>
        <v/>
      </c>
      <c r="E241" s="375" t="str">
        <f t="shared" si="3"/>
        <v/>
      </c>
      <c r="F241" s="10" t="str">
        <f>IF(ISBLANK(DataPembayaran_BLU!$L240),"",DataPembayaran_BLU!$L240)</f>
        <v/>
      </c>
      <c r="G241" s="372" t="str">
        <f>IF(ISBLANK(DataPembayaran_BLU!M240),"",DataPembayaran_BLU!M240)</f>
        <v/>
      </c>
      <c r="H241" s="11" t="str">
        <f>IF(ISBLANK(DataPembayaran_BLU!N240),"",DataPembayaran_BLU!N240)</f>
        <v/>
      </c>
      <c r="I241" s="12" t="str">
        <f>IF(ISBLANK(DataPembayaran_BLU!O240),"",DataPembayaran_BLU!O240)</f>
        <v/>
      </c>
      <c r="J241" s="11" t="str">
        <f>IF(ISBLANK(DataPembayaran_BLU!P240),"",DataPembayaran_BLU!P240)</f>
        <v/>
      </c>
      <c r="K241" s="11" t="str">
        <f>IF(ISBLANK(DataPembayaran_BLU!Q240),"",DataPembayaran_BLU!Q240)</f>
        <v/>
      </c>
      <c r="L241" s="11" t="str">
        <f>IF(ISBLANK(DataPembayaran_BLU!R240),"",DataPembayaran_BLU!R240)</f>
        <v/>
      </c>
    </row>
    <row r="242" spans="1:12" ht="25.35" customHeight="1">
      <c r="A242" s="372" t="str">
        <f>IF(ISBLANK(DataPembayaran_BLU!A241),"",DataPembayaran_BLU!A241)</f>
        <v/>
      </c>
      <c r="B242" s="373" t="str">
        <f>IF(ISBLANK(DataPembayaran_BLU!B241),"",DataPembayaran_BLU!B241)</f>
        <v/>
      </c>
      <c r="C242" s="374" t="str">
        <f>IF(ISBLANK(DataPembayaran_BLU!C241),"",DataPembayaran_BLU!C241)</f>
        <v/>
      </c>
      <c r="D242" s="375" t="str">
        <f>IF(ISBLANK(DataPembayaran_BLU!$F241),"",DataPembayaran_BLU!$F241)</f>
        <v/>
      </c>
      <c r="E242" s="375" t="str">
        <f t="shared" si="3"/>
        <v/>
      </c>
      <c r="F242" s="10" t="str">
        <f>IF(ISBLANK(DataPembayaran_BLU!$L241),"",DataPembayaran_BLU!$L241)</f>
        <v/>
      </c>
      <c r="G242" s="372" t="str">
        <f>IF(ISBLANK(DataPembayaran_BLU!M241),"",DataPembayaran_BLU!M241)</f>
        <v/>
      </c>
      <c r="H242" s="11" t="str">
        <f>IF(ISBLANK(DataPembayaran_BLU!N241),"",DataPembayaran_BLU!N241)</f>
        <v/>
      </c>
      <c r="I242" s="12" t="str">
        <f>IF(ISBLANK(DataPembayaran_BLU!O241),"",DataPembayaran_BLU!O241)</f>
        <v/>
      </c>
      <c r="J242" s="11" t="str">
        <f>IF(ISBLANK(DataPembayaran_BLU!P241),"",DataPembayaran_BLU!P241)</f>
        <v/>
      </c>
      <c r="K242" s="11" t="str">
        <f>IF(ISBLANK(DataPembayaran_BLU!Q241),"",DataPembayaran_BLU!Q241)</f>
        <v/>
      </c>
      <c r="L242" s="11" t="str">
        <f>IF(ISBLANK(DataPembayaran_BLU!R241),"",DataPembayaran_BLU!R241)</f>
        <v/>
      </c>
    </row>
    <row r="243" spans="1:12" ht="25.35" customHeight="1">
      <c r="A243" s="372" t="str">
        <f>IF(ISBLANK(DataPembayaran_BLU!A242),"",DataPembayaran_BLU!A242)</f>
        <v/>
      </c>
      <c r="B243" s="373" t="str">
        <f>IF(ISBLANK(DataPembayaran_BLU!B242),"",DataPembayaran_BLU!B242)</f>
        <v/>
      </c>
      <c r="C243" s="374" t="str">
        <f>IF(ISBLANK(DataPembayaran_BLU!C242),"",DataPembayaran_BLU!C242)</f>
        <v/>
      </c>
      <c r="D243" s="375" t="str">
        <f>IF(ISBLANK(DataPembayaran_BLU!$F242),"",DataPembayaran_BLU!$F242)</f>
        <v/>
      </c>
      <c r="E243" s="375" t="str">
        <f t="shared" si="3"/>
        <v/>
      </c>
      <c r="F243" s="10" t="str">
        <f>IF(ISBLANK(DataPembayaran_BLU!$L242),"",DataPembayaran_BLU!$L242)</f>
        <v/>
      </c>
      <c r="G243" s="372" t="str">
        <f>IF(ISBLANK(DataPembayaran_BLU!M242),"",DataPembayaran_BLU!M242)</f>
        <v/>
      </c>
      <c r="H243" s="11" t="str">
        <f>IF(ISBLANK(DataPembayaran_BLU!N242),"",DataPembayaran_BLU!N242)</f>
        <v/>
      </c>
      <c r="I243" s="12" t="str">
        <f>IF(ISBLANK(DataPembayaran_BLU!O242),"",DataPembayaran_BLU!O242)</f>
        <v/>
      </c>
      <c r="J243" s="11" t="str">
        <f>IF(ISBLANK(DataPembayaran_BLU!P242),"",DataPembayaran_BLU!P242)</f>
        <v/>
      </c>
      <c r="K243" s="11" t="str">
        <f>IF(ISBLANK(DataPembayaran_BLU!Q242),"",DataPembayaran_BLU!Q242)</f>
        <v/>
      </c>
      <c r="L243" s="11" t="str">
        <f>IF(ISBLANK(DataPembayaran_BLU!R242),"",DataPembayaran_BLU!R242)</f>
        <v/>
      </c>
    </row>
    <row r="244" spans="1:12" ht="25.35" customHeight="1">
      <c r="A244" s="372" t="str">
        <f>IF(ISBLANK(DataPembayaran_BLU!A243),"",DataPembayaran_BLU!A243)</f>
        <v/>
      </c>
      <c r="B244" s="373" t="str">
        <f>IF(ISBLANK(DataPembayaran_BLU!B243),"",DataPembayaran_BLU!B243)</f>
        <v/>
      </c>
      <c r="C244" s="374" t="str">
        <f>IF(ISBLANK(DataPembayaran_BLU!C243),"",DataPembayaran_BLU!C243)</f>
        <v/>
      </c>
      <c r="D244" s="375" t="str">
        <f>IF(ISBLANK(DataPembayaran_BLU!$F243),"",DataPembayaran_BLU!$F243)</f>
        <v/>
      </c>
      <c r="E244" s="375" t="str">
        <f t="shared" si="3"/>
        <v/>
      </c>
      <c r="F244" s="10" t="str">
        <f>IF(ISBLANK(DataPembayaran_BLU!$L243),"",DataPembayaran_BLU!$L243)</f>
        <v/>
      </c>
      <c r="G244" s="372" t="str">
        <f>IF(ISBLANK(DataPembayaran_BLU!M243),"",DataPembayaran_BLU!M243)</f>
        <v/>
      </c>
      <c r="H244" s="11" t="str">
        <f>IF(ISBLANK(DataPembayaran_BLU!N243),"",DataPembayaran_BLU!N243)</f>
        <v/>
      </c>
      <c r="I244" s="12" t="str">
        <f>IF(ISBLANK(DataPembayaran_BLU!O243),"",DataPembayaran_BLU!O243)</f>
        <v/>
      </c>
      <c r="J244" s="11" t="str">
        <f>IF(ISBLANK(DataPembayaran_BLU!P243),"",DataPembayaran_BLU!P243)</f>
        <v/>
      </c>
      <c r="K244" s="11" t="str">
        <f>IF(ISBLANK(DataPembayaran_BLU!Q243),"",DataPembayaran_BLU!Q243)</f>
        <v/>
      </c>
      <c r="L244" s="11" t="str">
        <f>IF(ISBLANK(DataPembayaran_BLU!R243),"",DataPembayaran_BLU!R243)</f>
        <v/>
      </c>
    </row>
    <row r="245" spans="1:12" ht="25.35" customHeight="1">
      <c r="A245" s="372" t="str">
        <f>IF(ISBLANK(DataPembayaran_BLU!A244),"",DataPembayaran_BLU!A244)</f>
        <v/>
      </c>
      <c r="B245" s="373" t="str">
        <f>IF(ISBLANK(DataPembayaran_BLU!B244),"",DataPembayaran_BLU!B244)</f>
        <v/>
      </c>
      <c r="C245" s="374" t="str">
        <f>IF(ISBLANK(DataPembayaran_BLU!C244),"",DataPembayaran_BLU!C244)</f>
        <v/>
      </c>
      <c r="D245" s="375" t="str">
        <f>IF(ISBLANK(DataPembayaran_BLU!$F244),"",DataPembayaran_BLU!$F244)</f>
        <v/>
      </c>
      <c r="E245" s="375" t="str">
        <f t="shared" si="3"/>
        <v/>
      </c>
      <c r="F245" s="10" t="str">
        <f>IF(ISBLANK(DataPembayaran_BLU!$L244),"",DataPembayaran_BLU!$L244)</f>
        <v/>
      </c>
      <c r="G245" s="372" t="str">
        <f>IF(ISBLANK(DataPembayaran_BLU!M244),"",DataPembayaran_BLU!M244)</f>
        <v/>
      </c>
      <c r="H245" s="11" t="str">
        <f>IF(ISBLANK(DataPembayaran_BLU!N244),"",DataPembayaran_BLU!N244)</f>
        <v/>
      </c>
      <c r="I245" s="12" t="str">
        <f>IF(ISBLANK(DataPembayaran_BLU!O244),"",DataPembayaran_BLU!O244)</f>
        <v/>
      </c>
      <c r="J245" s="11" t="str">
        <f>IF(ISBLANK(DataPembayaran_BLU!P244),"",DataPembayaran_BLU!P244)</f>
        <v/>
      </c>
      <c r="K245" s="11" t="str">
        <f>IF(ISBLANK(DataPembayaran_BLU!Q244),"",DataPembayaran_BLU!Q244)</f>
        <v/>
      </c>
      <c r="L245" s="11" t="str">
        <f>IF(ISBLANK(DataPembayaran_BLU!R244),"",DataPembayaran_BLU!R244)</f>
        <v/>
      </c>
    </row>
    <row r="246" spans="1:12" ht="25.35" customHeight="1">
      <c r="A246" s="372" t="str">
        <f>IF(ISBLANK(DataPembayaran_BLU!A245),"",DataPembayaran_BLU!A245)</f>
        <v/>
      </c>
      <c r="B246" s="373" t="str">
        <f>IF(ISBLANK(DataPembayaran_BLU!B245),"",DataPembayaran_BLU!B245)</f>
        <v/>
      </c>
      <c r="C246" s="374" t="str">
        <f>IF(ISBLANK(DataPembayaran_BLU!C245),"",DataPembayaran_BLU!C245)</f>
        <v/>
      </c>
      <c r="D246" s="375" t="str">
        <f>IF(ISBLANK(DataPembayaran_BLU!$F245),"",DataPembayaran_BLU!$F245)</f>
        <v/>
      </c>
      <c r="E246" s="375" t="str">
        <f t="shared" si="3"/>
        <v/>
      </c>
      <c r="F246" s="10" t="str">
        <f>IF(ISBLANK(DataPembayaran_BLU!$L245),"",DataPembayaran_BLU!$L245)</f>
        <v/>
      </c>
      <c r="G246" s="372" t="str">
        <f>IF(ISBLANK(DataPembayaran_BLU!M245),"",DataPembayaran_BLU!M245)</f>
        <v/>
      </c>
      <c r="H246" s="11" t="str">
        <f>IF(ISBLANK(DataPembayaran_BLU!N245),"",DataPembayaran_BLU!N245)</f>
        <v/>
      </c>
      <c r="I246" s="12" t="str">
        <f>IF(ISBLANK(DataPembayaran_BLU!O245),"",DataPembayaran_BLU!O245)</f>
        <v/>
      </c>
      <c r="J246" s="11" t="str">
        <f>IF(ISBLANK(DataPembayaran_BLU!P245),"",DataPembayaran_BLU!P245)</f>
        <v/>
      </c>
      <c r="K246" s="11" t="str">
        <f>IF(ISBLANK(DataPembayaran_BLU!Q245),"",DataPembayaran_BLU!Q245)</f>
        <v/>
      </c>
      <c r="L246" s="11" t="str">
        <f>IF(ISBLANK(DataPembayaran_BLU!R245),"",DataPembayaran_BLU!R245)</f>
        <v/>
      </c>
    </row>
    <row r="247" spans="1:12" ht="25.35" customHeight="1">
      <c r="A247" s="372" t="str">
        <f>IF(ISBLANK(DataPembayaran_BLU!A246),"",DataPembayaran_BLU!A246)</f>
        <v/>
      </c>
      <c r="B247" s="373" t="str">
        <f>IF(ISBLANK(DataPembayaran_BLU!B246),"",DataPembayaran_BLU!B246)</f>
        <v/>
      </c>
      <c r="C247" s="374" t="str">
        <f>IF(ISBLANK(DataPembayaran_BLU!C246),"",DataPembayaran_BLU!C246)</f>
        <v/>
      </c>
      <c r="D247" s="375" t="str">
        <f>IF(ISBLANK(DataPembayaran_BLU!$F246),"",DataPembayaran_BLU!$F246)</f>
        <v/>
      </c>
      <c r="E247" s="375" t="str">
        <f t="shared" si="3"/>
        <v/>
      </c>
      <c r="F247" s="10" t="str">
        <f>IF(ISBLANK(DataPembayaran_BLU!$L246),"",DataPembayaran_BLU!$L246)</f>
        <v/>
      </c>
      <c r="G247" s="372" t="str">
        <f>IF(ISBLANK(DataPembayaran_BLU!M246),"",DataPembayaran_BLU!M246)</f>
        <v/>
      </c>
      <c r="H247" s="11" t="str">
        <f>IF(ISBLANK(DataPembayaran_BLU!N246),"",DataPembayaran_BLU!N246)</f>
        <v/>
      </c>
      <c r="I247" s="12" t="str">
        <f>IF(ISBLANK(DataPembayaran_BLU!O246),"",DataPembayaran_BLU!O246)</f>
        <v/>
      </c>
      <c r="J247" s="11" t="str">
        <f>IF(ISBLANK(DataPembayaran_BLU!P246),"",DataPembayaran_BLU!P246)</f>
        <v/>
      </c>
      <c r="K247" s="11" t="str">
        <f>IF(ISBLANK(DataPembayaran_BLU!Q246),"",DataPembayaran_BLU!Q246)</f>
        <v/>
      </c>
      <c r="L247" s="11" t="str">
        <f>IF(ISBLANK(DataPembayaran_BLU!R246),"",DataPembayaran_BLU!R246)</f>
        <v/>
      </c>
    </row>
    <row r="248" spans="1:12" ht="25.35" customHeight="1">
      <c r="A248" s="372" t="str">
        <f>IF(ISBLANK(DataPembayaran_BLU!A247),"",DataPembayaran_BLU!A247)</f>
        <v/>
      </c>
      <c r="B248" s="373" t="str">
        <f>IF(ISBLANK(DataPembayaran_BLU!B247),"",DataPembayaran_BLU!B247)</f>
        <v/>
      </c>
      <c r="C248" s="374" t="str">
        <f>IF(ISBLANK(DataPembayaran_BLU!C247),"",DataPembayaran_BLU!C247)</f>
        <v/>
      </c>
      <c r="D248" s="375" t="str">
        <f>IF(ISBLANK(DataPembayaran_BLU!$F247),"",DataPembayaran_BLU!$F247)</f>
        <v/>
      </c>
      <c r="E248" s="375" t="str">
        <f t="shared" si="3"/>
        <v/>
      </c>
      <c r="F248" s="10" t="str">
        <f>IF(ISBLANK(DataPembayaran_BLU!$L247),"",DataPembayaran_BLU!$L247)</f>
        <v/>
      </c>
      <c r="G248" s="372" t="str">
        <f>IF(ISBLANK(DataPembayaran_BLU!M247),"",DataPembayaran_BLU!M247)</f>
        <v/>
      </c>
      <c r="H248" s="11" t="str">
        <f>IF(ISBLANK(DataPembayaran_BLU!N247),"",DataPembayaran_BLU!N247)</f>
        <v/>
      </c>
      <c r="I248" s="12" t="str">
        <f>IF(ISBLANK(DataPembayaran_BLU!O247),"",DataPembayaran_BLU!O247)</f>
        <v/>
      </c>
      <c r="J248" s="11" t="str">
        <f>IF(ISBLANK(DataPembayaran_BLU!P247),"",DataPembayaran_BLU!P247)</f>
        <v/>
      </c>
      <c r="K248" s="11" t="str">
        <f>IF(ISBLANK(DataPembayaran_BLU!Q247),"",DataPembayaran_BLU!Q247)</f>
        <v/>
      </c>
      <c r="L248" s="11" t="str">
        <f>IF(ISBLANK(DataPembayaran_BLU!R247),"",DataPembayaran_BLU!R247)</f>
        <v/>
      </c>
    </row>
    <row r="249" spans="1:12" ht="25.35" customHeight="1">
      <c r="A249" s="372" t="str">
        <f>IF(ISBLANK(DataPembayaran_BLU!A248),"",DataPembayaran_BLU!A248)</f>
        <v/>
      </c>
      <c r="B249" s="373" t="str">
        <f>IF(ISBLANK(DataPembayaran_BLU!B248),"",DataPembayaran_BLU!B248)</f>
        <v/>
      </c>
      <c r="C249" s="374" t="str">
        <f>IF(ISBLANK(DataPembayaran_BLU!C248),"",DataPembayaran_BLU!C248)</f>
        <v/>
      </c>
      <c r="D249" s="375" t="str">
        <f>IF(ISBLANK(DataPembayaran_BLU!$F248),"",DataPembayaran_BLU!$F248)</f>
        <v/>
      </c>
      <c r="E249" s="375" t="str">
        <f t="shared" si="3"/>
        <v/>
      </c>
      <c r="F249" s="10" t="str">
        <f>IF(ISBLANK(DataPembayaran_BLU!$L248),"",DataPembayaran_BLU!$L248)</f>
        <v/>
      </c>
      <c r="G249" s="372" t="str">
        <f>IF(ISBLANK(DataPembayaran_BLU!M248),"",DataPembayaran_BLU!M248)</f>
        <v/>
      </c>
      <c r="H249" s="11" t="str">
        <f>IF(ISBLANK(DataPembayaran_BLU!N248),"",DataPembayaran_BLU!N248)</f>
        <v/>
      </c>
      <c r="I249" s="12" t="str">
        <f>IF(ISBLANK(DataPembayaran_BLU!O248),"",DataPembayaran_BLU!O248)</f>
        <v/>
      </c>
      <c r="J249" s="11" t="str">
        <f>IF(ISBLANK(DataPembayaran_BLU!P248),"",DataPembayaran_BLU!P248)</f>
        <v/>
      </c>
      <c r="K249" s="11" t="str">
        <f>IF(ISBLANK(DataPembayaran_BLU!Q248),"",DataPembayaran_BLU!Q248)</f>
        <v/>
      </c>
      <c r="L249" s="11" t="str">
        <f>IF(ISBLANK(DataPembayaran_BLU!R248),"",DataPembayaran_BLU!R248)</f>
        <v/>
      </c>
    </row>
    <row r="250" spans="1:12" ht="25.35" customHeight="1">
      <c r="A250" s="372" t="str">
        <f>IF(ISBLANK(DataPembayaran_BLU!A249),"",DataPembayaran_BLU!A249)</f>
        <v/>
      </c>
      <c r="B250" s="373" t="str">
        <f>IF(ISBLANK(DataPembayaran_BLU!B249),"",DataPembayaran_BLU!B249)</f>
        <v/>
      </c>
      <c r="C250" s="374" t="str">
        <f>IF(ISBLANK(DataPembayaran_BLU!C249),"",DataPembayaran_BLU!C249)</f>
        <v/>
      </c>
      <c r="D250" s="375" t="str">
        <f>IF(ISBLANK(DataPembayaran_BLU!$F249),"",DataPembayaran_BLU!$F249)</f>
        <v/>
      </c>
      <c r="E250" s="375" t="str">
        <f t="shared" si="3"/>
        <v/>
      </c>
      <c r="F250" s="10" t="str">
        <f>IF(ISBLANK(DataPembayaran_BLU!$L249),"",DataPembayaran_BLU!$L249)</f>
        <v/>
      </c>
      <c r="G250" s="372" t="str">
        <f>IF(ISBLANK(DataPembayaran_BLU!M249),"",DataPembayaran_BLU!M249)</f>
        <v/>
      </c>
      <c r="H250" s="11" t="str">
        <f>IF(ISBLANK(DataPembayaran_BLU!N249),"",DataPembayaran_BLU!N249)</f>
        <v/>
      </c>
      <c r="I250" s="12" t="str">
        <f>IF(ISBLANK(DataPembayaran_BLU!O249),"",DataPembayaran_BLU!O249)</f>
        <v/>
      </c>
      <c r="J250" s="11" t="str">
        <f>IF(ISBLANK(DataPembayaran_BLU!P249),"",DataPembayaran_BLU!P249)</f>
        <v/>
      </c>
      <c r="K250" s="11" t="str">
        <f>IF(ISBLANK(DataPembayaran_BLU!Q249),"",DataPembayaran_BLU!Q249)</f>
        <v/>
      </c>
      <c r="L250" s="11" t="str">
        <f>IF(ISBLANK(DataPembayaran_BLU!R249),"",DataPembayaran_BLU!R249)</f>
        <v/>
      </c>
    </row>
    <row r="251" spans="1:12" ht="25.35" customHeight="1">
      <c r="A251" s="372" t="str">
        <f>IF(ISBLANK(DataPembayaran_BLU!A250),"",DataPembayaran_BLU!A250)</f>
        <v/>
      </c>
      <c r="B251" s="373" t="str">
        <f>IF(ISBLANK(DataPembayaran_BLU!B250),"",DataPembayaran_BLU!B250)</f>
        <v/>
      </c>
      <c r="C251" s="374" t="str">
        <f>IF(ISBLANK(DataPembayaran_BLU!C250),"",DataPembayaran_BLU!C250)</f>
        <v/>
      </c>
      <c r="D251" s="375" t="str">
        <f>IF(ISBLANK(DataPembayaran_BLU!$F250),"",DataPembayaran_BLU!$F250)</f>
        <v/>
      </c>
      <c r="E251" s="375" t="str">
        <f t="shared" si="3"/>
        <v/>
      </c>
      <c r="F251" s="10" t="str">
        <f>IF(ISBLANK(DataPembayaran_BLU!$L250),"",DataPembayaran_BLU!$L250)</f>
        <v/>
      </c>
      <c r="G251" s="372" t="str">
        <f>IF(ISBLANK(DataPembayaran_BLU!M250),"",DataPembayaran_BLU!M250)</f>
        <v/>
      </c>
      <c r="H251" s="11" t="str">
        <f>IF(ISBLANK(DataPembayaran_BLU!N250),"",DataPembayaran_BLU!N250)</f>
        <v/>
      </c>
      <c r="I251" s="12" t="str">
        <f>IF(ISBLANK(DataPembayaran_BLU!O250),"",DataPembayaran_BLU!O250)</f>
        <v/>
      </c>
      <c r="J251" s="11" t="str">
        <f>IF(ISBLANK(DataPembayaran_BLU!P250),"",DataPembayaran_BLU!P250)</f>
        <v/>
      </c>
      <c r="K251" s="11" t="str">
        <f>IF(ISBLANK(DataPembayaran_BLU!Q250),"",DataPembayaran_BLU!Q250)</f>
        <v/>
      </c>
      <c r="L251" s="11" t="str">
        <f>IF(ISBLANK(DataPembayaran_BLU!R250),"",DataPembayaran_BLU!R250)</f>
        <v/>
      </c>
    </row>
    <row r="252" spans="1:12" ht="25.35" customHeight="1">
      <c r="A252" s="372" t="str">
        <f>IF(ISBLANK(DataPembayaran_BLU!A251),"",DataPembayaran_BLU!A251)</f>
        <v/>
      </c>
      <c r="B252" s="373" t="str">
        <f>IF(ISBLANK(DataPembayaran_BLU!B251),"",DataPembayaran_BLU!B251)</f>
        <v/>
      </c>
      <c r="C252" s="374" t="str">
        <f>IF(ISBLANK(DataPembayaran_BLU!C251),"",DataPembayaran_BLU!C251)</f>
        <v/>
      </c>
      <c r="D252" s="375" t="str">
        <f>IF(ISBLANK(DataPembayaran_BLU!$F251),"",DataPembayaran_BLU!$F251)</f>
        <v/>
      </c>
      <c r="E252" s="375" t="str">
        <f t="shared" si="3"/>
        <v/>
      </c>
      <c r="F252" s="10" t="str">
        <f>IF(ISBLANK(DataPembayaran_BLU!$L251),"",DataPembayaran_BLU!$L251)</f>
        <v/>
      </c>
      <c r="G252" s="372" t="str">
        <f>IF(ISBLANK(DataPembayaran_BLU!M251),"",DataPembayaran_BLU!M251)</f>
        <v/>
      </c>
      <c r="H252" s="11" t="str">
        <f>IF(ISBLANK(DataPembayaran_BLU!N251),"",DataPembayaran_BLU!N251)</f>
        <v/>
      </c>
      <c r="I252" s="12" t="str">
        <f>IF(ISBLANK(DataPembayaran_BLU!O251),"",DataPembayaran_BLU!O251)</f>
        <v/>
      </c>
      <c r="J252" s="11" t="str">
        <f>IF(ISBLANK(DataPembayaran_BLU!P251),"",DataPembayaran_BLU!P251)</f>
        <v/>
      </c>
      <c r="K252" s="11" t="str">
        <f>IF(ISBLANK(DataPembayaran_BLU!Q251),"",DataPembayaran_BLU!Q251)</f>
        <v/>
      </c>
      <c r="L252" s="11" t="str">
        <f>IF(ISBLANK(DataPembayaran_BLU!R251),"",DataPembayaran_BLU!R251)</f>
        <v/>
      </c>
    </row>
    <row r="253" spans="1:12" ht="25.35" customHeight="1">
      <c r="A253" s="372" t="str">
        <f>IF(ISBLANK(DataPembayaran_BLU!A252),"",DataPembayaran_BLU!A252)</f>
        <v/>
      </c>
      <c r="B253" s="373" t="str">
        <f>IF(ISBLANK(DataPembayaran_BLU!B252),"",DataPembayaran_BLU!B252)</f>
        <v/>
      </c>
      <c r="C253" s="374" t="str">
        <f>IF(ISBLANK(DataPembayaran_BLU!C252),"",DataPembayaran_BLU!C252)</f>
        <v/>
      </c>
      <c r="D253" s="375" t="str">
        <f>IF(ISBLANK(DataPembayaran_BLU!$F252),"",DataPembayaran_BLU!$F252)</f>
        <v/>
      </c>
      <c r="E253" s="375" t="str">
        <f t="shared" si="3"/>
        <v/>
      </c>
      <c r="F253" s="10" t="str">
        <f>IF(ISBLANK(DataPembayaran_BLU!$L252),"",DataPembayaran_BLU!$L252)</f>
        <v/>
      </c>
      <c r="G253" s="372" t="str">
        <f>IF(ISBLANK(DataPembayaran_BLU!M252),"",DataPembayaran_BLU!M252)</f>
        <v/>
      </c>
      <c r="H253" s="11" t="str">
        <f>IF(ISBLANK(DataPembayaran_BLU!N252),"",DataPembayaran_BLU!N252)</f>
        <v/>
      </c>
      <c r="I253" s="12" t="str">
        <f>IF(ISBLANK(DataPembayaran_BLU!O252),"",DataPembayaran_BLU!O252)</f>
        <v/>
      </c>
      <c r="J253" s="11" t="str">
        <f>IF(ISBLANK(DataPembayaran_BLU!P252),"",DataPembayaran_BLU!P252)</f>
        <v/>
      </c>
      <c r="K253" s="11" t="str">
        <f>IF(ISBLANK(DataPembayaran_BLU!Q252),"",DataPembayaran_BLU!Q252)</f>
        <v/>
      </c>
      <c r="L253" s="11" t="str">
        <f>IF(ISBLANK(DataPembayaran_BLU!R252),"",DataPembayaran_BLU!R252)</f>
        <v/>
      </c>
    </row>
    <row r="254" spans="1:12" ht="25.35" customHeight="1">
      <c r="A254" s="372" t="str">
        <f>IF(ISBLANK(DataPembayaran_BLU!A253),"",DataPembayaran_BLU!A253)</f>
        <v/>
      </c>
      <c r="B254" s="373" t="str">
        <f>IF(ISBLANK(DataPembayaran_BLU!B253),"",DataPembayaran_BLU!B253)</f>
        <v/>
      </c>
      <c r="C254" s="374" t="str">
        <f>IF(ISBLANK(DataPembayaran_BLU!C253),"",DataPembayaran_BLU!C253)</f>
        <v/>
      </c>
      <c r="D254" s="375" t="str">
        <f>IF(ISBLANK(DataPembayaran_BLU!$F253),"",DataPembayaran_BLU!$F253)</f>
        <v/>
      </c>
      <c r="E254" s="375" t="str">
        <f t="shared" si="3"/>
        <v/>
      </c>
      <c r="F254" s="10" t="str">
        <f>IF(ISBLANK(DataPembayaran_BLU!$L253),"",DataPembayaran_BLU!$L253)</f>
        <v/>
      </c>
      <c r="G254" s="372" t="str">
        <f>IF(ISBLANK(DataPembayaran_BLU!M253),"",DataPembayaran_BLU!M253)</f>
        <v/>
      </c>
      <c r="H254" s="11" t="str">
        <f>IF(ISBLANK(DataPembayaran_BLU!N253),"",DataPembayaran_BLU!N253)</f>
        <v/>
      </c>
      <c r="I254" s="12" t="str">
        <f>IF(ISBLANK(DataPembayaran_BLU!O253),"",DataPembayaran_BLU!O253)</f>
        <v/>
      </c>
      <c r="J254" s="11" t="str">
        <f>IF(ISBLANK(DataPembayaran_BLU!P253),"",DataPembayaran_BLU!P253)</f>
        <v/>
      </c>
      <c r="K254" s="11" t="str">
        <f>IF(ISBLANK(DataPembayaran_BLU!Q253),"",DataPembayaran_BLU!Q253)</f>
        <v/>
      </c>
      <c r="L254" s="11" t="str">
        <f>IF(ISBLANK(DataPembayaran_BLU!R253),"",DataPembayaran_BLU!R253)</f>
        <v/>
      </c>
    </row>
    <row r="255" spans="1:12" ht="25.35" customHeight="1">
      <c r="A255" s="372" t="str">
        <f>IF(ISBLANK(DataPembayaran_BLU!A254),"",DataPembayaran_BLU!A254)</f>
        <v/>
      </c>
      <c r="B255" s="373" t="str">
        <f>IF(ISBLANK(DataPembayaran_BLU!B254),"",DataPembayaran_BLU!B254)</f>
        <v/>
      </c>
      <c r="C255" s="374" t="str">
        <f>IF(ISBLANK(DataPembayaran_BLU!C254),"",DataPembayaran_BLU!C254)</f>
        <v/>
      </c>
      <c r="D255" s="375" t="str">
        <f>IF(ISBLANK(DataPembayaran_BLU!$F254),"",DataPembayaran_BLU!$F254)</f>
        <v/>
      </c>
      <c r="E255" s="375" t="str">
        <f t="shared" si="3"/>
        <v/>
      </c>
      <c r="F255" s="10" t="str">
        <f>IF(ISBLANK(DataPembayaran_BLU!$L254),"",DataPembayaran_BLU!$L254)</f>
        <v/>
      </c>
      <c r="G255" s="372" t="str">
        <f>IF(ISBLANK(DataPembayaran_BLU!M254),"",DataPembayaran_BLU!M254)</f>
        <v/>
      </c>
      <c r="H255" s="11" t="str">
        <f>IF(ISBLANK(DataPembayaran_BLU!N254),"",DataPembayaran_BLU!N254)</f>
        <v/>
      </c>
      <c r="I255" s="12" t="str">
        <f>IF(ISBLANK(DataPembayaran_BLU!O254),"",DataPembayaran_BLU!O254)</f>
        <v/>
      </c>
      <c r="J255" s="11" t="str">
        <f>IF(ISBLANK(DataPembayaran_BLU!P254),"",DataPembayaran_BLU!P254)</f>
        <v/>
      </c>
      <c r="K255" s="11" t="str">
        <f>IF(ISBLANK(DataPembayaran_BLU!Q254),"",DataPembayaran_BLU!Q254)</f>
        <v/>
      </c>
      <c r="L255" s="11" t="str">
        <f>IF(ISBLANK(DataPembayaran_BLU!R254),"",DataPembayaran_BLU!R254)</f>
        <v/>
      </c>
    </row>
    <row r="256" spans="1:12" ht="25.35" customHeight="1">
      <c r="A256" s="372" t="str">
        <f>IF(ISBLANK(DataPembayaran_BLU!A255),"",DataPembayaran_BLU!A255)</f>
        <v/>
      </c>
      <c r="B256" s="373" t="str">
        <f>IF(ISBLANK(DataPembayaran_BLU!B255),"",DataPembayaran_BLU!B255)</f>
        <v/>
      </c>
      <c r="C256" s="374" t="str">
        <f>IF(ISBLANK(DataPembayaran_BLU!C255),"",DataPembayaran_BLU!C255)</f>
        <v/>
      </c>
      <c r="D256" s="375" t="str">
        <f>IF(ISBLANK(DataPembayaran_BLU!$F255),"",DataPembayaran_BLU!$F255)</f>
        <v/>
      </c>
      <c r="E256" s="375" t="str">
        <f t="shared" si="3"/>
        <v/>
      </c>
      <c r="F256" s="10" t="str">
        <f>IF(ISBLANK(DataPembayaran_BLU!$L255),"",DataPembayaran_BLU!$L255)</f>
        <v/>
      </c>
      <c r="G256" s="372" t="str">
        <f>IF(ISBLANK(DataPembayaran_BLU!M255),"",DataPembayaran_BLU!M255)</f>
        <v/>
      </c>
      <c r="H256" s="11" t="str">
        <f>IF(ISBLANK(DataPembayaran_BLU!N255),"",DataPembayaran_BLU!N255)</f>
        <v/>
      </c>
      <c r="I256" s="12" t="str">
        <f>IF(ISBLANK(DataPembayaran_BLU!O255),"",DataPembayaran_BLU!O255)</f>
        <v/>
      </c>
      <c r="J256" s="11" t="str">
        <f>IF(ISBLANK(DataPembayaran_BLU!P255),"",DataPembayaran_BLU!P255)</f>
        <v/>
      </c>
      <c r="K256" s="11" t="str">
        <f>IF(ISBLANK(DataPembayaran_BLU!Q255),"",DataPembayaran_BLU!Q255)</f>
        <v/>
      </c>
      <c r="L256" s="11" t="str">
        <f>IF(ISBLANK(DataPembayaran_BLU!R255),"",DataPembayaran_BLU!R255)</f>
        <v/>
      </c>
    </row>
    <row r="257" spans="1:12" ht="25.35" customHeight="1">
      <c r="A257" s="372" t="str">
        <f>IF(ISBLANK(DataPembayaran_BLU!A256),"",DataPembayaran_BLU!A256)</f>
        <v/>
      </c>
      <c r="B257" s="373" t="str">
        <f>IF(ISBLANK(DataPembayaran_BLU!B256),"",DataPembayaran_BLU!B256)</f>
        <v/>
      </c>
      <c r="C257" s="374" t="str">
        <f>IF(ISBLANK(DataPembayaran_BLU!C256),"",DataPembayaran_BLU!C256)</f>
        <v/>
      </c>
      <c r="D257" s="375" t="str">
        <f>IF(ISBLANK(DataPembayaran_BLU!$F256),"",DataPembayaran_BLU!$F256)</f>
        <v/>
      </c>
      <c r="E257" s="375" t="str">
        <f t="shared" si="3"/>
        <v/>
      </c>
      <c r="F257" s="10" t="str">
        <f>IF(ISBLANK(DataPembayaran_BLU!$L256),"",DataPembayaran_BLU!$L256)</f>
        <v/>
      </c>
      <c r="G257" s="372" t="str">
        <f>IF(ISBLANK(DataPembayaran_BLU!M256),"",DataPembayaran_BLU!M256)</f>
        <v/>
      </c>
      <c r="H257" s="11" t="str">
        <f>IF(ISBLANK(DataPembayaran_BLU!N256),"",DataPembayaran_BLU!N256)</f>
        <v/>
      </c>
      <c r="I257" s="12" t="str">
        <f>IF(ISBLANK(DataPembayaran_BLU!O256),"",DataPembayaran_BLU!O256)</f>
        <v/>
      </c>
      <c r="J257" s="11" t="str">
        <f>IF(ISBLANK(DataPembayaran_BLU!P256),"",DataPembayaran_BLU!P256)</f>
        <v/>
      </c>
      <c r="K257" s="11" t="str">
        <f>IF(ISBLANK(DataPembayaran_BLU!Q256),"",DataPembayaran_BLU!Q256)</f>
        <v/>
      </c>
      <c r="L257" s="11" t="str">
        <f>IF(ISBLANK(DataPembayaran_BLU!R256),"",DataPembayaran_BLU!R256)</f>
        <v/>
      </c>
    </row>
    <row r="258" spans="1:12" ht="25.35" customHeight="1">
      <c r="A258" s="372" t="str">
        <f>IF(ISBLANK(DataPembayaran_BLU!A257),"",DataPembayaran_BLU!A257)</f>
        <v/>
      </c>
      <c r="B258" s="373" t="str">
        <f>IF(ISBLANK(DataPembayaran_BLU!B257),"",DataPembayaran_BLU!B257)</f>
        <v/>
      </c>
      <c r="C258" s="374" t="str">
        <f>IF(ISBLANK(DataPembayaran_BLU!C257),"",DataPembayaran_BLU!C257)</f>
        <v/>
      </c>
      <c r="D258" s="375" t="str">
        <f>IF(ISBLANK(DataPembayaran_BLU!$F257),"",DataPembayaran_BLU!$F257)</f>
        <v/>
      </c>
      <c r="E258" s="375" t="str">
        <f t="shared" si="3"/>
        <v/>
      </c>
      <c r="F258" s="10" t="str">
        <f>IF(ISBLANK(DataPembayaran_BLU!$L257),"",DataPembayaran_BLU!$L257)</f>
        <v/>
      </c>
      <c r="G258" s="372" t="str">
        <f>IF(ISBLANK(DataPembayaran_BLU!M257),"",DataPembayaran_BLU!M257)</f>
        <v/>
      </c>
      <c r="H258" s="11" t="str">
        <f>IF(ISBLANK(DataPembayaran_BLU!N257),"",DataPembayaran_BLU!N257)</f>
        <v/>
      </c>
      <c r="I258" s="12" t="str">
        <f>IF(ISBLANK(DataPembayaran_BLU!O257),"",DataPembayaran_BLU!O257)</f>
        <v/>
      </c>
      <c r="J258" s="11" t="str">
        <f>IF(ISBLANK(DataPembayaran_BLU!P257),"",DataPembayaran_BLU!P257)</f>
        <v/>
      </c>
      <c r="K258" s="11" t="str">
        <f>IF(ISBLANK(DataPembayaran_BLU!Q257),"",DataPembayaran_BLU!Q257)</f>
        <v/>
      </c>
      <c r="L258" s="11" t="str">
        <f>IF(ISBLANK(DataPembayaran_BLU!R257),"",DataPembayaran_BLU!R257)</f>
        <v/>
      </c>
    </row>
    <row r="259" spans="1:12" ht="25.35" customHeight="1">
      <c r="A259" s="372" t="str">
        <f>IF(ISBLANK(DataPembayaran_BLU!A258),"",DataPembayaran_BLU!A258)</f>
        <v/>
      </c>
      <c r="B259" s="373" t="str">
        <f>IF(ISBLANK(DataPembayaran_BLU!B258),"",DataPembayaran_BLU!B258)</f>
        <v/>
      </c>
      <c r="C259" s="374" t="str">
        <f>IF(ISBLANK(DataPembayaran_BLU!C258),"",DataPembayaran_BLU!C258)</f>
        <v/>
      </c>
      <c r="D259" s="375" t="str">
        <f>IF(ISBLANK(DataPembayaran_BLU!$F258),"",DataPembayaran_BLU!$F258)</f>
        <v/>
      </c>
      <c r="E259" s="375" t="str">
        <f t="shared" ref="E259:E322" si="4">IFERROR(INDEX(supplier_npwp,MATCH($D259,supplier,0)),"")</f>
        <v/>
      </c>
      <c r="F259" s="10" t="str">
        <f>IF(ISBLANK(DataPembayaran_BLU!$L258),"",DataPembayaran_BLU!$L258)</f>
        <v/>
      </c>
      <c r="G259" s="372" t="str">
        <f>IF(ISBLANK(DataPembayaran_BLU!M258),"",DataPembayaran_BLU!M258)</f>
        <v/>
      </c>
      <c r="H259" s="11" t="str">
        <f>IF(ISBLANK(DataPembayaran_BLU!N258),"",DataPembayaran_BLU!N258)</f>
        <v/>
      </c>
      <c r="I259" s="12" t="str">
        <f>IF(ISBLANK(DataPembayaran_BLU!O258),"",DataPembayaran_BLU!O258)</f>
        <v/>
      </c>
      <c r="J259" s="11" t="str">
        <f>IF(ISBLANK(DataPembayaran_BLU!P258),"",DataPembayaran_BLU!P258)</f>
        <v/>
      </c>
      <c r="K259" s="11" t="str">
        <f>IF(ISBLANK(DataPembayaran_BLU!Q258),"",DataPembayaran_BLU!Q258)</f>
        <v/>
      </c>
      <c r="L259" s="11" t="str">
        <f>IF(ISBLANK(DataPembayaran_BLU!R258),"",DataPembayaran_BLU!R258)</f>
        <v/>
      </c>
    </row>
    <row r="260" spans="1:12" ht="25.35" customHeight="1">
      <c r="A260" s="372" t="str">
        <f>IF(ISBLANK(DataPembayaran_BLU!A259),"",DataPembayaran_BLU!A259)</f>
        <v/>
      </c>
      <c r="B260" s="373" t="str">
        <f>IF(ISBLANK(DataPembayaran_BLU!B259),"",DataPembayaran_BLU!B259)</f>
        <v/>
      </c>
      <c r="C260" s="374" t="str">
        <f>IF(ISBLANK(DataPembayaran_BLU!C259),"",DataPembayaran_BLU!C259)</f>
        <v/>
      </c>
      <c r="D260" s="375" t="str">
        <f>IF(ISBLANK(DataPembayaran_BLU!$F259),"",DataPembayaran_BLU!$F259)</f>
        <v/>
      </c>
      <c r="E260" s="375" t="str">
        <f t="shared" si="4"/>
        <v/>
      </c>
      <c r="F260" s="10" t="str">
        <f>IF(ISBLANK(DataPembayaran_BLU!$L259),"",DataPembayaran_BLU!$L259)</f>
        <v/>
      </c>
      <c r="G260" s="372" t="str">
        <f>IF(ISBLANK(DataPembayaran_BLU!M259),"",DataPembayaran_BLU!M259)</f>
        <v/>
      </c>
      <c r="H260" s="11" t="str">
        <f>IF(ISBLANK(DataPembayaran_BLU!N259),"",DataPembayaran_BLU!N259)</f>
        <v/>
      </c>
      <c r="I260" s="12" t="str">
        <f>IF(ISBLANK(DataPembayaran_BLU!O259),"",DataPembayaran_BLU!O259)</f>
        <v/>
      </c>
      <c r="J260" s="11" t="str">
        <f>IF(ISBLANK(DataPembayaran_BLU!P259),"",DataPembayaran_BLU!P259)</f>
        <v/>
      </c>
      <c r="K260" s="11" t="str">
        <f>IF(ISBLANK(DataPembayaran_BLU!Q259),"",DataPembayaran_BLU!Q259)</f>
        <v/>
      </c>
      <c r="L260" s="11" t="str">
        <f>IF(ISBLANK(DataPembayaran_BLU!R259),"",DataPembayaran_BLU!R259)</f>
        <v/>
      </c>
    </row>
    <row r="261" spans="1:12" ht="25.35" customHeight="1">
      <c r="A261" s="372" t="str">
        <f>IF(ISBLANK(DataPembayaran_BLU!A260),"",DataPembayaran_BLU!A260)</f>
        <v/>
      </c>
      <c r="B261" s="373" t="str">
        <f>IF(ISBLANK(DataPembayaran_BLU!B260),"",DataPembayaran_BLU!B260)</f>
        <v/>
      </c>
      <c r="C261" s="374" t="str">
        <f>IF(ISBLANK(DataPembayaran_BLU!C260),"",DataPembayaran_BLU!C260)</f>
        <v/>
      </c>
      <c r="D261" s="375" t="str">
        <f>IF(ISBLANK(DataPembayaran_BLU!$F260),"",DataPembayaran_BLU!$F260)</f>
        <v/>
      </c>
      <c r="E261" s="375" t="str">
        <f t="shared" si="4"/>
        <v/>
      </c>
      <c r="F261" s="10" t="str">
        <f>IF(ISBLANK(DataPembayaran_BLU!$L260),"",DataPembayaran_BLU!$L260)</f>
        <v/>
      </c>
      <c r="G261" s="372" t="str">
        <f>IF(ISBLANK(DataPembayaran_BLU!M260),"",DataPembayaran_BLU!M260)</f>
        <v/>
      </c>
      <c r="H261" s="11" t="str">
        <f>IF(ISBLANK(DataPembayaran_BLU!N260),"",DataPembayaran_BLU!N260)</f>
        <v/>
      </c>
      <c r="I261" s="12" t="str">
        <f>IF(ISBLANK(DataPembayaran_BLU!O260),"",DataPembayaran_BLU!O260)</f>
        <v/>
      </c>
      <c r="J261" s="11" t="str">
        <f>IF(ISBLANK(DataPembayaran_BLU!P260),"",DataPembayaran_BLU!P260)</f>
        <v/>
      </c>
      <c r="K261" s="11" t="str">
        <f>IF(ISBLANK(DataPembayaran_BLU!Q260),"",DataPembayaran_BLU!Q260)</f>
        <v/>
      </c>
      <c r="L261" s="11" t="str">
        <f>IF(ISBLANK(DataPembayaran_BLU!R260),"",DataPembayaran_BLU!R260)</f>
        <v/>
      </c>
    </row>
    <row r="262" spans="1:12" ht="25.35" customHeight="1">
      <c r="A262" s="372" t="str">
        <f>IF(ISBLANK(DataPembayaran_BLU!A261),"",DataPembayaran_BLU!A261)</f>
        <v/>
      </c>
      <c r="B262" s="373" t="str">
        <f>IF(ISBLANK(DataPembayaran_BLU!B261),"",DataPembayaran_BLU!B261)</f>
        <v/>
      </c>
      <c r="C262" s="374" t="str">
        <f>IF(ISBLANK(DataPembayaran_BLU!C261),"",DataPembayaran_BLU!C261)</f>
        <v/>
      </c>
      <c r="D262" s="375" t="str">
        <f>IF(ISBLANK(DataPembayaran_BLU!$F261),"",DataPembayaran_BLU!$F261)</f>
        <v/>
      </c>
      <c r="E262" s="375" t="str">
        <f t="shared" si="4"/>
        <v/>
      </c>
      <c r="F262" s="10" t="str">
        <f>IF(ISBLANK(DataPembayaran_BLU!$L261),"",DataPembayaran_BLU!$L261)</f>
        <v/>
      </c>
      <c r="G262" s="372" t="str">
        <f>IF(ISBLANK(DataPembayaran_BLU!M261),"",DataPembayaran_BLU!M261)</f>
        <v/>
      </c>
      <c r="H262" s="11" t="str">
        <f>IF(ISBLANK(DataPembayaran_BLU!N261),"",DataPembayaran_BLU!N261)</f>
        <v/>
      </c>
      <c r="I262" s="12" t="str">
        <f>IF(ISBLANK(DataPembayaran_BLU!O261),"",DataPembayaran_BLU!O261)</f>
        <v/>
      </c>
      <c r="J262" s="11" t="str">
        <f>IF(ISBLANK(DataPembayaran_BLU!P261),"",DataPembayaran_BLU!P261)</f>
        <v/>
      </c>
      <c r="K262" s="11" t="str">
        <f>IF(ISBLANK(DataPembayaran_BLU!Q261),"",DataPembayaran_BLU!Q261)</f>
        <v/>
      </c>
      <c r="L262" s="11" t="str">
        <f>IF(ISBLANK(DataPembayaran_BLU!R261),"",DataPembayaran_BLU!R261)</f>
        <v/>
      </c>
    </row>
    <row r="263" spans="1:12" ht="25.35" customHeight="1">
      <c r="A263" s="372" t="str">
        <f>IF(ISBLANK(DataPembayaran_BLU!A262),"",DataPembayaran_BLU!A262)</f>
        <v/>
      </c>
      <c r="B263" s="373" t="str">
        <f>IF(ISBLANK(DataPembayaran_BLU!B262),"",DataPembayaran_BLU!B262)</f>
        <v/>
      </c>
      <c r="C263" s="374" t="str">
        <f>IF(ISBLANK(DataPembayaran_BLU!C262),"",DataPembayaran_BLU!C262)</f>
        <v/>
      </c>
      <c r="D263" s="375" t="str">
        <f>IF(ISBLANK(DataPembayaran_BLU!$F262),"",DataPembayaran_BLU!$F262)</f>
        <v/>
      </c>
      <c r="E263" s="375" t="str">
        <f t="shared" si="4"/>
        <v/>
      </c>
      <c r="F263" s="10" t="str">
        <f>IF(ISBLANK(DataPembayaran_BLU!$L262),"",DataPembayaran_BLU!$L262)</f>
        <v/>
      </c>
      <c r="G263" s="372" t="str">
        <f>IF(ISBLANK(DataPembayaran_BLU!M262),"",DataPembayaran_BLU!M262)</f>
        <v/>
      </c>
      <c r="H263" s="11" t="str">
        <f>IF(ISBLANK(DataPembayaran_BLU!N262),"",DataPembayaran_BLU!N262)</f>
        <v/>
      </c>
      <c r="I263" s="12" t="str">
        <f>IF(ISBLANK(DataPembayaran_BLU!O262),"",DataPembayaran_BLU!O262)</f>
        <v/>
      </c>
      <c r="J263" s="11" t="str">
        <f>IF(ISBLANK(DataPembayaran_BLU!P262),"",DataPembayaran_BLU!P262)</f>
        <v/>
      </c>
      <c r="K263" s="11" t="str">
        <f>IF(ISBLANK(DataPembayaran_BLU!Q262),"",DataPembayaran_BLU!Q262)</f>
        <v/>
      </c>
      <c r="L263" s="11" t="str">
        <f>IF(ISBLANK(DataPembayaran_BLU!R262),"",DataPembayaran_BLU!R262)</f>
        <v/>
      </c>
    </row>
    <row r="264" spans="1:12" ht="25.35" customHeight="1">
      <c r="A264" s="372" t="str">
        <f>IF(ISBLANK(DataPembayaran_BLU!A263),"",DataPembayaran_BLU!A263)</f>
        <v/>
      </c>
      <c r="B264" s="373" t="str">
        <f>IF(ISBLANK(DataPembayaran_BLU!B263),"",DataPembayaran_BLU!B263)</f>
        <v/>
      </c>
      <c r="C264" s="374" t="str">
        <f>IF(ISBLANK(DataPembayaran_BLU!C263),"",DataPembayaran_BLU!C263)</f>
        <v/>
      </c>
      <c r="D264" s="375" t="str">
        <f>IF(ISBLANK(DataPembayaran_BLU!$F263),"",DataPembayaran_BLU!$F263)</f>
        <v/>
      </c>
      <c r="E264" s="375" t="str">
        <f t="shared" si="4"/>
        <v/>
      </c>
      <c r="F264" s="10" t="str">
        <f>IF(ISBLANK(DataPembayaran_BLU!$L263),"",DataPembayaran_BLU!$L263)</f>
        <v/>
      </c>
      <c r="G264" s="372" t="str">
        <f>IF(ISBLANK(DataPembayaran_BLU!M263),"",DataPembayaran_BLU!M263)</f>
        <v/>
      </c>
      <c r="H264" s="11" t="str">
        <f>IF(ISBLANK(DataPembayaran_BLU!N263),"",DataPembayaran_BLU!N263)</f>
        <v/>
      </c>
      <c r="I264" s="12" t="str">
        <f>IF(ISBLANK(DataPembayaran_BLU!O263),"",DataPembayaran_BLU!O263)</f>
        <v/>
      </c>
      <c r="J264" s="11" t="str">
        <f>IF(ISBLANK(DataPembayaran_BLU!P263),"",DataPembayaran_BLU!P263)</f>
        <v/>
      </c>
      <c r="K264" s="11" t="str">
        <f>IF(ISBLANK(DataPembayaran_BLU!Q263),"",DataPembayaran_BLU!Q263)</f>
        <v/>
      </c>
      <c r="L264" s="11" t="str">
        <f>IF(ISBLANK(DataPembayaran_BLU!R263),"",DataPembayaran_BLU!R263)</f>
        <v/>
      </c>
    </row>
    <row r="265" spans="1:12" ht="25.35" customHeight="1">
      <c r="A265" s="372" t="str">
        <f>IF(ISBLANK(DataPembayaran_BLU!A264),"",DataPembayaran_BLU!A264)</f>
        <v/>
      </c>
      <c r="B265" s="373" t="str">
        <f>IF(ISBLANK(DataPembayaran_BLU!B264),"",DataPembayaran_BLU!B264)</f>
        <v/>
      </c>
      <c r="C265" s="374" t="str">
        <f>IF(ISBLANK(DataPembayaran_BLU!C264),"",DataPembayaran_BLU!C264)</f>
        <v/>
      </c>
      <c r="D265" s="375" t="str">
        <f>IF(ISBLANK(DataPembayaran_BLU!$F264),"",DataPembayaran_BLU!$F264)</f>
        <v/>
      </c>
      <c r="E265" s="375" t="str">
        <f t="shared" si="4"/>
        <v/>
      </c>
      <c r="F265" s="10" t="str">
        <f>IF(ISBLANK(DataPembayaran_BLU!$L264),"",DataPembayaran_BLU!$L264)</f>
        <v/>
      </c>
      <c r="G265" s="372" t="str">
        <f>IF(ISBLANK(DataPembayaran_BLU!M264),"",DataPembayaran_BLU!M264)</f>
        <v/>
      </c>
      <c r="H265" s="11" t="str">
        <f>IF(ISBLANK(DataPembayaran_BLU!N264),"",DataPembayaran_BLU!N264)</f>
        <v/>
      </c>
      <c r="I265" s="12" t="str">
        <f>IF(ISBLANK(DataPembayaran_BLU!O264),"",DataPembayaran_BLU!O264)</f>
        <v/>
      </c>
      <c r="J265" s="11" t="str">
        <f>IF(ISBLANK(DataPembayaran_BLU!P264),"",DataPembayaran_BLU!P264)</f>
        <v/>
      </c>
      <c r="K265" s="11" t="str">
        <f>IF(ISBLANK(DataPembayaran_BLU!Q264),"",DataPembayaran_BLU!Q264)</f>
        <v/>
      </c>
      <c r="L265" s="11" t="str">
        <f>IF(ISBLANK(DataPembayaran_BLU!R264),"",DataPembayaran_BLU!R264)</f>
        <v/>
      </c>
    </row>
    <row r="266" spans="1:12" ht="25.35" customHeight="1">
      <c r="A266" s="372" t="str">
        <f>IF(ISBLANK(DataPembayaran_BLU!A265),"",DataPembayaran_BLU!A265)</f>
        <v/>
      </c>
      <c r="B266" s="373" t="str">
        <f>IF(ISBLANK(DataPembayaran_BLU!B265),"",DataPembayaran_BLU!B265)</f>
        <v/>
      </c>
      <c r="C266" s="374" t="str">
        <f>IF(ISBLANK(DataPembayaran_BLU!C265),"",DataPembayaran_BLU!C265)</f>
        <v/>
      </c>
      <c r="D266" s="375" t="str">
        <f>IF(ISBLANK(DataPembayaran_BLU!$F265),"",DataPembayaran_BLU!$F265)</f>
        <v/>
      </c>
      <c r="E266" s="375" t="str">
        <f t="shared" si="4"/>
        <v/>
      </c>
      <c r="F266" s="10" t="str">
        <f>IF(ISBLANK(DataPembayaran_BLU!$L265),"",DataPembayaran_BLU!$L265)</f>
        <v/>
      </c>
      <c r="G266" s="372" t="str">
        <f>IF(ISBLANK(DataPembayaran_BLU!M265),"",DataPembayaran_BLU!M265)</f>
        <v/>
      </c>
      <c r="H266" s="11" t="str">
        <f>IF(ISBLANK(DataPembayaran_BLU!N265),"",DataPembayaran_BLU!N265)</f>
        <v/>
      </c>
      <c r="I266" s="12" t="str">
        <f>IF(ISBLANK(DataPembayaran_BLU!O265),"",DataPembayaran_BLU!O265)</f>
        <v/>
      </c>
      <c r="J266" s="11" t="str">
        <f>IF(ISBLANK(DataPembayaran_BLU!P265),"",DataPembayaran_BLU!P265)</f>
        <v/>
      </c>
      <c r="K266" s="11" t="str">
        <f>IF(ISBLANK(DataPembayaran_BLU!Q265),"",DataPembayaran_BLU!Q265)</f>
        <v/>
      </c>
      <c r="L266" s="11" t="str">
        <f>IF(ISBLANK(DataPembayaran_BLU!R265),"",DataPembayaran_BLU!R265)</f>
        <v/>
      </c>
    </row>
    <row r="267" spans="1:12" ht="25.35" customHeight="1">
      <c r="A267" s="372" t="str">
        <f>IF(ISBLANK(DataPembayaran_BLU!A266),"",DataPembayaran_BLU!A266)</f>
        <v/>
      </c>
      <c r="B267" s="373" t="str">
        <f>IF(ISBLANK(DataPembayaran_BLU!B266),"",DataPembayaran_BLU!B266)</f>
        <v/>
      </c>
      <c r="C267" s="374" t="str">
        <f>IF(ISBLANK(DataPembayaran_BLU!C266),"",DataPembayaran_BLU!C266)</f>
        <v/>
      </c>
      <c r="D267" s="375" t="str">
        <f>IF(ISBLANK(DataPembayaran_BLU!$F266),"",DataPembayaran_BLU!$F266)</f>
        <v/>
      </c>
      <c r="E267" s="375" t="str">
        <f t="shared" si="4"/>
        <v/>
      </c>
      <c r="F267" s="10" t="str">
        <f>IF(ISBLANK(DataPembayaran_BLU!$L266),"",DataPembayaran_BLU!$L266)</f>
        <v/>
      </c>
      <c r="G267" s="372" t="str">
        <f>IF(ISBLANK(DataPembayaran_BLU!M266),"",DataPembayaran_BLU!M266)</f>
        <v/>
      </c>
      <c r="H267" s="11" t="str">
        <f>IF(ISBLANK(DataPembayaran_BLU!N266),"",DataPembayaran_BLU!N266)</f>
        <v/>
      </c>
      <c r="I267" s="12" t="str">
        <f>IF(ISBLANK(DataPembayaran_BLU!O266),"",DataPembayaran_BLU!O266)</f>
        <v/>
      </c>
      <c r="J267" s="11" t="str">
        <f>IF(ISBLANK(DataPembayaran_BLU!P266),"",DataPembayaran_BLU!P266)</f>
        <v/>
      </c>
      <c r="K267" s="11" t="str">
        <f>IF(ISBLANK(DataPembayaran_BLU!Q266),"",DataPembayaran_BLU!Q266)</f>
        <v/>
      </c>
      <c r="L267" s="11" t="str">
        <f>IF(ISBLANK(DataPembayaran_BLU!R266),"",DataPembayaran_BLU!R266)</f>
        <v/>
      </c>
    </row>
    <row r="268" spans="1:12" ht="25.35" customHeight="1">
      <c r="A268" s="372" t="str">
        <f>IF(ISBLANK(DataPembayaran_BLU!A267),"",DataPembayaran_BLU!A267)</f>
        <v/>
      </c>
      <c r="B268" s="373" t="str">
        <f>IF(ISBLANK(DataPembayaran_BLU!B267),"",DataPembayaran_BLU!B267)</f>
        <v/>
      </c>
      <c r="C268" s="374" t="str">
        <f>IF(ISBLANK(DataPembayaran_BLU!C267),"",DataPembayaran_BLU!C267)</f>
        <v/>
      </c>
      <c r="D268" s="375" t="str">
        <f>IF(ISBLANK(DataPembayaran_BLU!$F267),"",DataPembayaran_BLU!$F267)</f>
        <v/>
      </c>
      <c r="E268" s="375" t="str">
        <f t="shared" si="4"/>
        <v/>
      </c>
      <c r="F268" s="10" t="str">
        <f>IF(ISBLANK(DataPembayaran_BLU!$L267),"",DataPembayaran_BLU!$L267)</f>
        <v/>
      </c>
      <c r="G268" s="372" t="str">
        <f>IF(ISBLANK(DataPembayaran_BLU!M267),"",DataPembayaran_BLU!M267)</f>
        <v/>
      </c>
      <c r="H268" s="11" t="str">
        <f>IF(ISBLANK(DataPembayaran_BLU!N267),"",DataPembayaran_BLU!N267)</f>
        <v/>
      </c>
      <c r="I268" s="12" t="str">
        <f>IF(ISBLANK(DataPembayaran_BLU!O267),"",DataPembayaran_BLU!O267)</f>
        <v/>
      </c>
      <c r="J268" s="11" t="str">
        <f>IF(ISBLANK(DataPembayaran_BLU!P267),"",DataPembayaran_BLU!P267)</f>
        <v/>
      </c>
      <c r="K268" s="11" t="str">
        <f>IF(ISBLANK(DataPembayaran_BLU!Q267),"",DataPembayaran_BLU!Q267)</f>
        <v/>
      </c>
      <c r="L268" s="11" t="str">
        <f>IF(ISBLANK(DataPembayaran_BLU!R267),"",DataPembayaran_BLU!R267)</f>
        <v/>
      </c>
    </row>
    <row r="269" spans="1:12" ht="25.35" customHeight="1">
      <c r="A269" s="372" t="str">
        <f>IF(ISBLANK(DataPembayaran_BLU!A268),"",DataPembayaran_BLU!A268)</f>
        <v/>
      </c>
      <c r="B269" s="373" t="str">
        <f>IF(ISBLANK(DataPembayaran_BLU!B268),"",DataPembayaran_BLU!B268)</f>
        <v/>
      </c>
      <c r="C269" s="374" t="str">
        <f>IF(ISBLANK(DataPembayaran_BLU!C268),"",DataPembayaran_BLU!C268)</f>
        <v/>
      </c>
      <c r="D269" s="375" t="str">
        <f>IF(ISBLANK(DataPembayaran_BLU!$F268),"",DataPembayaran_BLU!$F268)</f>
        <v/>
      </c>
      <c r="E269" s="375" t="str">
        <f t="shared" si="4"/>
        <v/>
      </c>
      <c r="F269" s="10" t="str">
        <f>IF(ISBLANK(DataPembayaran_BLU!$L268),"",DataPembayaran_BLU!$L268)</f>
        <v/>
      </c>
      <c r="G269" s="372" t="str">
        <f>IF(ISBLANK(DataPembayaran_BLU!M268),"",DataPembayaran_BLU!M268)</f>
        <v/>
      </c>
      <c r="H269" s="11" t="str">
        <f>IF(ISBLANK(DataPembayaran_BLU!N268),"",DataPembayaran_BLU!N268)</f>
        <v/>
      </c>
      <c r="I269" s="12" t="str">
        <f>IF(ISBLANK(DataPembayaran_BLU!O268),"",DataPembayaran_BLU!O268)</f>
        <v/>
      </c>
      <c r="J269" s="11" t="str">
        <f>IF(ISBLANK(DataPembayaran_BLU!P268),"",DataPembayaran_BLU!P268)</f>
        <v/>
      </c>
      <c r="K269" s="11" t="str">
        <f>IF(ISBLANK(DataPembayaran_BLU!Q268),"",DataPembayaran_BLU!Q268)</f>
        <v/>
      </c>
      <c r="L269" s="11" t="str">
        <f>IF(ISBLANK(DataPembayaran_BLU!R268),"",DataPembayaran_BLU!R268)</f>
        <v/>
      </c>
    </row>
    <row r="270" spans="1:12" ht="25.35" customHeight="1">
      <c r="A270" s="372" t="str">
        <f>IF(ISBLANK(DataPembayaran_BLU!A269),"",DataPembayaran_BLU!A269)</f>
        <v/>
      </c>
      <c r="B270" s="373" t="str">
        <f>IF(ISBLANK(DataPembayaran_BLU!B269),"",DataPembayaran_BLU!B269)</f>
        <v/>
      </c>
      <c r="C270" s="374" t="str">
        <f>IF(ISBLANK(DataPembayaran_BLU!C269),"",DataPembayaran_BLU!C269)</f>
        <v/>
      </c>
      <c r="D270" s="375" t="str">
        <f>IF(ISBLANK(DataPembayaran_BLU!$F269),"",DataPembayaran_BLU!$F269)</f>
        <v/>
      </c>
      <c r="E270" s="375" t="str">
        <f t="shared" si="4"/>
        <v/>
      </c>
      <c r="F270" s="10" t="str">
        <f>IF(ISBLANK(DataPembayaran_BLU!$L269),"",DataPembayaran_BLU!$L269)</f>
        <v/>
      </c>
      <c r="G270" s="372" t="str">
        <f>IF(ISBLANK(DataPembayaran_BLU!M269),"",DataPembayaran_BLU!M269)</f>
        <v/>
      </c>
      <c r="H270" s="11" t="str">
        <f>IF(ISBLANK(DataPembayaran_BLU!N269),"",DataPembayaran_BLU!N269)</f>
        <v/>
      </c>
      <c r="I270" s="12" t="str">
        <f>IF(ISBLANK(DataPembayaran_BLU!O269),"",DataPembayaran_BLU!O269)</f>
        <v/>
      </c>
      <c r="J270" s="11" t="str">
        <f>IF(ISBLANK(DataPembayaran_BLU!P269),"",DataPembayaran_BLU!P269)</f>
        <v/>
      </c>
      <c r="K270" s="11" t="str">
        <f>IF(ISBLANK(DataPembayaran_BLU!Q269),"",DataPembayaran_BLU!Q269)</f>
        <v/>
      </c>
      <c r="L270" s="11" t="str">
        <f>IF(ISBLANK(DataPembayaran_BLU!R269),"",DataPembayaran_BLU!R269)</f>
        <v/>
      </c>
    </row>
    <row r="271" spans="1:12" ht="25.35" customHeight="1">
      <c r="A271" s="372" t="str">
        <f>IF(ISBLANK(DataPembayaran_BLU!A270),"",DataPembayaran_BLU!A270)</f>
        <v/>
      </c>
      <c r="B271" s="373" t="str">
        <f>IF(ISBLANK(DataPembayaran_BLU!B270),"",DataPembayaran_BLU!B270)</f>
        <v/>
      </c>
      <c r="C271" s="374" t="str">
        <f>IF(ISBLANK(DataPembayaran_BLU!C270),"",DataPembayaran_BLU!C270)</f>
        <v/>
      </c>
      <c r="D271" s="375" t="str">
        <f>IF(ISBLANK(DataPembayaran_BLU!$F270),"",DataPembayaran_BLU!$F270)</f>
        <v/>
      </c>
      <c r="E271" s="375" t="str">
        <f t="shared" si="4"/>
        <v/>
      </c>
      <c r="F271" s="10" t="str">
        <f>IF(ISBLANK(DataPembayaran_BLU!$L270),"",DataPembayaran_BLU!$L270)</f>
        <v/>
      </c>
      <c r="G271" s="372" t="str">
        <f>IF(ISBLANK(DataPembayaran_BLU!M270),"",DataPembayaran_BLU!M270)</f>
        <v/>
      </c>
      <c r="H271" s="11" t="str">
        <f>IF(ISBLANK(DataPembayaran_BLU!N270),"",DataPembayaran_BLU!N270)</f>
        <v/>
      </c>
      <c r="I271" s="12" t="str">
        <f>IF(ISBLANK(DataPembayaran_BLU!O270),"",DataPembayaran_BLU!O270)</f>
        <v/>
      </c>
      <c r="J271" s="11" t="str">
        <f>IF(ISBLANK(DataPembayaran_BLU!P270),"",DataPembayaran_BLU!P270)</f>
        <v/>
      </c>
      <c r="K271" s="11" t="str">
        <f>IF(ISBLANK(DataPembayaran_BLU!Q270),"",DataPembayaran_BLU!Q270)</f>
        <v/>
      </c>
      <c r="L271" s="11" t="str">
        <f>IF(ISBLANK(DataPembayaran_BLU!R270),"",DataPembayaran_BLU!R270)</f>
        <v/>
      </c>
    </row>
    <row r="272" spans="1:12" ht="25.35" customHeight="1">
      <c r="A272" s="372" t="str">
        <f>IF(ISBLANK(DataPembayaran_BLU!A271),"",DataPembayaran_BLU!A271)</f>
        <v/>
      </c>
      <c r="B272" s="373" t="str">
        <f>IF(ISBLANK(DataPembayaran_BLU!B271),"",DataPembayaran_BLU!B271)</f>
        <v/>
      </c>
      <c r="C272" s="374" t="str">
        <f>IF(ISBLANK(DataPembayaran_BLU!C271),"",DataPembayaran_BLU!C271)</f>
        <v/>
      </c>
      <c r="D272" s="375" t="str">
        <f>IF(ISBLANK(DataPembayaran_BLU!$F271),"",DataPembayaran_BLU!$F271)</f>
        <v/>
      </c>
      <c r="E272" s="375" t="str">
        <f t="shared" si="4"/>
        <v/>
      </c>
      <c r="F272" s="10" t="str">
        <f>IF(ISBLANK(DataPembayaran_BLU!$L271),"",DataPembayaran_BLU!$L271)</f>
        <v/>
      </c>
      <c r="G272" s="372" t="str">
        <f>IF(ISBLANK(DataPembayaran_BLU!M271),"",DataPembayaran_BLU!M271)</f>
        <v/>
      </c>
      <c r="H272" s="11" t="str">
        <f>IF(ISBLANK(DataPembayaran_BLU!N271),"",DataPembayaran_BLU!N271)</f>
        <v/>
      </c>
      <c r="I272" s="12" t="str">
        <f>IF(ISBLANK(DataPembayaran_BLU!O271),"",DataPembayaran_BLU!O271)</f>
        <v/>
      </c>
      <c r="J272" s="11" t="str">
        <f>IF(ISBLANK(DataPembayaran_BLU!P271),"",DataPembayaran_BLU!P271)</f>
        <v/>
      </c>
      <c r="K272" s="11" t="str">
        <f>IF(ISBLANK(DataPembayaran_BLU!Q271),"",DataPembayaran_BLU!Q271)</f>
        <v/>
      </c>
      <c r="L272" s="11" t="str">
        <f>IF(ISBLANK(DataPembayaran_BLU!R271),"",DataPembayaran_BLU!R271)</f>
        <v/>
      </c>
    </row>
    <row r="273" spans="1:12" ht="25.35" customHeight="1">
      <c r="A273" s="372" t="str">
        <f>IF(ISBLANK(DataPembayaran_BLU!A272),"",DataPembayaran_BLU!A272)</f>
        <v/>
      </c>
      <c r="B273" s="373" t="str">
        <f>IF(ISBLANK(DataPembayaran_BLU!B272),"",DataPembayaran_BLU!B272)</f>
        <v/>
      </c>
      <c r="C273" s="374" t="str">
        <f>IF(ISBLANK(DataPembayaran_BLU!C272),"",DataPembayaran_BLU!C272)</f>
        <v/>
      </c>
      <c r="D273" s="375" t="str">
        <f>IF(ISBLANK(DataPembayaran_BLU!$F272),"",DataPembayaran_BLU!$F272)</f>
        <v/>
      </c>
      <c r="E273" s="375" t="str">
        <f t="shared" si="4"/>
        <v/>
      </c>
      <c r="F273" s="10" t="str">
        <f>IF(ISBLANK(DataPembayaran_BLU!$L272),"",DataPembayaran_BLU!$L272)</f>
        <v/>
      </c>
      <c r="G273" s="372" t="str">
        <f>IF(ISBLANK(DataPembayaran_BLU!M272),"",DataPembayaran_BLU!M272)</f>
        <v/>
      </c>
      <c r="H273" s="11" t="str">
        <f>IF(ISBLANK(DataPembayaran_BLU!N272),"",DataPembayaran_BLU!N272)</f>
        <v/>
      </c>
      <c r="I273" s="12" t="str">
        <f>IF(ISBLANK(DataPembayaran_BLU!O272),"",DataPembayaran_BLU!O272)</f>
        <v/>
      </c>
      <c r="J273" s="11" t="str">
        <f>IF(ISBLANK(DataPembayaran_BLU!P272),"",DataPembayaran_BLU!P272)</f>
        <v/>
      </c>
      <c r="K273" s="11" t="str">
        <f>IF(ISBLANK(DataPembayaran_BLU!Q272),"",DataPembayaran_BLU!Q272)</f>
        <v/>
      </c>
      <c r="L273" s="11" t="str">
        <f>IF(ISBLANK(DataPembayaran_BLU!R272),"",DataPembayaran_BLU!R272)</f>
        <v/>
      </c>
    </row>
    <row r="274" spans="1:12" ht="25.35" customHeight="1">
      <c r="A274" s="372" t="str">
        <f>IF(ISBLANK(DataPembayaran_BLU!A273),"",DataPembayaran_BLU!A273)</f>
        <v/>
      </c>
      <c r="B274" s="373" t="str">
        <f>IF(ISBLANK(DataPembayaran_BLU!B273),"",DataPembayaran_BLU!B273)</f>
        <v/>
      </c>
      <c r="C274" s="374" t="str">
        <f>IF(ISBLANK(DataPembayaran_BLU!C273),"",DataPembayaran_BLU!C273)</f>
        <v/>
      </c>
      <c r="D274" s="375" t="str">
        <f>IF(ISBLANK(DataPembayaran_BLU!$F273),"",DataPembayaran_BLU!$F273)</f>
        <v/>
      </c>
      <c r="E274" s="375" t="str">
        <f t="shared" si="4"/>
        <v/>
      </c>
      <c r="F274" s="10" t="str">
        <f>IF(ISBLANK(DataPembayaran_BLU!$L273),"",DataPembayaran_BLU!$L273)</f>
        <v/>
      </c>
      <c r="G274" s="372" t="str">
        <f>IF(ISBLANK(DataPembayaran_BLU!M273),"",DataPembayaran_BLU!M273)</f>
        <v/>
      </c>
      <c r="H274" s="11" t="str">
        <f>IF(ISBLANK(DataPembayaran_BLU!N273),"",DataPembayaran_BLU!N273)</f>
        <v/>
      </c>
      <c r="I274" s="12" t="str">
        <f>IF(ISBLANK(DataPembayaran_BLU!O273),"",DataPembayaran_BLU!O273)</f>
        <v/>
      </c>
      <c r="J274" s="11" t="str">
        <f>IF(ISBLANK(DataPembayaran_BLU!P273),"",DataPembayaran_BLU!P273)</f>
        <v/>
      </c>
      <c r="K274" s="11" t="str">
        <f>IF(ISBLANK(DataPembayaran_BLU!Q273),"",DataPembayaran_BLU!Q273)</f>
        <v/>
      </c>
      <c r="L274" s="11" t="str">
        <f>IF(ISBLANK(DataPembayaran_BLU!R273),"",DataPembayaran_BLU!R273)</f>
        <v/>
      </c>
    </row>
    <row r="275" spans="1:12" ht="25.35" customHeight="1">
      <c r="A275" s="372" t="str">
        <f>IF(ISBLANK(DataPembayaran_BLU!A274),"",DataPembayaran_BLU!A274)</f>
        <v/>
      </c>
      <c r="B275" s="373" t="str">
        <f>IF(ISBLANK(DataPembayaran_BLU!B274),"",DataPembayaran_BLU!B274)</f>
        <v/>
      </c>
      <c r="C275" s="374" t="str">
        <f>IF(ISBLANK(DataPembayaran_BLU!C274),"",DataPembayaran_BLU!C274)</f>
        <v/>
      </c>
      <c r="D275" s="375" t="str">
        <f>IF(ISBLANK(DataPembayaran_BLU!$F274),"",DataPembayaran_BLU!$F274)</f>
        <v/>
      </c>
      <c r="E275" s="375" t="str">
        <f t="shared" si="4"/>
        <v/>
      </c>
      <c r="F275" s="10" t="str">
        <f>IF(ISBLANK(DataPembayaran_BLU!$L274),"",DataPembayaran_BLU!$L274)</f>
        <v/>
      </c>
      <c r="G275" s="372" t="str">
        <f>IF(ISBLANK(DataPembayaran_BLU!M274),"",DataPembayaran_BLU!M274)</f>
        <v/>
      </c>
      <c r="H275" s="11" t="str">
        <f>IF(ISBLANK(DataPembayaran_BLU!N274),"",DataPembayaran_BLU!N274)</f>
        <v/>
      </c>
      <c r="I275" s="12" t="str">
        <f>IF(ISBLANK(DataPembayaran_BLU!O274),"",DataPembayaran_BLU!O274)</f>
        <v/>
      </c>
      <c r="J275" s="11" t="str">
        <f>IF(ISBLANK(DataPembayaran_BLU!P274),"",DataPembayaran_BLU!P274)</f>
        <v/>
      </c>
      <c r="K275" s="11" t="str">
        <f>IF(ISBLANK(DataPembayaran_BLU!Q274),"",DataPembayaran_BLU!Q274)</f>
        <v/>
      </c>
      <c r="L275" s="11" t="str">
        <f>IF(ISBLANK(DataPembayaran_BLU!R274),"",DataPembayaran_BLU!R274)</f>
        <v/>
      </c>
    </row>
    <row r="276" spans="1:12" ht="25.35" customHeight="1">
      <c r="A276" s="372" t="str">
        <f>IF(ISBLANK(DataPembayaran_BLU!A275),"",DataPembayaran_BLU!A275)</f>
        <v/>
      </c>
      <c r="B276" s="373" t="str">
        <f>IF(ISBLANK(DataPembayaran_BLU!B275),"",DataPembayaran_BLU!B275)</f>
        <v/>
      </c>
      <c r="C276" s="374" t="str">
        <f>IF(ISBLANK(DataPembayaran_BLU!C275),"",DataPembayaran_BLU!C275)</f>
        <v/>
      </c>
      <c r="D276" s="375" t="str">
        <f>IF(ISBLANK(DataPembayaran_BLU!$F275),"",DataPembayaran_BLU!$F275)</f>
        <v/>
      </c>
      <c r="E276" s="375" t="str">
        <f t="shared" si="4"/>
        <v/>
      </c>
      <c r="F276" s="10" t="str">
        <f>IF(ISBLANK(DataPembayaran_BLU!$L275),"",DataPembayaran_BLU!$L275)</f>
        <v/>
      </c>
      <c r="G276" s="372" t="str">
        <f>IF(ISBLANK(DataPembayaran_BLU!M275),"",DataPembayaran_BLU!M275)</f>
        <v/>
      </c>
      <c r="H276" s="11" t="str">
        <f>IF(ISBLANK(DataPembayaran_BLU!N275),"",DataPembayaran_BLU!N275)</f>
        <v/>
      </c>
      <c r="I276" s="12" t="str">
        <f>IF(ISBLANK(DataPembayaran_BLU!O275),"",DataPembayaran_BLU!O275)</f>
        <v/>
      </c>
      <c r="J276" s="11" t="str">
        <f>IF(ISBLANK(DataPembayaran_BLU!P275),"",DataPembayaran_BLU!P275)</f>
        <v/>
      </c>
      <c r="K276" s="11" t="str">
        <f>IF(ISBLANK(DataPembayaran_BLU!Q275),"",DataPembayaran_BLU!Q275)</f>
        <v/>
      </c>
      <c r="L276" s="11" t="str">
        <f>IF(ISBLANK(DataPembayaran_BLU!R275),"",DataPembayaran_BLU!R275)</f>
        <v/>
      </c>
    </row>
    <row r="277" spans="1:12" ht="25.35" customHeight="1">
      <c r="A277" s="372" t="str">
        <f>IF(ISBLANK(DataPembayaran_BLU!A276),"",DataPembayaran_BLU!A276)</f>
        <v/>
      </c>
      <c r="B277" s="373" t="str">
        <f>IF(ISBLANK(DataPembayaran_BLU!B276),"",DataPembayaran_BLU!B276)</f>
        <v/>
      </c>
      <c r="C277" s="374" t="str">
        <f>IF(ISBLANK(DataPembayaran_BLU!C276),"",DataPembayaran_BLU!C276)</f>
        <v/>
      </c>
      <c r="D277" s="375" t="str">
        <f>IF(ISBLANK(DataPembayaran_BLU!$F276),"",DataPembayaran_BLU!$F276)</f>
        <v/>
      </c>
      <c r="E277" s="375" t="str">
        <f t="shared" si="4"/>
        <v/>
      </c>
      <c r="F277" s="10" t="str">
        <f>IF(ISBLANK(DataPembayaran_BLU!$L276),"",DataPembayaran_BLU!$L276)</f>
        <v/>
      </c>
      <c r="G277" s="372" t="str">
        <f>IF(ISBLANK(DataPembayaran_BLU!M276),"",DataPembayaran_BLU!M276)</f>
        <v/>
      </c>
      <c r="H277" s="11" t="str">
        <f>IF(ISBLANK(DataPembayaran_BLU!N276),"",DataPembayaran_BLU!N276)</f>
        <v/>
      </c>
      <c r="I277" s="12" t="str">
        <f>IF(ISBLANK(DataPembayaran_BLU!O276),"",DataPembayaran_BLU!O276)</f>
        <v/>
      </c>
      <c r="J277" s="11" t="str">
        <f>IF(ISBLANK(DataPembayaran_BLU!P276),"",DataPembayaran_BLU!P276)</f>
        <v/>
      </c>
      <c r="K277" s="11" t="str">
        <f>IF(ISBLANK(DataPembayaran_BLU!Q276),"",DataPembayaran_BLU!Q276)</f>
        <v/>
      </c>
      <c r="L277" s="11" t="str">
        <f>IF(ISBLANK(DataPembayaran_BLU!R276),"",DataPembayaran_BLU!R276)</f>
        <v/>
      </c>
    </row>
    <row r="278" spans="1:12" ht="25.35" customHeight="1">
      <c r="A278" s="372" t="str">
        <f>IF(ISBLANK(DataPembayaran_BLU!A277),"",DataPembayaran_BLU!A277)</f>
        <v/>
      </c>
      <c r="B278" s="373" t="str">
        <f>IF(ISBLANK(DataPembayaran_BLU!B277),"",DataPembayaran_BLU!B277)</f>
        <v/>
      </c>
      <c r="C278" s="374" t="str">
        <f>IF(ISBLANK(DataPembayaran_BLU!C277),"",DataPembayaran_BLU!C277)</f>
        <v/>
      </c>
      <c r="D278" s="375" t="str">
        <f>IF(ISBLANK(DataPembayaran_BLU!$F277),"",DataPembayaran_BLU!$F277)</f>
        <v/>
      </c>
      <c r="E278" s="375" t="str">
        <f t="shared" si="4"/>
        <v/>
      </c>
      <c r="F278" s="10" t="str">
        <f>IF(ISBLANK(DataPembayaran_BLU!$L277),"",DataPembayaran_BLU!$L277)</f>
        <v/>
      </c>
      <c r="G278" s="372" t="str">
        <f>IF(ISBLANK(DataPembayaran_BLU!M277),"",DataPembayaran_BLU!M277)</f>
        <v/>
      </c>
      <c r="H278" s="11" t="str">
        <f>IF(ISBLANK(DataPembayaran_BLU!N277),"",DataPembayaran_BLU!N277)</f>
        <v/>
      </c>
      <c r="I278" s="12" t="str">
        <f>IF(ISBLANK(DataPembayaran_BLU!O277),"",DataPembayaran_BLU!O277)</f>
        <v/>
      </c>
      <c r="J278" s="11" t="str">
        <f>IF(ISBLANK(DataPembayaran_BLU!P277),"",DataPembayaran_BLU!P277)</f>
        <v/>
      </c>
      <c r="K278" s="11" t="str">
        <f>IF(ISBLANK(DataPembayaran_BLU!Q277),"",DataPembayaran_BLU!Q277)</f>
        <v/>
      </c>
      <c r="L278" s="11" t="str">
        <f>IF(ISBLANK(DataPembayaran_BLU!R277),"",DataPembayaran_BLU!R277)</f>
        <v/>
      </c>
    </row>
    <row r="279" spans="1:12" ht="25.35" customHeight="1">
      <c r="A279" s="372" t="str">
        <f>IF(ISBLANK(DataPembayaran_BLU!A278),"",DataPembayaran_BLU!A278)</f>
        <v/>
      </c>
      <c r="B279" s="373" t="str">
        <f>IF(ISBLANK(DataPembayaran_BLU!B278),"",DataPembayaran_BLU!B278)</f>
        <v/>
      </c>
      <c r="C279" s="374" t="str">
        <f>IF(ISBLANK(DataPembayaran_BLU!C278),"",DataPembayaran_BLU!C278)</f>
        <v/>
      </c>
      <c r="D279" s="375" t="str">
        <f>IF(ISBLANK(DataPembayaran_BLU!$F278),"",DataPembayaran_BLU!$F278)</f>
        <v/>
      </c>
      <c r="E279" s="375" t="str">
        <f t="shared" si="4"/>
        <v/>
      </c>
      <c r="F279" s="10" t="str">
        <f>IF(ISBLANK(DataPembayaran_BLU!$L278),"",DataPembayaran_BLU!$L278)</f>
        <v/>
      </c>
      <c r="G279" s="372" t="str">
        <f>IF(ISBLANK(DataPembayaran_BLU!M278),"",DataPembayaran_BLU!M278)</f>
        <v/>
      </c>
      <c r="H279" s="11" t="str">
        <f>IF(ISBLANK(DataPembayaran_BLU!N278),"",DataPembayaran_BLU!N278)</f>
        <v/>
      </c>
      <c r="I279" s="12" t="str">
        <f>IF(ISBLANK(DataPembayaran_BLU!O278),"",DataPembayaran_BLU!O278)</f>
        <v/>
      </c>
      <c r="J279" s="11" t="str">
        <f>IF(ISBLANK(DataPembayaran_BLU!P278),"",DataPembayaran_BLU!P278)</f>
        <v/>
      </c>
      <c r="K279" s="11" t="str">
        <f>IF(ISBLANK(DataPembayaran_BLU!Q278),"",DataPembayaran_BLU!Q278)</f>
        <v/>
      </c>
      <c r="L279" s="11" t="str">
        <f>IF(ISBLANK(DataPembayaran_BLU!R278),"",DataPembayaran_BLU!R278)</f>
        <v/>
      </c>
    </row>
    <row r="280" spans="1:12" ht="25.35" customHeight="1">
      <c r="A280" s="372" t="str">
        <f>IF(ISBLANK(DataPembayaran_BLU!A279),"",DataPembayaran_BLU!A279)</f>
        <v/>
      </c>
      <c r="B280" s="373" t="str">
        <f>IF(ISBLANK(DataPembayaran_BLU!B279),"",DataPembayaran_BLU!B279)</f>
        <v/>
      </c>
      <c r="C280" s="374" t="str">
        <f>IF(ISBLANK(DataPembayaran_BLU!C279),"",DataPembayaran_BLU!C279)</f>
        <v/>
      </c>
      <c r="D280" s="375" t="str">
        <f>IF(ISBLANK(DataPembayaran_BLU!$F279),"",DataPembayaran_BLU!$F279)</f>
        <v/>
      </c>
      <c r="E280" s="375" t="str">
        <f t="shared" si="4"/>
        <v/>
      </c>
      <c r="F280" s="10" t="str">
        <f>IF(ISBLANK(DataPembayaran_BLU!$L279),"",DataPembayaran_BLU!$L279)</f>
        <v/>
      </c>
      <c r="G280" s="372" t="str">
        <f>IF(ISBLANK(DataPembayaran_BLU!M279),"",DataPembayaran_BLU!M279)</f>
        <v/>
      </c>
      <c r="H280" s="11" t="str">
        <f>IF(ISBLANK(DataPembayaran_BLU!N279),"",DataPembayaran_BLU!N279)</f>
        <v/>
      </c>
      <c r="I280" s="12" t="str">
        <f>IF(ISBLANK(DataPembayaran_BLU!O279),"",DataPembayaran_BLU!O279)</f>
        <v/>
      </c>
      <c r="J280" s="11" t="str">
        <f>IF(ISBLANK(DataPembayaran_BLU!P279),"",DataPembayaran_BLU!P279)</f>
        <v/>
      </c>
      <c r="K280" s="11" t="str">
        <f>IF(ISBLANK(DataPembayaran_BLU!Q279),"",DataPembayaran_BLU!Q279)</f>
        <v/>
      </c>
      <c r="L280" s="11" t="str">
        <f>IF(ISBLANK(DataPembayaran_BLU!R279),"",DataPembayaran_BLU!R279)</f>
        <v/>
      </c>
    </row>
    <row r="281" spans="1:12" ht="25.35" customHeight="1">
      <c r="A281" s="372" t="str">
        <f>IF(ISBLANK(DataPembayaran_BLU!A280),"",DataPembayaran_BLU!A280)</f>
        <v/>
      </c>
      <c r="B281" s="373" t="str">
        <f>IF(ISBLANK(DataPembayaran_BLU!B280),"",DataPembayaran_BLU!B280)</f>
        <v/>
      </c>
      <c r="C281" s="374" t="str">
        <f>IF(ISBLANK(DataPembayaran_BLU!C280),"",DataPembayaran_BLU!C280)</f>
        <v/>
      </c>
      <c r="D281" s="375" t="str">
        <f>IF(ISBLANK(DataPembayaran_BLU!$F280),"",DataPembayaran_BLU!$F280)</f>
        <v/>
      </c>
      <c r="E281" s="375" t="str">
        <f t="shared" si="4"/>
        <v/>
      </c>
      <c r="F281" s="10" t="str">
        <f>IF(ISBLANK(DataPembayaran_BLU!$L280),"",DataPembayaran_BLU!$L280)</f>
        <v/>
      </c>
      <c r="G281" s="372" t="str">
        <f>IF(ISBLANK(DataPembayaran_BLU!M280),"",DataPembayaran_BLU!M280)</f>
        <v/>
      </c>
      <c r="H281" s="11" t="str">
        <f>IF(ISBLANK(DataPembayaran_BLU!N280),"",DataPembayaran_BLU!N280)</f>
        <v/>
      </c>
      <c r="I281" s="12" t="str">
        <f>IF(ISBLANK(DataPembayaran_BLU!O280),"",DataPembayaran_BLU!O280)</f>
        <v/>
      </c>
      <c r="J281" s="11" t="str">
        <f>IF(ISBLANK(DataPembayaran_BLU!P280),"",DataPembayaran_BLU!P280)</f>
        <v/>
      </c>
      <c r="K281" s="11" t="str">
        <f>IF(ISBLANK(DataPembayaran_BLU!Q280),"",DataPembayaran_BLU!Q280)</f>
        <v/>
      </c>
      <c r="L281" s="11" t="str">
        <f>IF(ISBLANK(DataPembayaran_BLU!R280),"",DataPembayaran_BLU!R280)</f>
        <v/>
      </c>
    </row>
    <row r="282" spans="1:12" ht="25.35" customHeight="1">
      <c r="A282" s="372" t="str">
        <f>IF(ISBLANK(DataPembayaran_BLU!A281),"",DataPembayaran_BLU!A281)</f>
        <v/>
      </c>
      <c r="B282" s="373" t="str">
        <f>IF(ISBLANK(DataPembayaran_BLU!B281),"",DataPembayaran_BLU!B281)</f>
        <v/>
      </c>
      <c r="C282" s="374" t="str">
        <f>IF(ISBLANK(DataPembayaran_BLU!C281),"",DataPembayaran_BLU!C281)</f>
        <v/>
      </c>
      <c r="D282" s="375" t="str">
        <f>IF(ISBLANK(DataPembayaran_BLU!$F281),"",DataPembayaran_BLU!$F281)</f>
        <v/>
      </c>
      <c r="E282" s="375" t="str">
        <f t="shared" si="4"/>
        <v/>
      </c>
      <c r="F282" s="10" t="str">
        <f>IF(ISBLANK(DataPembayaran_BLU!$L281),"",DataPembayaran_BLU!$L281)</f>
        <v/>
      </c>
      <c r="G282" s="372" t="str">
        <f>IF(ISBLANK(DataPembayaran_BLU!M281),"",DataPembayaran_BLU!M281)</f>
        <v/>
      </c>
      <c r="H282" s="11" t="str">
        <f>IF(ISBLANK(DataPembayaran_BLU!N281),"",DataPembayaran_BLU!N281)</f>
        <v/>
      </c>
      <c r="I282" s="12" t="str">
        <f>IF(ISBLANK(DataPembayaran_BLU!O281),"",DataPembayaran_BLU!O281)</f>
        <v/>
      </c>
      <c r="J282" s="11" t="str">
        <f>IF(ISBLANK(DataPembayaran_BLU!P281),"",DataPembayaran_BLU!P281)</f>
        <v/>
      </c>
      <c r="K282" s="11" t="str">
        <f>IF(ISBLANK(DataPembayaran_BLU!Q281),"",DataPembayaran_BLU!Q281)</f>
        <v/>
      </c>
      <c r="L282" s="11" t="str">
        <f>IF(ISBLANK(DataPembayaran_BLU!R281),"",DataPembayaran_BLU!R281)</f>
        <v/>
      </c>
    </row>
    <row r="283" spans="1:12" ht="25.35" customHeight="1">
      <c r="A283" s="372" t="str">
        <f>IF(ISBLANK(DataPembayaran_BLU!A282),"",DataPembayaran_BLU!A282)</f>
        <v/>
      </c>
      <c r="B283" s="373" t="str">
        <f>IF(ISBLANK(DataPembayaran_BLU!B282),"",DataPembayaran_BLU!B282)</f>
        <v/>
      </c>
      <c r="C283" s="374" t="str">
        <f>IF(ISBLANK(DataPembayaran_BLU!C282),"",DataPembayaran_BLU!C282)</f>
        <v/>
      </c>
      <c r="D283" s="375" t="str">
        <f>IF(ISBLANK(DataPembayaran_BLU!$F282),"",DataPembayaran_BLU!$F282)</f>
        <v/>
      </c>
      <c r="E283" s="375" t="str">
        <f t="shared" si="4"/>
        <v/>
      </c>
      <c r="F283" s="10" t="str">
        <f>IF(ISBLANK(DataPembayaran_BLU!$L282),"",DataPembayaran_BLU!$L282)</f>
        <v/>
      </c>
      <c r="G283" s="372" t="str">
        <f>IF(ISBLANK(DataPembayaran_BLU!M282),"",DataPembayaran_BLU!M282)</f>
        <v/>
      </c>
      <c r="H283" s="11" t="str">
        <f>IF(ISBLANK(DataPembayaran_BLU!N282),"",DataPembayaran_BLU!N282)</f>
        <v/>
      </c>
      <c r="I283" s="12" t="str">
        <f>IF(ISBLANK(DataPembayaran_BLU!O282),"",DataPembayaran_BLU!O282)</f>
        <v/>
      </c>
      <c r="J283" s="11" t="str">
        <f>IF(ISBLANK(DataPembayaran_BLU!P282),"",DataPembayaran_BLU!P282)</f>
        <v/>
      </c>
      <c r="K283" s="11" t="str">
        <f>IF(ISBLANK(DataPembayaran_BLU!Q282),"",DataPembayaran_BLU!Q282)</f>
        <v/>
      </c>
      <c r="L283" s="11" t="str">
        <f>IF(ISBLANK(DataPembayaran_BLU!R282),"",DataPembayaran_BLU!R282)</f>
        <v/>
      </c>
    </row>
    <row r="284" spans="1:12" ht="25.35" customHeight="1">
      <c r="A284" s="372" t="str">
        <f>IF(ISBLANK(DataPembayaran_BLU!A283),"",DataPembayaran_BLU!A283)</f>
        <v/>
      </c>
      <c r="B284" s="373" t="str">
        <f>IF(ISBLANK(DataPembayaran_BLU!B283),"",DataPembayaran_BLU!B283)</f>
        <v/>
      </c>
      <c r="C284" s="374" t="str">
        <f>IF(ISBLANK(DataPembayaran_BLU!C283),"",DataPembayaran_BLU!C283)</f>
        <v/>
      </c>
      <c r="D284" s="375" t="str">
        <f>IF(ISBLANK(DataPembayaran_BLU!$F283),"",DataPembayaran_BLU!$F283)</f>
        <v/>
      </c>
      <c r="E284" s="375" t="str">
        <f t="shared" si="4"/>
        <v/>
      </c>
      <c r="F284" s="10" t="str">
        <f>IF(ISBLANK(DataPembayaran_BLU!$L283),"",DataPembayaran_BLU!$L283)</f>
        <v/>
      </c>
      <c r="G284" s="372" t="str">
        <f>IF(ISBLANK(DataPembayaran_BLU!M283),"",DataPembayaran_BLU!M283)</f>
        <v/>
      </c>
      <c r="H284" s="11" t="str">
        <f>IF(ISBLANK(DataPembayaran_BLU!N283),"",DataPembayaran_BLU!N283)</f>
        <v/>
      </c>
      <c r="I284" s="12" t="str">
        <f>IF(ISBLANK(DataPembayaran_BLU!O283),"",DataPembayaran_BLU!O283)</f>
        <v/>
      </c>
      <c r="J284" s="11" t="str">
        <f>IF(ISBLANK(DataPembayaran_BLU!P283),"",DataPembayaran_BLU!P283)</f>
        <v/>
      </c>
      <c r="K284" s="11" t="str">
        <f>IF(ISBLANK(DataPembayaran_BLU!Q283),"",DataPembayaran_BLU!Q283)</f>
        <v/>
      </c>
      <c r="L284" s="11" t="str">
        <f>IF(ISBLANK(DataPembayaran_BLU!R283),"",DataPembayaran_BLU!R283)</f>
        <v/>
      </c>
    </row>
    <row r="285" spans="1:12" ht="25.35" customHeight="1">
      <c r="A285" s="372" t="str">
        <f>IF(ISBLANK(DataPembayaran_BLU!A284),"",DataPembayaran_BLU!A284)</f>
        <v/>
      </c>
      <c r="B285" s="373" t="str">
        <f>IF(ISBLANK(DataPembayaran_BLU!B284),"",DataPembayaran_BLU!B284)</f>
        <v/>
      </c>
      <c r="C285" s="374" t="str">
        <f>IF(ISBLANK(DataPembayaran_BLU!C284),"",DataPembayaran_BLU!C284)</f>
        <v/>
      </c>
      <c r="D285" s="375" t="str">
        <f>IF(ISBLANK(DataPembayaran_BLU!$F284),"",DataPembayaran_BLU!$F284)</f>
        <v/>
      </c>
      <c r="E285" s="375" t="str">
        <f t="shared" si="4"/>
        <v/>
      </c>
      <c r="F285" s="10" t="str">
        <f>IF(ISBLANK(DataPembayaran_BLU!$L284),"",DataPembayaran_BLU!$L284)</f>
        <v/>
      </c>
      <c r="G285" s="372" t="str">
        <f>IF(ISBLANK(DataPembayaran_BLU!M284),"",DataPembayaran_BLU!M284)</f>
        <v/>
      </c>
      <c r="H285" s="11" t="str">
        <f>IF(ISBLANK(DataPembayaran_BLU!N284),"",DataPembayaran_BLU!N284)</f>
        <v/>
      </c>
      <c r="I285" s="12" t="str">
        <f>IF(ISBLANK(DataPembayaran_BLU!O284),"",DataPembayaran_BLU!O284)</f>
        <v/>
      </c>
      <c r="J285" s="11" t="str">
        <f>IF(ISBLANK(DataPembayaran_BLU!P284),"",DataPembayaran_BLU!P284)</f>
        <v/>
      </c>
      <c r="K285" s="11" t="str">
        <f>IF(ISBLANK(DataPembayaran_BLU!Q284),"",DataPembayaran_BLU!Q284)</f>
        <v/>
      </c>
      <c r="L285" s="11" t="str">
        <f>IF(ISBLANK(DataPembayaran_BLU!R284),"",DataPembayaran_BLU!R284)</f>
        <v/>
      </c>
    </row>
    <row r="286" spans="1:12" ht="25.35" customHeight="1">
      <c r="A286" s="372" t="str">
        <f>IF(ISBLANK(DataPembayaran_BLU!A285),"",DataPembayaran_BLU!A285)</f>
        <v/>
      </c>
      <c r="B286" s="373" t="str">
        <f>IF(ISBLANK(DataPembayaran_BLU!B285),"",DataPembayaran_BLU!B285)</f>
        <v/>
      </c>
      <c r="C286" s="374" t="str">
        <f>IF(ISBLANK(DataPembayaran_BLU!C285),"",DataPembayaran_BLU!C285)</f>
        <v/>
      </c>
      <c r="D286" s="375" t="str">
        <f>IF(ISBLANK(DataPembayaran_BLU!$F285),"",DataPembayaran_BLU!$F285)</f>
        <v/>
      </c>
      <c r="E286" s="375" t="str">
        <f t="shared" si="4"/>
        <v/>
      </c>
      <c r="F286" s="10" t="str">
        <f>IF(ISBLANK(DataPembayaran_BLU!$L285),"",DataPembayaran_BLU!$L285)</f>
        <v/>
      </c>
      <c r="G286" s="372" t="str">
        <f>IF(ISBLANK(DataPembayaran_BLU!M285),"",DataPembayaran_BLU!M285)</f>
        <v/>
      </c>
      <c r="H286" s="11" t="str">
        <f>IF(ISBLANK(DataPembayaran_BLU!N285),"",DataPembayaran_BLU!N285)</f>
        <v/>
      </c>
      <c r="I286" s="12" t="str">
        <f>IF(ISBLANK(DataPembayaran_BLU!O285),"",DataPembayaran_BLU!O285)</f>
        <v/>
      </c>
      <c r="J286" s="11" t="str">
        <f>IF(ISBLANK(DataPembayaran_BLU!P285),"",DataPembayaran_BLU!P285)</f>
        <v/>
      </c>
      <c r="K286" s="11" t="str">
        <f>IF(ISBLANK(DataPembayaran_BLU!Q285),"",DataPembayaran_BLU!Q285)</f>
        <v/>
      </c>
      <c r="L286" s="11" t="str">
        <f>IF(ISBLANK(DataPembayaran_BLU!R285),"",DataPembayaran_BLU!R285)</f>
        <v/>
      </c>
    </row>
    <row r="287" spans="1:12" ht="25.35" customHeight="1">
      <c r="A287" s="372" t="str">
        <f>IF(ISBLANK(DataPembayaran_BLU!A286),"",DataPembayaran_BLU!A286)</f>
        <v/>
      </c>
      <c r="B287" s="373" t="str">
        <f>IF(ISBLANK(DataPembayaran_BLU!B286),"",DataPembayaran_BLU!B286)</f>
        <v/>
      </c>
      <c r="C287" s="374" t="str">
        <f>IF(ISBLANK(DataPembayaran_BLU!C286),"",DataPembayaran_BLU!C286)</f>
        <v/>
      </c>
      <c r="D287" s="375" t="str">
        <f>IF(ISBLANK(DataPembayaran_BLU!$F286),"",DataPembayaran_BLU!$F286)</f>
        <v/>
      </c>
      <c r="E287" s="375" t="str">
        <f t="shared" si="4"/>
        <v/>
      </c>
      <c r="F287" s="10" t="str">
        <f>IF(ISBLANK(DataPembayaran_BLU!$L286),"",DataPembayaran_BLU!$L286)</f>
        <v/>
      </c>
      <c r="G287" s="372" t="str">
        <f>IF(ISBLANK(DataPembayaran_BLU!M286),"",DataPembayaran_BLU!M286)</f>
        <v/>
      </c>
      <c r="H287" s="11" t="str">
        <f>IF(ISBLANK(DataPembayaran_BLU!N286),"",DataPembayaran_BLU!N286)</f>
        <v/>
      </c>
      <c r="I287" s="12" t="str">
        <f>IF(ISBLANK(DataPembayaran_BLU!O286),"",DataPembayaran_BLU!O286)</f>
        <v/>
      </c>
      <c r="J287" s="11" t="str">
        <f>IF(ISBLANK(DataPembayaran_BLU!P286),"",DataPembayaran_BLU!P286)</f>
        <v/>
      </c>
      <c r="K287" s="11" t="str">
        <f>IF(ISBLANK(DataPembayaran_BLU!Q286),"",DataPembayaran_BLU!Q286)</f>
        <v/>
      </c>
      <c r="L287" s="11" t="str">
        <f>IF(ISBLANK(DataPembayaran_BLU!R286),"",DataPembayaran_BLU!R286)</f>
        <v/>
      </c>
    </row>
    <row r="288" spans="1:12" ht="25.35" customHeight="1">
      <c r="A288" s="372" t="str">
        <f>IF(ISBLANK(DataPembayaran_BLU!A287),"",DataPembayaran_BLU!A287)</f>
        <v/>
      </c>
      <c r="B288" s="373" t="str">
        <f>IF(ISBLANK(DataPembayaran_BLU!B287),"",DataPembayaran_BLU!B287)</f>
        <v/>
      </c>
      <c r="C288" s="374" t="str">
        <f>IF(ISBLANK(DataPembayaran_BLU!C287),"",DataPembayaran_BLU!C287)</f>
        <v/>
      </c>
      <c r="D288" s="375" t="str">
        <f>IF(ISBLANK(DataPembayaran_BLU!$F287),"",DataPembayaran_BLU!$F287)</f>
        <v/>
      </c>
      <c r="E288" s="375" t="str">
        <f t="shared" si="4"/>
        <v/>
      </c>
      <c r="F288" s="10" t="str">
        <f>IF(ISBLANK(DataPembayaran_BLU!$L287),"",DataPembayaran_BLU!$L287)</f>
        <v/>
      </c>
      <c r="G288" s="372" t="str">
        <f>IF(ISBLANK(DataPembayaran_BLU!M287),"",DataPembayaran_BLU!M287)</f>
        <v/>
      </c>
      <c r="H288" s="11" t="str">
        <f>IF(ISBLANK(DataPembayaran_BLU!N287),"",DataPembayaran_BLU!N287)</f>
        <v/>
      </c>
      <c r="I288" s="12" t="str">
        <f>IF(ISBLANK(DataPembayaran_BLU!O287),"",DataPembayaran_BLU!O287)</f>
        <v/>
      </c>
      <c r="J288" s="11" t="str">
        <f>IF(ISBLANK(DataPembayaran_BLU!P287),"",DataPembayaran_BLU!P287)</f>
        <v/>
      </c>
      <c r="K288" s="11" t="str">
        <f>IF(ISBLANK(DataPembayaran_BLU!Q287),"",DataPembayaran_BLU!Q287)</f>
        <v/>
      </c>
      <c r="L288" s="11" t="str">
        <f>IF(ISBLANK(DataPembayaran_BLU!R287),"",DataPembayaran_BLU!R287)</f>
        <v/>
      </c>
    </row>
    <row r="289" spans="1:12" ht="25.35" customHeight="1">
      <c r="A289" s="372" t="str">
        <f>IF(ISBLANK(DataPembayaran_BLU!A288),"",DataPembayaran_BLU!A288)</f>
        <v/>
      </c>
      <c r="B289" s="373" t="str">
        <f>IF(ISBLANK(DataPembayaran_BLU!B288),"",DataPembayaran_BLU!B288)</f>
        <v/>
      </c>
      <c r="C289" s="374" t="str">
        <f>IF(ISBLANK(DataPembayaran_BLU!C288),"",DataPembayaran_BLU!C288)</f>
        <v/>
      </c>
      <c r="D289" s="375" t="str">
        <f>IF(ISBLANK(DataPembayaran_BLU!$F288),"",DataPembayaran_BLU!$F288)</f>
        <v/>
      </c>
      <c r="E289" s="375" t="str">
        <f t="shared" si="4"/>
        <v/>
      </c>
      <c r="F289" s="10" t="str">
        <f>IF(ISBLANK(DataPembayaran_BLU!$L288),"",DataPembayaran_BLU!$L288)</f>
        <v/>
      </c>
      <c r="G289" s="372" t="str">
        <f>IF(ISBLANK(DataPembayaran_BLU!M288),"",DataPembayaran_BLU!M288)</f>
        <v/>
      </c>
      <c r="H289" s="11" t="str">
        <f>IF(ISBLANK(DataPembayaran_BLU!N288),"",DataPembayaran_BLU!N288)</f>
        <v/>
      </c>
      <c r="I289" s="12" t="str">
        <f>IF(ISBLANK(DataPembayaran_BLU!O288),"",DataPembayaran_BLU!O288)</f>
        <v/>
      </c>
      <c r="J289" s="11" t="str">
        <f>IF(ISBLANK(DataPembayaran_BLU!P288),"",DataPembayaran_BLU!P288)</f>
        <v/>
      </c>
      <c r="K289" s="11" t="str">
        <f>IF(ISBLANK(DataPembayaran_BLU!Q288),"",DataPembayaran_BLU!Q288)</f>
        <v/>
      </c>
      <c r="L289" s="11" t="str">
        <f>IF(ISBLANK(DataPembayaran_BLU!R288),"",DataPembayaran_BLU!R288)</f>
        <v/>
      </c>
    </row>
    <row r="290" spans="1:12" ht="25.35" customHeight="1">
      <c r="A290" s="372" t="str">
        <f>IF(ISBLANK(DataPembayaran_BLU!A289),"",DataPembayaran_BLU!A289)</f>
        <v/>
      </c>
      <c r="B290" s="373" t="str">
        <f>IF(ISBLANK(DataPembayaran_BLU!B289),"",DataPembayaran_BLU!B289)</f>
        <v/>
      </c>
      <c r="C290" s="374" t="str">
        <f>IF(ISBLANK(DataPembayaran_BLU!C289),"",DataPembayaran_BLU!C289)</f>
        <v/>
      </c>
      <c r="D290" s="375" t="str">
        <f>IF(ISBLANK(DataPembayaran_BLU!$F289),"",DataPembayaran_BLU!$F289)</f>
        <v/>
      </c>
      <c r="E290" s="375" t="str">
        <f t="shared" si="4"/>
        <v/>
      </c>
      <c r="F290" s="10" t="str">
        <f>IF(ISBLANK(DataPembayaran_BLU!$L289),"",DataPembayaran_BLU!$L289)</f>
        <v/>
      </c>
      <c r="G290" s="372" t="str">
        <f>IF(ISBLANK(DataPembayaran_BLU!M289),"",DataPembayaran_BLU!M289)</f>
        <v/>
      </c>
      <c r="H290" s="11" t="str">
        <f>IF(ISBLANK(DataPembayaran_BLU!N289),"",DataPembayaran_BLU!N289)</f>
        <v/>
      </c>
      <c r="I290" s="12" t="str">
        <f>IF(ISBLANK(DataPembayaran_BLU!O289),"",DataPembayaran_BLU!O289)</f>
        <v/>
      </c>
      <c r="J290" s="11" t="str">
        <f>IF(ISBLANK(DataPembayaran_BLU!P289),"",DataPembayaran_BLU!P289)</f>
        <v/>
      </c>
      <c r="K290" s="11" t="str">
        <f>IF(ISBLANK(DataPembayaran_BLU!Q289),"",DataPembayaran_BLU!Q289)</f>
        <v/>
      </c>
      <c r="L290" s="11" t="str">
        <f>IF(ISBLANK(DataPembayaran_BLU!R289),"",DataPembayaran_BLU!R289)</f>
        <v/>
      </c>
    </row>
    <row r="291" spans="1:12" ht="25.35" customHeight="1">
      <c r="A291" s="372" t="str">
        <f>IF(ISBLANK(DataPembayaran_BLU!A290),"",DataPembayaran_BLU!A290)</f>
        <v/>
      </c>
      <c r="B291" s="373" t="str">
        <f>IF(ISBLANK(DataPembayaran_BLU!B290),"",DataPembayaran_BLU!B290)</f>
        <v/>
      </c>
      <c r="C291" s="374" t="str">
        <f>IF(ISBLANK(DataPembayaran_BLU!C290),"",DataPembayaran_BLU!C290)</f>
        <v/>
      </c>
      <c r="D291" s="375" t="str">
        <f>IF(ISBLANK(DataPembayaran_BLU!$F290),"",DataPembayaran_BLU!$F290)</f>
        <v/>
      </c>
      <c r="E291" s="375" t="str">
        <f t="shared" si="4"/>
        <v/>
      </c>
      <c r="F291" s="10" t="str">
        <f>IF(ISBLANK(DataPembayaran_BLU!$L290),"",DataPembayaran_BLU!$L290)</f>
        <v/>
      </c>
      <c r="G291" s="372" t="str">
        <f>IF(ISBLANK(DataPembayaran_BLU!M290),"",DataPembayaran_BLU!M290)</f>
        <v/>
      </c>
      <c r="H291" s="11" t="str">
        <f>IF(ISBLANK(DataPembayaran_BLU!N290),"",DataPembayaran_BLU!N290)</f>
        <v/>
      </c>
      <c r="I291" s="12" t="str">
        <f>IF(ISBLANK(DataPembayaran_BLU!O290),"",DataPembayaran_BLU!O290)</f>
        <v/>
      </c>
      <c r="J291" s="11" t="str">
        <f>IF(ISBLANK(DataPembayaran_BLU!P290),"",DataPembayaran_BLU!P290)</f>
        <v/>
      </c>
      <c r="K291" s="11" t="str">
        <f>IF(ISBLANK(DataPembayaran_BLU!Q290),"",DataPembayaran_BLU!Q290)</f>
        <v/>
      </c>
      <c r="L291" s="11" t="str">
        <f>IF(ISBLANK(DataPembayaran_BLU!R290),"",DataPembayaran_BLU!R290)</f>
        <v/>
      </c>
    </row>
    <row r="292" spans="1:12" ht="25.35" customHeight="1">
      <c r="A292" s="372" t="str">
        <f>IF(ISBLANK(DataPembayaran_BLU!A291),"",DataPembayaran_BLU!A291)</f>
        <v/>
      </c>
      <c r="B292" s="373" t="str">
        <f>IF(ISBLANK(DataPembayaran_BLU!B291),"",DataPembayaran_BLU!B291)</f>
        <v/>
      </c>
      <c r="C292" s="374" t="str">
        <f>IF(ISBLANK(DataPembayaran_BLU!C291),"",DataPembayaran_BLU!C291)</f>
        <v/>
      </c>
      <c r="D292" s="375" t="str">
        <f>IF(ISBLANK(DataPembayaran_BLU!$F291),"",DataPembayaran_BLU!$F291)</f>
        <v/>
      </c>
      <c r="E292" s="375" t="str">
        <f t="shared" si="4"/>
        <v/>
      </c>
      <c r="F292" s="10" t="str">
        <f>IF(ISBLANK(DataPembayaran_BLU!$L291),"",DataPembayaran_BLU!$L291)</f>
        <v/>
      </c>
      <c r="G292" s="372" t="str">
        <f>IF(ISBLANK(DataPembayaran_BLU!M291),"",DataPembayaran_BLU!M291)</f>
        <v/>
      </c>
      <c r="H292" s="11" t="str">
        <f>IF(ISBLANK(DataPembayaran_BLU!N291),"",DataPembayaran_BLU!N291)</f>
        <v/>
      </c>
      <c r="I292" s="12" t="str">
        <f>IF(ISBLANK(DataPembayaran_BLU!O291),"",DataPembayaran_BLU!O291)</f>
        <v/>
      </c>
      <c r="J292" s="11" t="str">
        <f>IF(ISBLANK(DataPembayaran_BLU!P291),"",DataPembayaran_BLU!P291)</f>
        <v/>
      </c>
      <c r="K292" s="11" t="str">
        <f>IF(ISBLANK(DataPembayaran_BLU!Q291),"",DataPembayaran_BLU!Q291)</f>
        <v/>
      </c>
      <c r="L292" s="11" t="str">
        <f>IF(ISBLANK(DataPembayaran_BLU!R291),"",DataPembayaran_BLU!R291)</f>
        <v/>
      </c>
    </row>
    <row r="293" spans="1:12" ht="25.35" customHeight="1">
      <c r="A293" s="372" t="str">
        <f>IF(ISBLANK(DataPembayaran_BLU!A292),"",DataPembayaran_BLU!A292)</f>
        <v/>
      </c>
      <c r="B293" s="373" t="str">
        <f>IF(ISBLANK(DataPembayaran_BLU!B292),"",DataPembayaran_BLU!B292)</f>
        <v/>
      </c>
      <c r="C293" s="374" t="str">
        <f>IF(ISBLANK(DataPembayaran_BLU!C292),"",DataPembayaran_BLU!C292)</f>
        <v/>
      </c>
      <c r="D293" s="375" t="str">
        <f>IF(ISBLANK(DataPembayaran_BLU!$F292),"",DataPembayaran_BLU!$F292)</f>
        <v/>
      </c>
      <c r="E293" s="375" t="str">
        <f t="shared" si="4"/>
        <v/>
      </c>
      <c r="F293" s="10" t="str">
        <f>IF(ISBLANK(DataPembayaran_BLU!$L292),"",DataPembayaran_BLU!$L292)</f>
        <v/>
      </c>
      <c r="G293" s="372" t="str">
        <f>IF(ISBLANK(DataPembayaran_BLU!M292),"",DataPembayaran_BLU!M292)</f>
        <v/>
      </c>
      <c r="H293" s="11" t="str">
        <f>IF(ISBLANK(DataPembayaran_BLU!N292),"",DataPembayaran_BLU!N292)</f>
        <v/>
      </c>
      <c r="I293" s="12" t="str">
        <f>IF(ISBLANK(DataPembayaran_BLU!O292),"",DataPembayaran_BLU!O292)</f>
        <v/>
      </c>
      <c r="J293" s="11" t="str">
        <f>IF(ISBLANK(DataPembayaran_BLU!P292),"",DataPembayaran_BLU!P292)</f>
        <v/>
      </c>
      <c r="K293" s="11" t="str">
        <f>IF(ISBLANK(DataPembayaran_BLU!Q292),"",DataPembayaran_BLU!Q292)</f>
        <v/>
      </c>
      <c r="L293" s="11" t="str">
        <f>IF(ISBLANK(DataPembayaran_BLU!R292),"",DataPembayaran_BLU!R292)</f>
        <v/>
      </c>
    </row>
    <row r="294" spans="1:12" ht="25.35" customHeight="1">
      <c r="A294" s="372" t="str">
        <f>IF(ISBLANK(DataPembayaran_BLU!A293),"",DataPembayaran_BLU!A293)</f>
        <v/>
      </c>
      <c r="B294" s="373" t="str">
        <f>IF(ISBLANK(DataPembayaran_BLU!B293),"",DataPembayaran_BLU!B293)</f>
        <v/>
      </c>
      <c r="C294" s="374" t="str">
        <f>IF(ISBLANK(DataPembayaran_BLU!C293),"",DataPembayaran_BLU!C293)</f>
        <v/>
      </c>
      <c r="D294" s="375" t="str">
        <f>IF(ISBLANK(DataPembayaran_BLU!$F293),"",DataPembayaran_BLU!$F293)</f>
        <v/>
      </c>
      <c r="E294" s="375" t="str">
        <f t="shared" si="4"/>
        <v/>
      </c>
      <c r="F294" s="10" t="str">
        <f>IF(ISBLANK(DataPembayaran_BLU!$L293),"",DataPembayaran_BLU!$L293)</f>
        <v/>
      </c>
      <c r="G294" s="372" t="str">
        <f>IF(ISBLANK(DataPembayaran_BLU!M293),"",DataPembayaran_BLU!M293)</f>
        <v/>
      </c>
      <c r="H294" s="11" t="str">
        <f>IF(ISBLANK(DataPembayaran_BLU!N293),"",DataPembayaran_BLU!N293)</f>
        <v/>
      </c>
      <c r="I294" s="12" t="str">
        <f>IF(ISBLANK(DataPembayaran_BLU!O293),"",DataPembayaran_BLU!O293)</f>
        <v/>
      </c>
      <c r="J294" s="11" t="str">
        <f>IF(ISBLANK(DataPembayaran_BLU!P293),"",DataPembayaran_BLU!P293)</f>
        <v/>
      </c>
      <c r="K294" s="11" t="str">
        <f>IF(ISBLANK(DataPembayaran_BLU!Q293),"",DataPembayaran_BLU!Q293)</f>
        <v/>
      </c>
      <c r="L294" s="11" t="str">
        <f>IF(ISBLANK(DataPembayaran_BLU!R293),"",DataPembayaran_BLU!R293)</f>
        <v/>
      </c>
    </row>
    <row r="295" spans="1:12" ht="25.35" customHeight="1">
      <c r="A295" s="372" t="str">
        <f>IF(ISBLANK(DataPembayaran_BLU!A294),"",DataPembayaran_BLU!A294)</f>
        <v/>
      </c>
      <c r="B295" s="373" t="str">
        <f>IF(ISBLANK(DataPembayaran_BLU!B294),"",DataPembayaran_BLU!B294)</f>
        <v/>
      </c>
      <c r="C295" s="374" t="str">
        <f>IF(ISBLANK(DataPembayaran_BLU!C294),"",DataPembayaran_BLU!C294)</f>
        <v/>
      </c>
      <c r="D295" s="375" t="str">
        <f>IF(ISBLANK(DataPembayaran_BLU!$F294),"",DataPembayaran_BLU!$F294)</f>
        <v/>
      </c>
      <c r="E295" s="375" t="str">
        <f t="shared" si="4"/>
        <v/>
      </c>
      <c r="F295" s="10" t="str">
        <f>IF(ISBLANK(DataPembayaran_BLU!$L294),"",DataPembayaran_BLU!$L294)</f>
        <v/>
      </c>
      <c r="G295" s="372" t="str">
        <f>IF(ISBLANK(DataPembayaran_BLU!M294),"",DataPembayaran_BLU!M294)</f>
        <v/>
      </c>
      <c r="H295" s="11" t="str">
        <f>IF(ISBLANK(DataPembayaran_BLU!N294),"",DataPembayaran_BLU!N294)</f>
        <v/>
      </c>
      <c r="I295" s="12" t="str">
        <f>IF(ISBLANK(DataPembayaran_BLU!O294),"",DataPembayaran_BLU!O294)</f>
        <v/>
      </c>
      <c r="J295" s="11" t="str">
        <f>IF(ISBLANK(DataPembayaran_BLU!P294),"",DataPembayaran_BLU!P294)</f>
        <v/>
      </c>
      <c r="K295" s="11" t="str">
        <f>IF(ISBLANK(DataPembayaran_BLU!Q294),"",DataPembayaran_BLU!Q294)</f>
        <v/>
      </c>
      <c r="L295" s="11" t="str">
        <f>IF(ISBLANK(DataPembayaran_BLU!R294),"",DataPembayaran_BLU!R294)</f>
        <v/>
      </c>
    </row>
    <row r="296" spans="1:12" ht="25.35" customHeight="1">
      <c r="A296" s="372" t="str">
        <f>IF(ISBLANK(DataPembayaran_BLU!A295),"",DataPembayaran_BLU!A295)</f>
        <v/>
      </c>
      <c r="B296" s="373" t="str">
        <f>IF(ISBLANK(DataPembayaran_BLU!B295),"",DataPembayaran_BLU!B295)</f>
        <v/>
      </c>
      <c r="C296" s="374" t="str">
        <f>IF(ISBLANK(DataPembayaran_BLU!C295),"",DataPembayaran_BLU!C295)</f>
        <v/>
      </c>
      <c r="D296" s="375" t="str">
        <f>IF(ISBLANK(DataPembayaran_BLU!$F295),"",DataPembayaran_BLU!$F295)</f>
        <v/>
      </c>
      <c r="E296" s="375" t="str">
        <f t="shared" si="4"/>
        <v/>
      </c>
      <c r="F296" s="10" t="str">
        <f>IF(ISBLANK(DataPembayaran_BLU!$L295),"",DataPembayaran_BLU!$L295)</f>
        <v/>
      </c>
      <c r="G296" s="372" t="str">
        <f>IF(ISBLANK(DataPembayaran_BLU!M295),"",DataPembayaran_BLU!M295)</f>
        <v/>
      </c>
      <c r="H296" s="11" t="str">
        <f>IF(ISBLANK(DataPembayaran_BLU!N295),"",DataPembayaran_BLU!N295)</f>
        <v/>
      </c>
      <c r="I296" s="12" t="str">
        <f>IF(ISBLANK(DataPembayaran_BLU!O295),"",DataPembayaran_BLU!O295)</f>
        <v/>
      </c>
      <c r="J296" s="11" t="str">
        <f>IF(ISBLANK(DataPembayaran_BLU!P295),"",DataPembayaran_BLU!P295)</f>
        <v/>
      </c>
      <c r="K296" s="11" t="str">
        <f>IF(ISBLANK(DataPembayaran_BLU!Q295),"",DataPembayaran_BLU!Q295)</f>
        <v/>
      </c>
      <c r="L296" s="11" t="str">
        <f>IF(ISBLANK(DataPembayaran_BLU!R295),"",DataPembayaran_BLU!R295)</f>
        <v/>
      </c>
    </row>
    <row r="297" spans="1:12" ht="25.35" customHeight="1">
      <c r="A297" s="372" t="str">
        <f>IF(ISBLANK(DataPembayaran_BLU!A296),"",DataPembayaran_BLU!A296)</f>
        <v/>
      </c>
      <c r="B297" s="373" t="str">
        <f>IF(ISBLANK(DataPembayaran_BLU!B296),"",DataPembayaran_BLU!B296)</f>
        <v/>
      </c>
      <c r="C297" s="374" t="str">
        <f>IF(ISBLANK(DataPembayaran_BLU!C296),"",DataPembayaran_BLU!C296)</f>
        <v/>
      </c>
      <c r="D297" s="375" t="str">
        <f>IF(ISBLANK(DataPembayaran_BLU!$F296),"",DataPembayaran_BLU!$F296)</f>
        <v/>
      </c>
      <c r="E297" s="375" t="str">
        <f t="shared" si="4"/>
        <v/>
      </c>
      <c r="F297" s="10" t="str">
        <f>IF(ISBLANK(DataPembayaran_BLU!$L296),"",DataPembayaran_BLU!$L296)</f>
        <v/>
      </c>
      <c r="G297" s="372" t="str">
        <f>IF(ISBLANK(DataPembayaran_BLU!M296),"",DataPembayaran_BLU!M296)</f>
        <v/>
      </c>
      <c r="H297" s="11" t="str">
        <f>IF(ISBLANK(DataPembayaran_BLU!N296),"",DataPembayaran_BLU!N296)</f>
        <v/>
      </c>
      <c r="I297" s="12" t="str">
        <f>IF(ISBLANK(DataPembayaran_BLU!O296),"",DataPembayaran_BLU!O296)</f>
        <v/>
      </c>
      <c r="J297" s="11" t="str">
        <f>IF(ISBLANK(DataPembayaran_BLU!P296),"",DataPembayaran_BLU!P296)</f>
        <v/>
      </c>
      <c r="K297" s="11" t="str">
        <f>IF(ISBLANK(DataPembayaran_BLU!Q296),"",DataPembayaran_BLU!Q296)</f>
        <v/>
      </c>
      <c r="L297" s="11" t="str">
        <f>IF(ISBLANK(DataPembayaran_BLU!R296),"",DataPembayaran_BLU!R296)</f>
        <v/>
      </c>
    </row>
    <row r="298" spans="1:12" ht="25.35" customHeight="1">
      <c r="A298" s="372" t="str">
        <f>IF(ISBLANK(DataPembayaran_BLU!A297),"",DataPembayaran_BLU!A297)</f>
        <v/>
      </c>
      <c r="B298" s="373" t="str">
        <f>IF(ISBLANK(DataPembayaran_BLU!B297),"",DataPembayaran_BLU!B297)</f>
        <v/>
      </c>
      <c r="C298" s="374" t="str">
        <f>IF(ISBLANK(DataPembayaran_BLU!C297),"",DataPembayaran_BLU!C297)</f>
        <v/>
      </c>
      <c r="D298" s="375" t="str">
        <f>IF(ISBLANK(DataPembayaran_BLU!$F297),"",DataPembayaran_BLU!$F297)</f>
        <v/>
      </c>
      <c r="E298" s="375" t="str">
        <f t="shared" si="4"/>
        <v/>
      </c>
      <c r="F298" s="10" t="str">
        <f>IF(ISBLANK(DataPembayaran_BLU!$L297),"",DataPembayaran_BLU!$L297)</f>
        <v/>
      </c>
      <c r="G298" s="372" t="str">
        <f>IF(ISBLANK(DataPembayaran_BLU!M297),"",DataPembayaran_BLU!M297)</f>
        <v/>
      </c>
      <c r="H298" s="11" t="str">
        <f>IF(ISBLANK(DataPembayaran_BLU!N297),"",DataPembayaran_BLU!N297)</f>
        <v/>
      </c>
      <c r="I298" s="12" t="str">
        <f>IF(ISBLANK(DataPembayaran_BLU!O297),"",DataPembayaran_BLU!O297)</f>
        <v/>
      </c>
      <c r="J298" s="11" t="str">
        <f>IF(ISBLANK(DataPembayaran_BLU!P297),"",DataPembayaran_BLU!P297)</f>
        <v/>
      </c>
      <c r="K298" s="11" t="str">
        <f>IF(ISBLANK(DataPembayaran_BLU!Q297),"",DataPembayaran_BLU!Q297)</f>
        <v/>
      </c>
      <c r="L298" s="11" t="str">
        <f>IF(ISBLANK(DataPembayaran_BLU!R297),"",DataPembayaran_BLU!R297)</f>
        <v/>
      </c>
    </row>
    <row r="299" spans="1:12" ht="25.35" customHeight="1">
      <c r="A299" s="372" t="str">
        <f>IF(ISBLANK(DataPembayaran_BLU!A298),"",DataPembayaran_BLU!A298)</f>
        <v/>
      </c>
      <c r="B299" s="373" t="str">
        <f>IF(ISBLANK(DataPembayaran_BLU!B298),"",DataPembayaran_BLU!B298)</f>
        <v/>
      </c>
      <c r="C299" s="374" t="str">
        <f>IF(ISBLANK(DataPembayaran_BLU!C298),"",DataPembayaran_BLU!C298)</f>
        <v/>
      </c>
      <c r="D299" s="375" t="str">
        <f>IF(ISBLANK(DataPembayaran_BLU!$F298),"",DataPembayaran_BLU!$F298)</f>
        <v/>
      </c>
      <c r="E299" s="375" t="str">
        <f t="shared" si="4"/>
        <v/>
      </c>
      <c r="F299" s="10" t="str">
        <f>IF(ISBLANK(DataPembayaran_BLU!$L298),"",DataPembayaran_BLU!$L298)</f>
        <v/>
      </c>
      <c r="G299" s="372" t="str">
        <f>IF(ISBLANK(DataPembayaran_BLU!M298),"",DataPembayaran_BLU!M298)</f>
        <v/>
      </c>
      <c r="H299" s="11" t="str">
        <f>IF(ISBLANK(DataPembayaran_BLU!N298),"",DataPembayaran_BLU!N298)</f>
        <v/>
      </c>
      <c r="I299" s="12" t="str">
        <f>IF(ISBLANK(DataPembayaran_BLU!O298),"",DataPembayaran_BLU!O298)</f>
        <v/>
      </c>
      <c r="J299" s="11" t="str">
        <f>IF(ISBLANK(DataPembayaran_BLU!P298),"",DataPembayaran_BLU!P298)</f>
        <v/>
      </c>
      <c r="K299" s="11" t="str">
        <f>IF(ISBLANK(DataPembayaran_BLU!Q298),"",DataPembayaran_BLU!Q298)</f>
        <v/>
      </c>
      <c r="L299" s="11" t="str">
        <f>IF(ISBLANK(DataPembayaran_BLU!R298),"",DataPembayaran_BLU!R298)</f>
        <v/>
      </c>
    </row>
    <row r="300" spans="1:12" ht="25.35" customHeight="1">
      <c r="A300" s="372" t="str">
        <f>IF(ISBLANK(DataPembayaran_BLU!A299),"",DataPembayaran_BLU!A299)</f>
        <v/>
      </c>
      <c r="B300" s="373" t="str">
        <f>IF(ISBLANK(DataPembayaran_BLU!B299),"",DataPembayaran_BLU!B299)</f>
        <v/>
      </c>
      <c r="C300" s="374" t="str">
        <f>IF(ISBLANK(DataPembayaran_BLU!C299),"",DataPembayaran_BLU!C299)</f>
        <v/>
      </c>
      <c r="D300" s="375" t="str">
        <f>IF(ISBLANK(DataPembayaran_BLU!$F299),"",DataPembayaran_BLU!$F299)</f>
        <v/>
      </c>
      <c r="E300" s="375" t="str">
        <f t="shared" si="4"/>
        <v/>
      </c>
      <c r="F300" s="10" t="str">
        <f>IF(ISBLANK(DataPembayaran_BLU!$L299),"",DataPembayaran_BLU!$L299)</f>
        <v/>
      </c>
      <c r="G300" s="372" t="str">
        <f>IF(ISBLANK(DataPembayaran_BLU!M299),"",DataPembayaran_BLU!M299)</f>
        <v/>
      </c>
      <c r="H300" s="11" t="str">
        <f>IF(ISBLANK(DataPembayaran_BLU!N299),"",DataPembayaran_BLU!N299)</f>
        <v/>
      </c>
      <c r="I300" s="12" t="str">
        <f>IF(ISBLANK(DataPembayaran_BLU!O299),"",DataPembayaran_BLU!O299)</f>
        <v/>
      </c>
      <c r="J300" s="11" t="str">
        <f>IF(ISBLANK(DataPembayaran_BLU!P299),"",DataPembayaran_BLU!P299)</f>
        <v/>
      </c>
      <c r="K300" s="11" t="str">
        <f>IF(ISBLANK(DataPembayaran_BLU!Q299),"",DataPembayaran_BLU!Q299)</f>
        <v/>
      </c>
      <c r="L300" s="11" t="str">
        <f>IF(ISBLANK(DataPembayaran_BLU!R299),"",DataPembayaran_BLU!R299)</f>
        <v/>
      </c>
    </row>
    <row r="301" spans="1:12" ht="25.35" customHeight="1">
      <c r="A301" s="372" t="str">
        <f>IF(ISBLANK(DataPembayaran_BLU!A300),"",DataPembayaran_BLU!A300)</f>
        <v/>
      </c>
      <c r="B301" s="373" t="str">
        <f>IF(ISBLANK(DataPembayaran_BLU!B300),"",DataPembayaran_BLU!B300)</f>
        <v/>
      </c>
      <c r="C301" s="374" t="str">
        <f>IF(ISBLANK(DataPembayaran_BLU!C300),"",DataPembayaran_BLU!C300)</f>
        <v/>
      </c>
      <c r="D301" s="375" t="str">
        <f>IF(ISBLANK(DataPembayaran_BLU!$F300),"",DataPembayaran_BLU!$F300)</f>
        <v/>
      </c>
      <c r="E301" s="375" t="str">
        <f t="shared" si="4"/>
        <v/>
      </c>
      <c r="F301" s="10" t="str">
        <f>IF(ISBLANK(DataPembayaran_BLU!$L300),"",DataPembayaran_BLU!$L300)</f>
        <v/>
      </c>
      <c r="G301" s="372" t="str">
        <f>IF(ISBLANK(DataPembayaran_BLU!M300),"",DataPembayaran_BLU!M300)</f>
        <v/>
      </c>
      <c r="H301" s="11" t="str">
        <f>IF(ISBLANK(DataPembayaran_BLU!N300),"",DataPembayaran_BLU!N300)</f>
        <v/>
      </c>
      <c r="I301" s="12" t="str">
        <f>IF(ISBLANK(DataPembayaran_BLU!O300),"",DataPembayaran_BLU!O300)</f>
        <v/>
      </c>
      <c r="J301" s="11" t="str">
        <f>IF(ISBLANK(DataPembayaran_BLU!P300),"",DataPembayaran_BLU!P300)</f>
        <v/>
      </c>
      <c r="K301" s="11" t="str">
        <f>IF(ISBLANK(DataPembayaran_BLU!Q300),"",DataPembayaran_BLU!Q300)</f>
        <v/>
      </c>
      <c r="L301" s="11" t="str">
        <f>IF(ISBLANK(DataPembayaran_BLU!R300),"",DataPembayaran_BLU!R300)</f>
        <v/>
      </c>
    </row>
    <row r="302" spans="1:12" ht="25.35" customHeight="1">
      <c r="A302" s="372" t="str">
        <f>IF(ISBLANK(DataPembayaran_BLU!A301),"",DataPembayaran_BLU!A301)</f>
        <v/>
      </c>
      <c r="B302" s="373" t="str">
        <f>IF(ISBLANK(DataPembayaran_BLU!B301),"",DataPembayaran_BLU!B301)</f>
        <v/>
      </c>
      <c r="C302" s="374" t="str">
        <f>IF(ISBLANK(DataPembayaran_BLU!C301),"",DataPembayaran_BLU!C301)</f>
        <v/>
      </c>
      <c r="D302" s="375" t="str">
        <f>IF(ISBLANK(DataPembayaran_BLU!$F301),"",DataPembayaran_BLU!$F301)</f>
        <v/>
      </c>
      <c r="E302" s="375" t="str">
        <f t="shared" si="4"/>
        <v/>
      </c>
      <c r="F302" s="10" t="str">
        <f>IF(ISBLANK(DataPembayaran_BLU!$L301),"",DataPembayaran_BLU!$L301)</f>
        <v/>
      </c>
      <c r="G302" s="372" t="str">
        <f>IF(ISBLANK(DataPembayaran_BLU!M301),"",DataPembayaran_BLU!M301)</f>
        <v/>
      </c>
      <c r="H302" s="11" t="str">
        <f>IF(ISBLANK(DataPembayaran_BLU!N301),"",DataPembayaran_BLU!N301)</f>
        <v/>
      </c>
      <c r="I302" s="12" t="str">
        <f>IF(ISBLANK(DataPembayaran_BLU!O301),"",DataPembayaran_BLU!O301)</f>
        <v/>
      </c>
      <c r="J302" s="11" t="str">
        <f>IF(ISBLANK(DataPembayaran_BLU!P301),"",DataPembayaran_BLU!P301)</f>
        <v/>
      </c>
      <c r="K302" s="11" t="str">
        <f>IF(ISBLANK(DataPembayaran_BLU!Q301),"",DataPembayaran_BLU!Q301)</f>
        <v/>
      </c>
      <c r="L302" s="11" t="str">
        <f>IF(ISBLANK(DataPembayaran_BLU!R301),"",DataPembayaran_BLU!R301)</f>
        <v/>
      </c>
    </row>
    <row r="303" spans="1:12" ht="25.35" customHeight="1">
      <c r="A303" s="372" t="str">
        <f>IF(ISBLANK(DataPembayaran_BLU!A302),"",DataPembayaran_BLU!A302)</f>
        <v/>
      </c>
      <c r="B303" s="373" t="str">
        <f>IF(ISBLANK(DataPembayaran_BLU!B302),"",DataPembayaran_BLU!B302)</f>
        <v/>
      </c>
      <c r="C303" s="374" t="str">
        <f>IF(ISBLANK(DataPembayaran_BLU!C302),"",DataPembayaran_BLU!C302)</f>
        <v/>
      </c>
      <c r="D303" s="375" t="str">
        <f>IF(ISBLANK(DataPembayaran_BLU!$F302),"",DataPembayaran_BLU!$F302)</f>
        <v/>
      </c>
      <c r="E303" s="375" t="str">
        <f t="shared" si="4"/>
        <v/>
      </c>
      <c r="F303" s="10" t="str">
        <f>IF(ISBLANK(DataPembayaran_BLU!$L302),"",DataPembayaran_BLU!$L302)</f>
        <v/>
      </c>
      <c r="G303" s="372" t="str">
        <f>IF(ISBLANK(DataPembayaran_BLU!M302),"",DataPembayaran_BLU!M302)</f>
        <v/>
      </c>
      <c r="H303" s="11" t="str">
        <f>IF(ISBLANK(DataPembayaran_BLU!N302),"",DataPembayaran_BLU!N302)</f>
        <v/>
      </c>
      <c r="I303" s="12" t="str">
        <f>IF(ISBLANK(DataPembayaran_BLU!O302),"",DataPembayaran_BLU!O302)</f>
        <v/>
      </c>
      <c r="J303" s="11" t="str">
        <f>IF(ISBLANK(DataPembayaran_BLU!P302),"",DataPembayaran_BLU!P302)</f>
        <v/>
      </c>
      <c r="K303" s="11" t="str">
        <f>IF(ISBLANK(DataPembayaran_BLU!Q302),"",DataPembayaran_BLU!Q302)</f>
        <v/>
      </c>
      <c r="L303" s="11" t="str">
        <f>IF(ISBLANK(DataPembayaran_BLU!R302),"",DataPembayaran_BLU!R302)</f>
        <v/>
      </c>
    </row>
    <row r="304" spans="1:12" ht="25.35" customHeight="1">
      <c r="A304" s="372" t="str">
        <f>IF(ISBLANK(DataPembayaran_BLU!A303),"",DataPembayaran_BLU!A303)</f>
        <v/>
      </c>
      <c r="B304" s="373" t="str">
        <f>IF(ISBLANK(DataPembayaran_BLU!B303),"",DataPembayaran_BLU!B303)</f>
        <v/>
      </c>
      <c r="C304" s="374" t="str">
        <f>IF(ISBLANK(DataPembayaran_BLU!C303),"",DataPembayaran_BLU!C303)</f>
        <v/>
      </c>
      <c r="D304" s="375" t="str">
        <f>IF(ISBLANK(DataPembayaran_BLU!$F303),"",DataPembayaran_BLU!$F303)</f>
        <v/>
      </c>
      <c r="E304" s="375" t="str">
        <f t="shared" si="4"/>
        <v/>
      </c>
      <c r="F304" s="10" t="str">
        <f>IF(ISBLANK(DataPembayaran_BLU!$L303),"",DataPembayaran_BLU!$L303)</f>
        <v/>
      </c>
      <c r="G304" s="372" t="str">
        <f>IF(ISBLANK(DataPembayaran_BLU!M303),"",DataPembayaran_BLU!M303)</f>
        <v/>
      </c>
      <c r="H304" s="11" t="str">
        <f>IF(ISBLANK(DataPembayaran_BLU!N303),"",DataPembayaran_BLU!N303)</f>
        <v/>
      </c>
      <c r="I304" s="12" t="str">
        <f>IF(ISBLANK(DataPembayaran_BLU!O303),"",DataPembayaran_BLU!O303)</f>
        <v/>
      </c>
      <c r="J304" s="11" t="str">
        <f>IF(ISBLANK(DataPembayaran_BLU!P303),"",DataPembayaran_BLU!P303)</f>
        <v/>
      </c>
      <c r="K304" s="11" t="str">
        <f>IF(ISBLANK(DataPembayaran_BLU!Q303),"",DataPembayaran_BLU!Q303)</f>
        <v/>
      </c>
      <c r="L304" s="11" t="str">
        <f>IF(ISBLANK(DataPembayaran_BLU!R303),"",DataPembayaran_BLU!R303)</f>
        <v/>
      </c>
    </row>
    <row r="305" spans="1:12" ht="25.35" customHeight="1">
      <c r="A305" s="372" t="str">
        <f>IF(ISBLANK(DataPembayaran_BLU!A304),"",DataPembayaran_BLU!A304)</f>
        <v/>
      </c>
      <c r="B305" s="373" t="str">
        <f>IF(ISBLANK(DataPembayaran_BLU!B304),"",DataPembayaran_BLU!B304)</f>
        <v/>
      </c>
      <c r="C305" s="374" t="str">
        <f>IF(ISBLANK(DataPembayaran_BLU!C304),"",DataPembayaran_BLU!C304)</f>
        <v/>
      </c>
      <c r="D305" s="375" t="str">
        <f>IF(ISBLANK(DataPembayaran_BLU!$F304),"",DataPembayaran_BLU!$F304)</f>
        <v/>
      </c>
      <c r="E305" s="375" t="str">
        <f t="shared" si="4"/>
        <v/>
      </c>
      <c r="F305" s="10" t="str">
        <f>IF(ISBLANK(DataPembayaran_BLU!$L304),"",DataPembayaran_BLU!$L304)</f>
        <v/>
      </c>
      <c r="G305" s="372" t="str">
        <f>IF(ISBLANK(DataPembayaran_BLU!M304),"",DataPembayaran_BLU!M304)</f>
        <v/>
      </c>
      <c r="H305" s="11" t="str">
        <f>IF(ISBLANK(DataPembayaran_BLU!N304),"",DataPembayaran_BLU!N304)</f>
        <v/>
      </c>
      <c r="I305" s="12" t="str">
        <f>IF(ISBLANK(DataPembayaran_BLU!O304),"",DataPembayaran_BLU!O304)</f>
        <v/>
      </c>
      <c r="J305" s="11" t="str">
        <f>IF(ISBLANK(DataPembayaran_BLU!P304),"",DataPembayaran_BLU!P304)</f>
        <v/>
      </c>
      <c r="K305" s="11" t="str">
        <f>IF(ISBLANK(DataPembayaran_BLU!Q304),"",DataPembayaran_BLU!Q304)</f>
        <v/>
      </c>
      <c r="L305" s="11" t="str">
        <f>IF(ISBLANK(DataPembayaran_BLU!R304),"",DataPembayaran_BLU!R304)</f>
        <v/>
      </c>
    </row>
    <row r="306" spans="1:12" ht="25.35" customHeight="1">
      <c r="A306" s="372" t="str">
        <f>IF(ISBLANK(DataPembayaran_BLU!A305),"",DataPembayaran_BLU!A305)</f>
        <v/>
      </c>
      <c r="B306" s="373" t="str">
        <f>IF(ISBLANK(DataPembayaran_BLU!B305),"",DataPembayaran_BLU!B305)</f>
        <v/>
      </c>
      <c r="C306" s="374" t="str">
        <f>IF(ISBLANK(DataPembayaran_BLU!C305),"",DataPembayaran_BLU!C305)</f>
        <v/>
      </c>
      <c r="D306" s="375" t="str">
        <f>IF(ISBLANK(DataPembayaran_BLU!$F305),"",DataPembayaran_BLU!$F305)</f>
        <v/>
      </c>
      <c r="E306" s="375" t="str">
        <f t="shared" si="4"/>
        <v/>
      </c>
      <c r="F306" s="10" t="str">
        <f>IF(ISBLANK(DataPembayaran_BLU!$L305),"",DataPembayaran_BLU!$L305)</f>
        <v/>
      </c>
      <c r="G306" s="372" t="str">
        <f>IF(ISBLANK(DataPembayaran_BLU!M305),"",DataPembayaran_BLU!M305)</f>
        <v/>
      </c>
      <c r="H306" s="11" t="str">
        <f>IF(ISBLANK(DataPembayaran_BLU!N305),"",DataPembayaran_BLU!N305)</f>
        <v/>
      </c>
      <c r="I306" s="12" t="str">
        <f>IF(ISBLANK(DataPembayaran_BLU!O305),"",DataPembayaran_BLU!O305)</f>
        <v/>
      </c>
      <c r="J306" s="11" t="str">
        <f>IF(ISBLANK(DataPembayaran_BLU!P305),"",DataPembayaran_BLU!P305)</f>
        <v/>
      </c>
      <c r="K306" s="11" t="str">
        <f>IF(ISBLANK(DataPembayaran_BLU!Q305),"",DataPembayaran_BLU!Q305)</f>
        <v/>
      </c>
      <c r="L306" s="11" t="str">
        <f>IF(ISBLANK(DataPembayaran_BLU!R305),"",DataPembayaran_BLU!R305)</f>
        <v/>
      </c>
    </row>
    <row r="307" spans="1:12" ht="25.35" customHeight="1">
      <c r="A307" s="372" t="str">
        <f>IF(ISBLANK(DataPembayaran_BLU!A306),"",DataPembayaran_BLU!A306)</f>
        <v/>
      </c>
      <c r="B307" s="373" t="str">
        <f>IF(ISBLANK(DataPembayaran_BLU!B306),"",DataPembayaran_BLU!B306)</f>
        <v/>
      </c>
      <c r="C307" s="374" t="str">
        <f>IF(ISBLANK(DataPembayaran_BLU!C306),"",DataPembayaran_BLU!C306)</f>
        <v/>
      </c>
      <c r="D307" s="375" t="str">
        <f>IF(ISBLANK(DataPembayaran_BLU!$F306),"",DataPembayaran_BLU!$F306)</f>
        <v/>
      </c>
      <c r="E307" s="375" t="str">
        <f t="shared" si="4"/>
        <v/>
      </c>
      <c r="F307" s="10" t="str">
        <f>IF(ISBLANK(DataPembayaran_BLU!$L306),"",DataPembayaran_BLU!$L306)</f>
        <v/>
      </c>
      <c r="G307" s="372" t="str">
        <f>IF(ISBLANK(DataPembayaran_BLU!M306),"",DataPembayaran_BLU!M306)</f>
        <v/>
      </c>
      <c r="H307" s="11" t="str">
        <f>IF(ISBLANK(DataPembayaran_BLU!N306),"",DataPembayaran_BLU!N306)</f>
        <v/>
      </c>
      <c r="I307" s="12" t="str">
        <f>IF(ISBLANK(DataPembayaran_BLU!O306),"",DataPembayaran_BLU!O306)</f>
        <v/>
      </c>
      <c r="J307" s="11" t="str">
        <f>IF(ISBLANK(DataPembayaran_BLU!P306),"",DataPembayaran_BLU!P306)</f>
        <v/>
      </c>
      <c r="K307" s="11" t="str">
        <f>IF(ISBLANK(DataPembayaran_BLU!Q306),"",DataPembayaran_BLU!Q306)</f>
        <v/>
      </c>
      <c r="L307" s="11" t="str">
        <f>IF(ISBLANK(DataPembayaran_BLU!R306),"",DataPembayaran_BLU!R306)</f>
        <v/>
      </c>
    </row>
    <row r="308" spans="1:12" ht="25.35" customHeight="1">
      <c r="A308" s="372" t="str">
        <f>IF(ISBLANK(DataPembayaran_BLU!A307),"",DataPembayaran_BLU!A307)</f>
        <v/>
      </c>
      <c r="B308" s="373" t="str">
        <f>IF(ISBLANK(DataPembayaran_BLU!B307),"",DataPembayaran_BLU!B307)</f>
        <v/>
      </c>
      <c r="C308" s="374" t="str">
        <f>IF(ISBLANK(DataPembayaran_BLU!C307),"",DataPembayaran_BLU!C307)</f>
        <v/>
      </c>
      <c r="D308" s="375" t="str">
        <f>IF(ISBLANK(DataPembayaran_BLU!$F307),"",DataPembayaran_BLU!$F307)</f>
        <v/>
      </c>
      <c r="E308" s="375" t="str">
        <f t="shared" si="4"/>
        <v/>
      </c>
      <c r="F308" s="10" t="str">
        <f>IF(ISBLANK(DataPembayaran_BLU!$L307),"",DataPembayaran_BLU!$L307)</f>
        <v/>
      </c>
      <c r="G308" s="372" t="str">
        <f>IF(ISBLANK(DataPembayaran_BLU!M307),"",DataPembayaran_BLU!M307)</f>
        <v/>
      </c>
      <c r="H308" s="11" t="str">
        <f>IF(ISBLANK(DataPembayaran_BLU!N307),"",DataPembayaran_BLU!N307)</f>
        <v/>
      </c>
      <c r="I308" s="12" t="str">
        <f>IF(ISBLANK(DataPembayaran_BLU!O307),"",DataPembayaran_BLU!O307)</f>
        <v/>
      </c>
      <c r="J308" s="11" t="str">
        <f>IF(ISBLANK(DataPembayaran_BLU!P307),"",DataPembayaran_BLU!P307)</f>
        <v/>
      </c>
      <c r="K308" s="11" t="str">
        <f>IF(ISBLANK(DataPembayaran_BLU!Q307),"",DataPembayaran_BLU!Q307)</f>
        <v/>
      </c>
      <c r="L308" s="11" t="str">
        <f>IF(ISBLANK(DataPembayaran_BLU!R307),"",DataPembayaran_BLU!R307)</f>
        <v/>
      </c>
    </row>
    <row r="309" spans="1:12" ht="25.35" customHeight="1">
      <c r="A309" s="372" t="str">
        <f>IF(ISBLANK(DataPembayaran_BLU!A308),"",DataPembayaran_BLU!A308)</f>
        <v/>
      </c>
      <c r="B309" s="373" t="str">
        <f>IF(ISBLANK(DataPembayaran_BLU!B308),"",DataPembayaran_BLU!B308)</f>
        <v/>
      </c>
      <c r="C309" s="374" t="str">
        <f>IF(ISBLANK(DataPembayaran_BLU!C308),"",DataPembayaran_BLU!C308)</f>
        <v/>
      </c>
      <c r="D309" s="375" t="str">
        <f>IF(ISBLANK(DataPembayaran_BLU!$F308),"",DataPembayaran_BLU!$F308)</f>
        <v/>
      </c>
      <c r="E309" s="375" t="str">
        <f t="shared" si="4"/>
        <v/>
      </c>
      <c r="F309" s="10" t="str">
        <f>IF(ISBLANK(DataPembayaran_BLU!$L308),"",DataPembayaran_BLU!$L308)</f>
        <v/>
      </c>
      <c r="G309" s="372" t="str">
        <f>IF(ISBLANK(DataPembayaran_BLU!M308),"",DataPembayaran_BLU!M308)</f>
        <v/>
      </c>
      <c r="H309" s="11" t="str">
        <f>IF(ISBLANK(DataPembayaran_BLU!N308),"",DataPembayaran_BLU!N308)</f>
        <v/>
      </c>
      <c r="I309" s="12" t="str">
        <f>IF(ISBLANK(DataPembayaran_BLU!O308),"",DataPembayaran_BLU!O308)</f>
        <v/>
      </c>
      <c r="J309" s="11" t="str">
        <f>IF(ISBLANK(DataPembayaran_BLU!P308),"",DataPembayaran_BLU!P308)</f>
        <v/>
      </c>
      <c r="K309" s="11" t="str">
        <f>IF(ISBLANK(DataPembayaran_BLU!Q308),"",DataPembayaran_BLU!Q308)</f>
        <v/>
      </c>
      <c r="L309" s="11" t="str">
        <f>IF(ISBLANK(DataPembayaran_BLU!R308),"",DataPembayaran_BLU!R308)</f>
        <v/>
      </c>
    </row>
    <row r="310" spans="1:12" ht="25.35" customHeight="1">
      <c r="A310" s="372" t="str">
        <f>IF(ISBLANK(DataPembayaran_BLU!A309),"",DataPembayaran_BLU!A309)</f>
        <v/>
      </c>
      <c r="B310" s="373" t="str">
        <f>IF(ISBLANK(DataPembayaran_BLU!B309),"",DataPembayaran_BLU!B309)</f>
        <v/>
      </c>
      <c r="C310" s="374" t="str">
        <f>IF(ISBLANK(DataPembayaran_BLU!C309),"",DataPembayaran_BLU!C309)</f>
        <v/>
      </c>
      <c r="D310" s="375" t="str">
        <f>IF(ISBLANK(DataPembayaran_BLU!$F309),"",DataPembayaran_BLU!$F309)</f>
        <v/>
      </c>
      <c r="E310" s="375" t="str">
        <f t="shared" si="4"/>
        <v/>
      </c>
      <c r="F310" s="10" t="str">
        <f>IF(ISBLANK(DataPembayaran_BLU!$L309),"",DataPembayaran_BLU!$L309)</f>
        <v/>
      </c>
      <c r="G310" s="372" t="str">
        <f>IF(ISBLANK(DataPembayaran_BLU!M309),"",DataPembayaran_BLU!M309)</f>
        <v/>
      </c>
      <c r="H310" s="11" t="str">
        <f>IF(ISBLANK(DataPembayaran_BLU!N309),"",DataPembayaran_BLU!N309)</f>
        <v/>
      </c>
      <c r="I310" s="12" t="str">
        <f>IF(ISBLANK(DataPembayaran_BLU!O309),"",DataPembayaran_BLU!O309)</f>
        <v/>
      </c>
      <c r="J310" s="11" t="str">
        <f>IF(ISBLANK(DataPembayaran_BLU!P309),"",DataPembayaran_BLU!P309)</f>
        <v/>
      </c>
      <c r="K310" s="11" t="str">
        <f>IF(ISBLANK(DataPembayaran_BLU!Q309),"",DataPembayaran_BLU!Q309)</f>
        <v/>
      </c>
      <c r="L310" s="11" t="str">
        <f>IF(ISBLANK(DataPembayaran_BLU!R309),"",DataPembayaran_BLU!R309)</f>
        <v/>
      </c>
    </row>
    <row r="311" spans="1:12" ht="25.35" customHeight="1">
      <c r="A311" s="372" t="str">
        <f>IF(ISBLANK(DataPembayaran_BLU!A310),"",DataPembayaran_BLU!A310)</f>
        <v/>
      </c>
      <c r="B311" s="373" t="str">
        <f>IF(ISBLANK(DataPembayaran_BLU!B310),"",DataPembayaran_BLU!B310)</f>
        <v/>
      </c>
      <c r="C311" s="374" t="str">
        <f>IF(ISBLANK(DataPembayaran_BLU!C310),"",DataPembayaran_BLU!C310)</f>
        <v/>
      </c>
      <c r="D311" s="375" t="str">
        <f>IF(ISBLANK(DataPembayaran_BLU!$F310),"",DataPembayaran_BLU!$F310)</f>
        <v/>
      </c>
      <c r="E311" s="375" t="str">
        <f t="shared" si="4"/>
        <v/>
      </c>
      <c r="F311" s="10" t="str">
        <f>IF(ISBLANK(DataPembayaran_BLU!$L310),"",DataPembayaran_BLU!$L310)</f>
        <v/>
      </c>
      <c r="G311" s="372" t="str">
        <f>IF(ISBLANK(DataPembayaran_BLU!M310),"",DataPembayaran_BLU!M310)</f>
        <v/>
      </c>
      <c r="H311" s="11" t="str">
        <f>IF(ISBLANK(DataPembayaran_BLU!N310),"",DataPembayaran_BLU!N310)</f>
        <v/>
      </c>
      <c r="I311" s="12" t="str">
        <f>IF(ISBLANK(DataPembayaran_BLU!O310),"",DataPembayaran_BLU!O310)</f>
        <v/>
      </c>
      <c r="J311" s="11" t="str">
        <f>IF(ISBLANK(DataPembayaran_BLU!P310),"",DataPembayaran_BLU!P310)</f>
        <v/>
      </c>
      <c r="K311" s="11" t="str">
        <f>IF(ISBLANK(DataPembayaran_BLU!Q310),"",DataPembayaran_BLU!Q310)</f>
        <v/>
      </c>
      <c r="L311" s="11" t="str">
        <f>IF(ISBLANK(DataPembayaran_BLU!R310),"",DataPembayaran_BLU!R310)</f>
        <v/>
      </c>
    </row>
    <row r="312" spans="1:12" ht="25.35" customHeight="1">
      <c r="A312" s="372" t="str">
        <f>IF(ISBLANK(DataPembayaran_BLU!A311),"",DataPembayaran_BLU!A311)</f>
        <v/>
      </c>
      <c r="B312" s="373" t="str">
        <f>IF(ISBLANK(DataPembayaran_BLU!B311),"",DataPembayaran_BLU!B311)</f>
        <v/>
      </c>
      <c r="C312" s="374" t="str">
        <f>IF(ISBLANK(DataPembayaran_BLU!C311),"",DataPembayaran_BLU!C311)</f>
        <v/>
      </c>
      <c r="D312" s="375" t="str">
        <f>IF(ISBLANK(DataPembayaran_BLU!$F311),"",DataPembayaran_BLU!$F311)</f>
        <v/>
      </c>
      <c r="E312" s="375" t="str">
        <f t="shared" si="4"/>
        <v/>
      </c>
      <c r="F312" s="10" t="str">
        <f>IF(ISBLANK(DataPembayaran_BLU!$L311),"",DataPembayaran_BLU!$L311)</f>
        <v/>
      </c>
      <c r="G312" s="372" t="str">
        <f>IF(ISBLANK(DataPembayaran_BLU!M311),"",DataPembayaran_BLU!M311)</f>
        <v/>
      </c>
      <c r="H312" s="11" t="str">
        <f>IF(ISBLANK(DataPembayaran_BLU!N311),"",DataPembayaran_BLU!N311)</f>
        <v/>
      </c>
      <c r="I312" s="12" t="str">
        <f>IF(ISBLANK(DataPembayaran_BLU!O311),"",DataPembayaran_BLU!O311)</f>
        <v/>
      </c>
      <c r="J312" s="11" t="str">
        <f>IF(ISBLANK(DataPembayaran_BLU!P311),"",DataPembayaran_BLU!P311)</f>
        <v/>
      </c>
      <c r="K312" s="11" t="str">
        <f>IF(ISBLANK(DataPembayaran_BLU!Q311),"",DataPembayaran_BLU!Q311)</f>
        <v/>
      </c>
      <c r="L312" s="11" t="str">
        <f>IF(ISBLANK(DataPembayaran_BLU!R311),"",DataPembayaran_BLU!R311)</f>
        <v/>
      </c>
    </row>
    <row r="313" spans="1:12" ht="25.35" customHeight="1">
      <c r="A313" s="372" t="str">
        <f>IF(ISBLANK(DataPembayaran_BLU!A312),"",DataPembayaran_BLU!A312)</f>
        <v/>
      </c>
      <c r="B313" s="373" t="str">
        <f>IF(ISBLANK(DataPembayaran_BLU!B312),"",DataPembayaran_BLU!B312)</f>
        <v/>
      </c>
      <c r="C313" s="374" t="str">
        <f>IF(ISBLANK(DataPembayaran_BLU!C312),"",DataPembayaran_BLU!C312)</f>
        <v/>
      </c>
      <c r="D313" s="375" t="str">
        <f>IF(ISBLANK(DataPembayaran_BLU!$F312),"",DataPembayaran_BLU!$F312)</f>
        <v/>
      </c>
      <c r="E313" s="375" t="str">
        <f t="shared" si="4"/>
        <v/>
      </c>
      <c r="F313" s="10" t="str">
        <f>IF(ISBLANK(DataPembayaran_BLU!$L312),"",DataPembayaran_BLU!$L312)</f>
        <v/>
      </c>
      <c r="G313" s="372" t="str">
        <f>IF(ISBLANK(DataPembayaran_BLU!M312),"",DataPembayaran_BLU!M312)</f>
        <v/>
      </c>
      <c r="H313" s="11" t="str">
        <f>IF(ISBLANK(DataPembayaran_BLU!N312),"",DataPembayaran_BLU!N312)</f>
        <v/>
      </c>
      <c r="I313" s="12" t="str">
        <f>IF(ISBLANK(DataPembayaran_BLU!O312),"",DataPembayaran_BLU!O312)</f>
        <v/>
      </c>
      <c r="J313" s="11" t="str">
        <f>IF(ISBLANK(DataPembayaran_BLU!P312),"",DataPembayaran_BLU!P312)</f>
        <v/>
      </c>
      <c r="K313" s="11" t="str">
        <f>IF(ISBLANK(DataPembayaran_BLU!Q312),"",DataPembayaran_BLU!Q312)</f>
        <v/>
      </c>
      <c r="L313" s="11" t="str">
        <f>IF(ISBLANK(DataPembayaran_BLU!R312),"",DataPembayaran_BLU!R312)</f>
        <v/>
      </c>
    </row>
    <row r="314" spans="1:12" ht="25.35" customHeight="1">
      <c r="A314" s="372" t="str">
        <f>IF(ISBLANK(DataPembayaran_BLU!A313),"",DataPembayaran_BLU!A313)</f>
        <v/>
      </c>
      <c r="B314" s="373" t="str">
        <f>IF(ISBLANK(DataPembayaran_BLU!B313),"",DataPembayaran_BLU!B313)</f>
        <v/>
      </c>
      <c r="C314" s="374" t="str">
        <f>IF(ISBLANK(DataPembayaran_BLU!C313),"",DataPembayaran_BLU!C313)</f>
        <v/>
      </c>
      <c r="D314" s="375" t="str">
        <f>IF(ISBLANK(DataPembayaran_BLU!$F313),"",DataPembayaran_BLU!$F313)</f>
        <v/>
      </c>
      <c r="E314" s="375" t="str">
        <f t="shared" si="4"/>
        <v/>
      </c>
      <c r="F314" s="10" t="str">
        <f>IF(ISBLANK(DataPembayaran_BLU!$L313),"",DataPembayaran_BLU!$L313)</f>
        <v/>
      </c>
      <c r="G314" s="372" t="str">
        <f>IF(ISBLANK(DataPembayaran_BLU!M313),"",DataPembayaran_BLU!M313)</f>
        <v/>
      </c>
      <c r="H314" s="11" t="str">
        <f>IF(ISBLANK(DataPembayaran_BLU!N313),"",DataPembayaran_BLU!N313)</f>
        <v/>
      </c>
      <c r="I314" s="12" t="str">
        <f>IF(ISBLANK(DataPembayaran_BLU!O313),"",DataPembayaran_BLU!O313)</f>
        <v/>
      </c>
      <c r="J314" s="11" t="str">
        <f>IF(ISBLANK(DataPembayaran_BLU!P313),"",DataPembayaran_BLU!P313)</f>
        <v/>
      </c>
      <c r="K314" s="11" t="str">
        <f>IF(ISBLANK(DataPembayaran_BLU!Q313),"",DataPembayaran_BLU!Q313)</f>
        <v/>
      </c>
      <c r="L314" s="11" t="str">
        <f>IF(ISBLANK(DataPembayaran_BLU!R313),"",DataPembayaran_BLU!R313)</f>
        <v/>
      </c>
    </row>
    <row r="315" spans="1:12" ht="25.35" customHeight="1">
      <c r="A315" s="372" t="str">
        <f>IF(ISBLANK(DataPembayaran_BLU!A314),"",DataPembayaran_BLU!A314)</f>
        <v/>
      </c>
      <c r="B315" s="373" t="str">
        <f>IF(ISBLANK(DataPembayaran_BLU!B314),"",DataPembayaran_BLU!B314)</f>
        <v/>
      </c>
      <c r="C315" s="374" t="str">
        <f>IF(ISBLANK(DataPembayaran_BLU!C314),"",DataPembayaran_BLU!C314)</f>
        <v/>
      </c>
      <c r="D315" s="375" t="str">
        <f>IF(ISBLANK(DataPembayaran_BLU!$F314),"",DataPembayaran_BLU!$F314)</f>
        <v/>
      </c>
      <c r="E315" s="375" t="str">
        <f t="shared" si="4"/>
        <v/>
      </c>
      <c r="F315" s="10" t="str">
        <f>IF(ISBLANK(DataPembayaran_BLU!$L314),"",DataPembayaran_BLU!$L314)</f>
        <v/>
      </c>
      <c r="G315" s="372" t="str">
        <f>IF(ISBLANK(DataPembayaran_BLU!M314),"",DataPembayaran_BLU!M314)</f>
        <v/>
      </c>
      <c r="H315" s="11" t="str">
        <f>IF(ISBLANK(DataPembayaran_BLU!N314),"",DataPembayaran_BLU!N314)</f>
        <v/>
      </c>
      <c r="I315" s="12" t="str">
        <f>IF(ISBLANK(DataPembayaran_BLU!O314),"",DataPembayaran_BLU!O314)</f>
        <v/>
      </c>
      <c r="J315" s="11" t="str">
        <f>IF(ISBLANK(DataPembayaran_BLU!P314),"",DataPembayaran_BLU!P314)</f>
        <v/>
      </c>
      <c r="K315" s="11" t="str">
        <f>IF(ISBLANK(DataPembayaran_BLU!Q314),"",DataPembayaran_BLU!Q314)</f>
        <v/>
      </c>
      <c r="L315" s="11" t="str">
        <f>IF(ISBLANK(DataPembayaran_BLU!R314),"",DataPembayaran_BLU!R314)</f>
        <v/>
      </c>
    </row>
    <row r="316" spans="1:12" ht="25.35" customHeight="1">
      <c r="A316" s="372" t="str">
        <f>IF(ISBLANK(DataPembayaran_BLU!A315),"",DataPembayaran_BLU!A315)</f>
        <v/>
      </c>
      <c r="B316" s="373" t="str">
        <f>IF(ISBLANK(DataPembayaran_BLU!B315),"",DataPembayaran_BLU!B315)</f>
        <v/>
      </c>
      <c r="C316" s="374" t="str">
        <f>IF(ISBLANK(DataPembayaran_BLU!C315),"",DataPembayaran_BLU!C315)</f>
        <v/>
      </c>
      <c r="D316" s="375" t="str">
        <f>IF(ISBLANK(DataPembayaran_BLU!$F315),"",DataPembayaran_BLU!$F315)</f>
        <v/>
      </c>
      <c r="E316" s="375" t="str">
        <f t="shared" si="4"/>
        <v/>
      </c>
      <c r="F316" s="10" t="str">
        <f>IF(ISBLANK(DataPembayaran_BLU!$L315),"",DataPembayaran_BLU!$L315)</f>
        <v/>
      </c>
      <c r="G316" s="372" t="str">
        <f>IF(ISBLANK(DataPembayaran_BLU!M315),"",DataPembayaran_BLU!M315)</f>
        <v/>
      </c>
      <c r="H316" s="11" t="str">
        <f>IF(ISBLANK(DataPembayaran_BLU!N315),"",DataPembayaran_BLU!N315)</f>
        <v/>
      </c>
      <c r="I316" s="12" t="str">
        <f>IF(ISBLANK(DataPembayaran_BLU!O315),"",DataPembayaran_BLU!O315)</f>
        <v/>
      </c>
      <c r="J316" s="11" t="str">
        <f>IF(ISBLANK(DataPembayaran_BLU!P315),"",DataPembayaran_BLU!P315)</f>
        <v/>
      </c>
      <c r="K316" s="11" t="str">
        <f>IF(ISBLANK(DataPembayaran_BLU!Q315),"",DataPembayaran_BLU!Q315)</f>
        <v/>
      </c>
      <c r="L316" s="11" t="str">
        <f>IF(ISBLANK(DataPembayaran_BLU!R315),"",DataPembayaran_BLU!R315)</f>
        <v/>
      </c>
    </row>
    <row r="317" spans="1:12" ht="25.35" customHeight="1">
      <c r="A317" s="372" t="str">
        <f>IF(ISBLANK(DataPembayaran_BLU!A316),"",DataPembayaran_BLU!A316)</f>
        <v/>
      </c>
      <c r="B317" s="373" t="str">
        <f>IF(ISBLANK(DataPembayaran_BLU!B316),"",DataPembayaran_BLU!B316)</f>
        <v/>
      </c>
      <c r="C317" s="374" t="str">
        <f>IF(ISBLANK(DataPembayaran_BLU!C316),"",DataPembayaran_BLU!C316)</f>
        <v/>
      </c>
      <c r="D317" s="375" t="str">
        <f>IF(ISBLANK(DataPembayaran_BLU!$F316),"",DataPembayaran_BLU!$F316)</f>
        <v/>
      </c>
      <c r="E317" s="375" t="str">
        <f t="shared" si="4"/>
        <v/>
      </c>
      <c r="F317" s="10" t="str">
        <f>IF(ISBLANK(DataPembayaran_BLU!$L316),"",DataPembayaran_BLU!$L316)</f>
        <v/>
      </c>
      <c r="G317" s="372" t="str">
        <f>IF(ISBLANK(DataPembayaran_BLU!M316),"",DataPembayaran_BLU!M316)</f>
        <v/>
      </c>
      <c r="H317" s="11" t="str">
        <f>IF(ISBLANK(DataPembayaran_BLU!N316),"",DataPembayaran_BLU!N316)</f>
        <v/>
      </c>
      <c r="I317" s="12" t="str">
        <f>IF(ISBLANK(DataPembayaran_BLU!O316),"",DataPembayaran_BLU!O316)</f>
        <v/>
      </c>
      <c r="J317" s="11" t="str">
        <f>IF(ISBLANK(DataPembayaran_BLU!P316),"",DataPembayaran_BLU!P316)</f>
        <v/>
      </c>
      <c r="K317" s="11" t="str">
        <f>IF(ISBLANK(DataPembayaran_BLU!Q316),"",DataPembayaran_BLU!Q316)</f>
        <v/>
      </c>
      <c r="L317" s="11" t="str">
        <f>IF(ISBLANK(DataPembayaran_BLU!R316),"",DataPembayaran_BLU!R316)</f>
        <v/>
      </c>
    </row>
    <row r="318" spans="1:12" ht="25.35" customHeight="1">
      <c r="A318" s="372" t="str">
        <f>IF(ISBLANK(DataPembayaran_BLU!A317),"",DataPembayaran_BLU!A317)</f>
        <v/>
      </c>
      <c r="B318" s="373" t="str">
        <f>IF(ISBLANK(DataPembayaran_BLU!B317),"",DataPembayaran_BLU!B317)</f>
        <v/>
      </c>
      <c r="C318" s="374" t="str">
        <f>IF(ISBLANK(DataPembayaran_BLU!C317),"",DataPembayaran_BLU!C317)</f>
        <v/>
      </c>
      <c r="D318" s="375" t="str">
        <f>IF(ISBLANK(DataPembayaran_BLU!$F317),"",DataPembayaran_BLU!$F317)</f>
        <v/>
      </c>
      <c r="E318" s="375" t="str">
        <f t="shared" si="4"/>
        <v/>
      </c>
      <c r="F318" s="10" t="str">
        <f>IF(ISBLANK(DataPembayaran_BLU!$L317),"",DataPembayaran_BLU!$L317)</f>
        <v/>
      </c>
      <c r="G318" s="372" t="str">
        <f>IF(ISBLANK(DataPembayaran_BLU!M317),"",DataPembayaran_BLU!M317)</f>
        <v/>
      </c>
      <c r="H318" s="11" t="str">
        <f>IF(ISBLANK(DataPembayaran_BLU!N317),"",DataPembayaran_BLU!N317)</f>
        <v/>
      </c>
      <c r="I318" s="12" t="str">
        <f>IF(ISBLANK(DataPembayaran_BLU!O317),"",DataPembayaran_BLU!O317)</f>
        <v/>
      </c>
      <c r="J318" s="11" t="str">
        <f>IF(ISBLANK(DataPembayaran_BLU!P317),"",DataPembayaran_BLU!P317)</f>
        <v/>
      </c>
      <c r="K318" s="11" t="str">
        <f>IF(ISBLANK(DataPembayaran_BLU!Q317),"",DataPembayaran_BLU!Q317)</f>
        <v/>
      </c>
      <c r="L318" s="11" t="str">
        <f>IF(ISBLANK(DataPembayaran_BLU!R317),"",DataPembayaran_BLU!R317)</f>
        <v/>
      </c>
    </row>
    <row r="319" spans="1:12" ht="25.35" customHeight="1">
      <c r="A319" s="372" t="str">
        <f>IF(ISBLANK(DataPembayaran_BLU!A318),"",DataPembayaran_BLU!A318)</f>
        <v/>
      </c>
      <c r="B319" s="373" t="str">
        <f>IF(ISBLANK(DataPembayaran_BLU!B318),"",DataPembayaran_BLU!B318)</f>
        <v/>
      </c>
      <c r="C319" s="374" t="str">
        <f>IF(ISBLANK(DataPembayaran_BLU!C318),"",DataPembayaran_BLU!C318)</f>
        <v/>
      </c>
      <c r="D319" s="375" t="str">
        <f>IF(ISBLANK(DataPembayaran_BLU!$F318),"",DataPembayaran_BLU!$F318)</f>
        <v/>
      </c>
      <c r="E319" s="375" t="str">
        <f t="shared" si="4"/>
        <v/>
      </c>
      <c r="F319" s="10" t="str">
        <f>IF(ISBLANK(DataPembayaran_BLU!$L318),"",DataPembayaran_BLU!$L318)</f>
        <v/>
      </c>
      <c r="G319" s="372" t="str">
        <f>IF(ISBLANK(DataPembayaran_BLU!M318),"",DataPembayaran_BLU!M318)</f>
        <v/>
      </c>
      <c r="H319" s="11" t="str">
        <f>IF(ISBLANK(DataPembayaran_BLU!N318),"",DataPembayaran_BLU!N318)</f>
        <v/>
      </c>
      <c r="I319" s="12" t="str">
        <f>IF(ISBLANK(DataPembayaran_BLU!O318),"",DataPembayaran_BLU!O318)</f>
        <v/>
      </c>
      <c r="J319" s="11" t="str">
        <f>IF(ISBLANK(DataPembayaran_BLU!P318),"",DataPembayaran_BLU!P318)</f>
        <v/>
      </c>
      <c r="K319" s="11" t="str">
        <f>IF(ISBLANK(DataPembayaran_BLU!Q318),"",DataPembayaran_BLU!Q318)</f>
        <v/>
      </c>
      <c r="L319" s="11" t="str">
        <f>IF(ISBLANK(DataPembayaran_BLU!R318),"",DataPembayaran_BLU!R318)</f>
        <v/>
      </c>
    </row>
    <row r="320" spans="1:12" ht="25.35" customHeight="1">
      <c r="A320" s="372" t="str">
        <f>IF(ISBLANK(DataPembayaran_BLU!A319),"",DataPembayaran_BLU!A319)</f>
        <v/>
      </c>
      <c r="B320" s="373" t="str">
        <f>IF(ISBLANK(DataPembayaran_BLU!B319),"",DataPembayaran_BLU!B319)</f>
        <v/>
      </c>
      <c r="C320" s="374" t="str">
        <f>IF(ISBLANK(DataPembayaran_BLU!C319),"",DataPembayaran_BLU!C319)</f>
        <v/>
      </c>
      <c r="D320" s="375" t="str">
        <f>IF(ISBLANK(DataPembayaran_BLU!$F319),"",DataPembayaran_BLU!$F319)</f>
        <v/>
      </c>
      <c r="E320" s="375" t="str">
        <f t="shared" si="4"/>
        <v/>
      </c>
      <c r="F320" s="10" t="str">
        <f>IF(ISBLANK(DataPembayaran_BLU!$L319),"",DataPembayaran_BLU!$L319)</f>
        <v/>
      </c>
      <c r="G320" s="372" t="str">
        <f>IF(ISBLANK(DataPembayaran_BLU!M319),"",DataPembayaran_BLU!M319)</f>
        <v/>
      </c>
      <c r="H320" s="11" t="str">
        <f>IF(ISBLANK(DataPembayaran_BLU!N319),"",DataPembayaran_BLU!N319)</f>
        <v/>
      </c>
      <c r="I320" s="12" t="str">
        <f>IF(ISBLANK(DataPembayaran_BLU!O319),"",DataPembayaran_BLU!O319)</f>
        <v/>
      </c>
      <c r="J320" s="11" t="str">
        <f>IF(ISBLANK(DataPembayaran_BLU!P319),"",DataPembayaran_BLU!P319)</f>
        <v/>
      </c>
      <c r="K320" s="11" t="str">
        <f>IF(ISBLANK(DataPembayaran_BLU!Q319),"",DataPembayaran_BLU!Q319)</f>
        <v/>
      </c>
      <c r="L320" s="11" t="str">
        <f>IF(ISBLANK(DataPembayaran_BLU!R319),"",DataPembayaran_BLU!R319)</f>
        <v/>
      </c>
    </row>
    <row r="321" spans="1:12" ht="25.35" customHeight="1">
      <c r="A321" s="372" t="str">
        <f>IF(ISBLANK(DataPembayaran_BLU!A320),"",DataPembayaran_BLU!A320)</f>
        <v/>
      </c>
      <c r="B321" s="373" t="str">
        <f>IF(ISBLANK(DataPembayaran_BLU!B320),"",DataPembayaran_BLU!B320)</f>
        <v/>
      </c>
      <c r="C321" s="374" t="str">
        <f>IF(ISBLANK(DataPembayaran_BLU!C320),"",DataPembayaran_BLU!C320)</f>
        <v/>
      </c>
      <c r="D321" s="375" t="str">
        <f>IF(ISBLANK(DataPembayaran_BLU!$F320),"",DataPembayaran_BLU!$F320)</f>
        <v/>
      </c>
      <c r="E321" s="375" t="str">
        <f t="shared" si="4"/>
        <v/>
      </c>
      <c r="F321" s="10" t="str">
        <f>IF(ISBLANK(DataPembayaran_BLU!$L320),"",DataPembayaran_BLU!$L320)</f>
        <v/>
      </c>
      <c r="G321" s="372" t="str">
        <f>IF(ISBLANK(DataPembayaran_BLU!M320),"",DataPembayaran_BLU!M320)</f>
        <v/>
      </c>
      <c r="H321" s="11" t="str">
        <f>IF(ISBLANK(DataPembayaran_BLU!N320),"",DataPembayaran_BLU!N320)</f>
        <v/>
      </c>
      <c r="I321" s="12" t="str">
        <f>IF(ISBLANK(DataPembayaran_BLU!O320),"",DataPembayaran_BLU!O320)</f>
        <v/>
      </c>
      <c r="J321" s="11" t="str">
        <f>IF(ISBLANK(DataPembayaran_BLU!P320),"",DataPembayaran_BLU!P320)</f>
        <v/>
      </c>
      <c r="K321" s="11" t="str">
        <f>IF(ISBLANK(DataPembayaran_BLU!Q320),"",DataPembayaran_BLU!Q320)</f>
        <v/>
      </c>
      <c r="L321" s="11" t="str">
        <f>IF(ISBLANK(DataPembayaran_BLU!R320),"",DataPembayaran_BLU!R320)</f>
        <v/>
      </c>
    </row>
    <row r="322" spans="1:12" ht="25.35" customHeight="1">
      <c r="A322" s="372" t="str">
        <f>IF(ISBLANK(DataPembayaran_BLU!A321),"",DataPembayaran_BLU!A321)</f>
        <v/>
      </c>
      <c r="B322" s="373" t="str">
        <f>IF(ISBLANK(DataPembayaran_BLU!B321),"",DataPembayaran_BLU!B321)</f>
        <v/>
      </c>
      <c r="C322" s="374" t="str">
        <f>IF(ISBLANK(DataPembayaran_BLU!C321),"",DataPembayaran_BLU!C321)</f>
        <v/>
      </c>
      <c r="D322" s="375" t="str">
        <f>IF(ISBLANK(DataPembayaran_BLU!$F321),"",DataPembayaran_BLU!$F321)</f>
        <v/>
      </c>
      <c r="E322" s="375" t="str">
        <f t="shared" si="4"/>
        <v/>
      </c>
      <c r="F322" s="10" t="str">
        <f>IF(ISBLANK(DataPembayaran_BLU!$L321),"",DataPembayaran_BLU!$L321)</f>
        <v/>
      </c>
      <c r="G322" s="372" t="str">
        <f>IF(ISBLANK(DataPembayaran_BLU!M321),"",DataPembayaran_BLU!M321)</f>
        <v/>
      </c>
      <c r="H322" s="11" t="str">
        <f>IF(ISBLANK(DataPembayaran_BLU!N321),"",DataPembayaran_BLU!N321)</f>
        <v/>
      </c>
      <c r="I322" s="12" t="str">
        <f>IF(ISBLANK(DataPembayaran_BLU!O321),"",DataPembayaran_BLU!O321)</f>
        <v/>
      </c>
      <c r="J322" s="11" t="str">
        <f>IF(ISBLANK(DataPembayaran_BLU!P321),"",DataPembayaran_BLU!P321)</f>
        <v/>
      </c>
      <c r="K322" s="11" t="str">
        <f>IF(ISBLANK(DataPembayaran_BLU!Q321),"",DataPembayaran_BLU!Q321)</f>
        <v/>
      </c>
      <c r="L322" s="11" t="str">
        <f>IF(ISBLANK(DataPembayaran_BLU!R321),"",DataPembayaran_BLU!R321)</f>
        <v/>
      </c>
    </row>
    <row r="323" spans="1:12" ht="25.35" customHeight="1">
      <c r="A323" s="372" t="str">
        <f>IF(ISBLANK(DataPembayaran_BLU!A322),"",DataPembayaran_BLU!A322)</f>
        <v/>
      </c>
      <c r="B323" s="373" t="str">
        <f>IF(ISBLANK(DataPembayaran_BLU!B322),"",DataPembayaran_BLU!B322)</f>
        <v/>
      </c>
      <c r="C323" s="374" t="str">
        <f>IF(ISBLANK(DataPembayaran_BLU!C322),"",DataPembayaran_BLU!C322)</f>
        <v/>
      </c>
      <c r="D323" s="375" t="str">
        <f>IF(ISBLANK(DataPembayaran_BLU!$F322),"",DataPembayaran_BLU!$F322)</f>
        <v/>
      </c>
      <c r="E323" s="375" t="str">
        <f t="shared" ref="E323:E386" si="5">IFERROR(INDEX(supplier_npwp,MATCH($D323,supplier,0)),"")</f>
        <v/>
      </c>
      <c r="F323" s="10" t="str">
        <f>IF(ISBLANK(DataPembayaran_BLU!$L322),"",DataPembayaran_BLU!$L322)</f>
        <v/>
      </c>
      <c r="G323" s="372" t="str">
        <f>IF(ISBLANK(DataPembayaran_BLU!M322),"",DataPembayaran_BLU!M322)</f>
        <v/>
      </c>
      <c r="H323" s="11" t="str">
        <f>IF(ISBLANK(DataPembayaran_BLU!N322),"",DataPembayaran_BLU!N322)</f>
        <v/>
      </c>
      <c r="I323" s="12" t="str">
        <f>IF(ISBLANK(DataPembayaran_BLU!O322),"",DataPembayaran_BLU!O322)</f>
        <v/>
      </c>
      <c r="J323" s="11" t="str">
        <f>IF(ISBLANK(DataPembayaran_BLU!P322),"",DataPembayaran_BLU!P322)</f>
        <v/>
      </c>
      <c r="K323" s="11" t="str">
        <f>IF(ISBLANK(DataPembayaran_BLU!Q322),"",DataPembayaran_BLU!Q322)</f>
        <v/>
      </c>
      <c r="L323" s="11" t="str">
        <f>IF(ISBLANK(DataPembayaran_BLU!R322),"",DataPembayaran_BLU!R322)</f>
        <v/>
      </c>
    </row>
    <row r="324" spans="1:12" ht="25.35" customHeight="1">
      <c r="A324" s="372" t="str">
        <f>IF(ISBLANK(DataPembayaran_BLU!A323),"",DataPembayaran_BLU!A323)</f>
        <v/>
      </c>
      <c r="B324" s="373" t="str">
        <f>IF(ISBLANK(DataPembayaran_BLU!B323),"",DataPembayaran_BLU!B323)</f>
        <v/>
      </c>
      <c r="C324" s="374" t="str">
        <f>IF(ISBLANK(DataPembayaran_BLU!C323),"",DataPembayaran_BLU!C323)</f>
        <v/>
      </c>
      <c r="D324" s="375" t="str">
        <f>IF(ISBLANK(DataPembayaran_BLU!$F323),"",DataPembayaran_BLU!$F323)</f>
        <v/>
      </c>
      <c r="E324" s="375" t="str">
        <f t="shared" si="5"/>
        <v/>
      </c>
      <c r="F324" s="10" t="str">
        <f>IF(ISBLANK(DataPembayaran_BLU!$L323),"",DataPembayaran_BLU!$L323)</f>
        <v/>
      </c>
      <c r="G324" s="372" t="str">
        <f>IF(ISBLANK(DataPembayaran_BLU!M323),"",DataPembayaran_BLU!M323)</f>
        <v/>
      </c>
      <c r="H324" s="11" t="str">
        <f>IF(ISBLANK(DataPembayaran_BLU!N323),"",DataPembayaran_BLU!N323)</f>
        <v/>
      </c>
      <c r="I324" s="12" t="str">
        <f>IF(ISBLANK(DataPembayaran_BLU!O323),"",DataPembayaran_BLU!O323)</f>
        <v/>
      </c>
      <c r="J324" s="11" t="str">
        <f>IF(ISBLANK(DataPembayaran_BLU!P323),"",DataPembayaran_BLU!P323)</f>
        <v/>
      </c>
      <c r="K324" s="11" t="str">
        <f>IF(ISBLANK(DataPembayaran_BLU!Q323),"",DataPembayaran_BLU!Q323)</f>
        <v/>
      </c>
      <c r="L324" s="11" t="str">
        <f>IF(ISBLANK(DataPembayaran_BLU!R323),"",DataPembayaran_BLU!R323)</f>
        <v/>
      </c>
    </row>
    <row r="325" spans="1:12" ht="25.35" customHeight="1">
      <c r="A325" s="372" t="str">
        <f>IF(ISBLANK(DataPembayaran_BLU!A324),"",DataPembayaran_BLU!A324)</f>
        <v/>
      </c>
      <c r="B325" s="373" t="str">
        <f>IF(ISBLANK(DataPembayaran_BLU!B324),"",DataPembayaran_BLU!B324)</f>
        <v/>
      </c>
      <c r="C325" s="374" t="str">
        <f>IF(ISBLANK(DataPembayaran_BLU!C324),"",DataPembayaran_BLU!C324)</f>
        <v/>
      </c>
      <c r="D325" s="375" t="str">
        <f>IF(ISBLANK(DataPembayaran_BLU!$F324),"",DataPembayaran_BLU!$F324)</f>
        <v/>
      </c>
      <c r="E325" s="375" t="str">
        <f t="shared" si="5"/>
        <v/>
      </c>
      <c r="F325" s="10" t="str">
        <f>IF(ISBLANK(DataPembayaran_BLU!$L324),"",DataPembayaran_BLU!$L324)</f>
        <v/>
      </c>
      <c r="G325" s="372" t="str">
        <f>IF(ISBLANK(DataPembayaran_BLU!M324),"",DataPembayaran_BLU!M324)</f>
        <v/>
      </c>
      <c r="H325" s="11" t="str">
        <f>IF(ISBLANK(DataPembayaran_BLU!N324),"",DataPembayaran_BLU!N324)</f>
        <v/>
      </c>
      <c r="I325" s="12" t="str">
        <f>IF(ISBLANK(DataPembayaran_BLU!O324),"",DataPembayaran_BLU!O324)</f>
        <v/>
      </c>
      <c r="J325" s="11" t="str">
        <f>IF(ISBLANK(DataPembayaran_BLU!P324),"",DataPembayaran_BLU!P324)</f>
        <v/>
      </c>
      <c r="K325" s="11" t="str">
        <f>IF(ISBLANK(DataPembayaran_BLU!Q324),"",DataPembayaran_BLU!Q324)</f>
        <v/>
      </c>
      <c r="L325" s="11" t="str">
        <f>IF(ISBLANK(DataPembayaran_BLU!R324),"",DataPembayaran_BLU!R324)</f>
        <v/>
      </c>
    </row>
    <row r="326" spans="1:12" ht="25.35" customHeight="1">
      <c r="A326" s="372" t="str">
        <f>IF(ISBLANK(DataPembayaran_BLU!A325),"",DataPembayaran_BLU!A325)</f>
        <v/>
      </c>
      <c r="B326" s="373" t="str">
        <f>IF(ISBLANK(DataPembayaran_BLU!B325),"",DataPembayaran_BLU!B325)</f>
        <v/>
      </c>
      <c r="C326" s="374" t="str">
        <f>IF(ISBLANK(DataPembayaran_BLU!C325),"",DataPembayaran_BLU!C325)</f>
        <v/>
      </c>
      <c r="D326" s="375" t="str">
        <f>IF(ISBLANK(DataPembayaran_BLU!$F325),"",DataPembayaran_BLU!$F325)</f>
        <v/>
      </c>
      <c r="E326" s="375" t="str">
        <f t="shared" si="5"/>
        <v/>
      </c>
      <c r="F326" s="10" t="str">
        <f>IF(ISBLANK(DataPembayaran_BLU!$L325),"",DataPembayaran_BLU!$L325)</f>
        <v/>
      </c>
      <c r="G326" s="372" t="str">
        <f>IF(ISBLANK(DataPembayaran_BLU!M325),"",DataPembayaran_BLU!M325)</f>
        <v/>
      </c>
      <c r="H326" s="11" t="str">
        <f>IF(ISBLANK(DataPembayaran_BLU!N325),"",DataPembayaran_BLU!N325)</f>
        <v/>
      </c>
      <c r="I326" s="12" t="str">
        <f>IF(ISBLANK(DataPembayaran_BLU!O325),"",DataPembayaran_BLU!O325)</f>
        <v/>
      </c>
      <c r="J326" s="11" t="str">
        <f>IF(ISBLANK(DataPembayaran_BLU!P325),"",DataPembayaran_BLU!P325)</f>
        <v/>
      </c>
      <c r="K326" s="11" t="str">
        <f>IF(ISBLANK(DataPembayaran_BLU!Q325),"",DataPembayaran_BLU!Q325)</f>
        <v/>
      </c>
      <c r="L326" s="11" t="str">
        <f>IF(ISBLANK(DataPembayaran_BLU!R325),"",DataPembayaran_BLU!R325)</f>
        <v/>
      </c>
    </row>
    <row r="327" spans="1:12" ht="25.35" customHeight="1">
      <c r="A327" s="372" t="str">
        <f>IF(ISBLANK(DataPembayaran_BLU!A326),"",DataPembayaran_BLU!A326)</f>
        <v/>
      </c>
      <c r="B327" s="373" t="str">
        <f>IF(ISBLANK(DataPembayaran_BLU!B326),"",DataPembayaran_BLU!B326)</f>
        <v/>
      </c>
      <c r="C327" s="374" t="str">
        <f>IF(ISBLANK(DataPembayaran_BLU!C326),"",DataPembayaran_BLU!C326)</f>
        <v/>
      </c>
      <c r="D327" s="375" t="str">
        <f>IF(ISBLANK(DataPembayaran_BLU!$F326),"",DataPembayaran_BLU!$F326)</f>
        <v/>
      </c>
      <c r="E327" s="375" t="str">
        <f t="shared" si="5"/>
        <v/>
      </c>
      <c r="F327" s="10" t="str">
        <f>IF(ISBLANK(DataPembayaran_BLU!$L326),"",DataPembayaran_BLU!$L326)</f>
        <v/>
      </c>
      <c r="G327" s="372" t="str">
        <f>IF(ISBLANK(DataPembayaran_BLU!M326),"",DataPembayaran_BLU!M326)</f>
        <v/>
      </c>
      <c r="H327" s="11" t="str">
        <f>IF(ISBLANK(DataPembayaran_BLU!N326),"",DataPembayaran_BLU!N326)</f>
        <v/>
      </c>
      <c r="I327" s="12" t="str">
        <f>IF(ISBLANK(DataPembayaran_BLU!O326),"",DataPembayaran_BLU!O326)</f>
        <v/>
      </c>
      <c r="J327" s="11" t="str">
        <f>IF(ISBLANK(DataPembayaran_BLU!P326),"",DataPembayaran_BLU!P326)</f>
        <v/>
      </c>
      <c r="K327" s="11" t="str">
        <f>IF(ISBLANK(DataPembayaran_BLU!Q326),"",DataPembayaran_BLU!Q326)</f>
        <v/>
      </c>
      <c r="L327" s="11" t="str">
        <f>IF(ISBLANK(DataPembayaran_BLU!R326),"",DataPembayaran_BLU!R326)</f>
        <v/>
      </c>
    </row>
    <row r="328" spans="1:12" ht="25.35" customHeight="1">
      <c r="A328" s="372" t="str">
        <f>IF(ISBLANK(DataPembayaran_BLU!A327),"",DataPembayaran_BLU!A327)</f>
        <v/>
      </c>
      <c r="B328" s="373" t="str">
        <f>IF(ISBLANK(DataPembayaran_BLU!B327),"",DataPembayaran_BLU!B327)</f>
        <v/>
      </c>
      <c r="C328" s="374" t="str">
        <f>IF(ISBLANK(DataPembayaran_BLU!C327),"",DataPembayaran_BLU!C327)</f>
        <v/>
      </c>
      <c r="D328" s="375" t="str">
        <f>IF(ISBLANK(DataPembayaran_BLU!$F327),"",DataPembayaran_BLU!$F327)</f>
        <v/>
      </c>
      <c r="E328" s="375" t="str">
        <f t="shared" si="5"/>
        <v/>
      </c>
      <c r="F328" s="10" t="str">
        <f>IF(ISBLANK(DataPembayaran_BLU!$L327),"",DataPembayaran_BLU!$L327)</f>
        <v/>
      </c>
      <c r="G328" s="372" t="str">
        <f>IF(ISBLANK(DataPembayaran_BLU!M327),"",DataPembayaran_BLU!M327)</f>
        <v/>
      </c>
      <c r="H328" s="11" t="str">
        <f>IF(ISBLANK(DataPembayaran_BLU!N327),"",DataPembayaran_BLU!N327)</f>
        <v/>
      </c>
      <c r="I328" s="12" t="str">
        <f>IF(ISBLANK(DataPembayaran_BLU!O327),"",DataPembayaran_BLU!O327)</f>
        <v/>
      </c>
      <c r="J328" s="11" t="str">
        <f>IF(ISBLANK(DataPembayaran_BLU!P327),"",DataPembayaran_BLU!P327)</f>
        <v/>
      </c>
      <c r="K328" s="11" t="str">
        <f>IF(ISBLANK(DataPembayaran_BLU!Q327),"",DataPembayaran_BLU!Q327)</f>
        <v/>
      </c>
      <c r="L328" s="11" t="str">
        <f>IF(ISBLANK(DataPembayaran_BLU!R327),"",DataPembayaran_BLU!R327)</f>
        <v/>
      </c>
    </row>
    <row r="329" spans="1:12" ht="25.35" customHeight="1">
      <c r="A329" s="372" t="str">
        <f>IF(ISBLANK(DataPembayaran_BLU!A328),"",DataPembayaran_BLU!A328)</f>
        <v/>
      </c>
      <c r="B329" s="373" t="str">
        <f>IF(ISBLANK(DataPembayaran_BLU!B328),"",DataPembayaran_BLU!B328)</f>
        <v/>
      </c>
      <c r="C329" s="374" t="str">
        <f>IF(ISBLANK(DataPembayaran_BLU!C328),"",DataPembayaran_BLU!C328)</f>
        <v/>
      </c>
      <c r="D329" s="375" t="str">
        <f>IF(ISBLANK(DataPembayaran_BLU!$F328),"",DataPembayaran_BLU!$F328)</f>
        <v/>
      </c>
      <c r="E329" s="375" t="str">
        <f t="shared" si="5"/>
        <v/>
      </c>
      <c r="F329" s="10" t="str">
        <f>IF(ISBLANK(DataPembayaran_BLU!$L328),"",DataPembayaran_BLU!$L328)</f>
        <v/>
      </c>
      <c r="G329" s="372" t="str">
        <f>IF(ISBLANK(DataPembayaran_BLU!M328),"",DataPembayaran_BLU!M328)</f>
        <v/>
      </c>
      <c r="H329" s="11" t="str">
        <f>IF(ISBLANK(DataPembayaran_BLU!N328),"",DataPembayaran_BLU!N328)</f>
        <v/>
      </c>
      <c r="I329" s="12" t="str">
        <f>IF(ISBLANK(DataPembayaran_BLU!O328),"",DataPembayaran_BLU!O328)</f>
        <v/>
      </c>
      <c r="J329" s="11" t="str">
        <f>IF(ISBLANK(DataPembayaran_BLU!P328),"",DataPembayaran_BLU!P328)</f>
        <v/>
      </c>
      <c r="K329" s="11" t="str">
        <f>IF(ISBLANK(DataPembayaran_BLU!Q328),"",DataPembayaran_BLU!Q328)</f>
        <v/>
      </c>
      <c r="L329" s="11" t="str">
        <f>IF(ISBLANK(DataPembayaran_BLU!R328),"",DataPembayaran_BLU!R328)</f>
        <v/>
      </c>
    </row>
    <row r="330" spans="1:12" ht="25.35" customHeight="1">
      <c r="A330" s="372" t="str">
        <f>IF(ISBLANK(DataPembayaran_BLU!A329),"",DataPembayaran_BLU!A329)</f>
        <v/>
      </c>
      <c r="B330" s="373" t="str">
        <f>IF(ISBLANK(DataPembayaran_BLU!B329),"",DataPembayaran_BLU!B329)</f>
        <v/>
      </c>
      <c r="C330" s="374" t="str">
        <f>IF(ISBLANK(DataPembayaran_BLU!C329),"",DataPembayaran_BLU!C329)</f>
        <v/>
      </c>
      <c r="D330" s="375" t="str">
        <f>IF(ISBLANK(DataPembayaran_BLU!$F329),"",DataPembayaran_BLU!$F329)</f>
        <v/>
      </c>
      <c r="E330" s="375" t="str">
        <f t="shared" si="5"/>
        <v/>
      </c>
      <c r="F330" s="10" t="str">
        <f>IF(ISBLANK(DataPembayaran_BLU!$L329),"",DataPembayaran_BLU!$L329)</f>
        <v/>
      </c>
      <c r="G330" s="372" t="str">
        <f>IF(ISBLANK(DataPembayaran_BLU!M329),"",DataPembayaran_BLU!M329)</f>
        <v/>
      </c>
      <c r="H330" s="11" t="str">
        <f>IF(ISBLANK(DataPembayaran_BLU!N329),"",DataPembayaran_BLU!N329)</f>
        <v/>
      </c>
      <c r="I330" s="12" t="str">
        <f>IF(ISBLANK(DataPembayaran_BLU!O329),"",DataPembayaran_BLU!O329)</f>
        <v/>
      </c>
      <c r="J330" s="11" t="str">
        <f>IF(ISBLANK(DataPembayaran_BLU!P329),"",DataPembayaran_BLU!P329)</f>
        <v/>
      </c>
      <c r="K330" s="11" t="str">
        <f>IF(ISBLANK(DataPembayaran_BLU!Q329),"",DataPembayaran_BLU!Q329)</f>
        <v/>
      </c>
      <c r="L330" s="11" t="str">
        <f>IF(ISBLANK(DataPembayaran_BLU!R329),"",DataPembayaran_BLU!R329)</f>
        <v/>
      </c>
    </row>
    <row r="331" spans="1:12" ht="25.35" customHeight="1">
      <c r="A331" s="372" t="str">
        <f>IF(ISBLANK(DataPembayaran_BLU!A330),"",DataPembayaran_BLU!A330)</f>
        <v/>
      </c>
      <c r="B331" s="373" t="str">
        <f>IF(ISBLANK(DataPembayaran_BLU!B330),"",DataPembayaran_BLU!B330)</f>
        <v/>
      </c>
      <c r="C331" s="374" t="str">
        <f>IF(ISBLANK(DataPembayaran_BLU!C330),"",DataPembayaran_BLU!C330)</f>
        <v/>
      </c>
      <c r="D331" s="375" t="str">
        <f>IF(ISBLANK(DataPembayaran_BLU!$F330),"",DataPembayaran_BLU!$F330)</f>
        <v/>
      </c>
      <c r="E331" s="375" t="str">
        <f t="shared" si="5"/>
        <v/>
      </c>
      <c r="F331" s="10" t="str">
        <f>IF(ISBLANK(DataPembayaran_BLU!$L330),"",DataPembayaran_BLU!$L330)</f>
        <v/>
      </c>
      <c r="G331" s="372" t="str">
        <f>IF(ISBLANK(DataPembayaran_BLU!M330),"",DataPembayaran_BLU!M330)</f>
        <v/>
      </c>
      <c r="H331" s="11" t="str">
        <f>IF(ISBLANK(DataPembayaran_BLU!N330),"",DataPembayaran_BLU!N330)</f>
        <v/>
      </c>
      <c r="I331" s="12" t="str">
        <f>IF(ISBLANK(DataPembayaran_BLU!O330),"",DataPembayaran_BLU!O330)</f>
        <v/>
      </c>
      <c r="J331" s="11" t="str">
        <f>IF(ISBLANK(DataPembayaran_BLU!P330),"",DataPembayaran_BLU!P330)</f>
        <v/>
      </c>
      <c r="K331" s="11" t="str">
        <f>IF(ISBLANK(DataPembayaran_BLU!Q330),"",DataPembayaran_BLU!Q330)</f>
        <v/>
      </c>
      <c r="L331" s="11" t="str">
        <f>IF(ISBLANK(DataPembayaran_BLU!R330),"",DataPembayaran_BLU!R330)</f>
        <v/>
      </c>
    </row>
    <row r="332" spans="1:12" ht="25.35" customHeight="1">
      <c r="A332" s="372" t="str">
        <f>IF(ISBLANK(DataPembayaran_BLU!A331),"",DataPembayaran_BLU!A331)</f>
        <v/>
      </c>
      <c r="B332" s="373" t="str">
        <f>IF(ISBLANK(DataPembayaran_BLU!B331),"",DataPembayaran_BLU!B331)</f>
        <v/>
      </c>
      <c r="C332" s="374" t="str">
        <f>IF(ISBLANK(DataPembayaran_BLU!C331),"",DataPembayaran_BLU!C331)</f>
        <v/>
      </c>
      <c r="D332" s="375" t="str">
        <f>IF(ISBLANK(DataPembayaran_BLU!$F331),"",DataPembayaran_BLU!$F331)</f>
        <v/>
      </c>
      <c r="E332" s="375" t="str">
        <f t="shared" si="5"/>
        <v/>
      </c>
      <c r="F332" s="10" t="str">
        <f>IF(ISBLANK(DataPembayaran_BLU!$L331),"",DataPembayaran_BLU!$L331)</f>
        <v/>
      </c>
      <c r="G332" s="372" t="str">
        <f>IF(ISBLANK(DataPembayaran_BLU!M331),"",DataPembayaran_BLU!M331)</f>
        <v/>
      </c>
      <c r="H332" s="11" t="str">
        <f>IF(ISBLANK(DataPembayaran_BLU!N331),"",DataPembayaran_BLU!N331)</f>
        <v/>
      </c>
      <c r="I332" s="12" t="str">
        <f>IF(ISBLANK(DataPembayaran_BLU!O331),"",DataPembayaran_BLU!O331)</f>
        <v/>
      </c>
      <c r="J332" s="11" t="str">
        <f>IF(ISBLANK(DataPembayaran_BLU!P331),"",DataPembayaran_BLU!P331)</f>
        <v/>
      </c>
      <c r="K332" s="11" t="str">
        <f>IF(ISBLANK(DataPembayaran_BLU!Q331),"",DataPembayaran_BLU!Q331)</f>
        <v/>
      </c>
      <c r="L332" s="11" t="str">
        <f>IF(ISBLANK(DataPembayaran_BLU!R331),"",DataPembayaran_BLU!R331)</f>
        <v/>
      </c>
    </row>
    <row r="333" spans="1:12" ht="25.35" customHeight="1">
      <c r="A333" s="372" t="str">
        <f>IF(ISBLANK(DataPembayaran_BLU!A332),"",DataPembayaran_BLU!A332)</f>
        <v/>
      </c>
      <c r="B333" s="373" t="str">
        <f>IF(ISBLANK(DataPembayaran_BLU!B332),"",DataPembayaran_BLU!B332)</f>
        <v/>
      </c>
      <c r="C333" s="374" t="str">
        <f>IF(ISBLANK(DataPembayaran_BLU!C332),"",DataPembayaran_BLU!C332)</f>
        <v/>
      </c>
      <c r="D333" s="375" t="str">
        <f>IF(ISBLANK(DataPembayaran_BLU!$F332),"",DataPembayaran_BLU!$F332)</f>
        <v/>
      </c>
      <c r="E333" s="375" t="str">
        <f t="shared" si="5"/>
        <v/>
      </c>
      <c r="F333" s="10" t="str">
        <f>IF(ISBLANK(DataPembayaran_BLU!$L332),"",DataPembayaran_BLU!$L332)</f>
        <v/>
      </c>
      <c r="G333" s="372" t="str">
        <f>IF(ISBLANK(DataPembayaran_BLU!M332),"",DataPembayaran_BLU!M332)</f>
        <v/>
      </c>
      <c r="H333" s="11" t="str">
        <f>IF(ISBLANK(DataPembayaran_BLU!N332),"",DataPembayaran_BLU!N332)</f>
        <v/>
      </c>
      <c r="I333" s="12" t="str">
        <f>IF(ISBLANK(DataPembayaran_BLU!O332),"",DataPembayaran_BLU!O332)</f>
        <v/>
      </c>
      <c r="J333" s="11" t="str">
        <f>IF(ISBLANK(DataPembayaran_BLU!P332),"",DataPembayaran_BLU!P332)</f>
        <v/>
      </c>
      <c r="K333" s="11" t="str">
        <f>IF(ISBLANK(DataPembayaran_BLU!Q332),"",DataPembayaran_BLU!Q332)</f>
        <v/>
      </c>
      <c r="L333" s="11" t="str">
        <f>IF(ISBLANK(DataPembayaran_BLU!R332),"",DataPembayaran_BLU!R332)</f>
        <v/>
      </c>
    </row>
    <row r="334" spans="1:12" ht="25.35" customHeight="1">
      <c r="A334" s="372" t="str">
        <f>IF(ISBLANK(DataPembayaran_BLU!A333),"",DataPembayaran_BLU!A333)</f>
        <v/>
      </c>
      <c r="B334" s="373" t="str">
        <f>IF(ISBLANK(DataPembayaran_BLU!B333),"",DataPembayaran_BLU!B333)</f>
        <v/>
      </c>
      <c r="C334" s="374" t="str">
        <f>IF(ISBLANK(DataPembayaran_BLU!C333),"",DataPembayaran_BLU!C333)</f>
        <v/>
      </c>
      <c r="D334" s="375" t="str">
        <f>IF(ISBLANK(DataPembayaran_BLU!$F333),"",DataPembayaran_BLU!$F333)</f>
        <v/>
      </c>
      <c r="E334" s="375" t="str">
        <f t="shared" si="5"/>
        <v/>
      </c>
      <c r="F334" s="10" t="str">
        <f>IF(ISBLANK(DataPembayaran_BLU!$L333),"",DataPembayaran_BLU!$L333)</f>
        <v/>
      </c>
      <c r="G334" s="372" t="str">
        <f>IF(ISBLANK(DataPembayaran_BLU!M333),"",DataPembayaran_BLU!M333)</f>
        <v/>
      </c>
      <c r="H334" s="11" t="str">
        <f>IF(ISBLANK(DataPembayaran_BLU!N333),"",DataPembayaran_BLU!N333)</f>
        <v/>
      </c>
      <c r="I334" s="12" t="str">
        <f>IF(ISBLANK(DataPembayaran_BLU!O333),"",DataPembayaran_BLU!O333)</f>
        <v/>
      </c>
      <c r="J334" s="11" t="str">
        <f>IF(ISBLANK(DataPembayaran_BLU!P333),"",DataPembayaran_BLU!P333)</f>
        <v/>
      </c>
      <c r="K334" s="11" t="str">
        <f>IF(ISBLANK(DataPembayaran_BLU!Q333),"",DataPembayaran_BLU!Q333)</f>
        <v/>
      </c>
      <c r="L334" s="11" t="str">
        <f>IF(ISBLANK(DataPembayaran_BLU!R333),"",DataPembayaran_BLU!R333)</f>
        <v/>
      </c>
    </row>
    <row r="335" spans="1:12" ht="25.35" customHeight="1">
      <c r="A335" s="372" t="str">
        <f>IF(ISBLANK(DataPembayaran_BLU!A334),"",DataPembayaran_BLU!A334)</f>
        <v/>
      </c>
      <c r="B335" s="373" t="str">
        <f>IF(ISBLANK(DataPembayaran_BLU!B334),"",DataPembayaran_BLU!B334)</f>
        <v/>
      </c>
      <c r="C335" s="374" t="str">
        <f>IF(ISBLANK(DataPembayaran_BLU!C334),"",DataPembayaran_BLU!C334)</f>
        <v/>
      </c>
      <c r="D335" s="375" t="str">
        <f>IF(ISBLANK(DataPembayaran_BLU!$F334),"",DataPembayaran_BLU!$F334)</f>
        <v/>
      </c>
      <c r="E335" s="375" t="str">
        <f t="shared" si="5"/>
        <v/>
      </c>
      <c r="F335" s="10" t="str">
        <f>IF(ISBLANK(DataPembayaran_BLU!$L334),"",DataPembayaran_BLU!$L334)</f>
        <v/>
      </c>
      <c r="G335" s="372" t="str">
        <f>IF(ISBLANK(DataPembayaran_BLU!M334),"",DataPembayaran_BLU!M334)</f>
        <v/>
      </c>
      <c r="H335" s="11" t="str">
        <f>IF(ISBLANK(DataPembayaran_BLU!N334),"",DataPembayaran_BLU!N334)</f>
        <v/>
      </c>
      <c r="I335" s="12" t="str">
        <f>IF(ISBLANK(DataPembayaran_BLU!O334),"",DataPembayaran_BLU!O334)</f>
        <v/>
      </c>
      <c r="J335" s="11" t="str">
        <f>IF(ISBLANK(DataPembayaran_BLU!P334),"",DataPembayaran_BLU!P334)</f>
        <v/>
      </c>
      <c r="K335" s="11" t="str">
        <f>IF(ISBLANK(DataPembayaran_BLU!Q334),"",DataPembayaran_BLU!Q334)</f>
        <v/>
      </c>
      <c r="L335" s="11" t="str">
        <f>IF(ISBLANK(DataPembayaran_BLU!R334),"",DataPembayaran_BLU!R334)</f>
        <v/>
      </c>
    </row>
    <row r="336" spans="1:12" ht="25.35" customHeight="1">
      <c r="A336" s="372" t="str">
        <f>IF(ISBLANK(DataPembayaran_BLU!A335),"",DataPembayaran_BLU!A335)</f>
        <v/>
      </c>
      <c r="B336" s="373" t="str">
        <f>IF(ISBLANK(DataPembayaran_BLU!B335),"",DataPembayaran_BLU!B335)</f>
        <v/>
      </c>
      <c r="C336" s="374" t="str">
        <f>IF(ISBLANK(DataPembayaran_BLU!C335),"",DataPembayaran_BLU!C335)</f>
        <v/>
      </c>
      <c r="D336" s="375" t="str">
        <f>IF(ISBLANK(DataPembayaran_BLU!$F335),"",DataPembayaran_BLU!$F335)</f>
        <v/>
      </c>
      <c r="E336" s="375" t="str">
        <f t="shared" si="5"/>
        <v/>
      </c>
      <c r="F336" s="10" t="str">
        <f>IF(ISBLANK(DataPembayaran_BLU!$L335),"",DataPembayaran_BLU!$L335)</f>
        <v/>
      </c>
      <c r="G336" s="372" t="str">
        <f>IF(ISBLANK(DataPembayaran_BLU!M335),"",DataPembayaran_BLU!M335)</f>
        <v/>
      </c>
      <c r="H336" s="11" t="str">
        <f>IF(ISBLANK(DataPembayaran_BLU!N335),"",DataPembayaran_BLU!N335)</f>
        <v/>
      </c>
      <c r="I336" s="12" t="str">
        <f>IF(ISBLANK(DataPembayaran_BLU!O335),"",DataPembayaran_BLU!O335)</f>
        <v/>
      </c>
      <c r="J336" s="11" t="str">
        <f>IF(ISBLANK(DataPembayaran_BLU!P335),"",DataPembayaran_BLU!P335)</f>
        <v/>
      </c>
      <c r="K336" s="11" t="str">
        <f>IF(ISBLANK(DataPembayaran_BLU!Q335),"",DataPembayaran_BLU!Q335)</f>
        <v/>
      </c>
      <c r="L336" s="11" t="str">
        <f>IF(ISBLANK(DataPembayaran_BLU!R335),"",DataPembayaran_BLU!R335)</f>
        <v/>
      </c>
    </row>
    <row r="337" spans="1:12" ht="25.35" customHeight="1">
      <c r="A337" s="372" t="str">
        <f>IF(ISBLANK(DataPembayaran_BLU!A336),"",DataPembayaran_BLU!A336)</f>
        <v/>
      </c>
      <c r="B337" s="373" t="str">
        <f>IF(ISBLANK(DataPembayaran_BLU!B336),"",DataPembayaran_BLU!B336)</f>
        <v/>
      </c>
      <c r="C337" s="374" t="str">
        <f>IF(ISBLANK(DataPembayaran_BLU!C336),"",DataPembayaran_BLU!C336)</f>
        <v/>
      </c>
      <c r="D337" s="375" t="str">
        <f>IF(ISBLANK(DataPembayaran_BLU!$F336),"",DataPembayaran_BLU!$F336)</f>
        <v/>
      </c>
      <c r="E337" s="375" t="str">
        <f t="shared" si="5"/>
        <v/>
      </c>
      <c r="F337" s="10" t="str">
        <f>IF(ISBLANK(DataPembayaran_BLU!$L336),"",DataPembayaran_BLU!$L336)</f>
        <v/>
      </c>
      <c r="G337" s="372" t="str">
        <f>IF(ISBLANK(DataPembayaran_BLU!M336),"",DataPembayaran_BLU!M336)</f>
        <v/>
      </c>
      <c r="H337" s="11" t="str">
        <f>IF(ISBLANK(DataPembayaran_BLU!N336),"",DataPembayaran_BLU!N336)</f>
        <v/>
      </c>
      <c r="I337" s="12" t="str">
        <f>IF(ISBLANK(DataPembayaran_BLU!O336),"",DataPembayaran_BLU!O336)</f>
        <v/>
      </c>
      <c r="J337" s="11" t="str">
        <f>IF(ISBLANK(DataPembayaran_BLU!P336),"",DataPembayaran_BLU!P336)</f>
        <v/>
      </c>
      <c r="K337" s="11" t="str">
        <f>IF(ISBLANK(DataPembayaran_BLU!Q336),"",DataPembayaran_BLU!Q336)</f>
        <v/>
      </c>
      <c r="L337" s="11" t="str">
        <f>IF(ISBLANK(DataPembayaran_BLU!R336),"",DataPembayaran_BLU!R336)</f>
        <v/>
      </c>
    </row>
    <row r="338" spans="1:12" ht="25.35" customHeight="1">
      <c r="A338" s="372" t="str">
        <f>IF(ISBLANK(DataPembayaran_BLU!A337),"",DataPembayaran_BLU!A337)</f>
        <v/>
      </c>
      <c r="B338" s="373" t="str">
        <f>IF(ISBLANK(DataPembayaran_BLU!B337),"",DataPembayaran_BLU!B337)</f>
        <v/>
      </c>
      <c r="C338" s="374" t="str">
        <f>IF(ISBLANK(DataPembayaran_BLU!C337),"",DataPembayaran_BLU!C337)</f>
        <v/>
      </c>
      <c r="D338" s="375" t="str">
        <f>IF(ISBLANK(DataPembayaran_BLU!$F337),"",DataPembayaran_BLU!$F337)</f>
        <v/>
      </c>
      <c r="E338" s="375" t="str">
        <f t="shared" si="5"/>
        <v/>
      </c>
      <c r="F338" s="10" t="str">
        <f>IF(ISBLANK(DataPembayaran_BLU!$L337),"",DataPembayaran_BLU!$L337)</f>
        <v/>
      </c>
      <c r="G338" s="372" t="str">
        <f>IF(ISBLANK(DataPembayaran_BLU!M337),"",DataPembayaran_BLU!M337)</f>
        <v/>
      </c>
      <c r="H338" s="11" t="str">
        <f>IF(ISBLANK(DataPembayaran_BLU!N337),"",DataPembayaran_BLU!N337)</f>
        <v/>
      </c>
      <c r="I338" s="12" t="str">
        <f>IF(ISBLANK(DataPembayaran_BLU!O337),"",DataPembayaran_BLU!O337)</f>
        <v/>
      </c>
      <c r="J338" s="11" t="str">
        <f>IF(ISBLANK(DataPembayaran_BLU!P337),"",DataPembayaran_BLU!P337)</f>
        <v/>
      </c>
      <c r="K338" s="11" t="str">
        <f>IF(ISBLANK(DataPembayaran_BLU!Q337),"",DataPembayaran_BLU!Q337)</f>
        <v/>
      </c>
      <c r="L338" s="11" t="str">
        <f>IF(ISBLANK(DataPembayaran_BLU!R337),"",DataPembayaran_BLU!R337)</f>
        <v/>
      </c>
    </row>
    <row r="339" spans="1:12" ht="25.35" customHeight="1">
      <c r="A339" s="372" t="str">
        <f>IF(ISBLANK(DataPembayaran_BLU!A338),"",DataPembayaran_BLU!A338)</f>
        <v/>
      </c>
      <c r="B339" s="373" t="str">
        <f>IF(ISBLANK(DataPembayaran_BLU!B338),"",DataPembayaran_BLU!B338)</f>
        <v/>
      </c>
      <c r="C339" s="374" t="str">
        <f>IF(ISBLANK(DataPembayaran_BLU!C338),"",DataPembayaran_BLU!C338)</f>
        <v/>
      </c>
      <c r="D339" s="375" t="str">
        <f>IF(ISBLANK(DataPembayaran_BLU!$F338),"",DataPembayaran_BLU!$F338)</f>
        <v/>
      </c>
      <c r="E339" s="375" t="str">
        <f t="shared" si="5"/>
        <v/>
      </c>
      <c r="F339" s="10" t="str">
        <f>IF(ISBLANK(DataPembayaran_BLU!$L338),"",DataPembayaran_BLU!$L338)</f>
        <v/>
      </c>
      <c r="G339" s="372" t="str">
        <f>IF(ISBLANK(DataPembayaran_BLU!M338),"",DataPembayaran_BLU!M338)</f>
        <v/>
      </c>
      <c r="H339" s="11" t="str">
        <f>IF(ISBLANK(DataPembayaran_BLU!N338),"",DataPembayaran_BLU!N338)</f>
        <v/>
      </c>
      <c r="I339" s="12" t="str">
        <f>IF(ISBLANK(DataPembayaran_BLU!O338),"",DataPembayaran_BLU!O338)</f>
        <v/>
      </c>
      <c r="J339" s="11" t="str">
        <f>IF(ISBLANK(DataPembayaran_BLU!P338),"",DataPembayaran_BLU!P338)</f>
        <v/>
      </c>
      <c r="K339" s="11" t="str">
        <f>IF(ISBLANK(DataPembayaran_BLU!Q338),"",DataPembayaran_BLU!Q338)</f>
        <v/>
      </c>
      <c r="L339" s="11" t="str">
        <f>IF(ISBLANK(DataPembayaran_BLU!R338),"",DataPembayaran_BLU!R338)</f>
        <v/>
      </c>
    </row>
    <row r="340" spans="1:12" ht="25.35" customHeight="1">
      <c r="A340" s="372" t="str">
        <f>IF(ISBLANK(DataPembayaran_BLU!A339),"",DataPembayaran_BLU!A339)</f>
        <v/>
      </c>
      <c r="B340" s="373" t="str">
        <f>IF(ISBLANK(DataPembayaran_BLU!B339),"",DataPembayaran_BLU!B339)</f>
        <v/>
      </c>
      <c r="C340" s="374" t="str">
        <f>IF(ISBLANK(DataPembayaran_BLU!C339),"",DataPembayaran_BLU!C339)</f>
        <v/>
      </c>
      <c r="D340" s="375" t="str">
        <f>IF(ISBLANK(DataPembayaran_BLU!$F339),"",DataPembayaran_BLU!$F339)</f>
        <v/>
      </c>
      <c r="E340" s="375" t="str">
        <f t="shared" si="5"/>
        <v/>
      </c>
      <c r="F340" s="10" t="str">
        <f>IF(ISBLANK(DataPembayaran_BLU!$L339),"",DataPembayaran_BLU!$L339)</f>
        <v/>
      </c>
      <c r="G340" s="372" t="str">
        <f>IF(ISBLANK(DataPembayaran_BLU!M339),"",DataPembayaran_BLU!M339)</f>
        <v/>
      </c>
      <c r="H340" s="11" t="str">
        <f>IF(ISBLANK(DataPembayaran_BLU!N339),"",DataPembayaran_BLU!N339)</f>
        <v/>
      </c>
      <c r="I340" s="12" t="str">
        <f>IF(ISBLANK(DataPembayaran_BLU!O339),"",DataPembayaran_BLU!O339)</f>
        <v/>
      </c>
      <c r="J340" s="11" t="str">
        <f>IF(ISBLANK(DataPembayaran_BLU!P339),"",DataPembayaran_BLU!P339)</f>
        <v/>
      </c>
      <c r="K340" s="11" t="str">
        <f>IF(ISBLANK(DataPembayaran_BLU!Q339),"",DataPembayaran_BLU!Q339)</f>
        <v/>
      </c>
      <c r="L340" s="11" t="str">
        <f>IF(ISBLANK(DataPembayaran_BLU!R339),"",DataPembayaran_BLU!R339)</f>
        <v/>
      </c>
    </row>
    <row r="341" spans="1:12" ht="25.35" customHeight="1">
      <c r="A341" s="372" t="str">
        <f>IF(ISBLANK(DataPembayaran_BLU!A340),"",DataPembayaran_BLU!A340)</f>
        <v/>
      </c>
      <c r="B341" s="373" t="str">
        <f>IF(ISBLANK(DataPembayaran_BLU!B340),"",DataPembayaran_BLU!B340)</f>
        <v/>
      </c>
      <c r="C341" s="374" t="str">
        <f>IF(ISBLANK(DataPembayaran_BLU!C340),"",DataPembayaran_BLU!C340)</f>
        <v/>
      </c>
      <c r="D341" s="375" t="str">
        <f>IF(ISBLANK(DataPembayaran_BLU!$F340),"",DataPembayaran_BLU!$F340)</f>
        <v/>
      </c>
      <c r="E341" s="375" t="str">
        <f t="shared" si="5"/>
        <v/>
      </c>
      <c r="F341" s="10" t="str">
        <f>IF(ISBLANK(DataPembayaran_BLU!$L340),"",DataPembayaran_BLU!$L340)</f>
        <v/>
      </c>
      <c r="G341" s="372" t="str">
        <f>IF(ISBLANK(DataPembayaran_BLU!M340),"",DataPembayaran_BLU!M340)</f>
        <v/>
      </c>
      <c r="H341" s="11" t="str">
        <f>IF(ISBLANK(DataPembayaran_BLU!N340),"",DataPembayaran_BLU!N340)</f>
        <v/>
      </c>
      <c r="I341" s="12" t="str">
        <f>IF(ISBLANK(DataPembayaran_BLU!O340),"",DataPembayaran_BLU!O340)</f>
        <v/>
      </c>
      <c r="J341" s="11" t="str">
        <f>IF(ISBLANK(DataPembayaran_BLU!P340),"",DataPembayaran_BLU!P340)</f>
        <v/>
      </c>
      <c r="K341" s="11" t="str">
        <f>IF(ISBLANK(DataPembayaran_BLU!Q340),"",DataPembayaran_BLU!Q340)</f>
        <v/>
      </c>
      <c r="L341" s="11" t="str">
        <f>IF(ISBLANK(DataPembayaran_BLU!R340),"",DataPembayaran_BLU!R340)</f>
        <v/>
      </c>
    </row>
    <row r="342" spans="1:12" ht="25.35" customHeight="1">
      <c r="A342" s="372" t="str">
        <f>IF(ISBLANK(DataPembayaran_BLU!A341),"",DataPembayaran_BLU!A341)</f>
        <v/>
      </c>
      <c r="B342" s="373" t="str">
        <f>IF(ISBLANK(DataPembayaran_BLU!B341),"",DataPembayaran_BLU!B341)</f>
        <v/>
      </c>
      <c r="C342" s="374" t="str">
        <f>IF(ISBLANK(DataPembayaran_BLU!C341),"",DataPembayaran_BLU!C341)</f>
        <v/>
      </c>
      <c r="D342" s="375" t="str">
        <f>IF(ISBLANK(DataPembayaran_BLU!$F341),"",DataPembayaran_BLU!$F341)</f>
        <v/>
      </c>
      <c r="E342" s="375" t="str">
        <f t="shared" si="5"/>
        <v/>
      </c>
      <c r="F342" s="10" t="str">
        <f>IF(ISBLANK(DataPembayaran_BLU!$L341),"",DataPembayaran_BLU!$L341)</f>
        <v/>
      </c>
      <c r="G342" s="372" t="str">
        <f>IF(ISBLANK(DataPembayaran_BLU!M341),"",DataPembayaran_BLU!M341)</f>
        <v/>
      </c>
      <c r="H342" s="11" t="str">
        <f>IF(ISBLANK(DataPembayaran_BLU!N341),"",DataPembayaran_BLU!N341)</f>
        <v/>
      </c>
      <c r="I342" s="12" t="str">
        <f>IF(ISBLANK(DataPembayaran_BLU!O341),"",DataPembayaran_BLU!O341)</f>
        <v/>
      </c>
      <c r="J342" s="11" t="str">
        <f>IF(ISBLANK(DataPembayaran_BLU!P341),"",DataPembayaran_BLU!P341)</f>
        <v/>
      </c>
      <c r="K342" s="11" t="str">
        <f>IF(ISBLANK(DataPembayaran_BLU!Q341),"",DataPembayaran_BLU!Q341)</f>
        <v/>
      </c>
      <c r="L342" s="11" t="str">
        <f>IF(ISBLANK(DataPembayaran_BLU!R341),"",DataPembayaran_BLU!R341)</f>
        <v/>
      </c>
    </row>
    <row r="343" spans="1:12" ht="25.35" customHeight="1">
      <c r="A343" s="372" t="str">
        <f>IF(ISBLANK(DataPembayaran_BLU!A342),"",DataPembayaran_BLU!A342)</f>
        <v/>
      </c>
      <c r="B343" s="373" t="str">
        <f>IF(ISBLANK(DataPembayaran_BLU!B342),"",DataPembayaran_BLU!B342)</f>
        <v/>
      </c>
      <c r="C343" s="374" t="str">
        <f>IF(ISBLANK(DataPembayaran_BLU!C342),"",DataPembayaran_BLU!C342)</f>
        <v/>
      </c>
      <c r="D343" s="375" t="str">
        <f>IF(ISBLANK(DataPembayaran_BLU!$F342),"",DataPembayaran_BLU!$F342)</f>
        <v/>
      </c>
      <c r="E343" s="375" t="str">
        <f t="shared" si="5"/>
        <v/>
      </c>
      <c r="F343" s="10" t="str">
        <f>IF(ISBLANK(DataPembayaran_BLU!$L342),"",DataPembayaran_BLU!$L342)</f>
        <v/>
      </c>
      <c r="G343" s="372" t="str">
        <f>IF(ISBLANK(DataPembayaran_BLU!M342),"",DataPembayaran_BLU!M342)</f>
        <v/>
      </c>
      <c r="H343" s="11" t="str">
        <f>IF(ISBLANK(DataPembayaran_BLU!N342),"",DataPembayaran_BLU!N342)</f>
        <v/>
      </c>
      <c r="I343" s="12" t="str">
        <f>IF(ISBLANK(DataPembayaran_BLU!O342),"",DataPembayaran_BLU!O342)</f>
        <v/>
      </c>
      <c r="J343" s="11" t="str">
        <f>IF(ISBLANK(DataPembayaran_BLU!P342),"",DataPembayaran_BLU!P342)</f>
        <v/>
      </c>
      <c r="K343" s="11" t="str">
        <f>IF(ISBLANK(DataPembayaran_BLU!Q342),"",DataPembayaran_BLU!Q342)</f>
        <v/>
      </c>
      <c r="L343" s="11" t="str">
        <f>IF(ISBLANK(DataPembayaran_BLU!R342),"",DataPembayaran_BLU!R342)</f>
        <v/>
      </c>
    </row>
    <row r="344" spans="1:12" ht="25.35" customHeight="1">
      <c r="A344" s="372" t="str">
        <f>IF(ISBLANK(DataPembayaran_BLU!A343),"",DataPembayaran_BLU!A343)</f>
        <v/>
      </c>
      <c r="B344" s="373" t="str">
        <f>IF(ISBLANK(DataPembayaran_BLU!B343),"",DataPembayaran_BLU!B343)</f>
        <v/>
      </c>
      <c r="C344" s="374" t="str">
        <f>IF(ISBLANK(DataPembayaran_BLU!C343),"",DataPembayaran_BLU!C343)</f>
        <v/>
      </c>
      <c r="D344" s="375" t="str">
        <f>IF(ISBLANK(DataPembayaran_BLU!$F343),"",DataPembayaran_BLU!$F343)</f>
        <v/>
      </c>
      <c r="E344" s="375" t="str">
        <f t="shared" si="5"/>
        <v/>
      </c>
      <c r="F344" s="10" t="str">
        <f>IF(ISBLANK(DataPembayaran_BLU!$L343),"",DataPembayaran_BLU!$L343)</f>
        <v/>
      </c>
      <c r="G344" s="372" t="str">
        <f>IF(ISBLANK(DataPembayaran_BLU!M343),"",DataPembayaran_BLU!M343)</f>
        <v/>
      </c>
      <c r="H344" s="11" t="str">
        <f>IF(ISBLANK(DataPembayaran_BLU!N343),"",DataPembayaran_BLU!N343)</f>
        <v/>
      </c>
      <c r="I344" s="12" t="str">
        <f>IF(ISBLANK(DataPembayaran_BLU!O343),"",DataPembayaran_BLU!O343)</f>
        <v/>
      </c>
      <c r="J344" s="11" t="str">
        <f>IF(ISBLANK(DataPembayaran_BLU!P343),"",DataPembayaran_BLU!P343)</f>
        <v/>
      </c>
      <c r="K344" s="11" t="str">
        <f>IF(ISBLANK(DataPembayaran_BLU!Q343),"",DataPembayaran_BLU!Q343)</f>
        <v/>
      </c>
      <c r="L344" s="11" t="str">
        <f>IF(ISBLANK(DataPembayaran_BLU!R343),"",DataPembayaran_BLU!R343)</f>
        <v/>
      </c>
    </row>
    <row r="345" spans="1:12" ht="25.35" customHeight="1">
      <c r="A345" s="372" t="str">
        <f>IF(ISBLANK(DataPembayaran_BLU!A344),"",DataPembayaran_BLU!A344)</f>
        <v/>
      </c>
      <c r="B345" s="373" t="str">
        <f>IF(ISBLANK(DataPembayaran_BLU!B344),"",DataPembayaran_BLU!B344)</f>
        <v/>
      </c>
      <c r="C345" s="374" t="str">
        <f>IF(ISBLANK(DataPembayaran_BLU!C344),"",DataPembayaran_BLU!C344)</f>
        <v/>
      </c>
      <c r="D345" s="375" t="str">
        <f>IF(ISBLANK(DataPembayaran_BLU!$F344),"",DataPembayaran_BLU!$F344)</f>
        <v/>
      </c>
      <c r="E345" s="375" t="str">
        <f t="shared" si="5"/>
        <v/>
      </c>
      <c r="F345" s="10" t="str">
        <f>IF(ISBLANK(DataPembayaran_BLU!$L344),"",DataPembayaran_BLU!$L344)</f>
        <v/>
      </c>
      <c r="G345" s="372" t="str">
        <f>IF(ISBLANK(DataPembayaran_BLU!M344),"",DataPembayaran_BLU!M344)</f>
        <v/>
      </c>
      <c r="H345" s="11" t="str">
        <f>IF(ISBLANK(DataPembayaran_BLU!N344),"",DataPembayaran_BLU!N344)</f>
        <v/>
      </c>
      <c r="I345" s="12" t="str">
        <f>IF(ISBLANK(DataPembayaran_BLU!O344),"",DataPembayaran_BLU!O344)</f>
        <v/>
      </c>
      <c r="J345" s="11" t="str">
        <f>IF(ISBLANK(DataPembayaran_BLU!P344),"",DataPembayaran_BLU!P344)</f>
        <v/>
      </c>
      <c r="K345" s="11" t="str">
        <f>IF(ISBLANK(DataPembayaran_BLU!Q344),"",DataPembayaran_BLU!Q344)</f>
        <v/>
      </c>
      <c r="L345" s="11" t="str">
        <f>IF(ISBLANK(DataPembayaran_BLU!R344),"",DataPembayaran_BLU!R344)</f>
        <v/>
      </c>
    </row>
    <row r="346" spans="1:12" ht="25.35" customHeight="1">
      <c r="A346" s="372" t="str">
        <f>IF(ISBLANK(DataPembayaran_BLU!A345),"",DataPembayaran_BLU!A345)</f>
        <v/>
      </c>
      <c r="B346" s="373" t="str">
        <f>IF(ISBLANK(DataPembayaran_BLU!B345),"",DataPembayaran_BLU!B345)</f>
        <v/>
      </c>
      <c r="C346" s="374" t="str">
        <f>IF(ISBLANK(DataPembayaran_BLU!C345),"",DataPembayaran_BLU!C345)</f>
        <v/>
      </c>
      <c r="D346" s="375" t="str">
        <f>IF(ISBLANK(DataPembayaran_BLU!$F345),"",DataPembayaran_BLU!$F345)</f>
        <v/>
      </c>
      <c r="E346" s="375" t="str">
        <f t="shared" si="5"/>
        <v/>
      </c>
      <c r="F346" s="10" t="str">
        <f>IF(ISBLANK(DataPembayaran_BLU!$L345),"",DataPembayaran_BLU!$L345)</f>
        <v/>
      </c>
      <c r="G346" s="372" t="str">
        <f>IF(ISBLANK(DataPembayaran_BLU!M345),"",DataPembayaran_BLU!M345)</f>
        <v/>
      </c>
      <c r="H346" s="11" t="str">
        <f>IF(ISBLANK(DataPembayaran_BLU!N345),"",DataPembayaran_BLU!N345)</f>
        <v/>
      </c>
      <c r="I346" s="12" t="str">
        <f>IF(ISBLANK(DataPembayaran_BLU!O345),"",DataPembayaran_BLU!O345)</f>
        <v/>
      </c>
      <c r="J346" s="11" t="str">
        <f>IF(ISBLANK(DataPembayaran_BLU!P345),"",DataPembayaran_BLU!P345)</f>
        <v/>
      </c>
      <c r="K346" s="11" t="str">
        <f>IF(ISBLANK(DataPembayaran_BLU!Q345),"",DataPembayaran_BLU!Q345)</f>
        <v/>
      </c>
      <c r="L346" s="11" t="str">
        <f>IF(ISBLANK(DataPembayaran_BLU!R345),"",DataPembayaran_BLU!R345)</f>
        <v/>
      </c>
    </row>
    <row r="347" spans="1:12" ht="25.35" customHeight="1">
      <c r="A347" s="372" t="str">
        <f>IF(ISBLANK(DataPembayaran_BLU!A346),"",DataPembayaran_BLU!A346)</f>
        <v/>
      </c>
      <c r="B347" s="373" t="str">
        <f>IF(ISBLANK(DataPembayaran_BLU!B346),"",DataPembayaran_BLU!B346)</f>
        <v/>
      </c>
      <c r="C347" s="374" t="str">
        <f>IF(ISBLANK(DataPembayaran_BLU!C346),"",DataPembayaran_BLU!C346)</f>
        <v/>
      </c>
      <c r="D347" s="375" t="str">
        <f>IF(ISBLANK(DataPembayaran_BLU!$F346),"",DataPembayaran_BLU!$F346)</f>
        <v/>
      </c>
      <c r="E347" s="375" t="str">
        <f t="shared" si="5"/>
        <v/>
      </c>
      <c r="F347" s="10" t="str">
        <f>IF(ISBLANK(DataPembayaran_BLU!$L346),"",DataPembayaran_BLU!$L346)</f>
        <v/>
      </c>
      <c r="G347" s="372" t="str">
        <f>IF(ISBLANK(DataPembayaran_BLU!M346),"",DataPembayaran_BLU!M346)</f>
        <v/>
      </c>
      <c r="H347" s="11" t="str">
        <f>IF(ISBLANK(DataPembayaran_BLU!N346),"",DataPembayaran_BLU!N346)</f>
        <v/>
      </c>
      <c r="I347" s="12" t="str">
        <f>IF(ISBLANK(DataPembayaran_BLU!O346),"",DataPembayaran_BLU!O346)</f>
        <v/>
      </c>
      <c r="J347" s="11" t="str">
        <f>IF(ISBLANK(DataPembayaran_BLU!P346),"",DataPembayaran_BLU!P346)</f>
        <v/>
      </c>
      <c r="K347" s="11" t="str">
        <f>IF(ISBLANK(DataPembayaran_BLU!Q346),"",DataPembayaran_BLU!Q346)</f>
        <v/>
      </c>
      <c r="L347" s="11" t="str">
        <f>IF(ISBLANK(DataPembayaran_BLU!R346),"",DataPembayaran_BLU!R346)</f>
        <v/>
      </c>
    </row>
    <row r="348" spans="1:12" ht="25.35" customHeight="1">
      <c r="A348" s="372" t="str">
        <f>IF(ISBLANK(DataPembayaran_BLU!A347),"",DataPembayaran_BLU!A347)</f>
        <v/>
      </c>
      <c r="B348" s="373" t="str">
        <f>IF(ISBLANK(DataPembayaran_BLU!B347),"",DataPembayaran_BLU!B347)</f>
        <v/>
      </c>
      <c r="C348" s="374" t="str">
        <f>IF(ISBLANK(DataPembayaran_BLU!C347),"",DataPembayaran_BLU!C347)</f>
        <v/>
      </c>
      <c r="D348" s="375" t="str">
        <f>IF(ISBLANK(DataPembayaran_BLU!$F347),"",DataPembayaran_BLU!$F347)</f>
        <v/>
      </c>
      <c r="E348" s="375" t="str">
        <f t="shared" si="5"/>
        <v/>
      </c>
      <c r="F348" s="10" t="str">
        <f>IF(ISBLANK(DataPembayaran_BLU!$L347),"",DataPembayaran_BLU!$L347)</f>
        <v/>
      </c>
      <c r="G348" s="372" t="str">
        <f>IF(ISBLANK(DataPembayaran_BLU!M347),"",DataPembayaran_BLU!M347)</f>
        <v/>
      </c>
      <c r="H348" s="11" t="str">
        <f>IF(ISBLANK(DataPembayaran_BLU!N347),"",DataPembayaran_BLU!N347)</f>
        <v/>
      </c>
      <c r="I348" s="12" t="str">
        <f>IF(ISBLANK(DataPembayaran_BLU!O347),"",DataPembayaran_BLU!O347)</f>
        <v/>
      </c>
      <c r="J348" s="11" t="str">
        <f>IF(ISBLANK(DataPembayaran_BLU!P347),"",DataPembayaran_BLU!P347)</f>
        <v/>
      </c>
      <c r="K348" s="11" t="str">
        <f>IF(ISBLANK(DataPembayaran_BLU!Q347),"",DataPembayaran_BLU!Q347)</f>
        <v/>
      </c>
      <c r="L348" s="11" t="str">
        <f>IF(ISBLANK(DataPembayaran_BLU!R347),"",DataPembayaran_BLU!R347)</f>
        <v/>
      </c>
    </row>
    <row r="349" spans="1:12" ht="25.35" customHeight="1">
      <c r="A349" s="372" t="str">
        <f>IF(ISBLANK(DataPembayaran_BLU!A348),"",DataPembayaran_BLU!A348)</f>
        <v/>
      </c>
      <c r="B349" s="373" t="str">
        <f>IF(ISBLANK(DataPembayaran_BLU!B348),"",DataPembayaran_BLU!B348)</f>
        <v/>
      </c>
      <c r="C349" s="374" t="str">
        <f>IF(ISBLANK(DataPembayaran_BLU!C348),"",DataPembayaran_BLU!C348)</f>
        <v/>
      </c>
      <c r="D349" s="375" t="str">
        <f>IF(ISBLANK(DataPembayaran_BLU!$F348),"",DataPembayaran_BLU!$F348)</f>
        <v/>
      </c>
      <c r="E349" s="375" t="str">
        <f t="shared" si="5"/>
        <v/>
      </c>
      <c r="F349" s="10" t="str">
        <f>IF(ISBLANK(DataPembayaran_BLU!$L348),"",DataPembayaran_BLU!$L348)</f>
        <v/>
      </c>
      <c r="G349" s="372" t="str">
        <f>IF(ISBLANK(DataPembayaran_BLU!M348),"",DataPembayaran_BLU!M348)</f>
        <v/>
      </c>
      <c r="H349" s="11" t="str">
        <f>IF(ISBLANK(DataPembayaran_BLU!N348),"",DataPembayaran_BLU!N348)</f>
        <v/>
      </c>
      <c r="I349" s="12" t="str">
        <f>IF(ISBLANK(DataPembayaran_BLU!O348),"",DataPembayaran_BLU!O348)</f>
        <v/>
      </c>
      <c r="J349" s="11" t="str">
        <f>IF(ISBLANK(DataPembayaran_BLU!P348),"",DataPembayaran_BLU!P348)</f>
        <v/>
      </c>
      <c r="K349" s="11" t="str">
        <f>IF(ISBLANK(DataPembayaran_BLU!Q348),"",DataPembayaran_BLU!Q348)</f>
        <v/>
      </c>
      <c r="L349" s="11" t="str">
        <f>IF(ISBLANK(DataPembayaran_BLU!R348),"",DataPembayaran_BLU!R348)</f>
        <v/>
      </c>
    </row>
    <row r="350" spans="1:12" ht="25.35" customHeight="1">
      <c r="A350" s="372" t="str">
        <f>IF(ISBLANK(DataPembayaran_BLU!A349),"",DataPembayaran_BLU!A349)</f>
        <v/>
      </c>
      <c r="B350" s="373" t="str">
        <f>IF(ISBLANK(DataPembayaran_BLU!B349),"",DataPembayaran_BLU!B349)</f>
        <v/>
      </c>
      <c r="C350" s="374" t="str">
        <f>IF(ISBLANK(DataPembayaran_BLU!C349),"",DataPembayaran_BLU!C349)</f>
        <v/>
      </c>
      <c r="D350" s="375" t="str">
        <f>IF(ISBLANK(DataPembayaran_BLU!$F349),"",DataPembayaran_BLU!$F349)</f>
        <v/>
      </c>
      <c r="E350" s="375" t="str">
        <f t="shared" si="5"/>
        <v/>
      </c>
      <c r="F350" s="10" t="str">
        <f>IF(ISBLANK(DataPembayaran_BLU!$L349),"",DataPembayaran_BLU!$L349)</f>
        <v/>
      </c>
      <c r="G350" s="372" t="str">
        <f>IF(ISBLANK(DataPembayaran_BLU!M349),"",DataPembayaran_BLU!M349)</f>
        <v/>
      </c>
      <c r="H350" s="11" t="str">
        <f>IF(ISBLANK(DataPembayaran_BLU!N349),"",DataPembayaran_BLU!N349)</f>
        <v/>
      </c>
      <c r="I350" s="12" t="str">
        <f>IF(ISBLANK(DataPembayaran_BLU!O349),"",DataPembayaran_BLU!O349)</f>
        <v/>
      </c>
      <c r="J350" s="11" t="str">
        <f>IF(ISBLANK(DataPembayaran_BLU!P349),"",DataPembayaran_BLU!P349)</f>
        <v/>
      </c>
      <c r="K350" s="11" t="str">
        <f>IF(ISBLANK(DataPembayaran_BLU!Q349),"",DataPembayaran_BLU!Q349)</f>
        <v/>
      </c>
      <c r="L350" s="11" t="str">
        <f>IF(ISBLANK(DataPembayaran_BLU!R349),"",DataPembayaran_BLU!R349)</f>
        <v/>
      </c>
    </row>
    <row r="351" spans="1:12" ht="25.35" customHeight="1">
      <c r="A351" s="372" t="str">
        <f>IF(ISBLANK(DataPembayaran_BLU!A350),"",DataPembayaran_BLU!A350)</f>
        <v/>
      </c>
      <c r="B351" s="373" t="str">
        <f>IF(ISBLANK(DataPembayaran_BLU!B350),"",DataPembayaran_BLU!B350)</f>
        <v/>
      </c>
      <c r="C351" s="374" t="str">
        <f>IF(ISBLANK(DataPembayaran_BLU!C350),"",DataPembayaran_BLU!C350)</f>
        <v/>
      </c>
      <c r="D351" s="375" t="str">
        <f>IF(ISBLANK(DataPembayaran_BLU!$F350),"",DataPembayaran_BLU!$F350)</f>
        <v/>
      </c>
      <c r="E351" s="375" t="str">
        <f t="shared" si="5"/>
        <v/>
      </c>
      <c r="F351" s="10" t="str">
        <f>IF(ISBLANK(DataPembayaran_BLU!$L350),"",DataPembayaran_BLU!$L350)</f>
        <v/>
      </c>
      <c r="G351" s="372" t="str">
        <f>IF(ISBLANK(DataPembayaran_BLU!M350),"",DataPembayaran_BLU!M350)</f>
        <v/>
      </c>
      <c r="H351" s="11" t="str">
        <f>IF(ISBLANK(DataPembayaran_BLU!N350),"",DataPembayaran_BLU!N350)</f>
        <v/>
      </c>
      <c r="I351" s="12" t="str">
        <f>IF(ISBLANK(DataPembayaran_BLU!O350),"",DataPembayaran_BLU!O350)</f>
        <v/>
      </c>
      <c r="J351" s="11" t="str">
        <f>IF(ISBLANK(DataPembayaran_BLU!P350),"",DataPembayaran_BLU!P350)</f>
        <v/>
      </c>
      <c r="K351" s="11" t="str">
        <f>IF(ISBLANK(DataPembayaran_BLU!Q350),"",DataPembayaran_BLU!Q350)</f>
        <v/>
      </c>
      <c r="L351" s="11" t="str">
        <f>IF(ISBLANK(DataPembayaran_BLU!R350),"",DataPembayaran_BLU!R350)</f>
        <v/>
      </c>
    </row>
    <row r="352" spans="1:12" ht="25.35" customHeight="1">
      <c r="A352" s="372" t="str">
        <f>IF(ISBLANK(DataPembayaran_BLU!A351),"",DataPembayaran_BLU!A351)</f>
        <v/>
      </c>
      <c r="B352" s="373" t="str">
        <f>IF(ISBLANK(DataPembayaran_BLU!B351),"",DataPembayaran_BLU!B351)</f>
        <v/>
      </c>
      <c r="C352" s="374" t="str">
        <f>IF(ISBLANK(DataPembayaran_BLU!C351),"",DataPembayaran_BLU!C351)</f>
        <v/>
      </c>
      <c r="D352" s="375" t="str">
        <f>IF(ISBLANK(DataPembayaran_BLU!$F351),"",DataPembayaran_BLU!$F351)</f>
        <v/>
      </c>
      <c r="E352" s="375" t="str">
        <f t="shared" si="5"/>
        <v/>
      </c>
      <c r="F352" s="10" t="str">
        <f>IF(ISBLANK(DataPembayaran_BLU!$L351),"",DataPembayaran_BLU!$L351)</f>
        <v/>
      </c>
      <c r="G352" s="372" t="str">
        <f>IF(ISBLANK(DataPembayaran_BLU!M351),"",DataPembayaran_BLU!M351)</f>
        <v/>
      </c>
      <c r="H352" s="11" t="str">
        <f>IF(ISBLANK(DataPembayaran_BLU!N351),"",DataPembayaran_BLU!N351)</f>
        <v/>
      </c>
      <c r="I352" s="12" t="str">
        <f>IF(ISBLANK(DataPembayaran_BLU!O351),"",DataPembayaran_BLU!O351)</f>
        <v/>
      </c>
      <c r="J352" s="11" t="str">
        <f>IF(ISBLANK(DataPembayaran_BLU!P351),"",DataPembayaran_BLU!P351)</f>
        <v/>
      </c>
      <c r="K352" s="11" t="str">
        <f>IF(ISBLANK(DataPembayaran_BLU!Q351),"",DataPembayaran_BLU!Q351)</f>
        <v/>
      </c>
      <c r="L352" s="11" t="str">
        <f>IF(ISBLANK(DataPembayaran_BLU!R351),"",DataPembayaran_BLU!R351)</f>
        <v/>
      </c>
    </row>
    <row r="353" spans="1:12" ht="25.35" customHeight="1">
      <c r="A353" s="372" t="str">
        <f>IF(ISBLANK(DataPembayaran_BLU!A352),"",DataPembayaran_BLU!A352)</f>
        <v/>
      </c>
      <c r="B353" s="373" t="str">
        <f>IF(ISBLANK(DataPembayaran_BLU!B352),"",DataPembayaran_BLU!B352)</f>
        <v/>
      </c>
      <c r="C353" s="374" t="str">
        <f>IF(ISBLANK(DataPembayaran_BLU!C352),"",DataPembayaran_BLU!C352)</f>
        <v/>
      </c>
      <c r="D353" s="375" t="str">
        <f>IF(ISBLANK(DataPembayaran_BLU!$F352),"",DataPembayaran_BLU!$F352)</f>
        <v/>
      </c>
      <c r="E353" s="375" t="str">
        <f t="shared" si="5"/>
        <v/>
      </c>
      <c r="F353" s="10" t="str">
        <f>IF(ISBLANK(DataPembayaran_BLU!$L352),"",DataPembayaran_BLU!$L352)</f>
        <v/>
      </c>
      <c r="G353" s="372" t="str">
        <f>IF(ISBLANK(DataPembayaran_BLU!M352),"",DataPembayaran_BLU!M352)</f>
        <v/>
      </c>
      <c r="H353" s="11" t="str">
        <f>IF(ISBLANK(DataPembayaran_BLU!N352),"",DataPembayaran_BLU!N352)</f>
        <v/>
      </c>
      <c r="I353" s="12" t="str">
        <f>IF(ISBLANK(DataPembayaran_BLU!O352),"",DataPembayaran_BLU!O352)</f>
        <v/>
      </c>
      <c r="J353" s="11" t="str">
        <f>IF(ISBLANK(DataPembayaran_BLU!P352),"",DataPembayaran_BLU!P352)</f>
        <v/>
      </c>
      <c r="K353" s="11" t="str">
        <f>IF(ISBLANK(DataPembayaran_BLU!Q352),"",DataPembayaran_BLU!Q352)</f>
        <v/>
      </c>
      <c r="L353" s="11" t="str">
        <f>IF(ISBLANK(DataPembayaran_BLU!R352),"",DataPembayaran_BLU!R352)</f>
        <v/>
      </c>
    </row>
    <row r="354" spans="1:12" ht="25.35" customHeight="1">
      <c r="A354" s="372" t="str">
        <f>IF(ISBLANK(DataPembayaran_BLU!A353),"",DataPembayaran_BLU!A353)</f>
        <v/>
      </c>
      <c r="B354" s="373" t="str">
        <f>IF(ISBLANK(DataPembayaran_BLU!B353),"",DataPembayaran_BLU!B353)</f>
        <v/>
      </c>
      <c r="C354" s="374" t="str">
        <f>IF(ISBLANK(DataPembayaran_BLU!C353),"",DataPembayaran_BLU!C353)</f>
        <v/>
      </c>
      <c r="D354" s="375" t="str">
        <f>IF(ISBLANK(DataPembayaran_BLU!$F353),"",DataPembayaran_BLU!$F353)</f>
        <v/>
      </c>
      <c r="E354" s="375" t="str">
        <f t="shared" si="5"/>
        <v/>
      </c>
      <c r="F354" s="10" t="str">
        <f>IF(ISBLANK(DataPembayaran_BLU!$L353),"",DataPembayaran_BLU!$L353)</f>
        <v/>
      </c>
      <c r="G354" s="372" t="str">
        <f>IF(ISBLANK(DataPembayaran_BLU!M353),"",DataPembayaran_BLU!M353)</f>
        <v/>
      </c>
      <c r="H354" s="11" t="str">
        <f>IF(ISBLANK(DataPembayaran_BLU!N353),"",DataPembayaran_BLU!N353)</f>
        <v/>
      </c>
      <c r="I354" s="12" t="str">
        <f>IF(ISBLANK(DataPembayaran_BLU!O353),"",DataPembayaran_BLU!O353)</f>
        <v/>
      </c>
      <c r="J354" s="11" t="str">
        <f>IF(ISBLANK(DataPembayaran_BLU!P353),"",DataPembayaran_BLU!P353)</f>
        <v/>
      </c>
      <c r="K354" s="11" t="str">
        <f>IF(ISBLANK(DataPembayaran_BLU!Q353),"",DataPembayaran_BLU!Q353)</f>
        <v/>
      </c>
      <c r="L354" s="11" t="str">
        <f>IF(ISBLANK(DataPembayaran_BLU!R353),"",DataPembayaran_BLU!R353)</f>
        <v/>
      </c>
    </row>
    <row r="355" spans="1:12" ht="25.35" customHeight="1">
      <c r="A355" s="372" t="str">
        <f>IF(ISBLANK(DataPembayaran_BLU!A354),"",DataPembayaran_BLU!A354)</f>
        <v/>
      </c>
      <c r="B355" s="373" t="str">
        <f>IF(ISBLANK(DataPembayaran_BLU!B354),"",DataPembayaran_BLU!B354)</f>
        <v/>
      </c>
      <c r="C355" s="374" t="str">
        <f>IF(ISBLANK(DataPembayaran_BLU!C354),"",DataPembayaran_BLU!C354)</f>
        <v/>
      </c>
      <c r="D355" s="375" t="str">
        <f>IF(ISBLANK(DataPembayaran_BLU!$F354),"",DataPembayaran_BLU!$F354)</f>
        <v/>
      </c>
      <c r="E355" s="375" t="str">
        <f t="shared" si="5"/>
        <v/>
      </c>
      <c r="F355" s="10" t="str">
        <f>IF(ISBLANK(DataPembayaran_BLU!$L354),"",DataPembayaran_BLU!$L354)</f>
        <v/>
      </c>
      <c r="G355" s="372" t="str">
        <f>IF(ISBLANK(DataPembayaran_BLU!M354),"",DataPembayaran_BLU!M354)</f>
        <v/>
      </c>
      <c r="H355" s="11" t="str">
        <f>IF(ISBLANK(DataPembayaran_BLU!N354),"",DataPembayaran_BLU!N354)</f>
        <v/>
      </c>
      <c r="I355" s="12" t="str">
        <f>IF(ISBLANK(DataPembayaran_BLU!O354),"",DataPembayaran_BLU!O354)</f>
        <v/>
      </c>
      <c r="J355" s="11" t="str">
        <f>IF(ISBLANK(DataPembayaran_BLU!P354),"",DataPembayaran_BLU!P354)</f>
        <v/>
      </c>
      <c r="K355" s="11" t="str">
        <f>IF(ISBLANK(DataPembayaran_BLU!Q354),"",DataPembayaran_BLU!Q354)</f>
        <v/>
      </c>
      <c r="L355" s="11" t="str">
        <f>IF(ISBLANK(DataPembayaran_BLU!R354),"",DataPembayaran_BLU!R354)</f>
        <v/>
      </c>
    </row>
    <row r="356" spans="1:12" ht="25.35" customHeight="1">
      <c r="A356" s="372" t="str">
        <f>IF(ISBLANK(DataPembayaran_BLU!A355),"",DataPembayaran_BLU!A355)</f>
        <v/>
      </c>
      <c r="B356" s="373" t="str">
        <f>IF(ISBLANK(DataPembayaran_BLU!B355),"",DataPembayaran_BLU!B355)</f>
        <v/>
      </c>
      <c r="C356" s="374" t="str">
        <f>IF(ISBLANK(DataPembayaran_BLU!C355),"",DataPembayaran_BLU!C355)</f>
        <v/>
      </c>
      <c r="D356" s="375" t="str">
        <f>IF(ISBLANK(DataPembayaran_BLU!$F355),"",DataPembayaran_BLU!$F355)</f>
        <v/>
      </c>
      <c r="E356" s="375" t="str">
        <f t="shared" si="5"/>
        <v/>
      </c>
      <c r="F356" s="10" t="str">
        <f>IF(ISBLANK(DataPembayaran_BLU!$L355),"",DataPembayaran_BLU!$L355)</f>
        <v/>
      </c>
      <c r="G356" s="372" t="str">
        <f>IF(ISBLANK(DataPembayaran_BLU!M355),"",DataPembayaran_BLU!M355)</f>
        <v/>
      </c>
      <c r="H356" s="11" t="str">
        <f>IF(ISBLANK(DataPembayaran_BLU!N355),"",DataPembayaran_BLU!N355)</f>
        <v/>
      </c>
      <c r="I356" s="12" t="str">
        <f>IF(ISBLANK(DataPembayaran_BLU!O355),"",DataPembayaran_BLU!O355)</f>
        <v/>
      </c>
      <c r="J356" s="11" t="str">
        <f>IF(ISBLANK(DataPembayaran_BLU!P355),"",DataPembayaran_BLU!P355)</f>
        <v/>
      </c>
      <c r="K356" s="11" t="str">
        <f>IF(ISBLANK(DataPembayaran_BLU!Q355),"",DataPembayaran_BLU!Q355)</f>
        <v/>
      </c>
      <c r="L356" s="11" t="str">
        <f>IF(ISBLANK(DataPembayaran_BLU!R355),"",DataPembayaran_BLU!R355)</f>
        <v/>
      </c>
    </row>
    <row r="357" spans="1:12" ht="25.35" customHeight="1">
      <c r="A357" s="372" t="str">
        <f>IF(ISBLANK(DataPembayaran_BLU!A356),"",DataPembayaran_BLU!A356)</f>
        <v/>
      </c>
      <c r="B357" s="373" t="str">
        <f>IF(ISBLANK(DataPembayaran_BLU!B356),"",DataPembayaran_BLU!B356)</f>
        <v/>
      </c>
      <c r="C357" s="374" t="str">
        <f>IF(ISBLANK(DataPembayaran_BLU!C356),"",DataPembayaran_BLU!C356)</f>
        <v/>
      </c>
      <c r="D357" s="375" t="str">
        <f>IF(ISBLANK(DataPembayaran_BLU!$F356),"",DataPembayaran_BLU!$F356)</f>
        <v/>
      </c>
      <c r="E357" s="375" t="str">
        <f t="shared" si="5"/>
        <v/>
      </c>
      <c r="F357" s="10" t="str">
        <f>IF(ISBLANK(DataPembayaran_BLU!$L356),"",DataPembayaran_BLU!$L356)</f>
        <v/>
      </c>
      <c r="G357" s="372" t="str">
        <f>IF(ISBLANK(DataPembayaran_BLU!M356),"",DataPembayaran_BLU!M356)</f>
        <v/>
      </c>
      <c r="H357" s="11" t="str">
        <f>IF(ISBLANK(DataPembayaran_BLU!N356),"",DataPembayaran_BLU!N356)</f>
        <v/>
      </c>
      <c r="I357" s="12" t="str">
        <f>IF(ISBLANK(DataPembayaran_BLU!O356),"",DataPembayaran_BLU!O356)</f>
        <v/>
      </c>
      <c r="J357" s="11" t="str">
        <f>IF(ISBLANK(DataPembayaran_BLU!P356),"",DataPembayaran_BLU!P356)</f>
        <v/>
      </c>
      <c r="K357" s="11" t="str">
        <f>IF(ISBLANK(DataPembayaran_BLU!Q356),"",DataPembayaran_BLU!Q356)</f>
        <v/>
      </c>
      <c r="L357" s="11" t="str">
        <f>IF(ISBLANK(DataPembayaran_BLU!R356),"",DataPembayaran_BLU!R356)</f>
        <v/>
      </c>
    </row>
    <row r="358" spans="1:12" ht="25.35" customHeight="1">
      <c r="A358" s="372" t="str">
        <f>IF(ISBLANK(DataPembayaran_BLU!A357),"",DataPembayaran_BLU!A357)</f>
        <v/>
      </c>
      <c r="B358" s="373" t="str">
        <f>IF(ISBLANK(DataPembayaran_BLU!B357),"",DataPembayaran_BLU!B357)</f>
        <v/>
      </c>
      <c r="C358" s="374" t="str">
        <f>IF(ISBLANK(DataPembayaran_BLU!C357),"",DataPembayaran_BLU!C357)</f>
        <v/>
      </c>
      <c r="D358" s="375" t="str">
        <f>IF(ISBLANK(DataPembayaran_BLU!$F357),"",DataPembayaran_BLU!$F357)</f>
        <v/>
      </c>
      <c r="E358" s="375" t="str">
        <f t="shared" si="5"/>
        <v/>
      </c>
      <c r="F358" s="10" t="str">
        <f>IF(ISBLANK(DataPembayaran_BLU!$L357),"",DataPembayaran_BLU!$L357)</f>
        <v/>
      </c>
      <c r="G358" s="372" t="str">
        <f>IF(ISBLANK(DataPembayaran_BLU!M357),"",DataPembayaran_BLU!M357)</f>
        <v/>
      </c>
      <c r="H358" s="11" t="str">
        <f>IF(ISBLANK(DataPembayaran_BLU!N357),"",DataPembayaran_BLU!N357)</f>
        <v/>
      </c>
      <c r="I358" s="12" t="str">
        <f>IF(ISBLANK(DataPembayaran_BLU!O357),"",DataPembayaran_BLU!O357)</f>
        <v/>
      </c>
      <c r="J358" s="11" t="str">
        <f>IF(ISBLANK(DataPembayaran_BLU!P357),"",DataPembayaran_BLU!P357)</f>
        <v/>
      </c>
      <c r="K358" s="11" t="str">
        <f>IF(ISBLANK(DataPembayaran_BLU!Q357),"",DataPembayaran_BLU!Q357)</f>
        <v/>
      </c>
      <c r="L358" s="11" t="str">
        <f>IF(ISBLANK(DataPembayaran_BLU!R357),"",DataPembayaran_BLU!R357)</f>
        <v/>
      </c>
    </row>
    <row r="359" spans="1:12" ht="25.35" customHeight="1">
      <c r="A359" s="372" t="str">
        <f>IF(ISBLANK(DataPembayaran_BLU!A358),"",DataPembayaran_BLU!A358)</f>
        <v/>
      </c>
      <c r="B359" s="373" t="str">
        <f>IF(ISBLANK(DataPembayaran_BLU!B358),"",DataPembayaran_BLU!B358)</f>
        <v/>
      </c>
      <c r="C359" s="374" t="str">
        <f>IF(ISBLANK(DataPembayaran_BLU!C358),"",DataPembayaran_BLU!C358)</f>
        <v/>
      </c>
      <c r="D359" s="375" t="str">
        <f>IF(ISBLANK(DataPembayaran_BLU!$F358),"",DataPembayaran_BLU!$F358)</f>
        <v/>
      </c>
      <c r="E359" s="375" t="str">
        <f t="shared" si="5"/>
        <v/>
      </c>
      <c r="F359" s="10" t="str">
        <f>IF(ISBLANK(DataPembayaran_BLU!$L358),"",DataPembayaran_BLU!$L358)</f>
        <v/>
      </c>
      <c r="G359" s="372" t="str">
        <f>IF(ISBLANK(DataPembayaran_BLU!M358),"",DataPembayaran_BLU!M358)</f>
        <v/>
      </c>
      <c r="H359" s="11" t="str">
        <f>IF(ISBLANK(DataPembayaran_BLU!N358),"",DataPembayaran_BLU!N358)</f>
        <v/>
      </c>
      <c r="I359" s="12" t="str">
        <f>IF(ISBLANK(DataPembayaran_BLU!O358),"",DataPembayaran_BLU!O358)</f>
        <v/>
      </c>
      <c r="J359" s="11" t="str">
        <f>IF(ISBLANK(DataPembayaran_BLU!P358),"",DataPembayaran_BLU!P358)</f>
        <v/>
      </c>
      <c r="K359" s="11" t="str">
        <f>IF(ISBLANK(DataPembayaran_BLU!Q358),"",DataPembayaran_BLU!Q358)</f>
        <v/>
      </c>
      <c r="L359" s="11" t="str">
        <f>IF(ISBLANK(DataPembayaran_BLU!R358),"",DataPembayaran_BLU!R358)</f>
        <v/>
      </c>
    </row>
    <row r="360" spans="1:12" ht="25.35" customHeight="1">
      <c r="A360" s="372" t="str">
        <f>IF(ISBLANK(DataPembayaran_BLU!A359),"",DataPembayaran_BLU!A359)</f>
        <v/>
      </c>
      <c r="B360" s="373" t="str">
        <f>IF(ISBLANK(DataPembayaran_BLU!B359),"",DataPembayaran_BLU!B359)</f>
        <v/>
      </c>
      <c r="C360" s="374" t="str">
        <f>IF(ISBLANK(DataPembayaran_BLU!C359),"",DataPembayaran_BLU!C359)</f>
        <v/>
      </c>
      <c r="D360" s="375" t="str">
        <f>IF(ISBLANK(DataPembayaran_BLU!$F359),"",DataPembayaran_BLU!$F359)</f>
        <v/>
      </c>
      <c r="E360" s="375" t="str">
        <f t="shared" si="5"/>
        <v/>
      </c>
      <c r="F360" s="10" t="str">
        <f>IF(ISBLANK(DataPembayaran_BLU!$L359),"",DataPembayaran_BLU!$L359)</f>
        <v/>
      </c>
      <c r="G360" s="372" t="str">
        <f>IF(ISBLANK(DataPembayaran_BLU!M359),"",DataPembayaran_BLU!M359)</f>
        <v/>
      </c>
      <c r="H360" s="11" t="str">
        <f>IF(ISBLANK(DataPembayaran_BLU!N359),"",DataPembayaran_BLU!N359)</f>
        <v/>
      </c>
      <c r="I360" s="12" t="str">
        <f>IF(ISBLANK(DataPembayaran_BLU!O359),"",DataPembayaran_BLU!O359)</f>
        <v/>
      </c>
      <c r="J360" s="11" t="str">
        <f>IF(ISBLANK(DataPembayaran_BLU!P359),"",DataPembayaran_BLU!P359)</f>
        <v/>
      </c>
      <c r="K360" s="11" t="str">
        <f>IF(ISBLANK(DataPembayaran_BLU!Q359),"",DataPembayaran_BLU!Q359)</f>
        <v/>
      </c>
      <c r="L360" s="11" t="str">
        <f>IF(ISBLANK(DataPembayaran_BLU!R359),"",DataPembayaran_BLU!R359)</f>
        <v/>
      </c>
    </row>
    <row r="361" spans="1:12" ht="25.35" customHeight="1">
      <c r="A361" s="372" t="str">
        <f>IF(ISBLANK(DataPembayaran_BLU!A360),"",DataPembayaran_BLU!A360)</f>
        <v/>
      </c>
      <c r="B361" s="373" t="str">
        <f>IF(ISBLANK(DataPembayaran_BLU!B360),"",DataPembayaran_BLU!B360)</f>
        <v/>
      </c>
      <c r="C361" s="374" t="str">
        <f>IF(ISBLANK(DataPembayaran_BLU!C360),"",DataPembayaran_BLU!C360)</f>
        <v/>
      </c>
      <c r="D361" s="375" t="str">
        <f>IF(ISBLANK(DataPembayaran_BLU!$F360),"",DataPembayaran_BLU!$F360)</f>
        <v/>
      </c>
      <c r="E361" s="375" t="str">
        <f t="shared" si="5"/>
        <v/>
      </c>
      <c r="F361" s="10" t="str">
        <f>IF(ISBLANK(DataPembayaran_BLU!$L360),"",DataPembayaran_BLU!$L360)</f>
        <v/>
      </c>
      <c r="G361" s="372" t="str">
        <f>IF(ISBLANK(DataPembayaran_BLU!M360),"",DataPembayaran_BLU!M360)</f>
        <v/>
      </c>
      <c r="H361" s="11" t="str">
        <f>IF(ISBLANK(DataPembayaran_BLU!N360),"",DataPembayaran_BLU!N360)</f>
        <v/>
      </c>
      <c r="I361" s="12" t="str">
        <f>IF(ISBLANK(DataPembayaran_BLU!O360),"",DataPembayaran_BLU!O360)</f>
        <v/>
      </c>
      <c r="J361" s="11" t="str">
        <f>IF(ISBLANK(DataPembayaran_BLU!P360),"",DataPembayaran_BLU!P360)</f>
        <v/>
      </c>
      <c r="K361" s="11" t="str">
        <f>IF(ISBLANK(DataPembayaran_BLU!Q360),"",DataPembayaran_BLU!Q360)</f>
        <v/>
      </c>
      <c r="L361" s="11" t="str">
        <f>IF(ISBLANK(DataPembayaran_BLU!R360),"",DataPembayaran_BLU!R360)</f>
        <v/>
      </c>
    </row>
    <row r="362" spans="1:12" ht="25.35" customHeight="1">
      <c r="A362" s="372" t="str">
        <f>IF(ISBLANK(DataPembayaran_BLU!A361),"",DataPembayaran_BLU!A361)</f>
        <v/>
      </c>
      <c r="B362" s="373" t="str">
        <f>IF(ISBLANK(DataPembayaran_BLU!B361),"",DataPembayaran_BLU!B361)</f>
        <v/>
      </c>
      <c r="C362" s="374" t="str">
        <f>IF(ISBLANK(DataPembayaran_BLU!C361),"",DataPembayaran_BLU!C361)</f>
        <v/>
      </c>
      <c r="D362" s="375" t="str">
        <f>IF(ISBLANK(DataPembayaran_BLU!$F361),"",DataPembayaran_BLU!$F361)</f>
        <v/>
      </c>
      <c r="E362" s="375" t="str">
        <f t="shared" si="5"/>
        <v/>
      </c>
      <c r="F362" s="10" t="str">
        <f>IF(ISBLANK(DataPembayaran_BLU!$L361),"",DataPembayaran_BLU!$L361)</f>
        <v/>
      </c>
      <c r="G362" s="372" t="str">
        <f>IF(ISBLANK(DataPembayaran_BLU!M361),"",DataPembayaran_BLU!M361)</f>
        <v/>
      </c>
      <c r="H362" s="11" t="str">
        <f>IF(ISBLANK(DataPembayaran_BLU!N361),"",DataPembayaran_BLU!N361)</f>
        <v/>
      </c>
      <c r="I362" s="12" t="str">
        <f>IF(ISBLANK(DataPembayaran_BLU!O361),"",DataPembayaran_BLU!O361)</f>
        <v/>
      </c>
      <c r="J362" s="11" t="str">
        <f>IF(ISBLANK(DataPembayaran_BLU!P361),"",DataPembayaran_BLU!P361)</f>
        <v/>
      </c>
      <c r="K362" s="11" t="str">
        <f>IF(ISBLANK(DataPembayaran_BLU!Q361),"",DataPembayaran_BLU!Q361)</f>
        <v/>
      </c>
      <c r="L362" s="11" t="str">
        <f>IF(ISBLANK(DataPembayaran_BLU!R361),"",DataPembayaran_BLU!R361)</f>
        <v/>
      </c>
    </row>
    <row r="363" spans="1:12" ht="25.35" customHeight="1">
      <c r="A363" s="372" t="str">
        <f>IF(ISBLANK(DataPembayaran_BLU!A362),"",DataPembayaran_BLU!A362)</f>
        <v/>
      </c>
      <c r="B363" s="373" t="str">
        <f>IF(ISBLANK(DataPembayaran_BLU!B362),"",DataPembayaran_BLU!B362)</f>
        <v/>
      </c>
      <c r="C363" s="374" t="str">
        <f>IF(ISBLANK(DataPembayaran_BLU!C362),"",DataPembayaran_BLU!C362)</f>
        <v/>
      </c>
      <c r="D363" s="375" t="str">
        <f>IF(ISBLANK(DataPembayaran_BLU!$F362),"",DataPembayaran_BLU!$F362)</f>
        <v/>
      </c>
      <c r="E363" s="375" t="str">
        <f t="shared" si="5"/>
        <v/>
      </c>
      <c r="F363" s="10" t="str">
        <f>IF(ISBLANK(DataPembayaran_BLU!$L362),"",DataPembayaran_BLU!$L362)</f>
        <v/>
      </c>
      <c r="G363" s="372" t="str">
        <f>IF(ISBLANK(DataPembayaran_BLU!M362),"",DataPembayaran_BLU!M362)</f>
        <v/>
      </c>
      <c r="H363" s="11" t="str">
        <f>IF(ISBLANK(DataPembayaran_BLU!N362),"",DataPembayaran_BLU!N362)</f>
        <v/>
      </c>
      <c r="I363" s="12" t="str">
        <f>IF(ISBLANK(DataPembayaran_BLU!O362),"",DataPembayaran_BLU!O362)</f>
        <v/>
      </c>
      <c r="J363" s="11" t="str">
        <f>IF(ISBLANK(DataPembayaran_BLU!P362),"",DataPembayaran_BLU!P362)</f>
        <v/>
      </c>
      <c r="K363" s="11" t="str">
        <f>IF(ISBLANK(DataPembayaran_BLU!Q362),"",DataPembayaran_BLU!Q362)</f>
        <v/>
      </c>
      <c r="L363" s="11" t="str">
        <f>IF(ISBLANK(DataPembayaran_BLU!R362),"",DataPembayaran_BLU!R362)</f>
        <v/>
      </c>
    </row>
    <row r="364" spans="1:12" ht="25.35" customHeight="1">
      <c r="A364" s="372" t="str">
        <f>IF(ISBLANK(DataPembayaran_BLU!A363),"",DataPembayaran_BLU!A363)</f>
        <v/>
      </c>
      <c r="B364" s="373" t="str">
        <f>IF(ISBLANK(DataPembayaran_BLU!B363),"",DataPembayaran_BLU!B363)</f>
        <v/>
      </c>
      <c r="C364" s="374" t="str">
        <f>IF(ISBLANK(DataPembayaran_BLU!C363),"",DataPembayaran_BLU!C363)</f>
        <v/>
      </c>
      <c r="D364" s="375" t="str">
        <f>IF(ISBLANK(DataPembayaran_BLU!$F363),"",DataPembayaran_BLU!$F363)</f>
        <v/>
      </c>
      <c r="E364" s="375" t="str">
        <f t="shared" si="5"/>
        <v/>
      </c>
      <c r="F364" s="10" t="str">
        <f>IF(ISBLANK(DataPembayaran_BLU!$L363),"",DataPembayaran_BLU!$L363)</f>
        <v/>
      </c>
      <c r="G364" s="372" t="str">
        <f>IF(ISBLANK(DataPembayaran_BLU!M363),"",DataPembayaran_BLU!M363)</f>
        <v/>
      </c>
      <c r="H364" s="11" t="str">
        <f>IF(ISBLANK(DataPembayaran_BLU!N363),"",DataPembayaran_BLU!N363)</f>
        <v/>
      </c>
      <c r="I364" s="12" t="str">
        <f>IF(ISBLANK(DataPembayaran_BLU!O363),"",DataPembayaran_BLU!O363)</f>
        <v/>
      </c>
      <c r="J364" s="11" t="str">
        <f>IF(ISBLANK(DataPembayaran_BLU!P363),"",DataPembayaran_BLU!P363)</f>
        <v/>
      </c>
      <c r="K364" s="11" t="str">
        <f>IF(ISBLANK(DataPembayaran_BLU!Q363),"",DataPembayaran_BLU!Q363)</f>
        <v/>
      </c>
      <c r="L364" s="11" t="str">
        <f>IF(ISBLANK(DataPembayaran_BLU!R363),"",DataPembayaran_BLU!R363)</f>
        <v/>
      </c>
    </row>
    <row r="365" spans="1:12" ht="25.35" customHeight="1">
      <c r="A365" s="372" t="str">
        <f>IF(ISBLANK(DataPembayaran_BLU!A364),"",DataPembayaran_BLU!A364)</f>
        <v/>
      </c>
      <c r="B365" s="373" t="str">
        <f>IF(ISBLANK(DataPembayaran_BLU!B364),"",DataPembayaran_BLU!B364)</f>
        <v/>
      </c>
      <c r="C365" s="374" t="str">
        <f>IF(ISBLANK(DataPembayaran_BLU!C364),"",DataPembayaran_BLU!C364)</f>
        <v/>
      </c>
      <c r="D365" s="375" t="str">
        <f>IF(ISBLANK(DataPembayaran_BLU!$F364),"",DataPembayaran_BLU!$F364)</f>
        <v/>
      </c>
      <c r="E365" s="375" t="str">
        <f t="shared" si="5"/>
        <v/>
      </c>
      <c r="F365" s="10" t="str">
        <f>IF(ISBLANK(DataPembayaran_BLU!$L364),"",DataPembayaran_BLU!$L364)</f>
        <v/>
      </c>
      <c r="G365" s="372" t="str">
        <f>IF(ISBLANK(DataPembayaran_BLU!M364),"",DataPembayaran_BLU!M364)</f>
        <v/>
      </c>
      <c r="H365" s="11" t="str">
        <f>IF(ISBLANK(DataPembayaran_BLU!N364),"",DataPembayaran_BLU!N364)</f>
        <v/>
      </c>
      <c r="I365" s="12" t="str">
        <f>IF(ISBLANK(DataPembayaran_BLU!O364),"",DataPembayaran_BLU!O364)</f>
        <v/>
      </c>
      <c r="J365" s="11" t="str">
        <f>IF(ISBLANK(DataPembayaran_BLU!P364),"",DataPembayaran_BLU!P364)</f>
        <v/>
      </c>
      <c r="K365" s="11" t="str">
        <f>IF(ISBLANK(DataPembayaran_BLU!Q364),"",DataPembayaran_BLU!Q364)</f>
        <v/>
      </c>
      <c r="L365" s="11" t="str">
        <f>IF(ISBLANK(DataPembayaran_BLU!R364),"",DataPembayaran_BLU!R364)</f>
        <v/>
      </c>
    </row>
    <row r="366" spans="1:12" ht="25.35" customHeight="1">
      <c r="A366" s="372" t="str">
        <f>IF(ISBLANK(DataPembayaran_BLU!A365),"",DataPembayaran_BLU!A365)</f>
        <v/>
      </c>
      <c r="B366" s="373" t="str">
        <f>IF(ISBLANK(DataPembayaran_BLU!B365),"",DataPembayaran_BLU!B365)</f>
        <v/>
      </c>
      <c r="C366" s="374" t="str">
        <f>IF(ISBLANK(DataPembayaran_BLU!C365),"",DataPembayaran_BLU!C365)</f>
        <v/>
      </c>
      <c r="D366" s="375" t="str">
        <f>IF(ISBLANK(DataPembayaran_BLU!$F365),"",DataPembayaran_BLU!$F365)</f>
        <v/>
      </c>
      <c r="E366" s="375" t="str">
        <f t="shared" si="5"/>
        <v/>
      </c>
      <c r="F366" s="10" t="str">
        <f>IF(ISBLANK(DataPembayaran_BLU!$L365),"",DataPembayaran_BLU!$L365)</f>
        <v/>
      </c>
      <c r="G366" s="372" t="str">
        <f>IF(ISBLANK(DataPembayaran_BLU!M365),"",DataPembayaran_BLU!M365)</f>
        <v/>
      </c>
      <c r="H366" s="11" t="str">
        <f>IF(ISBLANK(DataPembayaran_BLU!N365),"",DataPembayaran_BLU!N365)</f>
        <v/>
      </c>
      <c r="I366" s="12" t="str">
        <f>IF(ISBLANK(DataPembayaran_BLU!O365),"",DataPembayaran_BLU!O365)</f>
        <v/>
      </c>
      <c r="J366" s="11" t="str">
        <f>IF(ISBLANK(DataPembayaran_BLU!P365),"",DataPembayaran_BLU!P365)</f>
        <v/>
      </c>
      <c r="K366" s="11" t="str">
        <f>IF(ISBLANK(DataPembayaran_BLU!Q365),"",DataPembayaran_BLU!Q365)</f>
        <v/>
      </c>
      <c r="L366" s="11" t="str">
        <f>IF(ISBLANK(DataPembayaran_BLU!R365),"",DataPembayaran_BLU!R365)</f>
        <v/>
      </c>
    </row>
    <row r="367" spans="1:12" ht="25.35" customHeight="1">
      <c r="A367" s="372" t="str">
        <f>IF(ISBLANK(DataPembayaran_BLU!A366),"",DataPembayaran_BLU!A366)</f>
        <v/>
      </c>
      <c r="B367" s="373" t="str">
        <f>IF(ISBLANK(DataPembayaran_BLU!B366),"",DataPembayaran_BLU!B366)</f>
        <v/>
      </c>
      <c r="C367" s="374" t="str">
        <f>IF(ISBLANK(DataPembayaran_BLU!C366),"",DataPembayaran_BLU!C366)</f>
        <v/>
      </c>
      <c r="D367" s="375" t="str">
        <f>IF(ISBLANK(DataPembayaran_BLU!$F366),"",DataPembayaran_BLU!$F366)</f>
        <v/>
      </c>
      <c r="E367" s="375" t="str">
        <f t="shared" si="5"/>
        <v/>
      </c>
      <c r="F367" s="10" t="str">
        <f>IF(ISBLANK(DataPembayaran_BLU!$L366),"",DataPembayaran_BLU!$L366)</f>
        <v/>
      </c>
      <c r="G367" s="372" t="str">
        <f>IF(ISBLANK(DataPembayaran_BLU!M366),"",DataPembayaran_BLU!M366)</f>
        <v/>
      </c>
      <c r="H367" s="11" t="str">
        <f>IF(ISBLANK(DataPembayaran_BLU!N366),"",DataPembayaran_BLU!N366)</f>
        <v/>
      </c>
      <c r="I367" s="12" t="str">
        <f>IF(ISBLANK(DataPembayaran_BLU!O366),"",DataPembayaran_BLU!O366)</f>
        <v/>
      </c>
      <c r="J367" s="11" t="str">
        <f>IF(ISBLANK(DataPembayaran_BLU!P366),"",DataPembayaran_BLU!P366)</f>
        <v/>
      </c>
      <c r="K367" s="11" t="str">
        <f>IF(ISBLANK(DataPembayaran_BLU!Q366),"",DataPembayaran_BLU!Q366)</f>
        <v/>
      </c>
      <c r="L367" s="11" t="str">
        <f>IF(ISBLANK(DataPembayaran_BLU!R366),"",DataPembayaran_BLU!R366)</f>
        <v/>
      </c>
    </row>
    <row r="368" spans="1:12" ht="25.35" customHeight="1">
      <c r="A368" s="372" t="str">
        <f>IF(ISBLANK(DataPembayaran_BLU!A367),"",DataPembayaran_BLU!A367)</f>
        <v/>
      </c>
      <c r="B368" s="373" t="str">
        <f>IF(ISBLANK(DataPembayaran_BLU!B367),"",DataPembayaran_BLU!B367)</f>
        <v/>
      </c>
      <c r="C368" s="374" t="str">
        <f>IF(ISBLANK(DataPembayaran_BLU!C367),"",DataPembayaran_BLU!C367)</f>
        <v/>
      </c>
      <c r="D368" s="375" t="str">
        <f>IF(ISBLANK(DataPembayaran_BLU!$F367),"",DataPembayaran_BLU!$F367)</f>
        <v/>
      </c>
      <c r="E368" s="375" t="str">
        <f t="shared" si="5"/>
        <v/>
      </c>
      <c r="F368" s="10" t="str">
        <f>IF(ISBLANK(DataPembayaran_BLU!$L367),"",DataPembayaran_BLU!$L367)</f>
        <v/>
      </c>
      <c r="G368" s="372" t="str">
        <f>IF(ISBLANK(DataPembayaran_BLU!M367),"",DataPembayaran_BLU!M367)</f>
        <v/>
      </c>
      <c r="H368" s="11" t="str">
        <f>IF(ISBLANK(DataPembayaran_BLU!N367),"",DataPembayaran_BLU!N367)</f>
        <v/>
      </c>
      <c r="I368" s="12" t="str">
        <f>IF(ISBLANK(DataPembayaran_BLU!O367),"",DataPembayaran_BLU!O367)</f>
        <v/>
      </c>
      <c r="J368" s="11" t="str">
        <f>IF(ISBLANK(DataPembayaran_BLU!P367),"",DataPembayaran_BLU!P367)</f>
        <v/>
      </c>
      <c r="K368" s="11" t="str">
        <f>IF(ISBLANK(DataPembayaran_BLU!Q367),"",DataPembayaran_BLU!Q367)</f>
        <v/>
      </c>
      <c r="L368" s="11" t="str">
        <f>IF(ISBLANK(DataPembayaran_BLU!R367),"",DataPembayaran_BLU!R367)</f>
        <v/>
      </c>
    </row>
    <row r="369" spans="1:12" ht="25.35" customHeight="1">
      <c r="A369" s="372" t="str">
        <f>IF(ISBLANK(DataPembayaran_BLU!A368),"",DataPembayaran_BLU!A368)</f>
        <v/>
      </c>
      <c r="B369" s="373" t="str">
        <f>IF(ISBLANK(DataPembayaran_BLU!B368),"",DataPembayaran_BLU!B368)</f>
        <v/>
      </c>
      <c r="C369" s="374" t="str">
        <f>IF(ISBLANK(DataPembayaran_BLU!C368),"",DataPembayaran_BLU!C368)</f>
        <v/>
      </c>
      <c r="D369" s="375" t="str">
        <f>IF(ISBLANK(DataPembayaran_BLU!$F368),"",DataPembayaran_BLU!$F368)</f>
        <v/>
      </c>
      <c r="E369" s="375" t="str">
        <f t="shared" si="5"/>
        <v/>
      </c>
      <c r="F369" s="10" t="str">
        <f>IF(ISBLANK(DataPembayaran_BLU!$L368),"",DataPembayaran_BLU!$L368)</f>
        <v/>
      </c>
      <c r="G369" s="372" t="str">
        <f>IF(ISBLANK(DataPembayaran_BLU!M368),"",DataPembayaran_BLU!M368)</f>
        <v/>
      </c>
      <c r="H369" s="11" t="str">
        <f>IF(ISBLANK(DataPembayaran_BLU!N368),"",DataPembayaran_BLU!N368)</f>
        <v/>
      </c>
      <c r="I369" s="12" t="str">
        <f>IF(ISBLANK(DataPembayaran_BLU!O368),"",DataPembayaran_BLU!O368)</f>
        <v/>
      </c>
      <c r="J369" s="11" t="str">
        <f>IF(ISBLANK(DataPembayaran_BLU!P368),"",DataPembayaran_BLU!P368)</f>
        <v/>
      </c>
      <c r="K369" s="11" t="str">
        <f>IF(ISBLANK(DataPembayaran_BLU!Q368),"",DataPembayaran_BLU!Q368)</f>
        <v/>
      </c>
      <c r="L369" s="11" t="str">
        <f>IF(ISBLANK(DataPembayaran_BLU!R368),"",DataPembayaran_BLU!R368)</f>
        <v/>
      </c>
    </row>
    <row r="370" spans="1:12" ht="25.35" customHeight="1">
      <c r="A370" s="372" t="str">
        <f>IF(ISBLANK(DataPembayaran_BLU!A369),"",DataPembayaran_BLU!A369)</f>
        <v/>
      </c>
      <c r="B370" s="373" t="str">
        <f>IF(ISBLANK(DataPembayaran_BLU!B369),"",DataPembayaran_BLU!B369)</f>
        <v/>
      </c>
      <c r="C370" s="374" t="str">
        <f>IF(ISBLANK(DataPembayaran_BLU!C369),"",DataPembayaran_BLU!C369)</f>
        <v/>
      </c>
      <c r="D370" s="375" t="str">
        <f>IF(ISBLANK(DataPembayaran_BLU!$F369),"",DataPembayaran_BLU!$F369)</f>
        <v/>
      </c>
      <c r="E370" s="375" t="str">
        <f t="shared" si="5"/>
        <v/>
      </c>
      <c r="F370" s="10" t="str">
        <f>IF(ISBLANK(DataPembayaran_BLU!$L369),"",DataPembayaran_BLU!$L369)</f>
        <v/>
      </c>
      <c r="G370" s="372" t="str">
        <f>IF(ISBLANK(DataPembayaran_BLU!M369),"",DataPembayaran_BLU!M369)</f>
        <v/>
      </c>
      <c r="H370" s="11" t="str">
        <f>IF(ISBLANK(DataPembayaran_BLU!N369),"",DataPembayaran_BLU!N369)</f>
        <v/>
      </c>
      <c r="I370" s="12" t="str">
        <f>IF(ISBLANK(DataPembayaran_BLU!O369),"",DataPembayaran_BLU!O369)</f>
        <v/>
      </c>
      <c r="J370" s="11" t="str">
        <f>IF(ISBLANK(DataPembayaran_BLU!P369),"",DataPembayaran_BLU!P369)</f>
        <v/>
      </c>
      <c r="K370" s="11" t="str">
        <f>IF(ISBLANK(DataPembayaran_BLU!Q369),"",DataPembayaran_BLU!Q369)</f>
        <v/>
      </c>
      <c r="L370" s="11" t="str">
        <f>IF(ISBLANK(DataPembayaran_BLU!R369),"",DataPembayaran_BLU!R369)</f>
        <v/>
      </c>
    </row>
    <row r="371" spans="1:12" ht="25.35" customHeight="1">
      <c r="A371" s="372" t="str">
        <f>IF(ISBLANK(DataPembayaran_BLU!A370),"",DataPembayaran_BLU!A370)</f>
        <v/>
      </c>
      <c r="B371" s="373" t="str">
        <f>IF(ISBLANK(DataPembayaran_BLU!B370),"",DataPembayaran_BLU!B370)</f>
        <v/>
      </c>
      <c r="C371" s="374" t="str">
        <f>IF(ISBLANK(DataPembayaran_BLU!C370),"",DataPembayaran_BLU!C370)</f>
        <v/>
      </c>
      <c r="D371" s="375" t="str">
        <f>IF(ISBLANK(DataPembayaran_BLU!$F370),"",DataPembayaran_BLU!$F370)</f>
        <v/>
      </c>
      <c r="E371" s="375" t="str">
        <f t="shared" si="5"/>
        <v/>
      </c>
      <c r="F371" s="10" t="str">
        <f>IF(ISBLANK(DataPembayaran_BLU!$L370),"",DataPembayaran_BLU!$L370)</f>
        <v/>
      </c>
      <c r="G371" s="372" t="str">
        <f>IF(ISBLANK(DataPembayaran_BLU!M370),"",DataPembayaran_BLU!M370)</f>
        <v/>
      </c>
      <c r="H371" s="11" t="str">
        <f>IF(ISBLANK(DataPembayaran_BLU!N370),"",DataPembayaran_BLU!N370)</f>
        <v/>
      </c>
      <c r="I371" s="12" t="str">
        <f>IF(ISBLANK(DataPembayaran_BLU!O370),"",DataPembayaran_BLU!O370)</f>
        <v/>
      </c>
      <c r="J371" s="11" t="str">
        <f>IF(ISBLANK(DataPembayaran_BLU!P370),"",DataPembayaran_BLU!P370)</f>
        <v/>
      </c>
      <c r="K371" s="11" t="str">
        <f>IF(ISBLANK(DataPembayaran_BLU!Q370),"",DataPembayaran_BLU!Q370)</f>
        <v/>
      </c>
      <c r="L371" s="11" t="str">
        <f>IF(ISBLANK(DataPembayaran_BLU!R370),"",DataPembayaran_BLU!R370)</f>
        <v/>
      </c>
    </row>
    <row r="372" spans="1:12" ht="25.35" customHeight="1">
      <c r="A372" s="372" t="str">
        <f>IF(ISBLANK(DataPembayaran_BLU!A371),"",DataPembayaran_BLU!A371)</f>
        <v/>
      </c>
      <c r="B372" s="373" t="str">
        <f>IF(ISBLANK(DataPembayaran_BLU!B371),"",DataPembayaran_BLU!B371)</f>
        <v/>
      </c>
      <c r="C372" s="374" t="str">
        <f>IF(ISBLANK(DataPembayaran_BLU!C371),"",DataPembayaran_BLU!C371)</f>
        <v/>
      </c>
      <c r="D372" s="375" t="str">
        <f>IF(ISBLANK(DataPembayaran_BLU!$F371),"",DataPembayaran_BLU!$F371)</f>
        <v/>
      </c>
      <c r="E372" s="375" t="str">
        <f t="shared" si="5"/>
        <v/>
      </c>
      <c r="F372" s="10" t="str">
        <f>IF(ISBLANK(DataPembayaran_BLU!$L371),"",DataPembayaran_BLU!$L371)</f>
        <v/>
      </c>
      <c r="G372" s="372" t="str">
        <f>IF(ISBLANK(DataPembayaran_BLU!M371),"",DataPembayaran_BLU!M371)</f>
        <v/>
      </c>
      <c r="H372" s="11" t="str">
        <f>IF(ISBLANK(DataPembayaran_BLU!N371),"",DataPembayaran_BLU!N371)</f>
        <v/>
      </c>
      <c r="I372" s="12" t="str">
        <f>IF(ISBLANK(DataPembayaran_BLU!O371),"",DataPembayaran_BLU!O371)</f>
        <v/>
      </c>
      <c r="J372" s="11" t="str">
        <f>IF(ISBLANK(DataPembayaran_BLU!P371),"",DataPembayaran_BLU!P371)</f>
        <v/>
      </c>
      <c r="K372" s="11" t="str">
        <f>IF(ISBLANK(DataPembayaran_BLU!Q371),"",DataPembayaran_BLU!Q371)</f>
        <v/>
      </c>
      <c r="L372" s="11" t="str">
        <f>IF(ISBLANK(DataPembayaran_BLU!R371),"",DataPembayaran_BLU!R371)</f>
        <v/>
      </c>
    </row>
    <row r="373" spans="1:12" ht="25.35" customHeight="1">
      <c r="A373" s="372" t="str">
        <f>IF(ISBLANK(DataPembayaran_BLU!A372),"",DataPembayaran_BLU!A372)</f>
        <v/>
      </c>
      <c r="B373" s="373" t="str">
        <f>IF(ISBLANK(DataPembayaran_BLU!B372),"",DataPembayaran_BLU!B372)</f>
        <v/>
      </c>
      <c r="C373" s="374" t="str">
        <f>IF(ISBLANK(DataPembayaran_BLU!C372),"",DataPembayaran_BLU!C372)</f>
        <v/>
      </c>
      <c r="D373" s="375" t="str">
        <f>IF(ISBLANK(DataPembayaran_BLU!$F372),"",DataPembayaran_BLU!$F372)</f>
        <v/>
      </c>
      <c r="E373" s="375" t="str">
        <f t="shared" si="5"/>
        <v/>
      </c>
      <c r="F373" s="10" t="str">
        <f>IF(ISBLANK(DataPembayaran_BLU!$L372),"",DataPembayaran_BLU!$L372)</f>
        <v/>
      </c>
      <c r="G373" s="372" t="str">
        <f>IF(ISBLANK(DataPembayaran_BLU!M372),"",DataPembayaran_BLU!M372)</f>
        <v/>
      </c>
      <c r="H373" s="11" t="str">
        <f>IF(ISBLANK(DataPembayaran_BLU!N372),"",DataPembayaran_BLU!N372)</f>
        <v/>
      </c>
      <c r="I373" s="12" t="str">
        <f>IF(ISBLANK(DataPembayaran_BLU!O372),"",DataPembayaran_BLU!O372)</f>
        <v/>
      </c>
      <c r="J373" s="11" t="str">
        <f>IF(ISBLANK(DataPembayaran_BLU!P372),"",DataPembayaran_BLU!P372)</f>
        <v/>
      </c>
      <c r="K373" s="11" t="str">
        <f>IF(ISBLANK(DataPembayaran_BLU!Q372),"",DataPembayaran_BLU!Q372)</f>
        <v/>
      </c>
      <c r="L373" s="11" t="str">
        <f>IF(ISBLANK(DataPembayaran_BLU!R372),"",DataPembayaran_BLU!R372)</f>
        <v/>
      </c>
    </row>
    <row r="374" spans="1:12" ht="25.35" customHeight="1">
      <c r="A374" s="372" t="str">
        <f>IF(ISBLANK(DataPembayaran_BLU!A373),"",DataPembayaran_BLU!A373)</f>
        <v/>
      </c>
      <c r="B374" s="373" t="str">
        <f>IF(ISBLANK(DataPembayaran_BLU!B373),"",DataPembayaran_BLU!B373)</f>
        <v/>
      </c>
      <c r="C374" s="374" t="str">
        <f>IF(ISBLANK(DataPembayaran_BLU!C373),"",DataPembayaran_BLU!C373)</f>
        <v/>
      </c>
      <c r="D374" s="375" t="str">
        <f>IF(ISBLANK(DataPembayaran_BLU!$F373),"",DataPembayaran_BLU!$F373)</f>
        <v/>
      </c>
      <c r="E374" s="375" t="str">
        <f t="shared" si="5"/>
        <v/>
      </c>
      <c r="F374" s="10" t="str">
        <f>IF(ISBLANK(DataPembayaran_BLU!$L373),"",DataPembayaran_BLU!$L373)</f>
        <v/>
      </c>
      <c r="G374" s="372" t="str">
        <f>IF(ISBLANK(DataPembayaran_BLU!M373),"",DataPembayaran_BLU!M373)</f>
        <v/>
      </c>
      <c r="H374" s="11" t="str">
        <f>IF(ISBLANK(DataPembayaran_BLU!N373),"",DataPembayaran_BLU!N373)</f>
        <v/>
      </c>
      <c r="I374" s="12" t="str">
        <f>IF(ISBLANK(DataPembayaran_BLU!O373),"",DataPembayaran_BLU!O373)</f>
        <v/>
      </c>
      <c r="J374" s="11" t="str">
        <f>IF(ISBLANK(DataPembayaran_BLU!P373),"",DataPembayaran_BLU!P373)</f>
        <v/>
      </c>
      <c r="K374" s="11" t="str">
        <f>IF(ISBLANK(DataPembayaran_BLU!Q373),"",DataPembayaran_BLU!Q373)</f>
        <v/>
      </c>
      <c r="L374" s="11" t="str">
        <f>IF(ISBLANK(DataPembayaran_BLU!R373),"",DataPembayaran_BLU!R373)</f>
        <v/>
      </c>
    </row>
    <row r="375" spans="1:12" ht="25.35" customHeight="1">
      <c r="A375" s="372" t="str">
        <f>IF(ISBLANK(DataPembayaran_BLU!A374),"",DataPembayaran_BLU!A374)</f>
        <v/>
      </c>
      <c r="B375" s="373" t="str">
        <f>IF(ISBLANK(DataPembayaran_BLU!B374),"",DataPembayaran_BLU!B374)</f>
        <v/>
      </c>
      <c r="C375" s="374" t="str">
        <f>IF(ISBLANK(DataPembayaran_BLU!C374),"",DataPembayaran_BLU!C374)</f>
        <v/>
      </c>
      <c r="D375" s="375" t="str">
        <f>IF(ISBLANK(DataPembayaran_BLU!$F374),"",DataPembayaran_BLU!$F374)</f>
        <v/>
      </c>
      <c r="E375" s="375" t="str">
        <f t="shared" si="5"/>
        <v/>
      </c>
      <c r="F375" s="10" t="str">
        <f>IF(ISBLANK(DataPembayaran_BLU!$L374),"",DataPembayaran_BLU!$L374)</f>
        <v/>
      </c>
      <c r="G375" s="372" t="str">
        <f>IF(ISBLANK(DataPembayaran_BLU!M374),"",DataPembayaran_BLU!M374)</f>
        <v/>
      </c>
      <c r="H375" s="11" t="str">
        <f>IF(ISBLANK(DataPembayaran_BLU!N374),"",DataPembayaran_BLU!N374)</f>
        <v/>
      </c>
      <c r="I375" s="12" t="str">
        <f>IF(ISBLANK(DataPembayaran_BLU!O374),"",DataPembayaran_BLU!O374)</f>
        <v/>
      </c>
      <c r="J375" s="11" t="str">
        <f>IF(ISBLANK(DataPembayaran_BLU!P374),"",DataPembayaran_BLU!P374)</f>
        <v/>
      </c>
      <c r="K375" s="11" t="str">
        <f>IF(ISBLANK(DataPembayaran_BLU!Q374),"",DataPembayaran_BLU!Q374)</f>
        <v/>
      </c>
      <c r="L375" s="11" t="str">
        <f>IF(ISBLANK(DataPembayaran_BLU!R374),"",DataPembayaran_BLU!R374)</f>
        <v/>
      </c>
    </row>
    <row r="376" spans="1:12" ht="25.35" customHeight="1">
      <c r="A376" s="372" t="str">
        <f>IF(ISBLANK(DataPembayaran_BLU!A375),"",DataPembayaran_BLU!A375)</f>
        <v/>
      </c>
      <c r="B376" s="373" t="str">
        <f>IF(ISBLANK(DataPembayaran_BLU!B375),"",DataPembayaran_BLU!B375)</f>
        <v/>
      </c>
      <c r="C376" s="374" t="str">
        <f>IF(ISBLANK(DataPembayaran_BLU!C375),"",DataPembayaran_BLU!C375)</f>
        <v/>
      </c>
      <c r="D376" s="375" t="str">
        <f>IF(ISBLANK(DataPembayaran_BLU!$F375),"",DataPembayaran_BLU!$F375)</f>
        <v/>
      </c>
      <c r="E376" s="375" t="str">
        <f t="shared" si="5"/>
        <v/>
      </c>
      <c r="F376" s="10" t="str">
        <f>IF(ISBLANK(DataPembayaran_BLU!$L375),"",DataPembayaran_BLU!$L375)</f>
        <v/>
      </c>
      <c r="G376" s="372" t="str">
        <f>IF(ISBLANK(DataPembayaran_BLU!M375),"",DataPembayaran_BLU!M375)</f>
        <v/>
      </c>
      <c r="H376" s="11" t="str">
        <f>IF(ISBLANK(DataPembayaran_BLU!N375),"",DataPembayaran_BLU!N375)</f>
        <v/>
      </c>
      <c r="I376" s="12" t="str">
        <f>IF(ISBLANK(DataPembayaran_BLU!O375),"",DataPembayaran_BLU!O375)</f>
        <v/>
      </c>
      <c r="J376" s="11" t="str">
        <f>IF(ISBLANK(DataPembayaran_BLU!P375),"",DataPembayaran_BLU!P375)</f>
        <v/>
      </c>
      <c r="K376" s="11" t="str">
        <f>IF(ISBLANK(DataPembayaran_BLU!Q375),"",DataPembayaran_BLU!Q375)</f>
        <v/>
      </c>
      <c r="L376" s="11" t="str">
        <f>IF(ISBLANK(DataPembayaran_BLU!R375),"",DataPembayaran_BLU!R375)</f>
        <v/>
      </c>
    </row>
    <row r="377" spans="1:12" ht="25.35" customHeight="1">
      <c r="A377" s="372" t="str">
        <f>IF(ISBLANK(DataPembayaran_BLU!A376),"",DataPembayaran_BLU!A376)</f>
        <v/>
      </c>
      <c r="B377" s="373" t="str">
        <f>IF(ISBLANK(DataPembayaran_BLU!B376),"",DataPembayaran_BLU!B376)</f>
        <v/>
      </c>
      <c r="C377" s="374" t="str">
        <f>IF(ISBLANK(DataPembayaran_BLU!C376),"",DataPembayaran_BLU!C376)</f>
        <v/>
      </c>
      <c r="D377" s="375" t="str">
        <f>IF(ISBLANK(DataPembayaran_BLU!$F376),"",DataPembayaran_BLU!$F376)</f>
        <v/>
      </c>
      <c r="E377" s="375" t="str">
        <f t="shared" si="5"/>
        <v/>
      </c>
      <c r="F377" s="10" t="str">
        <f>IF(ISBLANK(DataPembayaran_BLU!$L376),"",DataPembayaran_BLU!$L376)</f>
        <v/>
      </c>
      <c r="G377" s="372" t="str">
        <f>IF(ISBLANK(DataPembayaran_BLU!M376),"",DataPembayaran_BLU!M376)</f>
        <v/>
      </c>
      <c r="H377" s="11" t="str">
        <f>IF(ISBLANK(DataPembayaran_BLU!N376),"",DataPembayaran_BLU!N376)</f>
        <v/>
      </c>
      <c r="I377" s="12" t="str">
        <f>IF(ISBLANK(DataPembayaran_BLU!O376),"",DataPembayaran_BLU!O376)</f>
        <v/>
      </c>
      <c r="J377" s="11" t="str">
        <f>IF(ISBLANK(DataPembayaran_BLU!P376),"",DataPembayaran_BLU!P376)</f>
        <v/>
      </c>
      <c r="K377" s="11" t="str">
        <f>IF(ISBLANK(DataPembayaran_BLU!Q376),"",DataPembayaran_BLU!Q376)</f>
        <v/>
      </c>
      <c r="L377" s="11" t="str">
        <f>IF(ISBLANK(DataPembayaran_BLU!R376),"",DataPembayaran_BLU!R376)</f>
        <v/>
      </c>
    </row>
    <row r="378" spans="1:12" ht="25.35" customHeight="1">
      <c r="A378" s="372" t="str">
        <f>IF(ISBLANK(DataPembayaran_BLU!A377),"",DataPembayaran_BLU!A377)</f>
        <v/>
      </c>
      <c r="B378" s="373" t="str">
        <f>IF(ISBLANK(DataPembayaran_BLU!B377),"",DataPembayaran_BLU!B377)</f>
        <v/>
      </c>
      <c r="C378" s="374" t="str">
        <f>IF(ISBLANK(DataPembayaran_BLU!C377),"",DataPembayaran_BLU!C377)</f>
        <v/>
      </c>
      <c r="D378" s="375" t="str">
        <f>IF(ISBLANK(DataPembayaran_BLU!$F377),"",DataPembayaran_BLU!$F377)</f>
        <v/>
      </c>
      <c r="E378" s="375" t="str">
        <f t="shared" si="5"/>
        <v/>
      </c>
      <c r="F378" s="10" t="str">
        <f>IF(ISBLANK(DataPembayaran_BLU!$L377),"",DataPembayaran_BLU!$L377)</f>
        <v/>
      </c>
      <c r="G378" s="372" t="str">
        <f>IF(ISBLANK(DataPembayaran_BLU!M377),"",DataPembayaran_BLU!M377)</f>
        <v/>
      </c>
      <c r="H378" s="11" t="str">
        <f>IF(ISBLANK(DataPembayaran_BLU!N377),"",DataPembayaran_BLU!N377)</f>
        <v/>
      </c>
      <c r="I378" s="12" t="str">
        <f>IF(ISBLANK(DataPembayaran_BLU!O377),"",DataPembayaran_BLU!O377)</f>
        <v/>
      </c>
      <c r="J378" s="11" t="str">
        <f>IF(ISBLANK(DataPembayaran_BLU!P377),"",DataPembayaran_BLU!P377)</f>
        <v/>
      </c>
      <c r="K378" s="11" t="str">
        <f>IF(ISBLANK(DataPembayaran_BLU!Q377),"",DataPembayaran_BLU!Q377)</f>
        <v/>
      </c>
      <c r="L378" s="11" t="str">
        <f>IF(ISBLANK(DataPembayaran_BLU!R377),"",DataPembayaran_BLU!R377)</f>
        <v/>
      </c>
    </row>
    <row r="379" spans="1:12" ht="25.35" customHeight="1">
      <c r="A379" s="372" t="str">
        <f>IF(ISBLANK(DataPembayaran_BLU!A378),"",DataPembayaran_BLU!A378)</f>
        <v/>
      </c>
      <c r="B379" s="373" t="str">
        <f>IF(ISBLANK(DataPembayaran_BLU!B378),"",DataPembayaran_BLU!B378)</f>
        <v/>
      </c>
      <c r="C379" s="374" t="str">
        <f>IF(ISBLANK(DataPembayaran_BLU!C378),"",DataPembayaran_BLU!C378)</f>
        <v/>
      </c>
      <c r="D379" s="375" t="str">
        <f>IF(ISBLANK(DataPembayaran_BLU!$F378),"",DataPembayaran_BLU!$F378)</f>
        <v/>
      </c>
      <c r="E379" s="375" t="str">
        <f t="shared" si="5"/>
        <v/>
      </c>
      <c r="F379" s="10" t="str">
        <f>IF(ISBLANK(DataPembayaran_BLU!$L378),"",DataPembayaran_BLU!$L378)</f>
        <v/>
      </c>
      <c r="G379" s="372" t="str">
        <f>IF(ISBLANK(DataPembayaran_BLU!M378),"",DataPembayaran_BLU!M378)</f>
        <v/>
      </c>
      <c r="H379" s="11" t="str">
        <f>IF(ISBLANK(DataPembayaran_BLU!N378),"",DataPembayaran_BLU!N378)</f>
        <v/>
      </c>
      <c r="I379" s="12" t="str">
        <f>IF(ISBLANK(DataPembayaran_BLU!O378),"",DataPembayaran_BLU!O378)</f>
        <v/>
      </c>
      <c r="J379" s="11" t="str">
        <f>IF(ISBLANK(DataPembayaran_BLU!P378),"",DataPembayaran_BLU!P378)</f>
        <v/>
      </c>
      <c r="K379" s="11" t="str">
        <f>IF(ISBLANK(DataPembayaran_BLU!Q378),"",DataPembayaran_BLU!Q378)</f>
        <v/>
      </c>
      <c r="L379" s="11" t="str">
        <f>IF(ISBLANK(DataPembayaran_BLU!R378),"",DataPembayaran_BLU!R378)</f>
        <v/>
      </c>
    </row>
    <row r="380" spans="1:12" ht="25.35" customHeight="1">
      <c r="A380" s="372" t="str">
        <f>IF(ISBLANK(DataPembayaran_BLU!A379),"",DataPembayaran_BLU!A379)</f>
        <v/>
      </c>
      <c r="B380" s="373" t="str">
        <f>IF(ISBLANK(DataPembayaran_BLU!B379),"",DataPembayaran_BLU!B379)</f>
        <v/>
      </c>
      <c r="C380" s="374" t="str">
        <f>IF(ISBLANK(DataPembayaran_BLU!C379),"",DataPembayaran_BLU!C379)</f>
        <v/>
      </c>
      <c r="D380" s="375" t="str">
        <f>IF(ISBLANK(DataPembayaran_BLU!$F379),"",DataPembayaran_BLU!$F379)</f>
        <v/>
      </c>
      <c r="E380" s="375" t="str">
        <f t="shared" si="5"/>
        <v/>
      </c>
      <c r="F380" s="10" t="str">
        <f>IF(ISBLANK(DataPembayaran_BLU!$L379),"",DataPembayaran_BLU!$L379)</f>
        <v/>
      </c>
      <c r="G380" s="372" t="str">
        <f>IF(ISBLANK(DataPembayaran_BLU!M379),"",DataPembayaran_BLU!M379)</f>
        <v/>
      </c>
      <c r="H380" s="11" t="str">
        <f>IF(ISBLANK(DataPembayaran_BLU!N379),"",DataPembayaran_BLU!N379)</f>
        <v/>
      </c>
      <c r="I380" s="12" t="str">
        <f>IF(ISBLANK(DataPembayaran_BLU!O379),"",DataPembayaran_BLU!O379)</f>
        <v/>
      </c>
      <c r="J380" s="11" t="str">
        <f>IF(ISBLANK(DataPembayaran_BLU!P379),"",DataPembayaran_BLU!P379)</f>
        <v/>
      </c>
      <c r="K380" s="11" t="str">
        <f>IF(ISBLANK(DataPembayaran_BLU!Q379),"",DataPembayaran_BLU!Q379)</f>
        <v/>
      </c>
      <c r="L380" s="11" t="str">
        <f>IF(ISBLANK(DataPembayaran_BLU!R379),"",DataPembayaran_BLU!R379)</f>
        <v/>
      </c>
    </row>
    <row r="381" spans="1:12" ht="25.35" customHeight="1">
      <c r="A381" s="372" t="str">
        <f>IF(ISBLANK(DataPembayaran_BLU!A380),"",DataPembayaran_BLU!A380)</f>
        <v/>
      </c>
      <c r="B381" s="373" t="str">
        <f>IF(ISBLANK(DataPembayaran_BLU!B380),"",DataPembayaran_BLU!B380)</f>
        <v/>
      </c>
      <c r="C381" s="374" t="str">
        <f>IF(ISBLANK(DataPembayaran_BLU!C380),"",DataPembayaran_BLU!C380)</f>
        <v/>
      </c>
      <c r="D381" s="375" t="str">
        <f>IF(ISBLANK(DataPembayaran_BLU!$F380),"",DataPembayaran_BLU!$F380)</f>
        <v/>
      </c>
      <c r="E381" s="375" t="str">
        <f t="shared" si="5"/>
        <v/>
      </c>
      <c r="F381" s="10" t="str">
        <f>IF(ISBLANK(DataPembayaran_BLU!$L380),"",DataPembayaran_BLU!$L380)</f>
        <v/>
      </c>
      <c r="G381" s="372" t="str">
        <f>IF(ISBLANK(DataPembayaran_BLU!M380),"",DataPembayaran_BLU!M380)</f>
        <v/>
      </c>
      <c r="H381" s="11" t="str">
        <f>IF(ISBLANK(DataPembayaran_BLU!N380),"",DataPembayaran_BLU!N380)</f>
        <v/>
      </c>
      <c r="I381" s="12" t="str">
        <f>IF(ISBLANK(DataPembayaran_BLU!O380),"",DataPembayaran_BLU!O380)</f>
        <v/>
      </c>
      <c r="J381" s="11" t="str">
        <f>IF(ISBLANK(DataPembayaran_BLU!P380),"",DataPembayaran_BLU!P380)</f>
        <v/>
      </c>
      <c r="K381" s="11" t="str">
        <f>IF(ISBLANK(DataPembayaran_BLU!Q380),"",DataPembayaran_BLU!Q380)</f>
        <v/>
      </c>
      <c r="L381" s="11" t="str">
        <f>IF(ISBLANK(DataPembayaran_BLU!R380),"",DataPembayaran_BLU!R380)</f>
        <v/>
      </c>
    </row>
    <row r="382" spans="1:12" ht="25.35" customHeight="1">
      <c r="A382" s="372" t="str">
        <f>IF(ISBLANK(DataPembayaran_BLU!A381),"",DataPembayaran_BLU!A381)</f>
        <v/>
      </c>
      <c r="B382" s="373" t="str">
        <f>IF(ISBLANK(DataPembayaran_BLU!B381),"",DataPembayaran_BLU!B381)</f>
        <v/>
      </c>
      <c r="C382" s="374" t="str">
        <f>IF(ISBLANK(DataPembayaran_BLU!C381),"",DataPembayaran_BLU!C381)</f>
        <v/>
      </c>
      <c r="D382" s="375" t="str">
        <f>IF(ISBLANK(DataPembayaran_BLU!$F381),"",DataPembayaran_BLU!$F381)</f>
        <v/>
      </c>
      <c r="E382" s="375" t="str">
        <f t="shared" si="5"/>
        <v/>
      </c>
      <c r="F382" s="10" t="str">
        <f>IF(ISBLANK(DataPembayaran_BLU!$L381),"",DataPembayaran_BLU!$L381)</f>
        <v/>
      </c>
      <c r="G382" s="372" t="str">
        <f>IF(ISBLANK(DataPembayaran_BLU!M381),"",DataPembayaran_BLU!M381)</f>
        <v/>
      </c>
      <c r="H382" s="11" t="str">
        <f>IF(ISBLANK(DataPembayaran_BLU!N381),"",DataPembayaran_BLU!N381)</f>
        <v/>
      </c>
      <c r="I382" s="12" t="str">
        <f>IF(ISBLANK(DataPembayaran_BLU!O381),"",DataPembayaran_BLU!O381)</f>
        <v/>
      </c>
      <c r="J382" s="11" t="str">
        <f>IF(ISBLANK(DataPembayaran_BLU!P381),"",DataPembayaran_BLU!P381)</f>
        <v/>
      </c>
      <c r="K382" s="11" t="str">
        <f>IF(ISBLANK(DataPembayaran_BLU!Q381),"",DataPembayaran_BLU!Q381)</f>
        <v/>
      </c>
      <c r="L382" s="11" t="str">
        <f>IF(ISBLANK(DataPembayaran_BLU!R381),"",DataPembayaran_BLU!R381)</f>
        <v/>
      </c>
    </row>
    <row r="383" spans="1:12" ht="25.35" customHeight="1">
      <c r="A383" s="372" t="str">
        <f>IF(ISBLANK(DataPembayaran_BLU!A382),"",DataPembayaran_BLU!A382)</f>
        <v/>
      </c>
      <c r="B383" s="373" t="str">
        <f>IF(ISBLANK(DataPembayaran_BLU!B382),"",DataPembayaran_BLU!B382)</f>
        <v/>
      </c>
      <c r="C383" s="374" t="str">
        <f>IF(ISBLANK(DataPembayaran_BLU!C382),"",DataPembayaran_BLU!C382)</f>
        <v/>
      </c>
      <c r="D383" s="375" t="str">
        <f>IF(ISBLANK(DataPembayaran_BLU!$F382),"",DataPembayaran_BLU!$F382)</f>
        <v/>
      </c>
      <c r="E383" s="375" t="str">
        <f t="shared" si="5"/>
        <v/>
      </c>
      <c r="F383" s="10" t="str">
        <f>IF(ISBLANK(DataPembayaran_BLU!$L382),"",DataPembayaran_BLU!$L382)</f>
        <v/>
      </c>
      <c r="G383" s="372" t="str">
        <f>IF(ISBLANK(DataPembayaran_BLU!M382),"",DataPembayaran_BLU!M382)</f>
        <v/>
      </c>
      <c r="H383" s="11" t="str">
        <f>IF(ISBLANK(DataPembayaran_BLU!N382),"",DataPembayaran_BLU!N382)</f>
        <v/>
      </c>
      <c r="I383" s="12" t="str">
        <f>IF(ISBLANK(DataPembayaran_BLU!O382),"",DataPembayaran_BLU!O382)</f>
        <v/>
      </c>
      <c r="J383" s="11" t="str">
        <f>IF(ISBLANK(DataPembayaran_BLU!P382),"",DataPembayaran_BLU!P382)</f>
        <v/>
      </c>
      <c r="K383" s="11" t="str">
        <f>IF(ISBLANK(DataPembayaran_BLU!Q382),"",DataPembayaran_BLU!Q382)</f>
        <v/>
      </c>
      <c r="L383" s="11" t="str">
        <f>IF(ISBLANK(DataPembayaran_BLU!R382),"",DataPembayaran_BLU!R382)</f>
        <v/>
      </c>
    </row>
    <row r="384" spans="1:12" ht="25.35" customHeight="1">
      <c r="A384" s="372" t="str">
        <f>IF(ISBLANK(DataPembayaran_BLU!A383),"",DataPembayaran_BLU!A383)</f>
        <v/>
      </c>
      <c r="B384" s="373" t="str">
        <f>IF(ISBLANK(DataPembayaran_BLU!B383),"",DataPembayaran_BLU!B383)</f>
        <v/>
      </c>
      <c r="C384" s="374" t="str">
        <f>IF(ISBLANK(DataPembayaran_BLU!C383),"",DataPembayaran_BLU!C383)</f>
        <v/>
      </c>
      <c r="D384" s="375" t="str">
        <f>IF(ISBLANK(DataPembayaran_BLU!$F383),"",DataPembayaran_BLU!$F383)</f>
        <v/>
      </c>
      <c r="E384" s="375" t="str">
        <f t="shared" si="5"/>
        <v/>
      </c>
      <c r="F384" s="10" t="str">
        <f>IF(ISBLANK(DataPembayaran_BLU!$L383),"",DataPembayaran_BLU!$L383)</f>
        <v/>
      </c>
      <c r="G384" s="372" t="str">
        <f>IF(ISBLANK(DataPembayaran_BLU!M383),"",DataPembayaran_BLU!M383)</f>
        <v/>
      </c>
      <c r="H384" s="11" t="str">
        <f>IF(ISBLANK(DataPembayaran_BLU!N383),"",DataPembayaran_BLU!N383)</f>
        <v/>
      </c>
      <c r="I384" s="12" t="str">
        <f>IF(ISBLANK(DataPembayaran_BLU!O383),"",DataPembayaran_BLU!O383)</f>
        <v/>
      </c>
      <c r="J384" s="11" t="str">
        <f>IF(ISBLANK(DataPembayaran_BLU!P383),"",DataPembayaran_BLU!P383)</f>
        <v/>
      </c>
      <c r="K384" s="11" t="str">
        <f>IF(ISBLANK(DataPembayaran_BLU!Q383),"",DataPembayaran_BLU!Q383)</f>
        <v/>
      </c>
      <c r="L384" s="11" t="str">
        <f>IF(ISBLANK(DataPembayaran_BLU!R383),"",DataPembayaran_BLU!R383)</f>
        <v/>
      </c>
    </row>
    <row r="385" spans="1:12" ht="25.35" customHeight="1">
      <c r="A385" s="372" t="str">
        <f>IF(ISBLANK(DataPembayaran_BLU!A384),"",DataPembayaran_BLU!A384)</f>
        <v/>
      </c>
      <c r="B385" s="373" t="str">
        <f>IF(ISBLANK(DataPembayaran_BLU!B384),"",DataPembayaran_BLU!B384)</f>
        <v/>
      </c>
      <c r="C385" s="374" t="str">
        <f>IF(ISBLANK(DataPembayaran_BLU!C384),"",DataPembayaran_BLU!C384)</f>
        <v/>
      </c>
      <c r="D385" s="375" t="str">
        <f>IF(ISBLANK(DataPembayaran_BLU!$F384),"",DataPembayaran_BLU!$F384)</f>
        <v/>
      </c>
      <c r="E385" s="375" t="str">
        <f t="shared" si="5"/>
        <v/>
      </c>
      <c r="F385" s="10" t="str">
        <f>IF(ISBLANK(DataPembayaran_BLU!$L384),"",DataPembayaran_BLU!$L384)</f>
        <v/>
      </c>
      <c r="G385" s="372" t="str">
        <f>IF(ISBLANK(DataPembayaran_BLU!M384),"",DataPembayaran_BLU!M384)</f>
        <v/>
      </c>
      <c r="H385" s="11" t="str">
        <f>IF(ISBLANK(DataPembayaran_BLU!N384),"",DataPembayaran_BLU!N384)</f>
        <v/>
      </c>
      <c r="I385" s="12" t="str">
        <f>IF(ISBLANK(DataPembayaran_BLU!O384),"",DataPembayaran_BLU!O384)</f>
        <v/>
      </c>
      <c r="J385" s="11" t="str">
        <f>IF(ISBLANK(DataPembayaran_BLU!P384),"",DataPembayaran_BLU!P384)</f>
        <v/>
      </c>
      <c r="K385" s="11" t="str">
        <f>IF(ISBLANK(DataPembayaran_BLU!Q384),"",DataPembayaran_BLU!Q384)</f>
        <v/>
      </c>
      <c r="L385" s="11" t="str">
        <f>IF(ISBLANK(DataPembayaran_BLU!R384),"",DataPembayaran_BLU!R384)</f>
        <v/>
      </c>
    </row>
    <row r="386" spans="1:12" ht="25.35" customHeight="1">
      <c r="A386" s="372" t="str">
        <f>IF(ISBLANK(DataPembayaran_BLU!A385),"",DataPembayaran_BLU!A385)</f>
        <v/>
      </c>
      <c r="B386" s="373" t="str">
        <f>IF(ISBLANK(DataPembayaran_BLU!B385),"",DataPembayaran_BLU!B385)</f>
        <v/>
      </c>
      <c r="C386" s="374" t="str">
        <f>IF(ISBLANK(DataPembayaran_BLU!C385),"",DataPembayaran_BLU!C385)</f>
        <v/>
      </c>
      <c r="D386" s="375" t="str">
        <f>IF(ISBLANK(DataPembayaran_BLU!$F385),"",DataPembayaran_BLU!$F385)</f>
        <v/>
      </c>
      <c r="E386" s="375" t="str">
        <f t="shared" si="5"/>
        <v/>
      </c>
      <c r="F386" s="10" t="str">
        <f>IF(ISBLANK(DataPembayaran_BLU!$L385),"",DataPembayaran_BLU!$L385)</f>
        <v/>
      </c>
      <c r="G386" s="372" t="str">
        <f>IF(ISBLANK(DataPembayaran_BLU!M385),"",DataPembayaran_BLU!M385)</f>
        <v/>
      </c>
      <c r="H386" s="11" t="str">
        <f>IF(ISBLANK(DataPembayaran_BLU!N385),"",DataPembayaran_BLU!N385)</f>
        <v/>
      </c>
      <c r="I386" s="12" t="str">
        <f>IF(ISBLANK(DataPembayaran_BLU!O385),"",DataPembayaran_BLU!O385)</f>
        <v/>
      </c>
      <c r="J386" s="11" t="str">
        <f>IF(ISBLANK(DataPembayaran_BLU!P385),"",DataPembayaran_BLU!P385)</f>
        <v/>
      </c>
      <c r="K386" s="11" t="str">
        <f>IF(ISBLANK(DataPembayaran_BLU!Q385),"",DataPembayaran_BLU!Q385)</f>
        <v/>
      </c>
      <c r="L386" s="11" t="str">
        <f>IF(ISBLANK(DataPembayaran_BLU!R385),"",DataPembayaran_BLU!R385)</f>
        <v/>
      </c>
    </row>
    <row r="387" spans="1:12" ht="25.35" customHeight="1">
      <c r="A387" s="372" t="str">
        <f>IF(ISBLANK(DataPembayaran_BLU!A386),"",DataPembayaran_BLU!A386)</f>
        <v/>
      </c>
      <c r="B387" s="373" t="str">
        <f>IF(ISBLANK(DataPembayaran_BLU!B386),"",DataPembayaran_BLU!B386)</f>
        <v/>
      </c>
      <c r="C387" s="374" t="str">
        <f>IF(ISBLANK(DataPembayaran_BLU!C386),"",DataPembayaran_BLU!C386)</f>
        <v/>
      </c>
      <c r="D387" s="375" t="str">
        <f>IF(ISBLANK(DataPembayaran_BLU!$F386),"",DataPembayaran_BLU!$F386)</f>
        <v/>
      </c>
      <c r="E387" s="375" t="str">
        <f t="shared" ref="E387:E450" si="6">IFERROR(INDEX(supplier_npwp,MATCH($D387,supplier,0)),"")</f>
        <v/>
      </c>
      <c r="F387" s="10" t="str">
        <f>IF(ISBLANK(DataPembayaran_BLU!$L386),"",DataPembayaran_BLU!$L386)</f>
        <v/>
      </c>
      <c r="G387" s="372" t="str">
        <f>IF(ISBLANK(DataPembayaran_BLU!M386),"",DataPembayaran_BLU!M386)</f>
        <v/>
      </c>
      <c r="H387" s="11" t="str">
        <f>IF(ISBLANK(DataPembayaran_BLU!N386),"",DataPembayaran_BLU!N386)</f>
        <v/>
      </c>
      <c r="I387" s="12" t="str">
        <f>IF(ISBLANK(DataPembayaran_BLU!O386),"",DataPembayaran_BLU!O386)</f>
        <v/>
      </c>
      <c r="J387" s="11" t="str">
        <f>IF(ISBLANK(DataPembayaran_BLU!P386),"",DataPembayaran_BLU!P386)</f>
        <v/>
      </c>
      <c r="K387" s="11" t="str">
        <f>IF(ISBLANK(DataPembayaran_BLU!Q386),"",DataPembayaran_BLU!Q386)</f>
        <v/>
      </c>
      <c r="L387" s="11" t="str">
        <f>IF(ISBLANK(DataPembayaran_BLU!R386),"",DataPembayaran_BLU!R386)</f>
        <v/>
      </c>
    </row>
    <row r="388" spans="1:12" ht="25.35" customHeight="1">
      <c r="A388" s="372" t="str">
        <f>IF(ISBLANK(DataPembayaran_BLU!A387),"",DataPembayaran_BLU!A387)</f>
        <v/>
      </c>
      <c r="B388" s="373" t="str">
        <f>IF(ISBLANK(DataPembayaran_BLU!B387),"",DataPembayaran_BLU!B387)</f>
        <v/>
      </c>
      <c r="C388" s="374" t="str">
        <f>IF(ISBLANK(DataPembayaran_BLU!C387),"",DataPembayaran_BLU!C387)</f>
        <v/>
      </c>
      <c r="D388" s="375" t="str">
        <f>IF(ISBLANK(DataPembayaran_BLU!$F387),"",DataPembayaran_BLU!$F387)</f>
        <v/>
      </c>
      <c r="E388" s="375" t="str">
        <f t="shared" si="6"/>
        <v/>
      </c>
      <c r="F388" s="10" t="str">
        <f>IF(ISBLANK(DataPembayaran_BLU!$L387),"",DataPembayaran_BLU!$L387)</f>
        <v/>
      </c>
      <c r="G388" s="372" t="str">
        <f>IF(ISBLANK(DataPembayaran_BLU!M387),"",DataPembayaran_BLU!M387)</f>
        <v/>
      </c>
      <c r="H388" s="11" t="str">
        <f>IF(ISBLANK(DataPembayaran_BLU!N387),"",DataPembayaran_BLU!N387)</f>
        <v/>
      </c>
      <c r="I388" s="12" t="str">
        <f>IF(ISBLANK(DataPembayaran_BLU!O387),"",DataPembayaran_BLU!O387)</f>
        <v/>
      </c>
      <c r="J388" s="11" t="str">
        <f>IF(ISBLANK(DataPembayaran_BLU!P387),"",DataPembayaran_BLU!P387)</f>
        <v/>
      </c>
      <c r="K388" s="11" t="str">
        <f>IF(ISBLANK(DataPembayaran_BLU!Q387),"",DataPembayaran_BLU!Q387)</f>
        <v/>
      </c>
      <c r="L388" s="11" t="str">
        <f>IF(ISBLANK(DataPembayaran_BLU!R387),"",DataPembayaran_BLU!R387)</f>
        <v/>
      </c>
    </row>
    <row r="389" spans="1:12" ht="25.35" customHeight="1">
      <c r="A389" s="372" t="str">
        <f>IF(ISBLANK(DataPembayaran_BLU!A388),"",DataPembayaran_BLU!A388)</f>
        <v/>
      </c>
      <c r="B389" s="373" t="str">
        <f>IF(ISBLANK(DataPembayaran_BLU!B388),"",DataPembayaran_BLU!B388)</f>
        <v/>
      </c>
      <c r="C389" s="374" t="str">
        <f>IF(ISBLANK(DataPembayaran_BLU!C388),"",DataPembayaran_BLU!C388)</f>
        <v/>
      </c>
      <c r="D389" s="375" t="str">
        <f>IF(ISBLANK(DataPembayaran_BLU!$F388),"",DataPembayaran_BLU!$F388)</f>
        <v/>
      </c>
      <c r="E389" s="375" t="str">
        <f t="shared" si="6"/>
        <v/>
      </c>
      <c r="F389" s="10" t="str">
        <f>IF(ISBLANK(DataPembayaran_BLU!$L388),"",DataPembayaran_BLU!$L388)</f>
        <v/>
      </c>
      <c r="G389" s="372" t="str">
        <f>IF(ISBLANK(DataPembayaran_BLU!M388),"",DataPembayaran_BLU!M388)</f>
        <v/>
      </c>
      <c r="H389" s="11" t="str">
        <f>IF(ISBLANK(DataPembayaran_BLU!N388),"",DataPembayaran_BLU!N388)</f>
        <v/>
      </c>
      <c r="I389" s="12" t="str">
        <f>IF(ISBLANK(DataPembayaran_BLU!O388),"",DataPembayaran_BLU!O388)</f>
        <v/>
      </c>
      <c r="J389" s="11" t="str">
        <f>IF(ISBLANK(DataPembayaran_BLU!P388),"",DataPembayaran_BLU!P388)</f>
        <v/>
      </c>
      <c r="K389" s="11" t="str">
        <f>IF(ISBLANK(DataPembayaran_BLU!Q388),"",DataPembayaran_BLU!Q388)</f>
        <v/>
      </c>
      <c r="L389" s="11" t="str">
        <f>IF(ISBLANK(DataPembayaran_BLU!R388),"",DataPembayaran_BLU!R388)</f>
        <v/>
      </c>
    </row>
    <row r="390" spans="1:12" ht="25.35" customHeight="1">
      <c r="A390" s="372" t="str">
        <f>IF(ISBLANK(DataPembayaran_BLU!A389),"",DataPembayaran_BLU!A389)</f>
        <v/>
      </c>
      <c r="B390" s="373" t="str">
        <f>IF(ISBLANK(DataPembayaran_BLU!B389),"",DataPembayaran_BLU!B389)</f>
        <v/>
      </c>
      <c r="C390" s="374" t="str">
        <f>IF(ISBLANK(DataPembayaran_BLU!C389),"",DataPembayaran_BLU!C389)</f>
        <v/>
      </c>
      <c r="D390" s="375" t="str">
        <f>IF(ISBLANK(DataPembayaran_BLU!$F389),"",DataPembayaran_BLU!$F389)</f>
        <v/>
      </c>
      <c r="E390" s="375" t="str">
        <f t="shared" si="6"/>
        <v/>
      </c>
      <c r="F390" s="10" t="str">
        <f>IF(ISBLANK(DataPembayaran_BLU!$L389),"",DataPembayaran_BLU!$L389)</f>
        <v/>
      </c>
      <c r="G390" s="372" t="str">
        <f>IF(ISBLANK(DataPembayaran_BLU!M389),"",DataPembayaran_BLU!M389)</f>
        <v/>
      </c>
      <c r="H390" s="11" t="str">
        <f>IF(ISBLANK(DataPembayaran_BLU!N389),"",DataPembayaran_BLU!N389)</f>
        <v/>
      </c>
      <c r="I390" s="12" t="str">
        <f>IF(ISBLANK(DataPembayaran_BLU!O389),"",DataPembayaran_BLU!O389)</f>
        <v/>
      </c>
      <c r="J390" s="11" t="str">
        <f>IF(ISBLANK(DataPembayaran_BLU!P389),"",DataPembayaran_BLU!P389)</f>
        <v/>
      </c>
      <c r="K390" s="11" t="str">
        <f>IF(ISBLANK(DataPembayaran_BLU!Q389),"",DataPembayaran_BLU!Q389)</f>
        <v/>
      </c>
      <c r="L390" s="11" t="str">
        <f>IF(ISBLANK(DataPembayaran_BLU!R389),"",DataPembayaran_BLU!R389)</f>
        <v/>
      </c>
    </row>
    <row r="391" spans="1:12" ht="25.35" customHeight="1">
      <c r="A391" s="372" t="str">
        <f>IF(ISBLANK(DataPembayaran_BLU!A390),"",DataPembayaran_BLU!A390)</f>
        <v/>
      </c>
      <c r="B391" s="373" t="str">
        <f>IF(ISBLANK(DataPembayaran_BLU!B390),"",DataPembayaran_BLU!B390)</f>
        <v/>
      </c>
      <c r="C391" s="374" t="str">
        <f>IF(ISBLANK(DataPembayaran_BLU!C390),"",DataPembayaran_BLU!C390)</f>
        <v/>
      </c>
      <c r="D391" s="375" t="str">
        <f>IF(ISBLANK(DataPembayaran_BLU!$F390),"",DataPembayaran_BLU!$F390)</f>
        <v/>
      </c>
      <c r="E391" s="375" t="str">
        <f t="shared" si="6"/>
        <v/>
      </c>
      <c r="F391" s="10" t="str">
        <f>IF(ISBLANK(DataPembayaran_BLU!$L390),"",DataPembayaran_BLU!$L390)</f>
        <v/>
      </c>
      <c r="G391" s="372" t="str">
        <f>IF(ISBLANK(DataPembayaran_BLU!M390),"",DataPembayaran_BLU!M390)</f>
        <v/>
      </c>
      <c r="H391" s="11" t="str">
        <f>IF(ISBLANK(DataPembayaran_BLU!N390),"",DataPembayaran_BLU!N390)</f>
        <v/>
      </c>
      <c r="I391" s="12" t="str">
        <f>IF(ISBLANK(DataPembayaran_BLU!O390),"",DataPembayaran_BLU!O390)</f>
        <v/>
      </c>
      <c r="J391" s="11" t="str">
        <f>IF(ISBLANK(DataPembayaran_BLU!P390),"",DataPembayaran_BLU!P390)</f>
        <v/>
      </c>
      <c r="K391" s="11" t="str">
        <f>IF(ISBLANK(DataPembayaran_BLU!Q390),"",DataPembayaran_BLU!Q390)</f>
        <v/>
      </c>
      <c r="L391" s="11" t="str">
        <f>IF(ISBLANK(DataPembayaran_BLU!R390),"",DataPembayaran_BLU!R390)</f>
        <v/>
      </c>
    </row>
    <row r="392" spans="1:12" ht="25.35" customHeight="1">
      <c r="A392" s="372" t="str">
        <f>IF(ISBLANK(DataPembayaran_BLU!A391),"",DataPembayaran_BLU!A391)</f>
        <v/>
      </c>
      <c r="B392" s="373" t="str">
        <f>IF(ISBLANK(DataPembayaran_BLU!B391),"",DataPembayaran_BLU!B391)</f>
        <v/>
      </c>
      <c r="C392" s="374" t="str">
        <f>IF(ISBLANK(DataPembayaran_BLU!C391),"",DataPembayaran_BLU!C391)</f>
        <v/>
      </c>
      <c r="D392" s="375" t="str">
        <f>IF(ISBLANK(DataPembayaran_BLU!$F391),"",DataPembayaran_BLU!$F391)</f>
        <v/>
      </c>
      <c r="E392" s="375" t="str">
        <f t="shared" si="6"/>
        <v/>
      </c>
      <c r="F392" s="10" t="str">
        <f>IF(ISBLANK(DataPembayaran_BLU!$L391),"",DataPembayaran_BLU!$L391)</f>
        <v/>
      </c>
      <c r="G392" s="372" t="str">
        <f>IF(ISBLANK(DataPembayaran_BLU!M391),"",DataPembayaran_BLU!M391)</f>
        <v/>
      </c>
      <c r="H392" s="11" t="str">
        <f>IF(ISBLANK(DataPembayaran_BLU!N391),"",DataPembayaran_BLU!N391)</f>
        <v/>
      </c>
      <c r="I392" s="12" t="str">
        <f>IF(ISBLANK(DataPembayaran_BLU!O391),"",DataPembayaran_BLU!O391)</f>
        <v/>
      </c>
      <c r="J392" s="11" t="str">
        <f>IF(ISBLANK(DataPembayaran_BLU!P391),"",DataPembayaran_BLU!P391)</f>
        <v/>
      </c>
      <c r="K392" s="11" t="str">
        <f>IF(ISBLANK(DataPembayaran_BLU!Q391),"",DataPembayaran_BLU!Q391)</f>
        <v/>
      </c>
      <c r="L392" s="11" t="str">
        <f>IF(ISBLANK(DataPembayaran_BLU!R391),"",DataPembayaran_BLU!R391)</f>
        <v/>
      </c>
    </row>
    <row r="393" spans="1:12" ht="25.35" customHeight="1">
      <c r="A393" s="372" t="str">
        <f>IF(ISBLANK(DataPembayaran_BLU!A392),"",DataPembayaran_BLU!A392)</f>
        <v/>
      </c>
      <c r="B393" s="373" t="str">
        <f>IF(ISBLANK(DataPembayaran_BLU!B392),"",DataPembayaran_BLU!B392)</f>
        <v/>
      </c>
      <c r="C393" s="374" t="str">
        <f>IF(ISBLANK(DataPembayaran_BLU!C392),"",DataPembayaran_BLU!C392)</f>
        <v/>
      </c>
      <c r="D393" s="375" t="str">
        <f>IF(ISBLANK(DataPembayaran_BLU!$F392),"",DataPembayaran_BLU!$F392)</f>
        <v/>
      </c>
      <c r="E393" s="375" t="str">
        <f t="shared" si="6"/>
        <v/>
      </c>
      <c r="F393" s="10" t="str">
        <f>IF(ISBLANK(DataPembayaran_BLU!$L392),"",DataPembayaran_BLU!$L392)</f>
        <v/>
      </c>
      <c r="G393" s="372" t="str">
        <f>IF(ISBLANK(DataPembayaran_BLU!M392),"",DataPembayaran_BLU!M392)</f>
        <v/>
      </c>
      <c r="H393" s="11" t="str">
        <f>IF(ISBLANK(DataPembayaran_BLU!N392),"",DataPembayaran_BLU!N392)</f>
        <v/>
      </c>
      <c r="I393" s="12" t="str">
        <f>IF(ISBLANK(DataPembayaran_BLU!O392),"",DataPembayaran_BLU!O392)</f>
        <v/>
      </c>
      <c r="J393" s="11" t="str">
        <f>IF(ISBLANK(DataPembayaran_BLU!P392),"",DataPembayaran_BLU!P392)</f>
        <v/>
      </c>
      <c r="K393" s="11" t="str">
        <f>IF(ISBLANK(DataPembayaran_BLU!Q392),"",DataPembayaran_BLU!Q392)</f>
        <v/>
      </c>
      <c r="L393" s="11" t="str">
        <f>IF(ISBLANK(DataPembayaran_BLU!R392),"",DataPembayaran_BLU!R392)</f>
        <v/>
      </c>
    </row>
    <row r="394" spans="1:12" ht="25.35" customHeight="1">
      <c r="A394" s="372" t="str">
        <f>IF(ISBLANK(DataPembayaran_BLU!A393),"",DataPembayaran_BLU!A393)</f>
        <v/>
      </c>
      <c r="B394" s="373" t="str">
        <f>IF(ISBLANK(DataPembayaran_BLU!B393),"",DataPembayaran_BLU!B393)</f>
        <v/>
      </c>
      <c r="C394" s="374" t="str">
        <f>IF(ISBLANK(DataPembayaran_BLU!C393),"",DataPembayaran_BLU!C393)</f>
        <v/>
      </c>
      <c r="D394" s="375" t="str">
        <f>IF(ISBLANK(DataPembayaran_BLU!$F393),"",DataPembayaran_BLU!$F393)</f>
        <v/>
      </c>
      <c r="E394" s="375" t="str">
        <f t="shared" si="6"/>
        <v/>
      </c>
      <c r="F394" s="10" t="str">
        <f>IF(ISBLANK(DataPembayaran_BLU!$L393),"",DataPembayaran_BLU!$L393)</f>
        <v/>
      </c>
      <c r="G394" s="372" t="str">
        <f>IF(ISBLANK(DataPembayaran_BLU!M393),"",DataPembayaran_BLU!M393)</f>
        <v/>
      </c>
      <c r="H394" s="11" t="str">
        <f>IF(ISBLANK(DataPembayaran_BLU!N393),"",DataPembayaran_BLU!N393)</f>
        <v/>
      </c>
      <c r="I394" s="12" t="str">
        <f>IF(ISBLANK(DataPembayaran_BLU!O393),"",DataPembayaran_BLU!O393)</f>
        <v/>
      </c>
      <c r="J394" s="11" t="str">
        <f>IF(ISBLANK(DataPembayaran_BLU!P393),"",DataPembayaran_BLU!P393)</f>
        <v/>
      </c>
      <c r="K394" s="11" t="str">
        <f>IF(ISBLANK(DataPembayaran_BLU!Q393),"",DataPembayaran_BLU!Q393)</f>
        <v/>
      </c>
      <c r="L394" s="11" t="str">
        <f>IF(ISBLANK(DataPembayaran_BLU!R393),"",DataPembayaran_BLU!R393)</f>
        <v/>
      </c>
    </row>
    <row r="395" spans="1:12" ht="25.35" customHeight="1">
      <c r="A395" s="372" t="str">
        <f>IF(ISBLANK(DataPembayaran_BLU!A394),"",DataPembayaran_BLU!A394)</f>
        <v/>
      </c>
      <c r="B395" s="373" t="str">
        <f>IF(ISBLANK(DataPembayaran_BLU!B394),"",DataPembayaran_BLU!B394)</f>
        <v/>
      </c>
      <c r="C395" s="374" t="str">
        <f>IF(ISBLANK(DataPembayaran_BLU!C394),"",DataPembayaran_BLU!C394)</f>
        <v/>
      </c>
      <c r="D395" s="375" t="str">
        <f>IF(ISBLANK(DataPembayaran_BLU!$F394),"",DataPembayaran_BLU!$F394)</f>
        <v/>
      </c>
      <c r="E395" s="375" t="str">
        <f t="shared" si="6"/>
        <v/>
      </c>
      <c r="F395" s="10" t="str">
        <f>IF(ISBLANK(DataPembayaran_BLU!$L394),"",DataPembayaran_BLU!$L394)</f>
        <v/>
      </c>
      <c r="G395" s="372" t="str">
        <f>IF(ISBLANK(DataPembayaran_BLU!M394),"",DataPembayaran_BLU!M394)</f>
        <v/>
      </c>
      <c r="H395" s="11" t="str">
        <f>IF(ISBLANK(DataPembayaran_BLU!N394),"",DataPembayaran_BLU!N394)</f>
        <v/>
      </c>
      <c r="I395" s="12" t="str">
        <f>IF(ISBLANK(DataPembayaran_BLU!O394),"",DataPembayaran_BLU!O394)</f>
        <v/>
      </c>
      <c r="J395" s="11" t="str">
        <f>IF(ISBLANK(DataPembayaran_BLU!P394),"",DataPembayaran_BLU!P394)</f>
        <v/>
      </c>
      <c r="K395" s="11" t="str">
        <f>IF(ISBLANK(DataPembayaran_BLU!Q394),"",DataPembayaran_BLU!Q394)</f>
        <v/>
      </c>
      <c r="L395" s="11" t="str">
        <f>IF(ISBLANK(DataPembayaran_BLU!R394),"",DataPembayaran_BLU!R394)</f>
        <v/>
      </c>
    </row>
    <row r="396" spans="1:12" ht="25.35" customHeight="1">
      <c r="A396" s="372" t="str">
        <f>IF(ISBLANK(DataPembayaran_BLU!A395),"",DataPembayaran_BLU!A395)</f>
        <v/>
      </c>
      <c r="B396" s="373" t="str">
        <f>IF(ISBLANK(DataPembayaran_BLU!B395),"",DataPembayaran_BLU!B395)</f>
        <v/>
      </c>
      <c r="C396" s="374" t="str">
        <f>IF(ISBLANK(DataPembayaran_BLU!C395),"",DataPembayaran_BLU!C395)</f>
        <v/>
      </c>
      <c r="D396" s="375" t="str">
        <f>IF(ISBLANK(DataPembayaran_BLU!$F395),"",DataPembayaran_BLU!$F395)</f>
        <v/>
      </c>
      <c r="E396" s="375" t="str">
        <f t="shared" si="6"/>
        <v/>
      </c>
      <c r="F396" s="10" t="str">
        <f>IF(ISBLANK(DataPembayaran_BLU!$L395),"",DataPembayaran_BLU!$L395)</f>
        <v/>
      </c>
      <c r="G396" s="372" t="str">
        <f>IF(ISBLANK(DataPembayaran_BLU!M395),"",DataPembayaran_BLU!M395)</f>
        <v/>
      </c>
      <c r="H396" s="11" t="str">
        <f>IF(ISBLANK(DataPembayaran_BLU!N395),"",DataPembayaran_BLU!N395)</f>
        <v/>
      </c>
      <c r="I396" s="12" t="str">
        <f>IF(ISBLANK(DataPembayaran_BLU!O395),"",DataPembayaran_BLU!O395)</f>
        <v/>
      </c>
      <c r="J396" s="11" t="str">
        <f>IF(ISBLANK(DataPembayaran_BLU!P395),"",DataPembayaran_BLU!P395)</f>
        <v/>
      </c>
      <c r="K396" s="11" t="str">
        <f>IF(ISBLANK(DataPembayaran_BLU!Q395),"",DataPembayaran_BLU!Q395)</f>
        <v/>
      </c>
      <c r="L396" s="11" t="str">
        <f>IF(ISBLANK(DataPembayaran_BLU!R395),"",DataPembayaran_BLU!R395)</f>
        <v/>
      </c>
    </row>
    <row r="397" spans="1:12" ht="25.35" customHeight="1">
      <c r="A397" s="372" t="str">
        <f>IF(ISBLANK(DataPembayaran_BLU!A396),"",DataPembayaran_BLU!A396)</f>
        <v/>
      </c>
      <c r="B397" s="373" t="str">
        <f>IF(ISBLANK(DataPembayaran_BLU!B396),"",DataPembayaran_BLU!B396)</f>
        <v/>
      </c>
      <c r="C397" s="374" t="str">
        <f>IF(ISBLANK(DataPembayaran_BLU!C396),"",DataPembayaran_BLU!C396)</f>
        <v/>
      </c>
      <c r="D397" s="375" t="str">
        <f>IF(ISBLANK(DataPembayaran_BLU!$F396),"",DataPembayaran_BLU!$F396)</f>
        <v/>
      </c>
      <c r="E397" s="375" t="str">
        <f t="shared" si="6"/>
        <v/>
      </c>
      <c r="F397" s="10" t="str">
        <f>IF(ISBLANK(DataPembayaran_BLU!$L396),"",DataPembayaran_BLU!$L396)</f>
        <v/>
      </c>
      <c r="G397" s="372" t="str">
        <f>IF(ISBLANK(DataPembayaran_BLU!M396),"",DataPembayaran_BLU!M396)</f>
        <v/>
      </c>
      <c r="H397" s="11" t="str">
        <f>IF(ISBLANK(DataPembayaran_BLU!N396),"",DataPembayaran_BLU!N396)</f>
        <v/>
      </c>
      <c r="I397" s="12" t="str">
        <f>IF(ISBLANK(DataPembayaran_BLU!O396),"",DataPembayaran_BLU!O396)</f>
        <v/>
      </c>
      <c r="J397" s="11" t="str">
        <f>IF(ISBLANK(DataPembayaran_BLU!P396),"",DataPembayaran_BLU!P396)</f>
        <v/>
      </c>
      <c r="K397" s="11" t="str">
        <f>IF(ISBLANK(DataPembayaran_BLU!Q396),"",DataPembayaran_BLU!Q396)</f>
        <v/>
      </c>
      <c r="L397" s="11" t="str">
        <f>IF(ISBLANK(DataPembayaran_BLU!R396),"",DataPembayaran_BLU!R396)</f>
        <v/>
      </c>
    </row>
    <row r="398" spans="1:12" ht="25.35" customHeight="1">
      <c r="A398" s="372" t="str">
        <f>IF(ISBLANK(DataPembayaran_BLU!A397),"",DataPembayaran_BLU!A397)</f>
        <v/>
      </c>
      <c r="B398" s="373" t="str">
        <f>IF(ISBLANK(DataPembayaran_BLU!B397),"",DataPembayaran_BLU!B397)</f>
        <v/>
      </c>
      <c r="C398" s="374" t="str">
        <f>IF(ISBLANK(DataPembayaran_BLU!C397),"",DataPembayaran_BLU!C397)</f>
        <v/>
      </c>
      <c r="D398" s="375" t="str">
        <f>IF(ISBLANK(DataPembayaran_BLU!$F397),"",DataPembayaran_BLU!$F397)</f>
        <v/>
      </c>
      <c r="E398" s="375" t="str">
        <f t="shared" si="6"/>
        <v/>
      </c>
      <c r="F398" s="10" t="str">
        <f>IF(ISBLANK(DataPembayaran_BLU!$L397),"",DataPembayaran_BLU!$L397)</f>
        <v/>
      </c>
      <c r="G398" s="372" t="str">
        <f>IF(ISBLANK(DataPembayaran_BLU!M397),"",DataPembayaran_BLU!M397)</f>
        <v/>
      </c>
      <c r="H398" s="11" t="str">
        <f>IF(ISBLANK(DataPembayaran_BLU!N397),"",DataPembayaran_BLU!N397)</f>
        <v/>
      </c>
      <c r="I398" s="12" t="str">
        <f>IF(ISBLANK(DataPembayaran_BLU!O397),"",DataPembayaran_BLU!O397)</f>
        <v/>
      </c>
      <c r="J398" s="11" t="str">
        <f>IF(ISBLANK(DataPembayaran_BLU!P397),"",DataPembayaran_BLU!P397)</f>
        <v/>
      </c>
      <c r="K398" s="11" t="str">
        <f>IF(ISBLANK(DataPembayaran_BLU!Q397),"",DataPembayaran_BLU!Q397)</f>
        <v/>
      </c>
      <c r="L398" s="11" t="str">
        <f>IF(ISBLANK(DataPembayaran_BLU!R397),"",DataPembayaran_BLU!R397)</f>
        <v/>
      </c>
    </row>
    <row r="399" spans="1:12" ht="25.35" customHeight="1">
      <c r="A399" s="372" t="str">
        <f>IF(ISBLANK(DataPembayaran_BLU!A398),"",DataPembayaran_BLU!A398)</f>
        <v/>
      </c>
      <c r="B399" s="373" t="str">
        <f>IF(ISBLANK(DataPembayaran_BLU!B398),"",DataPembayaran_BLU!B398)</f>
        <v/>
      </c>
      <c r="C399" s="374" t="str">
        <f>IF(ISBLANK(DataPembayaran_BLU!C398),"",DataPembayaran_BLU!C398)</f>
        <v/>
      </c>
      <c r="D399" s="375" t="str">
        <f>IF(ISBLANK(DataPembayaran_BLU!$F398),"",DataPembayaran_BLU!$F398)</f>
        <v/>
      </c>
      <c r="E399" s="375" t="str">
        <f t="shared" si="6"/>
        <v/>
      </c>
      <c r="F399" s="10" t="str">
        <f>IF(ISBLANK(DataPembayaran_BLU!$L398),"",DataPembayaran_BLU!$L398)</f>
        <v/>
      </c>
      <c r="G399" s="372" t="str">
        <f>IF(ISBLANK(DataPembayaran_BLU!M398),"",DataPembayaran_BLU!M398)</f>
        <v/>
      </c>
      <c r="H399" s="11" t="str">
        <f>IF(ISBLANK(DataPembayaran_BLU!N398),"",DataPembayaran_BLU!N398)</f>
        <v/>
      </c>
      <c r="I399" s="12" t="str">
        <f>IF(ISBLANK(DataPembayaran_BLU!O398),"",DataPembayaran_BLU!O398)</f>
        <v/>
      </c>
      <c r="J399" s="11" t="str">
        <f>IF(ISBLANK(DataPembayaran_BLU!P398),"",DataPembayaran_BLU!P398)</f>
        <v/>
      </c>
      <c r="K399" s="11" t="str">
        <f>IF(ISBLANK(DataPembayaran_BLU!Q398),"",DataPembayaran_BLU!Q398)</f>
        <v/>
      </c>
      <c r="L399" s="11" t="str">
        <f>IF(ISBLANK(DataPembayaran_BLU!R398),"",DataPembayaran_BLU!R398)</f>
        <v/>
      </c>
    </row>
    <row r="400" spans="1:12" ht="25.35" customHeight="1">
      <c r="A400" s="372" t="str">
        <f>IF(ISBLANK(DataPembayaran_BLU!A399),"",DataPembayaran_BLU!A399)</f>
        <v/>
      </c>
      <c r="B400" s="373" t="str">
        <f>IF(ISBLANK(DataPembayaran_BLU!B399),"",DataPembayaran_BLU!B399)</f>
        <v/>
      </c>
      <c r="C400" s="374" t="str">
        <f>IF(ISBLANK(DataPembayaran_BLU!C399),"",DataPembayaran_BLU!C399)</f>
        <v/>
      </c>
      <c r="D400" s="375" t="str">
        <f>IF(ISBLANK(DataPembayaran_BLU!$F399),"",DataPembayaran_BLU!$F399)</f>
        <v/>
      </c>
      <c r="E400" s="375" t="str">
        <f t="shared" si="6"/>
        <v/>
      </c>
      <c r="F400" s="10" t="str">
        <f>IF(ISBLANK(DataPembayaran_BLU!$L399),"",DataPembayaran_BLU!$L399)</f>
        <v/>
      </c>
      <c r="G400" s="372" t="str">
        <f>IF(ISBLANK(DataPembayaran_BLU!M399),"",DataPembayaran_BLU!M399)</f>
        <v/>
      </c>
      <c r="H400" s="11" t="str">
        <f>IF(ISBLANK(DataPembayaran_BLU!N399),"",DataPembayaran_BLU!N399)</f>
        <v/>
      </c>
      <c r="I400" s="12" t="str">
        <f>IF(ISBLANK(DataPembayaran_BLU!O399),"",DataPembayaran_BLU!O399)</f>
        <v/>
      </c>
      <c r="J400" s="11" t="str">
        <f>IF(ISBLANK(DataPembayaran_BLU!P399),"",DataPembayaran_BLU!P399)</f>
        <v/>
      </c>
      <c r="K400" s="11" t="str">
        <f>IF(ISBLANK(DataPembayaran_BLU!Q399),"",DataPembayaran_BLU!Q399)</f>
        <v/>
      </c>
      <c r="L400" s="11" t="str">
        <f>IF(ISBLANK(DataPembayaran_BLU!R399),"",DataPembayaran_BLU!R399)</f>
        <v/>
      </c>
    </row>
    <row r="401" spans="1:12" ht="25.35" customHeight="1">
      <c r="A401" s="372" t="str">
        <f>IF(ISBLANK(DataPembayaran_BLU!A400),"",DataPembayaran_BLU!A400)</f>
        <v/>
      </c>
      <c r="B401" s="373" t="str">
        <f>IF(ISBLANK(DataPembayaran_BLU!B400),"",DataPembayaran_BLU!B400)</f>
        <v/>
      </c>
      <c r="C401" s="374" t="str">
        <f>IF(ISBLANK(DataPembayaran_BLU!C400),"",DataPembayaran_BLU!C400)</f>
        <v/>
      </c>
      <c r="D401" s="375" t="str">
        <f>IF(ISBLANK(DataPembayaran_BLU!$F400),"",DataPembayaran_BLU!$F400)</f>
        <v/>
      </c>
      <c r="E401" s="375" t="str">
        <f t="shared" si="6"/>
        <v/>
      </c>
      <c r="F401" s="10" t="str">
        <f>IF(ISBLANK(DataPembayaran_BLU!$L400),"",DataPembayaran_BLU!$L400)</f>
        <v/>
      </c>
      <c r="G401" s="372" t="str">
        <f>IF(ISBLANK(DataPembayaran_BLU!M400),"",DataPembayaran_BLU!M400)</f>
        <v/>
      </c>
      <c r="H401" s="11" t="str">
        <f>IF(ISBLANK(DataPembayaran_BLU!N400),"",DataPembayaran_BLU!N400)</f>
        <v/>
      </c>
      <c r="I401" s="12" t="str">
        <f>IF(ISBLANK(DataPembayaran_BLU!O400),"",DataPembayaran_BLU!O400)</f>
        <v/>
      </c>
      <c r="J401" s="11" t="str">
        <f>IF(ISBLANK(DataPembayaran_BLU!P400),"",DataPembayaran_BLU!P400)</f>
        <v/>
      </c>
      <c r="K401" s="11" t="str">
        <f>IF(ISBLANK(DataPembayaran_BLU!Q400),"",DataPembayaran_BLU!Q400)</f>
        <v/>
      </c>
      <c r="L401" s="11" t="str">
        <f>IF(ISBLANK(DataPembayaran_BLU!R400),"",DataPembayaran_BLU!R400)</f>
        <v/>
      </c>
    </row>
    <row r="402" spans="1:12" ht="25.35" customHeight="1">
      <c r="A402" s="372" t="str">
        <f>IF(ISBLANK(DataPembayaran_BLU!A401),"",DataPembayaran_BLU!A401)</f>
        <v/>
      </c>
      <c r="B402" s="373" t="str">
        <f>IF(ISBLANK(DataPembayaran_BLU!B401),"",DataPembayaran_BLU!B401)</f>
        <v/>
      </c>
      <c r="C402" s="374" t="str">
        <f>IF(ISBLANK(DataPembayaran_BLU!C401),"",DataPembayaran_BLU!C401)</f>
        <v/>
      </c>
      <c r="D402" s="375" t="str">
        <f>IF(ISBLANK(DataPembayaran_BLU!$F401),"",DataPembayaran_BLU!$F401)</f>
        <v/>
      </c>
      <c r="E402" s="375" t="str">
        <f t="shared" si="6"/>
        <v/>
      </c>
      <c r="F402" s="10" t="str">
        <f>IF(ISBLANK(DataPembayaran_BLU!$L401),"",DataPembayaran_BLU!$L401)</f>
        <v/>
      </c>
      <c r="G402" s="372" t="str">
        <f>IF(ISBLANK(DataPembayaran_BLU!M401),"",DataPembayaran_BLU!M401)</f>
        <v/>
      </c>
      <c r="H402" s="11" t="str">
        <f>IF(ISBLANK(DataPembayaran_BLU!N401),"",DataPembayaran_BLU!N401)</f>
        <v/>
      </c>
      <c r="I402" s="12" t="str">
        <f>IF(ISBLANK(DataPembayaran_BLU!O401),"",DataPembayaran_BLU!O401)</f>
        <v/>
      </c>
      <c r="J402" s="11" t="str">
        <f>IF(ISBLANK(DataPembayaran_BLU!P401),"",DataPembayaran_BLU!P401)</f>
        <v/>
      </c>
      <c r="K402" s="11" t="str">
        <f>IF(ISBLANK(DataPembayaran_BLU!Q401),"",DataPembayaran_BLU!Q401)</f>
        <v/>
      </c>
      <c r="L402" s="11" t="str">
        <f>IF(ISBLANK(DataPembayaran_BLU!R401),"",DataPembayaran_BLU!R401)</f>
        <v/>
      </c>
    </row>
    <row r="403" spans="1:12" ht="25.35" customHeight="1">
      <c r="A403" s="372" t="str">
        <f>IF(ISBLANK(DataPembayaran_BLU!A402),"",DataPembayaran_BLU!A402)</f>
        <v/>
      </c>
      <c r="B403" s="373" t="str">
        <f>IF(ISBLANK(DataPembayaran_BLU!B402),"",DataPembayaran_BLU!B402)</f>
        <v/>
      </c>
      <c r="C403" s="374" t="str">
        <f>IF(ISBLANK(DataPembayaran_BLU!C402),"",DataPembayaran_BLU!C402)</f>
        <v/>
      </c>
      <c r="D403" s="375" t="str">
        <f>IF(ISBLANK(DataPembayaran_BLU!$F402),"",DataPembayaran_BLU!$F402)</f>
        <v/>
      </c>
      <c r="E403" s="375" t="str">
        <f t="shared" si="6"/>
        <v/>
      </c>
      <c r="F403" s="10" t="str">
        <f>IF(ISBLANK(DataPembayaran_BLU!$L402),"",DataPembayaran_BLU!$L402)</f>
        <v/>
      </c>
      <c r="G403" s="372" t="str">
        <f>IF(ISBLANK(DataPembayaran_BLU!M402),"",DataPembayaran_BLU!M402)</f>
        <v/>
      </c>
      <c r="H403" s="11" t="str">
        <f>IF(ISBLANK(DataPembayaran_BLU!N402),"",DataPembayaran_BLU!N402)</f>
        <v/>
      </c>
      <c r="I403" s="12" t="str">
        <f>IF(ISBLANK(DataPembayaran_BLU!O402),"",DataPembayaran_BLU!O402)</f>
        <v/>
      </c>
      <c r="J403" s="11" t="str">
        <f>IF(ISBLANK(DataPembayaran_BLU!P402),"",DataPembayaran_BLU!P402)</f>
        <v/>
      </c>
      <c r="K403" s="11" t="str">
        <f>IF(ISBLANK(DataPembayaran_BLU!Q402),"",DataPembayaran_BLU!Q402)</f>
        <v/>
      </c>
      <c r="L403" s="11" t="str">
        <f>IF(ISBLANK(DataPembayaran_BLU!R402),"",DataPembayaran_BLU!R402)</f>
        <v/>
      </c>
    </row>
    <row r="404" spans="1:12" ht="25.35" customHeight="1">
      <c r="A404" s="372" t="str">
        <f>IF(ISBLANK(DataPembayaran_BLU!A403),"",DataPembayaran_BLU!A403)</f>
        <v/>
      </c>
      <c r="B404" s="373" t="str">
        <f>IF(ISBLANK(DataPembayaran_BLU!B403),"",DataPembayaran_BLU!B403)</f>
        <v/>
      </c>
      <c r="C404" s="374" t="str">
        <f>IF(ISBLANK(DataPembayaran_BLU!C403),"",DataPembayaran_BLU!C403)</f>
        <v/>
      </c>
      <c r="D404" s="375" t="str">
        <f>IF(ISBLANK(DataPembayaran_BLU!$F403),"",DataPembayaran_BLU!$F403)</f>
        <v/>
      </c>
      <c r="E404" s="375" t="str">
        <f t="shared" si="6"/>
        <v/>
      </c>
      <c r="F404" s="10" t="str">
        <f>IF(ISBLANK(DataPembayaran_BLU!$L403),"",DataPembayaran_BLU!$L403)</f>
        <v/>
      </c>
      <c r="G404" s="372" t="str">
        <f>IF(ISBLANK(DataPembayaran_BLU!M403),"",DataPembayaran_BLU!M403)</f>
        <v/>
      </c>
      <c r="H404" s="11" t="str">
        <f>IF(ISBLANK(DataPembayaran_BLU!N403),"",DataPembayaran_BLU!N403)</f>
        <v/>
      </c>
      <c r="I404" s="12" t="str">
        <f>IF(ISBLANK(DataPembayaran_BLU!O403),"",DataPembayaran_BLU!O403)</f>
        <v/>
      </c>
      <c r="J404" s="11" t="str">
        <f>IF(ISBLANK(DataPembayaran_BLU!P403),"",DataPembayaran_BLU!P403)</f>
        <v/>
      </c>
      <c r="K404" s="11" t="str">
        <f>IF(ISBLANK(DataPembayaran_BLU!Q403),"",DataPembayaran_BLU!Q403)</f>
        <v/>
      </c>
      <c r="L404" s="11" t="str">
        <f>IF(ISBLANK(DataPembayaran_BLU!R403),"",DataPembayaran_BLU!R403)</f>
        <v/>
      </c>
    </row>
    <row r="405" spans="1:12" ht="25.35" customHeight="1">
      <c r="A405" s="372" t="str">
        <f>IF(ISBLANK(DataPembayaran_BLU!A404),"",DataPembayaran_BLU!A404)</f>
        <v/>
      </c>
      <c r="B405" s="373" t="str">
        <f>IF(ISBLANK(DataPembayaran_BLU!B404),"",DataPembayaran_BLU!B404)</f>
        <v/>
      </c>
      <c r="C405" s="374" t="str">
        <f>IF(ISBLANK(DataPembayaran_BLU!C404),"",DataPembayaran_BLU!C404)</f>
        <v/>
      </c>
      <c r="D405" s="375" t="str">
        <f>IF(ISBLANK(DataPembayaran_BLU!$F404),"",DataPembayaran_BLU!$F404)</f>
        <v/>
      </c>
      <c r="E405" s="375" t="str">
        <f t="shared" si="6"/>
        <v/>
      </c>
      <c r="F405" s="10" t="str">
        <f>IF(ISBLANK(DataPembayaran_BLU!$L404),"",DataPembayaran_BLU!$L404)</f>
        <v/>
      </c>
      <c r="G405" s="372" t="str">
        <f>IF(ISBLANK(DataPembayaran_BLU!M404),"",DataPembayaran_BLU!M404)</f>
        <v/>
      </c>
      <c r="H405" s="11" t="str">
        <f>IF(ISBLANK(DataPembayaran_BLU!N404),"",DataPembayaran_BLU!N404)</f>
        <v/>
      </c>
      <c r="I405" s="12" t="str">
        <f>IF(ISBLANK(DataPembayaran_BLU!O404),"",DataPembayaran_BLU!O404)</f>
        <v/>
      </c>
      <c r="J405" s="11" t="str">
        <f>IF(ISBLANK(DataPembayaran_BLU!P404),"",DataPembayaran_BLU!P404)</f>
        <v/>
      </c>
      <c r="K405" s="11" t="str">
        <f>IF(ISBLANK(DataPembayaran_BLU!Q404),"",DataPembayaran_BLU!Q404)</f>
        <v/>
      </c>
      <c r="L405" s="11" t="str">
        <f>IF(ISBLANK(DataPembayaran_BLU!R404),"",DataPembayaran_BLU!R404)</f>
        <v/>
      </c>
    </row>
    <row r="406" spans="1:12" ht="25.35" customHeight="1">
      <c r="A406" s="372" t="str">
        <f>IF(ISBLANK(DataPembayaran_BLU!A405),"",DataPembayaran_BLU!A405)</f>
        <v/>
      </c>
      <c r="B406" s="373" t="str">
        <f>IF(ISBLANK(DataPembayaran_BLU!B405),"",DataPembayaran_BLU!B405)</f>
        <v/>
      </c>
      <c r="C406" s="374" t="str">
        <f>IF(ISBLANK(DataPembayaran_BLU!C405),"",DataPembayaran_BLU!C405)</f>
        <v/>
      </c>
      <c r="D406" s="375" t="str">
        <f>IF(ISBLANK(DataPembayaran_BLU!$F405),"",DataPembayaran_BLU!$F405)</f>
        <v/>
      </c>
      <c r="E406" s="375" t="str">
        <f t="shared" si="6"/>
        <v/>
      </c>
      <c r="F406" s="10" t="str">
        <f>IF(ISBLANK(DataPembayaran_BLU!$L405),"",DataPembayaran_BLU!$L405)</f>
        <v/>
      </c>
      <c r="G406" s="372" t="str">
        <f>IF(ISBLANK(DataPembayaran_BLU!M405),"",DataPembayaran_BLU!M405)</f>
        <v/>
      </c>
      <c r="H406" s="11" t="str">
        <f>IF(ISBLANK(DataPembayaran_BLU!N405),"",DataPembayaran_BLU!N405)</f>
        <v/>
      </c>
      <c r="I406" s="12" t="str">
        <f>IF(ISBLANK(DataPembayaran_BLU!O405),"",DataPembayaran_BLU!O405)</f>
        <v/>
      </c>
      <c r="J406" s="11" t="str">
        <f>IF(ISBLANK(DataPembayaran_BLU!P405),"",DataPembayaran_BLU!P405)</f>
        <v/>
      </c>
      <c r="K406" s="11" t="str">
        <f>IF(ISBLANK(DataPembayaran_BLU!Q405),"",DataPembayaran_BLU!Q405)</f>
        <v/>
      </c>
      <c r="L406" s="11" t="str">
        <f>IF(ISBLANK(DataPembayaran_BLU!R405),"",DataPembayaran_BLU!R405)</f>
        <v/>
      </c>
    </row>
    <row r="407" spans="1:12" ht="25.35" customHeight="1">
      <c r="A407" s="372" t="str">
        <f>IF(ISBLANK(DataPembayaran_BLU!A406),"",DataPembayaran_BLU!A406)</f>
        <v/>
      </c>
      <c r="B407" s="373" t="str">
        <f>IF(ISBLANK(DataPembayaran_BLU!B406),"",DataPembayaran_BLU!B406)</f>
        <v/>
      </c>
      <c r="C407" s="374" t="str">
        <f>IF(ISBLANK(DataPembayaran_BLU!C406),"",DataPembayaran_BLU!C406)</f>
        <v/>
      </c>
      <c r="D407" s="375" t="str">
        <f>IF(ISBLANK(DataPembayaran_BLU!$F406),"",DataPembayaran_BLU!$F406)</f>
        <v/>
      </c>
      <c r="E407" s="375" t="str">
        <f t="shared" si="6"/>
        <v/>
      </c>
      <c r="F407" s="10" t="str">
        <f>IF(ISBLANK(DataPembayaran_BLU!$L406),"",DataPembayaran_BLU!$L406)</f>
        <v/>
      </c>
      <c r="G407" s="372" t="str">
        <f>IF(ISBLANK(DataPembayaran_BLU!M406),"",DataPembayaran_BLU!M406)</f>
        <v/>
      </c>
      <c r="H407" s="11" t="str">
        <f>IF(ISBLANK(DataPembayaran_BLU!N406),"",DataPembayaran_BLU!N406)</f>
        <v/>
      </c>
      <c r="I407" s="12" t="str">
        <f>IF(ISBLANK(DataPembayaran_BLU!O406),"",DataPembayaran_BLU!O406)</f>
        <v/>
      </c>
      <c r="J407" s="11" t="str">
        <f>IF(ISBLANK(DataPembayaran_BLU!P406),"",DataPembayaran_BLU!P406)</f>
        <v/>
      </c>
      <c r="K407" s="11" t="str">
        <f>IF(ISBLANK(DataPembayaran_BLU!Q406),"",DataPembayaran_BLU!Q406)</f>
        <v/>
      </c>
      <c r="L407" s="11" t="str">
        <f>IF(ISBLANK(DataPembayaran_BLU!R406),"",DataPembayaran_BLU!R406)</f>
        <v/>
      </c>
    </row>
    <row r="408" spans="1:12" ht="25.35" customHeight="1">
      <c r="A408" s="372" t="str">
        <f>IF(ISBLANK(DataPembayaran_BLU!A407),"",DataPembayaran_BLU!A407)</f>
        <v/>
      </c>
      <c r="B408" s="373" t="str">
        <f>IF(ISBLANK(DataPembayaran_BLU!B407),"",DataPembayaran_BLU!B407)</f>
        <v/>
      </c>
      <c r="C408" s="374" t="str">
        <f>IF(ISBLANK(DataPembayaran_BLU!C407),"",DataPembayaran_BLU!C407)</f>
        <v/>
      </c>
      <c r="D408" s="375" t="str">
        <f>IF(ISBLANK(DataPembayaran_BLU!$F407),"",DataPembayaran_BLU!$F407)</f>
        <v/>
      </c>
      <c r="E408" s="375" t="str">
        <f t="shared" si="6"/>
        <v/>
      </c>
      <c r="F408" s="10" t="str">
        <f>IF(ISBLANK(DataPembayaran_BLU!$L407),"",DataPembayaran_BLU!$L407)</f>
        <v/>
      </c>
      <c r="G408" s="372" t="str">
        <f>IF(ISBLANK(DataPembayaran_BLU!M407),"",DataPembayaran_BLU!M407)</f>
        <v/>
      </c>
      <c r="H408" s="11" t="str">
        <f>IF(ISBLANK(DataPembayaran_BLU!N407),"",DataPembayaran_BLU!N407)</f>
        <v/>
      </c>
      <c r="I408" s="12" t="str">
        <f>IF(ISBLANK(DataPembayaran_BLU!O407),"",DataPembayaran_BLU!O407)</f>
        <v/>
      </c>
      <c r="J408" s="11" t="str">
        <f>IF(ISBLANK(DataPembayaran_BLU!P407),"",DataPembayaran_BLU!P407)</f>
        <v/>
      </c>
      <c r="K408" s="11" t="str">
        <f>IF(ISBLANK(DataPembayaran_BLU!Q407),"",DataPembayaran_BLU!Q407)</f>
        <v/>
      </c>
      <c r="L408" s="11" t="str">
        <f>IF(ISBLANK(DataPembayaran_BLU!R407),"",DataPembayaran_BLU!R407)</f>
        <v/>
      </c>
    </row>
    <row r="409" spans="1:12" ht="25.35" customHeight="1">
      <c r="A409" s="372" t="str">
        <f>IF(ISBLANK(DataPembayaran_BLU!A408),"",DataPembayaran_BLU!A408)</f>
        <v/>
      </c>
      <c r="B409" s="373" t="str">
        <f>IF(ISBLANK(DataPembayaran_BLU!B408),"",DataPembayaran_BLU!B408)</f>
        <v/>
      </c>
      <c r="C409" s="374" t="str">
        <f>IF(ISBLANK(DataPembayaran_BLU!C408),"",DataPembayaran_BLU!C408)</f>
        <v/>
      </c>
      <c r="D409" s="375" t="str">
        <f>IF(ISBLANK(DataPembayaran_BLU!$F408),"",DataPembayaran_BLU!$F408)</f>
        <v/>
      </c>
      <c r="E409" s="375" t="str">
        <f t="shared" si="6"/>
        <v/>
      </c>
      <c r="F409" s="10" t="str">
        <f>IF(ISBLANK(DataPembayaran_BLU!$L408),"",DataPembayaran_BLU!$L408)</f>
        <v/>
      </c>
      <c r="G409" s="372" t="str">
        <f>IF(ISBLANK(DataPembayaran_BLU!M408),"",DataPembayaran_BLU!M408)</f>
        <v/>
      </c>
      <c r="H409" s="11" t="str">
        <f>IF(ISBLANK(DataPembayaran_BLU!N408),"",DataPembayaran_BLU!N408)</f>
        <v/>
      </c>
      <c r="I409" s="12" t="str">
        <f>IF(ISBLANK(DataPembayaran_BLU!O408),"",DataPembayaran_BLU!O408)</f>
        <v/>
      </c>
      <c r="J409" s="11" t="str">
        <f>IF(ISBLANK(DataPembayaran_BLU!P408),"",DataPembayaran_BLU!P408)</f>
        <v/>
      </c>
      <c r="K409" s="11" t="str">
        <f>IF(ISBLANK(DataPembayaran_BLU!Q408),"",DataPembayaran_BLU!Q408)</f>
        <v/>
      </c>
      <c r="L409" s="11" t="str">
        <f>IF(ISBLANK(DataPembayaran_BLU!R408),"",DataPembayaran_BLU!R408)</f>
        <v/>
      </c>
    </row>
    <row r="410" spans="1:12" ht="25.35" customHeight="1">
      <c r="A410" s="372" t="str">
        <f>IF(ISBLANK(DataPembayaran_BLU!A409),"",DataPembayaran_BLU!A409)</f>
        <v/>
      </c>
      <c r="B410" s="373" t="str">
        <f>IF(ISBLANK(DataPembayaran_BLU!B409),"",DataPembayaran_BLU!B409)</f>
        <v/>
      </c>
      <c r="C410" s="374" t="str">
        <f>IF(ISBLANK(DataPembayaran_BLU!C409),"",DataPembayaran_BLU!C409)</f>
        <v/>
      </c>
      <c r="D410" s="375" t="str">
        <f>IF(ISBLANK(DataPembayaran_BLU!$F409),"",DataPembayaran_BLU!$F409)</f>
        <v/>
      </c>
      <c r="E410" s="375" t="str">
        <f t="shared" si="6"/>
        <v/>
      </c>
      <c r="F410" s="10" t="str">
        <f>IF(ISBLANK(DataPembayaran_BLU!$L409),"",DataPembayaran_BLU!$L409)</f>
        <v/>
      </c>
      <c r="G410" s="372" t="str">
        <f>IF(ISBLANK(DataPembayaran_BLU!M409),"",DataPembayaran_BLU!M409)</f>
        <v/>
      </c>
      <c r="H410" s="11" t="str">
        <f>IF(ISBLANK(DataPembayaran_BLU!N409),"",DataPembayaran_BLU!N409)</f>
        <v/>
      </c>
      <c r="I410" s="12" t="str">
        <f>IF(ISBLANK(DataPembayaran_BLU!O409),"",DataPembayaran_BLU!O409)</f>
        <v/>
      </c>
      <c r="J410" s="11" t="str">
        <f>IF(ISBLANK(DataPembayaran_BLU!P409),"",DataPembayaran_BLU!P409)</f>
        <v/>
      </c>
      <c r="K410" s="11" t="str">
        <f>IF(ISBLANK(DataPembayaran_BLU!Q409),"",DataPembayaran_BLU!Q409)</f>
        <v/>
      </c>
      <c r="L410" s="11" t="str">
        <f>IF(ISBLANK(DataPembayaran_BLU!R409),"",DataPembayaran_BLU!R409)</f>
        <v/>
      </c>
    </row>
    <row r="411" spans="1:12" ht="25.35" customHeight="1">
      <c r="A411" s="372" t="str">
        <f>IF(ISBLANK(DataPembayaran_BLU!A410),"",DataPembayaran_BLU!A410)</f>
        <v/>
      </c>
      <c r="B411" s="373" t="str">
        <f>IF(ISBLANK(DataPembayaran_BLU!B410),"",DataPembayaran_BLU!B410)</f>
        <v/>
      </c>
      <c r="C411" s="374" t="str">
        <f>IF(ISBLANK(DataPembayaran_BLU!C410),"",DataPembayaran_BLU!C410)</f>
        <v/>
      </c>
      <c r="D411" s="375" t="str">
        <f>IF(ISBLANK(DataPembayaran_BLU!$F410),"",DataPembayaran_BLU!$F410)</f>
        <v/>
      </c>
      <c r="E411" s="375" t="str">
        <f t="shared" si="6"/>
        <v/>
      </c>
      <c r="F411" s="10" t="str">
        <f>IF(ISBLANK(DataPembayaran_BLU!$L410),"",DataPembayaran_BLU!$L410)</f>
        <v/>
      </c>
      <c r="G411" s="372" t="str">
        <f>IF(ISBLANK(DataPembayaran_BLU!M410),"",DataPembayaran_BLU!M410)</f>
        <v/>
      </c>
      <c r="H411" s="11" t="str">
        <f>IF(ISBLANK(DataPembayaran_BLU!N410),"",DataPembayaran_BLU!N410)</f>
        <v/>
      </c>
      <c r="I411" s="12" t="str">
        <f>IF(ISBLANK(DataPembayaran_BLU!O410),"",DataPembayaran_BLU!O410)</f>
        <v/>
      </c>
      <c r="J411" s="11" t="str">
        <f>IF(ISBLANK(DataPembayaran_BLU!P410),"",DataPembayaran_BLU!P410)</f>
        <v/>
      </c>
      <c r="K411" s="11" t="str">
        <f>IF(ISBLANK(DataPembayaran_BLU!Q410),"",DataPembayaran_BLU!Q410)</f>
        <v/>
      </c>
      <c r="L411" s="11" t="str">
        <f>IF(ISBLANK(DataPembayaran_BLU!R410),"",DataPembayaran_BLU!R410)</f>
        <v/>
      </c>
    </row>
    <row r="412" spans="1:12" ht="25.35" customHeight="1">
      <c r="A412" s="372" t="str">
        <f>IF(ISBLANK(DataPembayaran_BLU!A411),"",DataPembayaran_BLU!A411)</f>
        <v/>
      </c>
      <c r="B412" s="373" t="str">
        <f>IF(ISBLANK(DataPembayaran_BLU!B411),"",DataPembayaran_BLU!B411)</f>
        <v/>
      </c>
      <c r="C412" s="374" t="str">
        <f>IF(ISBLANK(DataPembayaran_BLU!C411),"",DataPembayaran_BLU!C411)</f>
        <v/>
      </c>
      <c r="D412" s="375" t="str">
        <f>IF(ISBLANK(DataPembayaran_BLU!$F411),"",DataPembayaran_BLU!$F411)</f>
        <v/>
      </c>
      <c r="E412" s="375" t="str">
        <f t="shared" si="6"/>
        <v/>
      </c>
      <c r="F412" s="10" t="str">
        <f>IF(ISBLANK(DataPembayaran_BLU!$L411),"",DataPembayaran_BLU!$L411)</f>
        <v/>
      </c>
      <c r="G412" s="372" t="str">
        <f>IF(ISBLANK(DataPembayaran_BLU!M411),"",DataPembayaran_BLU!M411)</f>
        <v/>
      </c>
      <c r="H412" s="11" t="str">
        <f>IF(ISBLANK(DataPembayaran_BLU!N411),"",DataPembayaran_BLU!N411)</f>
        <v/>
      </c>
      <c r="I412" s="12" t="str">
        <f>IF(ISBLANK(DataPembayaran_BLU!O411),"",DataPembayaran_BLU!O411)</f>
        <v/>
      </c>
      <c r="J412" s="11" t="str">
        <f>IF(ISBLANK(DataPembayaran_BLU!P411),"",DataPembayaran_BLU!P411)</f>
        <v/>
      </c>
      <c r="K412" s="11" t="str">
        <f>IF(ISBLANK(DataPembayaran_BLU!Q411),"",DataPembayaran_BLU!Q411)</f>
        <v/>
      </c>
      <c r="L412" s="11" t="str">
        <f>IF(ISBLANK(DataPembayaran_BLU!R411),"",DataPembayaran_BLU!R411)</f>
        <v/>
      </c>
    </row>
    <row r="413" spans="1:12" ht="25.35" customHeight="1">
      <c r="A413" s="372" t="str">
        <f>IF(ISBLANK(DataPembayaran_BLU!A412),"",DataPembayaran_BLU!A412)</f>
        <v/>
      </c>
      <c r="B413" s="373" t="str">
        <f>IF(ISBLANK(DataPembayaran_BLU!B412),"",DataPembayaran_BLU!B412)</f>
        <v/>
      </c>
      <c r="C413" s="374" t="str">
        <f>IF(ISBLANK(DataPembayaran_BLU!C412),"",DataPembayaran_BLU!C412)</f>
        <v/>
      </c>
      <c r="D413" s="375" t="str">
        <f>IF(ISBLANK(DataPembayaran_BLU!$F412),"",DataPembayaran_BLU!$F412)</f>
        <v/>
      </c>
      <c r="E413" s="375" t="str">
        <f t="shared" si="6"/>
        <v/>
      </c>
      <c r="F413" s="10" t="str">
        <f>IF(ISBLANK(DataPembayaran_BLU!$L412),"",DataPembayaran_BLU!$L412)</f>
        <v/>
      </c>
      <c r="G413" s="372" t="str">
        <f>IF(ISBLANK(DataPembayaran_BLU!M412),"",DataPembayaran_BLU!M412)</f>
        <v/>
      </c>
      <c r="H413" s="11" t="str">
        <f>IF(ISBLANK(DataPembayaran_BLU!N412),"",DataPembayaran_BLU!N412)</f>
        <v/>
      </c>
      <c r="I413" s="12" t="str">
        <f>IF(ISBLANK(DataPembayaran_BLU!O412),"",DataPembayaran_BLU!O412)</f>
        <v/>
      </c>
      <c r="J413" s="11" t="str">
        <f>IF(ISBLANK(DataPembayaran_BLU!P412),"",DataPembayaran_BLU!P412)</f>
        <v/>
      </c>
      <c r="K413" s="11" t="str">
        <f>IF(ISBLANK(DataPembayaran_BLU!Q412),"",DataPembayaran_BLU!Q412)</f>
        <v/>
      </c>
      <c r="L413" s="11" t="str">
        <f>IF(ISBLANK(DataPembayaran_BLU!R412),"",DataPembayaran_BLU!R412)</f>
        <v/>
      </c>
    </row>
    <row r="414" spans="1:12" ht="25.35" customHeight="1">
      <c r="A414" s="372" t="str">
        <f>IF(ISBLANK(DataPembayaran_BLU!A413),"",DataPembayaran_BLU!A413)</f>
        <v/>
      </c>
      <c r="B414" s="373" t="str">
        <f>IF(ISBLANK(DataPembayaran_BLU!B413),"",DataPembayaran_BLU!B413)</f>
        <v/>
      </c>
      <c r="C414" s="374" t="str">
        <f>IF(ISBLANK(DataPembayaran_BLU!C413),"",DataPembayaran_BLU!C413)</f>
        <v/>
      </c>
      <c r="D414" s="375" t="str">
        <f>IF(ISBLANK(DataPembayaran_BLU!$F413),"",DataPembayaran_BLU!$F413)</f>
        <v/>
      </c>
      <c r="E414" s="375" t="str">
        <f t="shared" si="6"/>
        <v/>
      </c>
      <c r="F414" s="10" t="str">
        <f>IF(ISBLANK(DataPembayaran_BLU!$L413),"",DataPembayaran_BLU!$L413)</f>
        <v/>
      </c>
      <c r="G414" s="372" t="str">
        <f>IF(ISBLANK(DataPembayaran_BLU!M413),"",DataPembayaran_BLU!M413)</f>
        <v/>
      </c>
      <c r="H414" s="11" t="str">
        <f>IF(ISBLANK(DataPembayaran_BLU!N413),"",DataPembayaran_BLU!N413)</f>
        <v/>
      </c>
      <c r="I414" s="12" t="str">
        <f>IF(ISBLANK(DataPembayaran_BLU!O413),"",DataPembayaran_BLU!O413)</f>
        <v/>
      </c>
      <c r="J414" s="11" t="str">
        <f>IF(ISBLANK(DataPembayaran_BLU!P413),"",DataPembayaran_BLU!P413)</f>
        <v/>
      </c>
      <c r="K414" s="11" t="str">
        <f>IF(ISBLANK(DataPembayaran_BLU!Q413),"",DataPembayaran_BLU!Q413)</f>
        <v/>
      </c>
      <c r="L414" s="11" t="str">
        <f>IF(ISBLANK(DataPembayaran_BLU!R413),"",DataPembayaran_BLU!R413)</f>
        <v/>
      </c>
    </row>
    <row r="415" spans="1:12" ht="25.35" customHeight="1">
      <c r="A415" s="372" t="str">
        <f>IF(ISBLANK(DataPembayaran_BLU!A414),"",DataPembayaran_BLU!A414)</f>
        <v/>
      </c>
      <c r="B415" s="373" t="str">
        <f>IF(ISBLANK(DataPembayaran_BLU!B414),"",DataPembayaran_BLU!B414)</f>
        <v/>
      </c>
      <c r="C415" s="374" t="str">
        <f>IF(ISBLANK(DataPembayaran_BLU!C414),"",DataPembayaran_BLU!C414)</f>
        <v/>
      </c>
      <c r="D415" s="375" t="str">
        <f>IF(ISBLANK(DataPembayaran_BLU!$F414),"",DataPembayaran_BLU!$F414)</f>
        <v/>
      </c>
      <c r="E415" s="375" t="str">
        <f t="shared" si="6"/>
        <v/>
      </c>
      <c r="F415" s="10" t="str">
        <f>IF(ISBLANK(DataPembayaran_BLU!$L414),"",DataPembayaran_BLU!$L414)</f>
        <v/>
      </c>
      <c r="G415" s="372" t="str">
        <f>IF(ISBLANK(DataPembayaran_BLU!M414),"",DataPembayaran_BLU!M414)</f>
        <v/>
      </c>
      <c r="H415" s="11" t="str">
        <f>IF(ISBLANK(DataPembayaran_BLU!N414),"",DataPembayaran_BLU!N414)</f>
        <v/>
      </c>
      <c r="I415" s="12" t="str">
        <f>IF(ISBLANK(DataPembayaran_BLU!O414),"",DataPembayaran_BLU!O414)</f>
        <v/>
      </c>
      <c r="J415" s="11" t="str">
        <f>IF(ISBLANK(DataPembayaran_BLU!P414),"",DataPembayaran_BLU!P414)</f>
        <v/>
      </c>
      <c r="K415" s="11" t="str">
        <f>IF(ISBLANK(DataPembayaran_BLU!Q414),"",DataPembayaran_BLU!Q414)</f>
        <v/>
      </c>
      <c r="L415" s="11" t="str">
        <f>IF(ISBLANK(DataPembayaran_BLU!R414),"",DataPembayaran_BLU!R414)</f>
        <v/>
      </c>
    </row>
    <row r="416" spans="1:12" ht="25.35" customHeight="1">
      <c r="A416" s="372" t="str">
        <f>IF(ISBLANK(DataPembayaran_BLU!A415),"",DataPembayaran_BLU!A415)</f>
        <v/>
      </c>
      <c r="B416" s="373" t="str">
        <f>IF(ISBLANK(DataPembayaran_BLU!B415),"",DataPembayaran_BLU!B415)</f>
        <v/>
      </c>
      <c r="C416" s="374" t="str">
        <f>IF(ISBLANK(DataPembayaran_BLU!C415),"",DataPembayaran_BLU!C415)</f>
        <v/>
      </c>
      <c r="D416" s="375" t="str">
        <f>IF(ISBLANK(DataPembayaran_BLU!$F415),"",DataPembayaran_BLU!$F415)</f>
        <v/>
      </c>
      <c r="E416" s="375" t="str">
        <f t="shared" si="6"/>
        <v/>
      </c>
      <c r="F416" s="10" t="str">
        <f>IF(ISBLANK(DataPembayaran_BLU!$L415),"",DataPembayaran_BLU!$L415)</f>
        <v/>
      </c>
      <c r="G416" s="372" t="str">
        <f>IF(ISBLANK(DataPembayaran_BLU!M415),"",DataPembayaran_BLU!M415)</f>
        <v/>
      </c>
      <c r="H416" s="11" t="str">
        <f>IF(ISBLANK(DataPembayaran_BLU!N415),"",DataPembayaran_BLU!N415)</f>
        <v/>
      </c>
      <c r="I416" s="12" t="str">
        <f>IF(ISBLANK(DataPembayaran_BLU!O415),"",DataPembayaran_BLU!O415)</f>
        <v/>
      </c>
      <c r="J416" s="11" t="str">
        <f>IF(ISBLANK(DataPembayaran_BLU!P415),"",DataPembayaran_BLU!P415)</f>
        <v/>
      </c>
      <c r="K416" s="11" t="str">
        <f>IF(ISBLANK(DataPembayaran_BLU!Q415),"",DataPembayaran_BLU!Q415)</f>
        <v/>
      </c>
      <c r="L416" s="11" t="str">
        <f>IF(ISBLANK(DataPembayaran_BLU!R415),"",DataPembayaran_BLU!R415)</f>
        <v/>
      </c>
    </row>
    <row r="417" spans="1:12" ht="25.35" customHeight="1">
      <c r="A417" s="372" t="str">
        <f>IF(ISBLANK(DataPembayaran_BLU!A416),"",DataPembayaran_BLU!A416)</f>
        <v/>
      </c>
      <c r="B417" s="373" t="str">
        <f>IF(ISBLANK(DataPembayaran_BLU!B416),"",DataPembayaran_BLU!B416)</f>
        <v/>
      </c>
      <c r="C417" s="374" t="str">
        <f>IF(ISBLANK(DataPembayaran_BLU!C416),"",DataPembayaran_BLU!C416)</f>
        <v/>
      </c>
      <c r="D417" s="375" t="str">
        <f>IF(ISBLANK(DataPembayaran_BLU!$F416),"",DataPembayaran_BLU!$F416)</f>
        <v/>
      </c>
      <c r="E417" s="375" t="str">
        <f t="shared" si="6"/>
        <v/>
      </c>
      <c r="F417" s="10" t="str">
        <f>IF(ISBLANK(DataPembayaran_BLU!$L416),"",DataPembayaran_BLU!$L416)</f>
        <v/>
      </c>
      <c r="G417" s="372" t="str">
        <f>IF(ISBLANK(DataPembayaran_BLU!M416),"",DataPembayaran_BLU!M416)</f>
        <v/>
      </c>
      <c r="H417" s="11" t="str">
        <f>IF(ISBLANK(DataPembayaran_BLU!N416),"",DataPembayaran_BLU!N416)</f>
        <v/>
      </c>
      <c r="I417" s="12" t="str">
        <f>IF(ISBLANK(DataPembayaran_BLU!O416),"",DataPembayaran_BLU!O416)</f>
        <v/>
      </c>
      <c r="J417" s="11" t="str">
        <f>IF(ISBLANK(DataPembayaran_BLU!P416),"",DataPembayaran_BLU!P416)</f>
        <v/>
      </c>
      <c r="K417" s="11" t="str">
        <f>IF(ISBLANK(DataPembayaran_BLU!Q416),"",DataPembayaran_BLU!Q416)</f>
        <v/>
      </c>
      <c r="L417" s="11" t="str">
        <f>IF(ISBLANK(DataPembayaran_BLU!R416),"",DataPembayaran_BLU!R416)</f>
        <v/>
      </c>
    </row>
    <row r="418" spans="1:12" ht="25.35" customHeight="1">
      <c r="A418" s="372" t="str">
        <f>IF(ISBLANK(DataPembayaran_BLU!A417),"",DataPembayaran_BLU!A417)</f>
        <v/>
      </c>
      <c r="B418" s="373" t="str">
        <f>IF(ISBLANK(DataPembayaran_BLU!B417),"",DataPembayaran_BLU!B417)</f>
        <v/>
      </c>
      <c r="C418" s="374" t="str">
        <f>IF(ISBLANK(DataPembayaran_BLU!C417),"",DataPembayaran_BLU!C417)</f>
        <v/>
      </c>
      <c r="D418" s="375" t="str">
        <f>IF(ISBLANK(DataPembayaran_BLU!$F417),"",DataPembayaran_BLU!$F417)</f>
        <v/>
      </c>
      <c r="E418" s="375" t="str">
        <f t="shared" si="6"/>
        <v/>
      </c>
      <c r="F418" s="10" t="str">
        <f>IF(ISBLANK(DataPembayaran_BLU!$L417),"",DataPembayaran_BLU!$L417)</f>
        <v/>
      </c>
      <c r="G418" s="372" t="str">
        <f>IF(ISBLANK(DataPembayaran_BLU!M417),"",DataPembayaran_BLU!M417)</f>
        <v/>
      </c>
      <c r="H418" s="11" t="str">
        <f>IF(ISBLANK(DataPembayaran_BLU!N417),"",DataPembayaran_BLU!N417)</f>
        <v/>
      </c>
      <c r="I418" s="12" t="str">
        <f>IF(ISBLANK(DataPembayaran_BLU!O417),"",DataPembayaran_BLU!O417)</f>
        <v/>
      </c>
      <c r="J418" s="11" t="str">
        <f>IF(ISBLANK(DataPembayaran_BLU!P417),"",DataPembayaran_BLU!P417)</f>
        <v/>
      </c>
      <c r="K418" s="11" t="str">
        <f>IF(ISBLANK(DataPembayaran_BLU!Q417),"",DataPembayaran_BLU!Q417)</f>
        <v/>
      </c>
      <c r="L418" s="11" t="str">
        <f>IF(ISBLANK(DataPembayaran_BLU!R417),"",DataPembayaran_BLU!R417)</f>
        <v/>
      </c>
    </row>
    <row r="419" spans="1:12" ht="25.35" customHeight="1">
      <c r="A419" s="372" t="str">
        <f>IF(ISBLANK(DataPembayaran_BLU!A418),"",DataPembayaran_BLU!A418)</f>
        <v/>
      </c>
      <c r="B419" s="373" t="str">
        <f>IF(ISBLANK(DataPembayaran_BLU!B418),"",DataPembayaran_BLU!B418)</f>
        <v/>
      </c>
      <c r="C419" s="374" t="str">
        <f>IF(ISBLANK(DataPembayaran_BLU!C418),"",DataPembayaran_BLU!C418)</f>
        <v/>
      </c>
      <c r="D419" s="375" t="str">
        <f>IF(ISBLANK(DataPembayaran_BLU!$F418),"",DataPembayaran_BLU!$F418)</f>
        <v/>
      </c>
      <c r="E419" s="375" t="str">
        <f t="shared" si="6"/>
        <v/>
      </c>
      <c r="F419" s="10" t="str">
        <f>IF(ISBLANK(DataPembayaran_BLU!$L418),"",DataPembayaran_BLU!$L418)</f>
        <v/>
      </c>
      <c r="G419" s="372" t="str">
        <f>IF(ISBLANK(DataPembayaran_BLU!M418),"",DataPembayaran_BLU!M418)</f>
        <v/>
      </c>
      <c r="H419" s="11" t="str">
        <f>IF(ISBLANK(DataPembayaran_BLU!N418),"",DataPembayaran_BLU!N418)</f>
        <v/>
      </c>
      <c r="I419" s="12" t="str">
        <f>IF(ISBLANK(DataPembayaran_BLU!O418),"",DataPembayaran_BLU!O418)</f>
        <v/>
      </c>
      <c r="J419" s="11" t="str">
        <f>IF(ISBLANK(DataPembayaran_BLU!P418),"",DataPembayaran_BLU!P418)</f>
        <v/>
      </c>
      <c r="K419" s="11" t="str">
        <f>IF(ISBLANK(DataPembayaran_BLU!Q418),"",DataPembayaran_BLU!Q418)</f>
        <v/>
      </c>
      <c r="L419" s="11" t="str">
        <f>IF(ISBLANK(DataPembayaran_BLU!R418),"",DataPembayaran_BLU!R418)</f>
        <v/>
      </c>
    </row>
    <row r="420" spans="1:12" ht="25.35" customHeight="1">
      <c r="A420" s="372" t="str">
        <f>IF(ISBLANK(DataPembayaran_BLU!A419),"",DataPembayaran_BLU!A419)</f>
        <v/>
      </c>
      <c r="B420" s="373" t="str">
        <f>IF(ISBLANK(DataPembayaran_BLU!B419),"",DataPembayaran_BLU!B419)</f>
        <v/>
      </c>
      <c r="C420" s="374" t="str">
        <f>IF(ISBLANK(DataPembayaran_BLU!C419),"",DataPembayaran_BLU!C419)</f>
        <v/>
      </c>
      <c r="D420" s="375" t="str">
        <f>IF(ISBLANK(DataPembayaran_BLU!$F419),"",DataPembayaran_BLU!$F419)</f>
        <v/>
      </c>
      <c r="E420" s="375" t="str">
        <f t="shared" si="6"/>
        <v/>
      </c>
      <c r="F420" s="10" t="str">
        <f>IF(ISBLANK(DataPembayaran_BLU!$L419),"",DataPembayaran_BLU!$L419)</f>
        <v/>
      </c>
      <c r="G420" s="372" t="str">
        <f>IF(ISBLANK(DataPembayaran_BLU!M419),"",DataPembayaran_BLU!M419)</f>
        <v/>
      </c>
      <c r="H420" s="11" t="str">
        <f>IF(ISBLANK(DataPembayaran_BLU!N419),"",DataPembayaran_BLU!N419)</f>
        <v/>
      </c>
      <c r="I420" s="12" t="str">
        <f>IF(ISBLANK(DataPembayaran_BLU!O419),"",DataPembayaran_BLU!O419)</f>
        <v/>
      </c>
      <c r="J420" s="11" t="str">
        <f>IF(ISBLANK(DataPembayaran_BLU!P419),"",DataPembayaran_BLU!P419)</f>
        <v/>
      </c>
      <c r="K420" s="11" t="str">
        <f>IF(ISBLANK(DataPembayaran_BLU!Q419),"",DataPembayaran_BLU!Q419)</f>
        <v/>
      </c>
      <c r="L420" s="11" t="str">
        <f>IF(ISBLANK(DataPembayaran_BLU!R419),"",DataPembayaran_BLU!R419)</f>
        <v/>
      </c>
    </row>
    <row r="421" spans="1:12" ht="25.35" customHeight="1">
      <c r="A421" s="372" t="str">
        <f>IF(ISBLANK(DataPembayaran_BLU!A420),"",DataPembayaran_BLU!A420)</f>
        <v/>
      </c>
      <c r="B421" s="373" t="str">
        <f>IF(ISBLANK(DataPembayaran_BLU!B420),"",DataPembayaran_BLU!B420)</f>
        <v/>
      </c>
      <c r="C421" s="374" t="str">
        <f>IF(ISBLANK(DataPembayaran_BLU!C420),"",DataPembayaran_BLU!C420)</f>
        <v/>
      </c>
      <c r="D421" s="375" t="str">
        <f>IF(ISBLANK(DataPembayaran_BLU!$F420),"",DataPembayaran_BLU!$F420)</f>
        <v/>
      </c>
      <c r="E421" s="375" t="str">
        <f t="shared" si="6"/>
        <v/>
      </c>
      <c r="F421" s="10" t="str">
        <f>IF(ISBLANK(DataPembayaran_BLU!$L420),"",DataPembayaran_BLU!$L420)</f>
        <v/>
      </c>
      <c r="G421" s="372" t="str">
        <f>IF(ISBLANK(DataPembayaran_BLU!M420),"",DataPembayaran_BLU!M420)</f>
        <v/>
      </c>
      <c r="H421" s="11" t="str">
        <f>IF(ISBLANK(DataPembayaran_BLU!N420),"",DataPembayaran_BLU!N420)</f>
        <v/>
      </c>
      <c r="I421" s="12" t="str">
        <f>IF(ISBLANK(DataPembayaran_BLU!O420),"",DataPembayaran_BLU!O420)</f>
        <v/>
      </c>
      <c r="J421" s="11" t="str">
        <f>IF(ISBLANK(DataPembayaran_BLU!P420),"",DataPembayaran_BLU!P420)</f>
        <v/>
      </c>
      <c r="K421" s="11" t="str">
        <f>IF(ISBLANK(DataPembayaran_BLU!Q420),"",DataPembayaran_BLU!Q420)</f>
        <v/>
      </c>
      <c r="L421" s="11" t="str">
        <f>IF(ISBLANK(DataPembayaran_BLU!R420),"",DataPembayaran_BLU!R420)</f>
        <v/>
      </c>
    </row>
    <row r="422" spans="1:12" ht="25.35" customHeight="1">
      <c r="A422" s="372" t="str">
        <f>IF(ISBLANK(DataPembayaran_BLU!A421),"",DataPembayaran_BLU!A421)</f>
        <v/>
      </c>
      <c r="B422" s="373" t="str">
        <f>IF(ISBLANK(DataPembayaran_BLU!B421),"",DataPembayaran_BLU!B421)</f>
        <v/>
      </c>
      <c r="C422" s="374" t="str">
        <f>IF(ISBLANK(DataPembayaran_BLU!C421),"",DataPembayaran_BLU!C421)</f>
        <v/>
      </c>
      <c r="D422" s="375" t="str">
        <f>IF(ISBLANK(DataPembayaran_BLU!$F421),"",DataPembayaran_BLU!$F421)</f>
        <v/>
      </c>
      <c r="E422" s="375" t="str">
        <f t="shared" si="6"/>
        <v/>
      </c>
      <c r="F422" s="10" t="str">
        <f>IF(ISBLANK(DataPembayaran_BLU!$L421),"",DataPembayaran_BLU!$L421)</f>
        <v/>
      </c>
      <c r="G422" s="372" t="str">
        <f>IF(ISBLANK(DataPembayaran_BLU!M421),"",DataPembayaran_BLU!M421)</f>
        <v/>
      </c>
      <c r="H422" s="11" t="str">
        <f>IF(ISBLANK(DataPembayaran_BLU!N421),"",DataPembayaran_BLU!N421)</f>
        <v/>
      </c>
      <c r="I422" s="12" t="str">
        <f>IF(ISBLANK(DataPembayaran_BLU!O421),"",DataPembayaran_BLU!O421)</f>
        <v/>
      </c>
      <c r="J422" s="11" t="str">
        <f>IF(ISBLANK(DataPembayaran_BLU!P421),"",DataPembayaran_BLU!P421)</f>
        <v/>
      </c>
      <c r="K422" s="11" t="str">
        <f>IF(ISBLANK(DataPembayaran_BLU!Q421),"",DataPembayaran_BLU!Q421)</f>
        <v/>
      </c>
      <c r="L422" s="11" t="str">
        <f>IF(ISBLANK(DataPembayaran_BLU!R421),"",DataPembayaran_BLU!R421)</f>
        <v/>
      </c>
    </row>
    <row r="423" spans="1:12" ht="25.35" customHeight="1">
      <c r="A423" s="372" t="str">
        <f>IF(ISBLANK(DataPembayaran_BLU!A422),"",DataPembayaran_BLU!A422)</f>
        <v/>
      </c>
      <c r="B423" s="373" t="str">
        <f>IF(ISBLANK(DataPembayaran_BLU!B422),"",DataPembayaran_BLU!B422)</f>
        <v/>
      </c>
      <c r="C423" s="374" t="str">
        <f>IF(ISBLANK(DataPembayaran_BLU!C422),"",DataPembayaran_BLU!C422)</f>
        <v/>
      </c>
      <c r="D423" s="375" t="str">
        <f>IF(ISBLANK(DataPembayaran_BLU!$F422),"",DataPembayaran_BLU!$F422)</f>
        <v/>
      </c>
      <c r="E423" s="375" t="str">
        <f t="shared" si="6"/>
        <v/>
      </c>
      <c r="F423" s="10" t="str">
        <f>IF(ISBLANK(DataPembayaran_BLU!$L422),"",DataPembayaran_BLU!$L422)</f>
        <v/>
      </c>
      <c r="G423" s="372" t="str">
        <f>IF(ISBLANK(DataPembayaran_BLU!M422),"",DataPembayaran_BLU!M422)</f>
        <v/>
      </c>
      <c r="H423" s="11" t="str">
        <f>IF(ISBLANK(DataPembayaran_BLU!N422),"",DataPembayaran_BLU!N422)</f>
        <v/>
      </c>
      <c r="I423" s="12" t="str">
        <f>IF(ISBLANK(DataPembayaran_BLU!O422),"",DataPembayaran_BLU!O422)</f>
        <v/>
      </c>
      <c r="J423" s="11" t="str">
        <f>IF(ISBLANK(DataPembayaran_BLU!P422),"",DataPembayaran_BLU!P422)</f>
        <v/>
      </c>
      <c r="K423" s="11" t="str">
        <f>IF(ISBLANK(DataPembayaran_BLU!Q422),"",DataPembayaran_BLU!Q422)</f>
        <v/>
      </c>
      <c r="L423" s="11" t="str">
        <f>IF(ISBLANK(DataPembayaran_BLU!R422),"",DataPembayaran_BLU!R422)</f>
        <v/>
      </c>
    </row>
    <row r="424" spans="1:12" ht="25.35" customHeight="1">
      <c r="A424" s="372" t="str">
        <f>IF(ISBLANK(DataPembayaran_BLU!A423),"",DataPembayaran_BLU!A423)</f>
        <v/>
      </c>
      <c r="B424" s="373" t="str">
        <f>IF(ISBLANK(DataPembayaran_BLU!B423),"",DataPembayaran_BLU!B423)</f>
        <v/>
      </c>
      <c r="C424" s="374" t="str">
        <f>IF(ISBLANK(DataPembayaran_BLU!C423),"",DataPembayaran_BLU!C423)</f>
        <v/>
      </c>
      <c r="D424" s="375" t="str">
        <f>IF(ISBLANK(DataPembayaran_BLU!$F423),"",DataPembayaran_BLU!$F423)</f>
        <v/>
      </c>
      <c r="E424" s="375" t="str">
        <f t="shared" si="6"/>
        <v/>
      </c>
      <c r="F424" s="10" t="str">
        <f>IF(ISBLANK(DataPembayaran_BLU!$L423),"",DataPembayaran_BLU!$L423)</f>
        <v/>
      </c>
      <c r="G424" s="372" t="str">
        <f>IF(ISBLANK(DataPembayaran_BLU!M423),"",DataPembayaran_BLU!M423)</f>
        <v/>
      </c>
      <c r="H424" s="11" t="str">
        <f>IF(ISBLANK(DataPembayaran_BLU!N423),"",DataPembayaran_BLU!N423)</f>
        <v/>
      </c>
      <c r="I424" s="12" t="str">
        <f>IF(ISBLANK(DataPembayaran_BLU!O423),"",DataPembayaran_BLU!O423)</f>
        <v/>
      </c>
      <c r="J424" s="11" t="str">
        <f>IF(ISBLANK(DataPembayaran_BLU!P423),"",DataPembayaran_BLU!P423)</f>
        <v/>
      </c>
      <c r="K424" s="11" t="str">
        <f>IF(ISBLANK(DataPembayaran_BLU!Q423),"",DataPembayaran_BLU!Q423)</f>
        <v/>
      </c>
      <c r="L424" s="11" t="str">
        <f>IF(ISBLANK(DataPembayaran_BLU!R423),"",DataPembayaran_BLU!R423)</f>
        <v/>
      </c>
    </row>
    <row r="425" spans="1:12" ht="25.35" customHeight="1">
      <c r="A425" s="372" t="str">
        <f>IF(ISBLANK(DataPembayaran_BLU!A424),"",DataPembayaran_BLU!A424)</f>
        <v/>
      </c>
      <c r="B425" s="373" t="str">
        <f>IF(ISBLANK(DataPembayaran_BLU!B424),"",DataPembayaran_BLU!B424)</f>
        <v/>
      </c>
      <c r="C425" s="374" t="str">
        <f>IF(ISBLANK(DataPembayaran_BLU!C424),"",DataPembayaran_BLU!C424)</f>
        <v/>
      </c>
      <c r="D425" s="375" t="str">
        <f>IF(ISBLANK(DataPembayaran_BLU!$F424),"",DataPembayaran_BLU!$F424)</f>
        <v/>
      </c>
      <c r="E425" s="375" t="str">
        <f t="shared" si="6"/>
        <v/>
      </c>
      <c r="F425" s="10" t="str">
        <f>IF(ISBLANK(DataPembayaran_BLU!$L428),"",DataPembayaran_BLU!$L428)</f>
        <v/>
      </c>
      <c r="G425" s="372" t="str">
        <f>IF(ISBLANK(DataPembayaran_BLU!M424),"",DataPembayaran_BLU!M424)</f>
        <v/>
      </c>
      <c r="H425" s="11" t="str">
        <f>IF(ISBLANK(DataPembayaran_BLU!N424),"",DataPembayaran_BLU!N424)</f>
        <v/>
      </c>
      <c r="I425" s="12" t="str">
        <f>IF(ISBLANK(DataPembayaran_BLU!O424),"",DataPembayaran_BLU!O424)</f>
        <v/>
      </c>
      <c r="J425" s="11" t="str">
        <f>IF(ISBLANK(DataPembayaran_BLU!P424),"",DataPembayaran_BLU!P424)</f>
        <v/>
      </c>
      <c r="K425" s="11" t="str">
        <f>IF(ISBLANK(DataPembayaran_BLU!Q424),"",DataPembayaran_BLU!Q424)</f>
        <v/>
      </c>
      <c r="L425" s="11" t="str">
        <f>IF(ISBLANK(DataPembayaran_BLU!R424),"",DataPembayaran_BLU!R424)</f>
        <v/>
      </c>
    </row>
    <row r="426" spans="1:12" ht="25.35" customHeight="1">
      <c r="A426" s="372" t="str">
        <f>IF(ISBLANK(DataPembayaran_BLU!A425),"",DataPembayaran_BLU!A425)</f>
        <v/>
      </c>
      <c r="B426" s="373" t="str">
        <f>IF(ISBLANK(DataPembayaran_BLU!B425),"",DataPembayaran_BLU!B425)</f>
        <v/>
      </c>
      <c r="C426" s="374" t="str">
        <f>IF(ISBLANK(DataPembayaran_BLU!C425),"",DataPembayaran_BLU!C425)</f>
        <v/>
      </c>
      <c r="D426" s="375" t="str">
        <f>IF(ISBLANK(DataPembayaran_BLU!$F425),"",DataPembayaran_BLU!$F425)</f>
        <v/>
      </c>
      <c r="E426" s="375" t="str">
        <f t="shared" si="6"/>
        <v/>
      </c>
      <c r="F426" s="10" t="str">
        <f>IF(ISBLANK(DataPembayaran_BLU!$L429),"",DataPembayaran_BLU!$L429)</f>
        <v/>
      </c>
      <c r="G426" s="372" t="str">
        <f>IF(ISBLANK(DataPembayaran_BLU!M425),"",DataPembayaran_BLU!M425)</f>
        <v/>
      </c>
      <c r="H426" s="11" t="str">
        <f>IF(ISBLANK(DataPembayaran_BLU!N425),"",DataPembayaran_BLU!N425)</f>
        <v/>
      </c>
      <c r="I426" s="12" t="str">
        <f>IF(ISBLANK(DataPembayaran_BLU!O425),"",DataPembayaran_BLU!O425)</f>
        <v/>
      </c>
      <c r="J426" s="11" t="str">
        <f>IF(ISBLANK(DataPembayaran_BLU!P425),"",DataPembayaran_BLU!P425)</f>
        <v/>
      </c>
      <c r="K426" s="11" t="str">
        <f>IF(ISBLANK(DataPembayaran_BLU!Q425),"",DataPembayaran_BLU!Q425)</f>
        <v/>
      </c>
      <c r="L426" s="11" t="str">
        <f>IF(ISBLANK(DataPembayaran_BLU!R425),"",DataPembayaran_BLU!R425)</f>
        <v/>
      </c>
    </row>
    <row r="427" spans="1:12" ht="25.35" customHeight="1">
      <c r="A427" s="372" t="str">
        <f>IF(ISBLANK(DataPembayaran_BLU!A426),"",DataPembayaran_BLU!A426)</f>
        <v/>
      </c>
      <c r="B427" s="373" t="str">
        <f>IF(ISBLANK(DataPembayaran_BLU!B426),"",DataPembayaran_BLU!B426)</f>
        <v/>
      </c>
      <c r="C427" s="374" t="str">
        <f>IF(ISBLANK(DataPembayaran_BLU!C426),"",DataPembayaran_BLU!C426)</f>
        <v/>
      </c>
      <c r="D427" s="375" t="str">
        <f>IF(ISBLANK(DataPembayaran_BLU!$F426),"",DataPembayaran_BLU!$F426)</f>
        <v/>
      </c>
      <c r="E427" s="375" t="str">
        <f t="shared" si="6"/>
        <v/>
      </c>
      <c r="F427" s="10" t="str">
        <f>IF(ISBLANK(DataPembayaran_BLU!$L430),"",DataPembayaran_BLU!$L430)</f>
        <v/>
      </c>
      <c r="G427" s="372" t="str">
        <f>IF(ISBLANK(DataPembayaran_BLU!M426),"",DataPembayaran_BLU!M426)</f>
        <v/>
      </c>
      <c r="H427" s="11" t="str">
        <f>IF(ISBLANK(DataPembayaran_BLU!N426),"",DataPembayaran_BLU!N426)</f>
        <v/>
      </c>
      <c r="I427" s="12" t="str">
        <f>IF(ISBLANK(DataPembayaran_BLU!O426),"",DataPembayaran_BLU!O426)</f>
        <v/>
      </c>
      <c r="J427" s="11" t="str">
        <f>IF(ISBLANK(DataPembayaran_BLU!P426),"",DataPembayaran_BLU!P426)</f>
        <v/>
      </c>
      <c r="K427" s="11" t="str">
        <f>IF(ISBLANK(DataPembayaran_BLU!Q426),"",DataPembayaran_BLU!Q426)</f>
        <v/>
      </c>
      <c r="L427" s="11" t="str">
        <f>IF(ISBLANK(DataPembayaran_BLU!R426),"",DataPembayaran_BLU!R426)</f>
        <v/>
      </c>
    </row>
    <row r="428" spans="1:12" ht="25.35" customHeight="1">
      <c r="A428" s="372" t="str">
        <f>IF(ISBLANK(DataPembayaran_BLU!A427),"",DataPembayaran_BLU!A427)</f>
        <v/>
      </c>
      <c r="B428" s="373" t="str">
        <f>IF(ISBLANK(DataPembayaran_BLU!B427),"",DataPembayaran_BLU!B427)</f>
        <v/>
      </c>
      <c r="C428" s="374" t="str">
        <f>IF(ISBLANK(DataPembayaran_BLU!C427),"",DataPembayaran_BLU!C427)</f>
        <v/>
      </c>
      <c r="D428" s="375" t="str">
        <f>IF(ISBLANK(DataPembayaran_BLU!$F427),"",DataPembayaran_BLU!$F427)</f>
        <v/>
      </c>
      <c r="E428" s="375" t="str">
        <f t="shared" si="6"/>
        <v/>
      </c>
      <c r="F428" s="10" t="str">
        <f>IF(ISBLANK(DataPembayaran_BLU!$L431),"",DataPembayaran_BLU!$L431)</f>
        <v/>
      </c>
      <c r="G428" s="372" t="str">
        <f>IF(ISBLANK(DataPembayaran_BLU!M427),"",DataPembayaran_BLU!M427)</f>
        <v/>
      </c>
      <c r="H428" s="11" t="str">
        <f>IF(ISBLANK(DataPembayaran_BLU!N427),"",DataPembayaran_BLU!N427)</f>
        <v/>
      </c>
      <c r="I428" s="12" t="str">
        <f>IF(ISBLANK(DataPembayaran_BLU!O427),"",DataPembayaran_BLU!O427)</f>
        <v/>
      </c>
      <c r="J428" s="11" t="str">
        <f>IF(ISBLANK(DataPembayaran_BLU!P427),"",DataPembayaran_BLU!P427)</f>
        <v/>
      </c>
      <c r="K428" s="11" t="str">
        <f>IF(ISBLANK(DataPembayaran_BLU!Q427),"",DataPembayaran_BLU!Q427)</f>
        <v/>
      </c>
      <c r="L428" s="11" t="str">
        <f>IF(ISBLANK(DataPembayaran_BLU!R427),"",DataPembayaran_BLU!R427)</f>
        <v/>
      </c>
    </row>
    <row r="429" spans="1:12" ht="25.35" customHeight="1">
      <c r="A429" s="372" t="str">
        <f>IF(ISBLANK(DataPembayaran_BLU!A428),"",DataPembayaran_BLU!A428)</f>
        <v/>
      </c>
      <c r="B429" s="373" t="str">
        <f>IF(ISBLANK(DataPembayaran_BLU!B428),"",DataPembayaran_BLU!B428)</f>
        <v/>
      </c>
      <c r="C429" s="374" t="str">
        <f>IF(ISBLANK(DataPembayaran_BLU!C428),"",DataPembayaran_BLU!C428)</f>
        <v/>
      </c>
      <c r="D429" s="375" t="str">
        <f>IF(ISBLANK(DataPembayaran_BLU!$F428),"",DataPembayaran_BLU!$F428)</f>
        <v/>
      </c>
      <c r="E429" s="375" t="str">
        <f t="shared" si="6"/>
        <v/>
      </c>
      <c r="F429" s="10" t="e">
        <f>IF(ISBLANK(DataPembayaran_BLU!#REF!),"",DataPembayaran_BLU!#REF!)</f>
        <v>#REF!</v>
      </c>
      <c r="G429" s="372" t="str">
        <f>IF(ISBLANK(DataPembayaran_BLU!M428),"",DataPembayaran_BLU!M428)</f>
        <v/>
      </c>
      <c r="H429" s="11" t="str">
        <f>IF(ISBLANK(DataPembayaran_BLU!N428),"",DataPembayaran_BLU!N428)</f>
        <v/>
      </c>
      <c r="I429" s="12" t="str">
        <f>IF(ISBLANK(DataPembayaran_BLU!O428),"",DataPembayaran_BLU!O428)</f>
        <v/>
      </c>
      <c r="J429" s="11" t="str">
        <f>IF(ISBLANK(DataPembayaran_BLU!P428),"",DataPembayaran_BLU!P428)</f>
        <v/>
      </c>
      <c r="K429" s="11" t="str">
        <f>IF(ISBLANK(DataPembayaran_BLU!Q428),"",DataPembayaran_BLU!Q428)</f>
        <v/>
      </c>
      <c r="L429" s="11" t="str">
        <f>IF(ISBLANK(DataPembayaran_BLU!R428),"",DataPembayaran_BLU!R428)</f>
        <v/>
      </c>
    </row>
    <row r="430" spans="1:12" ht="25.35" customHeight="1">
      <c r="A430" s="372" t="str">
        <f>IF(ISBLANK(DataPembayaran_BLU!A429),"",DataPembayaran_BLU!A429)</f>
        <v/>
      </c>
      <c r="B430" s="373" t="str">
        <f>IF(ISBLANK(DataPembayaran_BLU!B429),"",DataPembayaran_BLU!B429)</f>
        <v/>
      </c>
      <c r="C430" s="374" t="str">
        <f>IF(ISBLANK(DataPembayaran_BLU!C429),"",DataPembayaran_BLU!C429)</f>
        <v/>
      </c>
      <c r="D430" s="375" t="str">
        <f>IF(ISBLANK(DataPembayaran_BLU!$F429),"",DataPembayaran_BLU!$F429)</f>
        <v/>
      </c>
      <c r="E430" s="375" t="str">
        <f t="shared" si="6"/>
        <v/>
      </c>
      <c r="F430" s="10" t="e">
        <f>IF(ISBLANK(DataPembayaran_BLU!#REF!),"",DataPembayaran_BLU!#REF!)</f>
        <v>#REF!</v>
      </c>
      <c r="G430" s="372" t="str">
        <f>IF(ISBLANK(DataPembayaran_BLU!M429),"",DataPembayaran_BLU!M429)</f>
        <v/>
      </c>
      <c r="H430" s="11" t="str">
        <f>IF(ISBLANK(DataPembayaran_BLU!N429),"",DataPembayaran_BLU!N429)</f>
        <v/>
      </c>
      <c r="I430" s="12" t="str">
        <f>IF(ISBLANK(DataPembayaran_BLU!O429),"",DataPembayaran_BLU!O429)</f>
        <v/>
      </c>
      <c r="J430" s="11" t="str">
        <f>IF(ISBLANK(DataPembayaran_BLU!P429),"",DataPembayaran_BLU!P429)</f>
        <v/>
      </c>
      <c r="K430" s="11" t="str">
        <f>IF(ISBLANK(DataPembayaran_BLU!Q429),"",DataPembayaran_BLU!Q429)</f>
        <v/>
      </c>
      <c r="L430" s="11" t="str">
        <f>IF(ISBLANK(DataPembayaran_BLU!R429),"",DataPembayaran_BLU!R429)</f>
        <v/>
      </c>
    </row>
    <row r="431" spans="1:12" ht="25.35" customHeight="1">
      <c r="A431" s="372" t="str">
        <f>IF(ISBLANK(DataPembayaran_BLU!A430),"",DataPembayaran_BLU!A430)</f>
        <v/>
      </c>
      <c r="B431" s="373" t="str">
        <f>IF(ISBLANK(DataPembayaran_BLU!B430),"",DataPembayaran_BLU!B430)</f>
        <v/>
      </c>
      <c r="C431" s="374" t="str">
        <f>IF(ISBLANK(DataPembayaran_BLU!C430),"",DataPembayaran_BLU!C430)</f>
        <v/>
      </c>
      <c r="D431" s="375" t="str">
        <f>IF(ISBLANK(DataPembayaran_BLU!$F430),"",DataPembayaran_BLU!$F430)</f>
        <v/>
      </c>
      <c r="E431" s="375" t="str">
        <f t="shared" si="6"/>
        <v/>
      </c>
      <c r="F431" s="10" t="e">
        <f>IF(ISBLANK(DataPembayaran_BLU!#REF!),"",DataPembayaran_BLU!#REF!)</f>
        <v>#REF!</v>
      </c>
      <c r="G431" s="372" t="str">
        <f>IF(ISBLANK(DataPembayaran_BLU!M430),"",DataPembayaran_BLU!M430)</f>
        <v/>
      </c>
      <c r="H431" s="11" t="str">
        <f>IF(ISBLANK(DataPembayaran_BLU!N430),"",DataPembayaran_BLU!N430)</f>
        <v/>
      </c>
      <c r="I431" s="12" t="str">
        <f>IF(ISBLANK(DataPembayaran_BLU!O430),"",DataPembayaran_BLU!O430)</f>
        <v/>
      </c>
      <c r="J431" s="11" t="str">
        <f>IF(ISBLANK(DataPembayaran_BLU!P430),"",DataPembayaran_BLU!P430)</f>
        <v/>
      </c>
      <c r="K431" s="11" t="str">
        <f>IF(ISBLANK(DataPembayaran_BLU!Q430),"",DataPembayaran_BLU!Q430)</f>
        <v/>
      </c>
      <c r="L431" s="11" t="str">
        <f>IF(ISBLANK(DataPembayaran_BLU!R430),"",DataPembayaran_BLU!R430)</f>
        <v/>
      </c>
    </row>
    <row r="432" spans="1:12" ht="25.35" customHeight="1">
      <c r="A432" s="372" t="str">
        <f>IF(ISBLANK(DataPembayaran_BLU!A431),"",DataPembayaran_BLU!A431)</f>
        <v/>
      </c>
      <c r="B432" s="373" t="str">
        <f>IF(ISBLANK(DataPembayaran_BLU!B431),"",DataPembayaran_BLU!B431)</f>
        <v/>
      </c>
      <c r="C432" s="374" t="str">
        <f>IF(ISBLANK(DataPembayaran_BLU!C431),"",DataPembayaran_BLU!C431)</f>
        <v/>
      </c>
      <c r="D432" s="375" t="str">
        <f>IF(ISBLANK(DataPembayaran_BLU!$F431),"",DataPembayaran_BLU!$F431)</f>
        <v/>
      </c>
      <c r="E432" s="375" t="str">
        <f t="shared" si="6"/>
        <v/>
      </c>
      <c r="F432" s="10" t="e">
        <f>IF(ISBLANK(DataPembayaran_BLU!#REF!),"",DataPembayaran_BLU!#REF!)</f>
        <v>#REF!</v>
      </c>
      <c r="G432" s="372" t="str">
        <f>IF(ISBLANK(DataPembayaran_BLU!M431),"",DataPembayaran_BLU!M431)</f>
        <v/>
      </c>
      <c r="H432" s="11" t="str">
        <f>IF(ISBLANK(DataPembayaran_BLU!N431),"",DataPembayaran_BLU!N431)</f>
        <v/>
      </c>
      <c r="I432" s="12" t="str">
        <f>IF(ISBLANK(DataPembayaran_BLU!O431),"",DataPembayaran_BLU!O431)</f>
        <v/>
      </c>
      <c r="J432" s="11" t="str">
        <f>IF(ISBLANK(DataPembayaran_BLU!P431),"",DataPembayaran_BLU!P431)</f>
        <v/>
      </c>
      <c r="K432" s="11" t="str">
        <f>IF(ISBLANK(DataPembayaran_BLU!Q431),"",DataPembayaran_BLU!Q431)</f>
        <v/>
      </c>
      <c r="L432" s="11" t="str">
        <f>IF(ISBLANK(DataPembayaran_BLU!R431),"",DataPembayaran_BLU!R431)</f>
        <v/>
      </c>
    </row>
    <row r="433" spans="1:12" ht="25.35" customHeight="1">
      <c r="A433" s="372" t="str">
        <f>IF(ISBLANK(DataPembayaran_BLU!A432),"",DataPembayaran_BLU!A432)</f>
        <v/>
      </c>
      <c r="B433" s="373" t="str">
        <f>IF(ISBLANK(DataPembayaran_BLU!B432),"",DataPembayaran_BLU!B432)</f>
        <v/>
      </c>
      <c r="C433" s="374" t="str">
        <f>IF(ISBLANK(DataPembayaran_BLU!C432),"",DataPembayaran_BLU!C432)</f>
        <v/>
      </c>
      <c r="D433" s="375" t="str">
        <f>IF(ISBLANK(DataPembayaran_BLU!$F432),"",DataPembayaran_BLU!$F432)</f>
        <v/>
      </c>
      <c r="E433" s="375" t="str">
        <f t="shared" si="6"/>
        <v/>
      </c>
      <c r="F433" s="10" t="str">
        <f>IF(ISBLANK(DataPembayaran_BLU!$L432),"",DataPembayaran_BLU!$L432)</f>
        <v/>
      </c>
      <c r="G433" s="372" t="str">
        <f>IF(ISBLANK(DataPembayaran_BLU!M432),"",DataPembayaran_BLU!M432)</f>
        <v/>
      </c>
      <c r="H433" s="11" t="str">
        <f>IF(ISBLANK(DataPembayaran_BLU!N432),"",DataPembayaran_BLU!N432)</f>
        <v/>
      </c>
      <c r="I433" s="12" t="str">
        <f>IF(ISBLANK(DataPembayaran_BLU!O432),"",DataPembayaran_BLU!O432)</f>
        <v/>
      </c>
      <c r="J433" s="11" t="str">
        <f>IF(ISBLANK(DataPembayaran_BLU!P432),"",DataPembayaran_BLU!P432)</f>
        <v/>
      </c>
      <c r="K433" s="11" t="str">
        <f>IF(ISBLANK(DataPembayaran_BLU!Q432),"",DataPembayaran_BLU!Q432)</f>
        <v/>
      </c>
      <c r="L433" s="11" t="str">
        <f>IF(ISBLANK(DataPembayaran_BLU!R432),"",DataPembayaran_BLU!R432)</f>
        <v/>
      </c>
    </row>
    <row r="434" spans="1:12" ht="25.35" customHeight="1">
      <c r="A434" s="372" t="str">
        <f>IF(ISBLANK(DataPembayaran_BLU!A433),"",DataPembayaran_BLU!A433)</f>
        <v/>
      </c>
      <c r="B434" s="373" t="str">
        <f>IF(ISBLANK(DataPembayaran_BLU!B433),"",DataPembayaran_BLU!B433)</f>
        <v/>
      </c>
      <c r="C434" s="374" t="str">
        <f>IF(ISBLANK(DataPembayaran_BLU!C433),"",DataPembayaran_BLU!C433)</f>
        <v/>
      </c>
      <c r="D434" s="375" t="str">
        <f>IF(ISBLANK(DataPembayaran_BLU!$F433),"",DataPembayaran_BLU!$F433)</f>
        <v/>
      </c>
      <c r="E434" s="375" t="str">
        <f t="shared" si="6"/>
        <v/>
      </c>
      <c r="F434" s="10" t="str">
        <f>IF(ISBLANK(DataPembayaran_BLU!$L433),"",DataPembayaran_BLU!$L433)</f>
        <v/>
      </c>
      <c r="G434" s="372" t="str">
        <f>IF(ISBLANK(DataPembayaran_BLU!M433),"",DataPembayaran_BLU!M433)</f>
        <v/>
      </c>
      <c r="H434" s="11" t="str">
        <f>IF(ISBLANK(DataPembayaran_BLU!N433),"",DataPembayaran_BLU!N433)</f>
        <v/>
      </c>
      <c r="I434" s="12" t="str">
        <f>IF(ISBLANK(DataPembayaran_BLU!O433),"",DataPembayaran_BLU!O433)</f>
        <v/>
      </c>
      <c r="J434" s="11" t="str">
        <f>IF(ISBLANK(DataPembayaran_BLU!P433),"",DataPembayaran_BLU!P433)</f>
        <v/>
      </c>
      <c r="K434" s="11" t="str">
        <f>IF(ISBLANK(DataPembayaran_BLU!Q433),"",DataPembayaran_BLU!Q433)</f>
        <v/>
      </c>
      <c r="L434" s="11" t="str">
        <f>IF(ISBLANK(DataPembayaran_BLU!R433),"",DataPembayaran_BLU!R433)</f>
        <v/>
      </c>
    </row>
    <row r="435" spans="1:12" ht="25.35" customHeight="1">
      <c r="A435" s="372" t="str">
        <f>IF(ISBLANK(DataPembayaran_BLU!A434),"",DataPembayaran_BLU!A434)</f>
        <v/>
      </c>
      <c r="B435" s="373" t="str">
        <f>IF(ISBLANK(DataPembayaran_BLU!B434),"",DataPembayaran_BLU!B434)</f>
        <v/>
      </c>
      <c r="C435" s="374" t="str">
        <f>IF(ISBLANK(DataPembayaran_BLU!C434),"",DataPembayaran_BLU!C434)</f>
        <v/>
      </c>
      <c r="D435" s="375" t="str">
        <f>IF(ISBLANK(DataPembayaran_BLU!$F434),"",DataPembayaran_BLU!$F434)</f>
        <v/>
      </c>
      <c r="E435" s="375" t="str">
        <f t="shared" si="6"/>
        <v/>
      </c>
      <c r="F435" s="10" t="str">
        <f>IF(ISBLANK(DataPembayaran_BLU!$L434),"",DataPembayaran_BLU!$L434)</f>
        <v/>
      </c>
      <c r="G435" s="372" t="str">
        <f>IF(ISBLANK(DataPembayaran_BLU!M434),"",DataPembayaran_BLU!M434)</f>
        <v/>
      </c>
      <c r="H435" s="11" t="str">
        <f>IF(ISBLANK(DataPembayaran_BLU!N434),"",DataPembayaran_BLU!N434)</f>
        <v/>
      </c>
      <c r="I435" s="12" t="str">
        <f>IF(ISBLANK(DataPembayaran_BLU!O434),"",DataPembayaran_BLU!O434)</f>
        <v/>
      </c>
      <c r="J435" s="11" t="str">
        <f>IF(ISBLANK(DataPembayaran_BLU!P434),"",DataPembayaran_BLU!P434)</f>
        <v/>
      </c>
      <c r="K435" s="11" t="str">
        <f>IF(ISBLANK(DataPembayaran_BLU!Q434),"",DataPembayaran_BLU!Q434)</f>
        <v/>
      </c>
      <c r="L435" s="11" t="str">
        <f>IF(ISBLANK(DataPembayaran_BLU!R434),"",DataPembayaran_BLU!R434)</f>
        <v/>
      </c>
    </row>
    <row r="436" spans="1:12" ht="25.35" customHeight="1">
      <c r="A436" s="372" t="str">
        <f>IF(ISBLANK(DataPembayaran_BLU!A435),"",DataPembayaran_BLU!A435)</f>
        <v/>
      </c>
      <c r="B436" s="373" t="str">
        <f>IF(ISBLANK(DataPembayaran_BLU!B435),"",DataPembayaran_BLU!B435)</f>
        <v/>
      </c>
      <c r="C436" s="374" t="str">
        <f>IF(ISBLANK(DataPembayaran_BLU!C435),"",DataPembayaran_BLU!C435)</f>
        <v/>
      </c>
      <c r="D436" s="375" t="str">
        <f>IF(ISBLANK(DataPembayaran_BLU!$F435),"",DataPembayaran_BLU!$F435)</f>
        <v/>
      </c>
      <c r="E436" s="375" t="str">
        <f t="shared" si="6"/>
        <v/>
      </c>
      <c r="F436" s="10" t="str">
        <f>IF(ISBLANK(DataPembayaran_BLU!$L435),"",DataPembayaran_BLU!$L435)</f>
        <v/>
      </c>
      <c r="G436" s="372" t="str">
        <f>IF(ISBLANK(DataPembayaran_BLU!M435),"",DataPembayaran_BLU!M435)</f>
        <v/>
      </c>
      <c r="H436" s="11" t="str">
        <f>IF(ISBLANK(DataPembayaran_BLU!N435),"",DataPembayaran_BLU!N435)</f>
        <v/>
      </c>
      <c r="I436" s="12" t="str">
        <f>IF(ISBLANK(DataPembayaran_BLU!O435),"",DataPembayaran_BLU!O435)</f>
        <v/>
      </c>
      <c r="J436" s="11" t="str">
        <f>IF(ISBLANK(DataPembayaran_BLU!P435),"",DataPembayaran_BLU!P435)</f>
        <v/>
      </c>
      <c r="K436" s="11" t="str">
        <f>IF(ISBLANK(DataPembayaran_BLU!Q435),"",DataPembayaran_BLU!Q435)</f>
        <v/>
      </c>
      <c r="L436" s="11" t="str">
        <f>IF(ISBLANK(DataPembayaran_BLU!R435),"",DataPembayaran_BLU!R435)</f>
        <v/>
      </c>
    </row>
    <row r="437" spans="1:12" ht="25.35" customHeight="1">
      <c r="A437" s="372" t="str">
        <f>IF(ISBLANK(DataPembayaran_BLU!A436),"",DataPembayaran_BLU!A436)</f>
        <v/>
      </c>
      <c r="B437" s="373" t="str">
        <f>IF(ISBLANK(DataPembayaran_BLU!B436),"",DataPembayaran_BLU!B436)</f>
        <v/>
      </c>
      <c r="C437" s="374" t="str">
        <f>IF(ISBLANK(DataPembayaran_BLU!C436),"",DataPembayaran_BLU!C436)</f>
        <v/>
      </c>
      <c r="D437" s="375" t="str">
        <f>IF(ISBLANK(DataPembayaran_BLU!$F436),"",DataPembayaran_BLU!$F436)</f>
        <v/>
      </c>
      <c r="E437" s="375" t="str">
        <f t="shared" si="6"/>
        <v/>
      </c>
      <c r="F437" s="10" t="str">
        <f>IF(ISBLANK(DataPembayaran_BLU!$L436),"",DataPembayaran_BLU!$L436)</f>
        <v/>
      </c>
      <c r="G437" s="372" t="str">
        <f>IF(ISBLANK(DataPembayaran_BLU!M436),"",DataPembayaran_BLU!M436)</f>
        <v/>
      </c>
      <c r="H437" s="11" t="str">
        <f>IF(ISBLANK(DataPembayaran_BLU!N436),"",DataPembayaran_BLU!N436)</f>
        <v/>
      </c>
      <c r="I437" s="12" t="str">
        <f>IF(ISBLANK(DataPembayaran_BLU!O436),"",DataPembayaran_BLU!O436)</f>
        <v/>
      </c>
      <c r="J437" s="11" t="str">
        <f>IF(ISBLANK(DataPembayaran_BLU!P436),"",DataPembayaran_BLU!P436)</f>
        <v/>
      </c>
      <c r="K437" s="11" t="str">
        <f>IF(ISBLANK(DataPembayaran_BLU!Q436),"",DataPembayaran_BLU!Q436)</f>
        <v/>
      </c>
      <c r="L437" s="11" t="str">
        <f>IF(ISBLANK(DataPembayaran_BLU!R436),"",DataPembayaran_BLU!R436)</f>
        <v/>
      </c>
    </row>
    <row r="438" spans="1:12" ht="25.35" customHeight="1">
      <c r="A438" s="372" t="str">
        <f>IF(ISBLANK(DataPembayaran_BLU!A437),"",DataPembayaran_BLU!A437)</f>
        <v/>
      </c>
      <c r="B438" s="373" t="str">
        <f>IF(ISBLANK(DataPembayaran_BLU!B437),"",DataPembayaran_BLU!B437)</f>
        <v/>
      </c>
      <c r="C438" s="374" t="str">
        <f>IF(ISBLANK(DataPembayaran_BLU!C437),"",DataPembayaran_BLU!C437)</f>
        <v/>
      </c>
      <c r="D438" s="375" t="str">
        <f>IF(ISBLANK(DataPembayaran_BLU!$F437),"",DataPembayaran_BLU!$F437)</f>
        <v/>
      </c>
      <c r="E438" s="375" t="str">
        <f t="shared" si="6"/>
        <v/>
      </c>
      <c r="F438" s="10" t="str">
        <f>IF(ISBLANK(DataPembayaran_BLU!$L437),"",DataPembayaran_BLU!$L437)</f>
        <v/>
      </c>
      <c r="G438" s="372" t="str">
        <f>IF(ISBLANK(DataPembayaran_BLU!M437),"",DataPembayaran_BLU!M437)</f>
        <v/>
      </c>
      <c r="H438" s="11" t="str">
        <f>IF(ISBLANK(DataPembayaran_BLU!N437),"",DataPembayaran_BLU!N437)</f>
        <v/>
      </c>
      <c r="I438" s="12" t="str">
        <f>IF(ISBLANK(DataPembayaran_BLU!O437),"",DataPembayaran_BLU!O437)</f>
        <v/>
      </c>
      <c r="J438" s="11" t="str">
        <f>IF(ISBLANK(DataPembayaran_BLU!P437),"",DataPembayaran_BLU!P437)</f>
        <v/>
      </c>
      <c r="K438" s="11" t="str">
        <f>IF(ISBLANK(DataPembayaran_BLU!Q437),"",DataPembayaran_BLU!Q437)</f>
        <v/>
      </c>
      <c r="L438" s="11" t="str">
        <f>IF(ISBLANK(DataPembayaran_BLU!R437),"",DataPembayaran_BLU!R437)</f>
        <v/>
      </c>
    </row>
    <row r="439" spans="1:12" ht="25.35" customHeight="1">
      <c r="A439" s="372" t="str">
        <f>IF(ISBLANK(DataPembayaran_BLU!A438),"",DataPembayaran_BLU!A438)</f>
        <v/>
      </c>
      <c r="B439" s="373" t="str">
        <f>IF(ISBLANK(DataPembayaran_BLU!B438),"",DataPembayaran_BLU!B438)</f>
        <v/>
      </c>
      <c r="C439" s="374" t="str">
        <f>IF(ISBLANK(DataPembayaran_BLU!C438),"",DataPembayaran_BLU!C438)</f>
        <v/>
      </c>
      <c r="D439" s="375" t="str">
        <f>IF(ISBLANK(DataPembayaran_BLU!$F438),"",DataPembayaran_BLU!$F438)</f>
        <v/>
      </c>
      <c r="E439" s="375" t="str">
        <f t="shared" si="6"/>
        <v/>
      </c>
      <c r="F439" s="10" t="str">
        <f>IF(ISBLANK(DataPembayaran_BLU!$L438),"",DataPembayaran_BLU!$L438)</f>
        <v/>
      </c>
      <c r="G439" s="372" t="str">
        <f>IF(ISBLANK(DataPembayaran_BLU!M438),"",DataPembayaran_BLU!M438)</f>
        <v/>
      </c>
      <c r="H439" s="11" t="str">
        <f>IF(ISBLANK(DataPembayaran_BLU!N438),"",DataPembayaran_BLU!N438)</f>
        <v/>
      </c>
      <c r="I439" s="12" t="str">
        <f>IF(ISBLANK(DataPembayaran_BLU!O438),"",DataPembayaran_BLU!O438)</f>
        <v/>
      </c>
      <c r="J439" s="11" t="str">
        <f>IF(ISBLANK(DataPembayaran_BLU!P438),"",DataPembayaran_BLU!P438)</f>
        <v/>
      </c>
      <c r="K439" s="11" t="str">
        <f>IF(ISBLANK(DataPembayaran_BLU!Q438),"",DataPembayaran_BLU!Q438)</f>
        <v/>
      </c>
      <c r="L439" s="11" t="str">
        <f>IF(ISBLANK(DataPembayaran_BLU!R438),"",DataPembayaran_BLU!R438)</f>
        <v/>
      </c>
    </row>
    <row r="440" spans="1:12" ht="25.35" customHeight="1">
      <c r="A440" s="372" t="str">
        <f>IF(ISBLANK(DataPembayaran_BLU!A439),"",DataPembayaran_BLU!A439)</f>
        <v/>
      </c>
      <c r="B440" s="373" t="str">
        <f>IF(ISBLANK(DataPembayaran_BLU!B439),"",DataPembayaran_BLU!B439)</f>
        <v/>
      </c>
      <c r="C440" s="374" t="str">
        <f>IF(ISBLANK(DataPembayaran_BLU!C439),"",DataPembayaran_BLU!C439)</f>
        <v/>
      </c>
      <c r="D440" s="375" t="str">
        <f>IF(ISBLANK(DataPembayaran_BLU!$F439),"",DataPembayaran_BLU!$F439)</f>
        <v/>
      </c>
      <c r="E440" s="375" t="str">
        <f t="shared" si="6"/>
        <v/>
      </c>
      <c r="F440" s="10" t="str">
        <f>IF(ISBLANK(DataPembayaran_BLU!$L439),"",DataPembayaran_BLU!$L439)</f>
        <v/>
      </c>
      <c r="G440" s="372" t="str">
        <f>IF(ISBLANK(DataPembayaran_BLU!M439),"",DataPembayaran_BLU!M439)</f>
        <v/>
      </c>
      <c r="H440" s="11" t="str">
        <f>IF(ISBLANK(DataPembayaran_BLU!N439),"",DataPembayaran_BLU!N439)</f>
        <v/>
      </c>
      <c r="I440" s="12" t="str">
        <f>IF(ISBLANK(DataPembayaran_BLU!O439),"",DataPembayaran_BLU!O439)</f>
        <v/>
      </c>
      <c r="J440" s="11" t="str">
        <f>IF(ISBLANK(DataPembayaran_BLU!P439),"",DataPembayaran_BLU!P439)</f>
        <v/>
      </c>
      <c r="K440" s="11" t="str">
        <f>IF(ISBLANK(DataPembayaran_BLU!Q439),"",DataPembayaran_BLU!Q439)</f>
        <v/>
      </c>
      <c r="L440" s="11" t="str">
        <f>IF(ISBLANK(DataPembayaran_BLU!R439),"",DataPembayaran_BLU!R439)</f>
        <v/>
      </c>
    </row>
    <row r="441" spans="1:12" ht="25.35" customHeight="1">
      <c r="A441" s="372" t="str">
        <f>IF(ISBLANK(DataPembayaran_BLU!A440),"",DataPembayaran_BLU!A440)</f>
        <v/>
      </c>
      <c r="B441" s="373" t="str">
        <f>IF(ISBLANK(DataPembayaran_BLU!B440),"",DataPembayaran_BLU!B440)</f>
        <v/>
      </c>
      <c r="C441" s="374" t="str">
        <f>IF(ISBLANK(DataPembayaran_BLU!C440),"",DataPembayaran_BLU!C440)</f>
        <v/>
      </c>
      <c r="D441" s="375" t="str">
        <f>IF(ISBLANK(DataPembayaran_BLU!$F440),"",DataPembayaran_BLU!$F440)</f>
        <v/>
      </c>
      <c r="E441" s="375" t="str">
        <f t="shared" si="6"/>
        <v/>
      </c>
      <c r="F441" s="10" t="str">
        <f>IF(ISBLANK(DataPembayaran_BLU!$L440),"",DataPembayaran_BLU!$L440)</f>
        <v/>
      </c>
      <c r="G441" s="372" t="str">
        <f>IF(ISBLANK(DataPembayaran_BLU!M440),"",DataPembayaran_BLU!M440)</f>
        <v/>
      </c>
      <c r="H441" s="11" t="str">
        <f>IF(ISBLANK(DataPembayaran_BLU!N440),"",DataPembayaran_BLU!N440)</f>
        <v/>
      </c>
      <c r="I441" s="12" t="str">
        <f>IF(ISBLANK(DataPembayaran_BLU!O440),"",DataPembayaran_BLU!O440)</f>
        <v/>
      </c>
      <c r="J441" s="11" t="str">
        <f>IF(ISBLANK(DataPembayaran_BLU!P440),"",DataPembayaran_BLU!P440)</f>
        <v/>
      </c>
      <c r="K441" s="11" t="str">
        <f>IF(ISBLANK(DataPembayaran_BLU!Q440),"",DataPembayaran_BLU!Q440)</f>
        <v/>
      </c>
      <c r="L441" s="11" t="str">
        <f>IF(ISBLANK(DataPembayaran_BLU!R440),"",DataPembayaran_BLU!R440)</f>
        <v/>
      </c>
    </row>
    <row r="442" spans="1:12" ht="25.35" customHeight="1">
      <c r="A442" s="372" t="str">
        <f>IF(ISBLANK(DataPembayaran_BLU!A441),"",DataPembayaran_BLU!A441)</f>
        <v/>
      </c>
      <c r="B442" s="373" t="str">
        <f>IF(ISBLANK(DataPembayaran_BLU!B441),"",DataPembayaran_BLU!B441)</f>
        <v/>
      </c>
      <c r="C442" s="374" t="str">
        <f>IF(ISBLANK(DataPembayaran_BLU!C441),"",DataPembayaran_BLU!C441)</f>
        <v/>
      </c>
      <c r="D442" s="375" t="str">
        <f>IF(ISBLANK(DataPembayaran_BLU!$F441),"",DataPembayaran_BLU!$F441)</f>
        <v/>
      </c>
      <c r="E442" s="375" t="str">
        <f t="shared" si="6"/>
        <v/>
      </c>
      <c r="F442" s="10" t="str">
        <f>IF(ISBLANK(DataPembayaran_BLU!$L441),"",DataPembayaran_BLU!$L441)</f>
        <v/>
      </c>
      <c r="G442" s="372" t="str">
        <f>IF(ISBLANK(DataPembayaran_BLU!M441),"",DataPembayaran_BLU!M441)</f>
        <v/>
      </c>
      <c r="H442" s="11" t="str">
        <f>IF(ISBLANK(DataPembayaran_BLU!N441),"",DataPembayaran_BLU!N441)</f>
        <v/>
      </c>
      <c r="I442" s="12" t="str">
        <f>IF(ISBLANK(DataPembayaran_BLU!O441),"",DataPembayaran_BLU!O441)</f>
        <v/>
      </c>
      <c r="J442" s="11" t="str">
        <f>IF(ISBLANK(DataPembayaran_BLU!P441),"",DataPembayaran_BLU!P441)</f>
        <v/>
      </c>
      <c r="K442" s="11" t="str">
        <f>IF(ISBLANK(DataPembayaran_BLU!Q441),"",DataPembayaran_BLU!Q441)</f>
        <v/>
      </c>
      <c r="L442" s="11" t="str">
        <f>IF(ISBLANK(DataPembayaran_BLU!R441),"",DataPembayaran_BLU!R441)</f>
        <v/>
      </c>
    </row>
    <row r="443" spans="1:12" ht="25.35" customHeight="1">
      <c r="A443" s="372" t="str">
        <f>IF(ISBLANK(DataPembayaran_BLU!A442),"",DataPembayaran_BLU!A442)</f>
        <v/>
      </c>
      <c r="B443" s="373" t="str">
        <f>IF(ISBLANK(DataPembayaran_BLU!B442),"",DataPembayaran_BLU!B442)</f>
        <v/>
      </c>
      <c r="C443" s="374" t="str">
        <f>IF(ISBLANK(DataPembayaran_BLU!C442),"",DataPembayaran_BLU!C442)</f>
        <v/>
      </c>
      <c r="D443" s="375" t="str">
        <f>IF(ISBLANK(DataPembayaran_BLU!$F442),"",DataPembayaran_BLU!$F442)</f>
        <v/>
      </c>
      <c r="E443" s="375" t="str">
        <f t="shared" si="6"/>
        <v/>
      </c>
      <c r="F443" s="10" t="str">
        <f>IF(ISBLANK(DataPembayaran_BLU!$L442),"",DataPembayaran_BLU!$L442)</f>
        <v/>
      </c>
      <c r="G443" s="372" t="str">
        <f>IF(ISBLANK(DataPembayaran_BLU!M442),"",DataPembayaran_BLU!M442)</f>
        <v/>
      </c>
      <c r="H443" s="11" t="str">
        <f>IF(ISBLANK(DataPembayaran_BLU!N442),"",DataPembayaran_BLU!N442)</f>
        <v/>
      </c>
      <c r="I443" s="12" t="str">
        <f>IF(ISBLANK(DataPembayaran_BLU!O442),"",DataPembayaran_BLU!O442)</f>
        <v/>
      </c>
      <c r="J443" s="11" t="str">
        <f>IF(ISBLANK(DataPembayaran_BLU!P442),"",DataPembayaran_BLU!P442)</f>
        <v/>
      </c>
      <c r="K443" s="11" t="str">
        <f>IF(ISBLANK(DataPembayaran_BLU!Q442),"",DataPembayaran_BLU!Q442)</f>
        <v/>
      </c>
      <c r="L443" s="11" t="str">
        <f>IF(ISBLANK(DataPembayaran_BLU!R442),"",DataPembayaran_BLU!R442)</f>
        <v/>
      </c>
    </row>
    <row r="444" spans="1:12" ht="25.35" customHeight="1">
      <c r="A444" s="372" t="str">
        <f>IF(ISBLANK(DataPembayaran_BLU!A443),"",DataPembayaran_BLU!A443)</f>
        <v/>
      </c>
      <c r="B444" s="373" t="str">
        <f>IF(ISBLANK(DataPembayaran_BLU!B443),"",DataPembayaran_BLU!B443)</f>
        <v/>
      </c>
      <c r="C444" s="374" t="str">
        <f>IF(ISBLANK(DataPembayaran_BLU!C443),"",DataPembayaran_BLU!C443)</f>
        <v/>
      </c>
      <c r="D444" s="375" t="str">
        <f>IF(ISBLANK(DataPembayaran_BLU!$F443),"",DataPembayaran_BLU!$F443)</f>
        <v/>
      </c>
      <c r="E444" s="375" t="str">
        <f t="shared" si="6"/>
        <v/>
      </c>
      <c r="F444" s="10" t="str">
        <f>IF(ISBLANK(DataPembayaran_BLU!$L443),"",DataPembayaran_BLU!$L443)</f>
        <v/>
      </c>
      <c r="G444" s="372" t="str">
        <f>IF(ISBLANK(DataPembayaran_BLU!M443),"",DataPembayaran_BLU!M443)</f>
        <v/>
      </c>
      <c r="H444" s="11" t="str">
        <f>IF(ISBLANK(DataPembayaran_BLU!N443),"",DataPembayaran_BLU!N443)</f>
        <v/>
      </c>
      <c r="I444" s="12" t="str">
        <f>IF(ISBLANK(DataPembayaran_BLU!O443),"",DataPembayaran_BLU!O443)</f>
        <v/>
      </c>
      <c r="J444" s="11" t="str">
        <f>IF(ISBLANK(DataPembayaran_BLU!P443),"",DataPembayaran_BLU!P443)</f>
        <v/>
      </c>
      <c r="K444" s="11" t="str">
        <f>IF(ISBLANK(DataPembayaran_BLU!Q443),"",DataPembayaran_BLU!Q443)</f>
        <v/>
      </c>
      <c r="L444" s="11" t="str">
        <f>IF(ISBLANK(DataPembayaran_BLU!R443),"",DataPembayaran_BLU!R443)</f>
        <v/>
      </c>
    </row>
    <row r="445" spans="1:12" ht="25.35" customHeight="1">
      <c r="A445" s="372" t="str">
        <f>IF(ISBLANK(DataPembayaran_BLU!A444),"",DataPembayaran_BLU!A444)</f>
        <v/>
      </c>
      <c r="B445" s="373" t="str">
        <f>IF(ISBLANK(DataPembayaran_BLU!B444),"",DataPembayaran_BLU!B444)</f>
        <v/>
      </c>
      <c r="C445" s="374" t="str">
        <f>IF(ISBLANK(DataPembayaran_BLU!C444),"",DataPembayaran_BLU!C444)</f>
        <v/>
      </c>
      <c r="D445" s="375" t="str">
        <f>IF(ISBLANK(DataPembayaran_BLU!$F444),"",DataPembayaran_BLU!$F444)</f>
        <v/>
      </c>
      <c r="E445" s="375" t="str">
        <f t="shared" si="6"/>
        <v/>
      </c>
      <c r="F445" s="10" t="str">
        <f>IF(ISBLANK(DataPembayaran_BLU!$L444),"",DataPembayaran_BLU!$L444)</f>
        <v/>
      </c>
      <c r="G445" s="372" t="str">
        <f>IF(ISBLANK(DataPembayaran_BLU!M444),"",DataPembayaran_BLU!M444)</f>
        <v/>
      </c>
      <c r="H445" s="11" t="str">
        <f>IF(ISBLANK(DataPembayaran_BLU!N444),"",DataPembayaran_BLU!N444)</f>
        <v/>
      </c>
      <c r="I445" s="12" t="str">
        <f>IF(ISBLANK(DataPembayaran_BLU!O444),"",DataPembayaran_BLU!O444)</f>
        <v/>
      </c>
      <c r="J445" s="11" t="str">
        <f>IF(ISBLANK(DataPembayaran_BLU!P444),"",DataPembayaran_BLU!P444)</f>
        <v/>
      </c>
      <c r="K445" s="11" t="str">
        <f>IF(ISBLANK(DataPembayaran_BLU!Q444),"",DataPembayaran_BLU!Q444)</f>
        <v/>
      </c>
      <c r="L445" s="11" t="str">
        <f>IF(ISBLANK(DataPembayaran_BLU!R444),"",DataPembayaran_BLU!R444)</f>
        <v/>
      </c>
    </row>
    <row r="446" spans="1:12" ht="25.35" customHeight="1">
      <c r="A446" s="372" t="str">
        <f>IF(ISBLANK(DataPembayaran_BLU!A445),"",DataPembayaran_BLU!A445)</f>
        <v/>
      </c>
      <c r="B446" s="373" t="str">
        <f>IF(ISBLANK(DataPembayaran_BLU!B445),"",DataPembayaran_BLU!B445)</f>
        <v/>
      </c>
      <c r="C446" s="374" t="str">
        <f>IF(ISBLANK(DataPembayaran_BLU!C445),"",DataPembayaran_BLU!C445)</f>
        <v/>
      </c>
      <c r="D446" s="375" t="str">
        <f>IF(ISBLANK(DataPembayaran_BLU!$F445),"",DataPembayaran_BLU!$F445)</f>
        <v/>
      </c>
      <c r="E446" s="375" t="str">
        <f t="shared" si="6"/>
        <v/>
      </c>
      <c r="F446" s="10" t="str">
        <f>IF(ISBLANK(DataPembayaran_BLU!$L445),"",DataPembayaran_BLU!$L445)</f>
        <v/>
      </c>
      <c r="G446" s="372" t="str">
        <f>IF(ISBLANK(DataPembayaran_BLU!M445),"",DataPembayaran_BLU!M445)</f>
        <v/>
      </c>
      <c r="H446" s="11" t="str">
        <f>IF(ISBLANK(DataPembayaran_BLU!N445),"",DataPembayaran_BLU!N445)</f>
        <v/>
      </c>
      <c r="I446" s="12" t="str">
        <f>IF(ISBLANK(DataPembayaran_BLU!O445),"",DataPembayaran_BLU!O445)</f>
        <v/>
      </c>
      <c r="J446" s="11" t="str">
        <f>IF(ISBLANK(DataPembayaran_BLU!P445),"",DataPembayaran_BLU!P445)</f>
        <v/>
      </c>
      <c r="K446" s="11" t="str">
        <f>IF(ISBLANK(DataPembayaran_BLU!Q445),"",DataPembayaran_BLU!Q445)</f>
        <v/>
      </c>
      <c r="L446" s="11" t="str">
        <f>IF(ISBLANK(DataPembayaran_BLU!R445),"",DataPembayaran_BLU!R445)</f>
        <v/>
      </c>
    </row>
    <row r="447" spans="1:12" ht="25.35" customHeight="1">
      <c r="A447" s="372" t="str">
        <f>IF(ISBLANK(DataPembayaran_BLU!A446),"",DataPembayaran_BLU!A446)</f>
        <v/>
      </c>
      <c r="B447" s="373" t="str">
        <f>IF(ISBLANK(DataPembayaran_BLU!B446),"",DataPembayaran_BLU!B446)</f>
        <v/>
      </c>
      <c r="C447" s="374" t="str">
        <f>IF(ISBLANK(DataPembayaran_BLU!C446),"",DataPembayaran_BLU!C446)</f>
        <v/>
      </c>
      <c r="D447" s="375" t="str">
        <f>IF(ISBLANK(DataPembayaran_BLU!$F446),"",DataPembayaran_BLU!$F446)</f>
        <v/>
      </c>
      <c r="E447" s="375" t="str">
        <f t="shared" si="6"/>
        <v/>
      </c>
      <c r="F447" s="10" t="str">
        <f>IF(ISBLANK(DataPembayaran_BLU!$L446),"",DataPembayaran_BLU!$L446)</f>
        <v/>
      </c>
      <c r="G447" s="372" t="str">
        <f>IF(ISBLANK(DataPembayaran_BLU!M446),"",DataPembayaran_BLU!M446)</f>
        <v/>
      </c>
      <c r="H447" s="11" t="str">
        <f>IF(ISBLANK(DataPembayaran_BLU!N446),"",DataPembayaran_BLU!N446)</f>
        <v/>
      </c>
      <c r="I447" s="12" t="str">
        <f>IF(ISBLANK(DataPembayaran_BLU!O446),"",DataPembayaran_BLU!O446)</f>
        <v/>
      </c>
      <c r="J447" s="11" t="str">
        <f>IF(ISBLANK(DataPembayaran_BLU!P446),"",DataPembayaran_BLU!P446)</f>
        <v/>
      </c>
      <c r="K447" s="11" t="str">
        <f>IF(ISBLANK(DataPembayaran_BLU!Q446),"",DataPembayaran_BLU!Q446)</f>
        <v/>
      </c>
      <c r="L447" s="11" t="str">
        <f>IF(ISBLANK(DataPembayaran_BLU!R446),"",DataPembayaran_BLU!R446)</f>
        <v/>
      </c>
    </row>
    <row r="448" spans="1:12" ht="25.35" customHeight="1">
      <c r="A448" s="372" t="str">
        <f>IF(ISBLANK(DataPembayaran_BLU!A447),"",DataPembayaran_BLU!A447)</f>
        <v/>
      </c>
      <c r="B448" s="373" t="str">
        <f>IF(ISBLANK(DataPembayaran_BLU!B447),"",DataPembayaran_BLU!B447)</f>
        <v/>
      </c>
      <c r="C448" s="374" t="str">
        <f>IF(ISBLANK(DataPembayaran_BLU!C447),"",DataPembayaran_BLU!C447)</f>
        <v/>
      </c>
      <c r="D448" s="375" t="str">
        <f>IF(ISBLANK(DataPembayaran_BLU!$F447),"",DataPembayaran_BLU!$F447)</f>
        <v/>
      </c>
      <c r="E448" s="375" t="str">
        <f t="shared" si="6"/>
        <v/>
      </c>
      <c r="F448" s="10" t="str">
        <f>IF(ISBLANK(DataPembayaran_BLU!$L447),"",DataPembayaran_BLU!$L447)</f>
        <v/>
      </c>
      <c r="G448" s="372" t="str">
        <f>IF(ISBLANK(DataPembayaran_BLU!M447),"",DataPembayaran_BLU!M447)</f>
        <v/>
      </c>
      <c r="H448" s="11" t="str">
        <f>IF(ISBLANK(DataPembayaran_BLU!N447),"",DataPembayaran_BLU!N447)</f>
        <v/>
      </c>
      <c r="I448" s="12" t="str">
        <f>IF(ISBLANK(DataPembayaran_BLU!O447),"",DataPembayaran_BLU!O447)</f>
        <v/>
      </c>
      <c r="J448" s="11" t="str">
        <f>IF(ISBLANK(DataPembayaran_BLU!P447),"",DataPembayaran_BLU!P447)</f>
        <v/>
      </c>
      <c r="K448" s="11" t="str">
        <f>IF(ISBLANK(DataPembayaran_BLU!Q447),"",DataPembayaran_BLU!Q447)</f>
        <v/>
      </c>
      <c r="L448" s="11" t="str">
        <f>IF(ISBLANK(DataPembayaran_BLU!R447),"",DataPembayaran_BLU!R447)</f>
        <v/>
      </c>
    </row>
    <row r="449" spans="1:12" ht="25.35" customHeight="1">
      <c r="A449" s="372" t="str">
        <f>IF(ISBLANK(DataPembayaran_BLU!A448),"",DataPembayaran_BLU!A448)</f>
        <v/>
      </c>
      <c r="B449" s="373" t="str">
        <f>IF(ISBLANK(DataPembayaran_BLU!B448),"",DataPembayaran_BLU!B448)</f>
        <v/>
      </c>
      <c r="C449" s="374" t="str">
        <f>IF(ISBLANK(DataPembayaran_BLU!C448),"",DataPembayaran_BLU!C448)</f>
        <v/>
      </c>
      <c r="D449" s="375" t="str">
        <f>IF(ISBLANK(DataPembayaran_BLU!$F448),"",DataPembayaran_BLU!$F448)</f>
        <v/>
      </c>
      <c r="E449" s="375" t="str">
        <f t="shared" si="6"/>
        <v/>
      </c>
      <c r="F449" s="10" t="str">
        <f>IF(ISBLANK(DataPembayaran_BLU!$L448),"",DataPembayaran_BLU!$L448)</f>
        <v/>
      </c>
      <c r="G449" s="372" t="str">
        <f>IF(ISBLANK(DataPembayaran_BLU!M448),"",DataPembayaran_BLU!M448)</f>
        <v/>
      </c>
      <c r="H449" s="11" t="str">
        <f>IF(ISBLANK(DataPembayaran_BLU!N448),"",DataPembayaran_BLU!N448)</f>
        <v/>
      </c>
      <c r="I449" s="12" t="str">
        <f>IF(ISBLANK(DataPembayaran_BLU!O448),"",DataPembayaran_BLU!O448)</f>
        <v/>
      </c>
      <c r="J449" s="11" t="str">
        <f>IF(ISBLANK(DataPembayaran_BLU!P448),"",DataPembayaran_BLU!P448)</f>
        <v/>
      </c>
      <c r="K449" s="11" t="str">
        <f>IF(ISBLANK(DataPembayaran_BLU!Q448),"",DataPembayaran_BLU!Q448)</f>
        <v/>
      </c>
      <c r="L449" s="11" t="str">
        <f>IF(ISBLANK(DataPembayaran_BLU!R448),"",DataPembayaran_BLU!R448)</f>
        <v/>
      </c>
    </row>
    <row r="450" spans="1:12" ht="25.35" customHeight="1">
      <c r="A450" s="372" t="str">
        <f>IF(ISBLANK(DataPembayaran_BLU!A449),"",DataPembayaran_BLU!A449)</f>
        <v/>
      </c>
      <c r="B450" s="373" t="str">
        <f>IF(ISBLANK(DataPembayaran_BLU!B449),"",DataPembayaran_BLU!B449)</f>
        <v/>
      </c>
      <c r="C450" s="374" t="str">
        <f>IF(ISBLANK(DataPembayaran_BLU!C449),"",DataPembayaran_BLU!C449)</f>
        <v/>
      </c>
      <c r="D450" s="375" t="str">
        <f>IF(ISBLANK(DataPembayaran_BLU!$F449),"",DataPembayaran_BLU!$F449)</f>
        <v/>
      </c>
      <c r="E450" s="375" t="str">
        <f t="shared" si="6"/>
        <v/>
      </c>
      <c r="F450" s="10" t="str">
        <f>IF(ISBLANK(DataPembayaran_BLU!$L449),"",DataPembayaran_BLU!$L449)</f>
        <v/>
      </c>
      <c r="G450" s="372" t="str">
        <f>IF(ISBLANK(DataPembayaran_BLU!M449),"",DataPembayaran_BLU!M449)</f>
        <v/>
      </c>
      <c r="H450" s="11" t="str">
        <f>IF(ISBLANK(DataPembayaran_BLU!N449),"",DataPembayaran_BLU!N449)</f>
        <v/>
      </c>
      <c r="I450" s="12" t="str">
        <f>IF(ISBLANK(DataPembayaran_BLU!O449),"",DataPembayaran_BLU!O449)</f>
        <v/>
      </c>
      <c r="J450" s="11" t="str">
        <f>IF(ISBLANK(DataPembayaran_BLU!P449),"",DataPembayaran_BLU!P449)</f>
        <v/>
      </c>
      <c r="K450" s="11" t="str">
        <f>IF(ISBLANK(DataPembayaran_BLU!Q449),"",DataPembayaran_BLU!Q449)</f>
        <v/>
      </c>
      <c r="L450" s="11" t="str">
        <f>IF(ISBLANK(DataPembayaran_BLU!R449),"",DataPembayaran_BLU!R449)</f>
        <v/>
      </c>
    </row>
    <row r="451" spans="1:12" ht="25.35" customHeight="1">
      <c r="A451" s="372" t="str">
        <f>IF(ISBLANK(DataPembayaran_BLU!A450),"",DataPembayaran_BLU!A450)</f>
        <v/>
      </c>
      <c r="B451" s="373" t="str">
        <f>IF(ISBLANK(DataPembayaran_BLU!B450),"",DataPembayaran_BLU!B450)</f>
        <v/>
      </c>
      <c r="C451" s="374" t="str">
        <f>IF(ISBLANK(DataPembayaran_BLU!C450),"",DataPembayaran_BLU!C450)</f>
        <v/>
      </c>
      <c r="D451" s="375" t="str">
        <f>IF(ISBLANK(DataPembayaran_BLU!$F450),"",DataPembayaran_BLU!$F450)</f>
        <v/>
      </c>
      <c r="E451" s="375" t="str">
        <f t="shared" ref="E451:E514" si="7">IFERROR(INDEX(supplier_npwp,MATCH($D451,supplier,0)),"")</f>
        <v/>
      </c>
      <c r="F451" s="10" t="str">
        <f>IF(ISBLANK(DataPembayaran_BLU!$L450),"",DataPembayaran_BLU!$L450)</f>
        <v/>
      </c>
      <c r="G451" s="372" t="str">
        <f>IF(ISBLANK(DataPembayaran_BLU!M450),"",DataPembayaran_BLU!M450)</f>
        <v/>
      </c>
      <c r="H451" s="11" t="str">
        <f>IF(ISBLANK(DataPembayaran_BLU!N450),"",DataPembayaran_BLU!N450)</f>
        <v/>
      </c>
      <c r="I451" s="12" t="str">
        <f>IF(ISBLANK(DataPembayaran_BLU!O450),"",DataPembayaran_BLU!O450)</f>
        <v/>
      </c>
      <c r="J451" s="11" t="str">
        <f>IF(ISBLANK(DataPembayaran_BLU!P450),"",DataPembayaran_BLU!P450)</f>
        <v/>
      </c>
      <c r="K451" s="11" t="str">
        <f>IF(ISBLANK(DataPembayaran_BLU!Q450),"",DataPembayaran_BLU!Q450)</f>
        <v/>
      </c>
      <c r="L451" s="11" t="str">
        <f>IF(ISBLANK(DataPembayaran_BLU!R450),"",DataPembayaran_BLU!R450)</f>
        <v/>
      </c>
    </row>
    <row r="452" spans="1:12" ht="25.35" customHeight="1">
      <c r="A452" s="372" t="str">
        <f>IF(ISBLANK(DataPembayaran_BLU!A451),"",DataPembayaran_BLU!A451)</f>
        <v/>
      </c>
      <c r="B452" s="373" t="str">
        <f>IF(ISBLANK(DataPembayaran_BLU!B451),"",DataPembayaran_BLU!B451)</f>
        <v/>
      </c>
      <c r="C452" s="374" t="str">
        <f>IF(ISBLANK(DataPembayaran_BLU!C451),"",DataPembayaran_BLU!C451)</f>
        <v/>
      </c>
      <c r="D452" s="375" t="str">
        <f>IF(ISBLANK(DataPembayaran_BLU!$F451),"",DataPembayaran_BLU!$F451)</f>
        <v/>
      </c>
      <c r="E452" s="375" t="str">
        <f t="shared" si="7"/>
        <v/>
      </c>
      <c r="F452" s="10" t="str">
        <f>IF(ISBLANK(DataPembayaran_BLU!$L451),"",DataPembayaran_BLU!$L451)</f>
        <v/>
      </c>
      <c r="G452" s="372" t="str">
        <f>IF(ISBLANK(DataPembayaran_BLU!M451),"",DataPembayaran_BLU!M451)</f>
        <v/>
      </c>
      <c r="H452" s="11" t="str">
        <f>IF(ISBLANK(DataPembayaran_BLU!N451),"",DataPembayaran_BLU!N451)</f>
        <v/>
      </c>
      <c r="I452" s="12" t="str">
        <f>IF(ISBLANK(DataPembayaran_BLU!O451),"",DataPembayaran_BLU!O451)</f>
        <v/>
      </c>
      <c r="J452" s="11" t="str">
        <f>IF(ISBLANK(DataPembayaran_BLU!P451),"",DataPembayaran_BLU!P451)</f>
        <v/>
      </c>
      <c r="K452" s="11" t="str">
        <f>IF(ISBLANK(DataPembayaran_BLU!Q451),"",DataPembayaran_BLU!Q451)</f>
        <v/>
      </c>
      <c r="L452" s="11" t="str">
        <f>IF(ISBLANK(DataPembayaran_BLU!R451),"",DataPembayaran_BLU!R451)</f>
        <v/>
      </c>
    </row>
    <row r="453" spans="1:12" ht="25.35" customHeight="1">
      <c r="A453" s="372" t="str">
        <f>IF(ISBLANK(DataPembayaran_BLU!A452),"",DataPembayaran_BLU!A452)</f>
        <v/>
      </c>
      <c r="B453" s="373" t="str">
        <f>IF(ISBLANK(DataPembayaran_BLU!B452),"",DataPembayaran_BLU!B452)</f>
        <v/>
      </c>
      <c r="C453" s="374" t="str">
        <f>IF(ISBLANK(DataPembayaran_BLU!C452),"",DataPembayaran_BLU!C452)</f>
        <v/>
      </c>
      <c r="D453" s="375" t="str">
        <f>IF(ISBLANK(DataPembayaran_BLU!$F452),"",DataPembayaran_BLU!$F452)</f>
        <v/>
      </c>
      <c r="E453" s="375" t="str">
        <f t="shared" si="7"/>
        <v/>
      </c>
      <c r="F453" s="10" t="str">
        <f>IF(ISBLANK(DataPembayaran_BLU!$L452),"",DataPembayaran_BLU!$L452)</f>
        <v/>
      </c>
      <c r="G453" s="372" t="str">
        <f>IF(ISBLANK(DataPembayaran_BLU!M452),"",DataPembayaran_BLU!M452)</f>
        <v/>
      </c>
      <c r="H453" s="11" t="str">
        <f>IF(ISBLANK(DataPembayaran_BLU!N452),"",DataPembayaran_BLU!N452)</f>
        <v/>
      </c>
      <c r="I453" s="12" t="str">
        <f>IF(ISBLANK(DataPembayaran_BLU!O452),"",DataPembayaran_BLU!O452)</f>
        <v/>
      </c>
      <c r="J453" s="11" t="str">
        <f>IF(ISBLANK(DataPembayaran_BLU!P452),"",DataPembayaran_BLU!P452)</f>
        <v/>
      </c>
      <c r="K453" s="11" t="str">
        <f>IF(ISBLANK(DataPembayaran_BLU!Q452),"",DataPembayaran_BLU!Q452)</f>
        <v/>
      </c>
      <c r="L453" s="11" t="str">
        <f>IF(ISBLANK(DataPembayaran_BLU!R452),"",DataPembayaran_BLU!R452)</f>
        <v/>
      </c>
    </row>
    <row r="454" spans="1:12" ht="25.35" customHeight="1">
      <c r="A454" s="372" t="str">
        <f>IF(ISBLANK(DataPembayaran_BLU!A453),"",DataPembayaran_BLU!A453)</f>
        <v/>
      </c>
      <c r="B454" s="373" t="str">
        <f>IF(ISBLANK(DataPembayaran_BLU!B453),"",DataPembayaran_BLU!B453)</f>
        <v/>
      </c>
      <c r="C454" s="374" t="str">
        <f>IF(ISBLANK(DataPembayaran_BLU!C453),"",DataPembayaran_BLU!C453)</f>
        <v/>
      </c>
      <c r="D454" s="375" t="str">
        <f>IF(ISBLANK(DataPembayaran_BLU!$F453),"",DataPembayaran_BLU!$F453)</f>
        <v/>
      </c>
      <c r="E454" s="375" t="str">
        <f t="shared" si="7"/>
        <v/>
      </c>
      <c r="F454" s="10" t="str">
        <f>IF(ISBLANK(DataPembayaran_BLU!$L453),"",DataPembayaran_BLU!$L453)</f>
        <v/>
      </c>
      <c r="G454" s="372" t="str">
        <f>IF(ISBLANK(DataPembayaran_BLU!M453),"",DataPembayaran_BLU!M453)</f>
        <v/>
      </c>
      <c r="H454" s="11" t="str">
        <f>IF(ISBLANK(DataPembayaran_BLU!N453),"",DataPembayaran_BLU!N453)</f>
        <v/>
      </c>
      <c r="I454" s="12" t="str">
        <f>IF(ISBLANK(DataPembayaran_BLU!O453),"",DataPembayaran_BLU!O453)</f>
        <v/>
      </c>
      <c r="J454" s="11" t="str">
        <f>IF(ISBLANK(DataPembayaran_BLU!P453),"",DataPembayaran_BLU!P453)</f>
        <v/>
      </c>
      <c r="K454" s="11" t="str">
        <f>IF(ISBLANK(DataPembayaran_BLU!Q453),"",DataPembayaran_BLU!Q453)</f>
        <v/>
      </c>
      <c r="L454" s="11" t="str">
        <f>IF(ISBLANK(DataPembayaran_BLU!R453),"",DataPembayaran_BLU!R453)</f>
        <v/>
      </c>
    </row>
    <row r="455" spans="1:12" ht="25.35" customHeight="1">
      <c r="A455" s="372" t="str">
        <f>IF(ISBLANK(DataPembayaran_BLU!A454),"",DataPembayaran_BLU!A454)</f>
        <v/>
      </c>
      <c r="B455" s="373" t="str">
        <f>IF(ISBLANK(DataPembayaran_BLU!B454),"",DataPembayaran_BLU!B454)</f>
        <v/>
      </c>
      <c r="C455" s="374" t="str">
        <f>IF(ISBLANK(DataPembayaran_BLU!C454),"",DataPembayaran_BLU!C454)</f>
        <v/>
      </c>
      <c r="D455" s="375" t="str">
        <f>IF(ISBLANK(DataPembayaran_BLU!$F454),"",DataPembayaran_BLU!$F454)</f>
        <v/>
      </c>
      <c r="E455" s="375" t="str">
        <f t="shared" si="7"/>
        <v/>
      </c>
      <c r="F455" s="10" t="str">
        <f>IF(ISBLANK(DataPembayaran_BLU!$L454),"",DataPembayaran_BLU!$L454)</f>
        <v/>
      </c>
      <c r="G455" s="372" t="str">
        <f>IF(ISBLANK(DataPembayaran_BLU!M454),"",DataPembayaran_BLU!M454)</f>
        <v/>
      </c>
      <c r="H455" s="11" t="str">
        <f>IF(ISBLANK(DataPembayaran_BLU!N454),"",DataPembayaran_BLU!N454)</f>
        <v/>
      </c>
      <c r="I455" s="12" t="str">
        <f>IF(ISBLANK(DataPembayaran_BLU!O454),"",DataPembayaran_BLU!O454)</f>
        <v/>
      </c>
      <c r="J455" s="11" t="str">
        <f>IF(ISBLANK(DataPembayaran_BLU!P454),"",DataPembayaran_BLU!P454)</f>
        <v/>
      </c>
      <c r="K455" s="11" t="str">
        <f>IF(ISBLANK(DataPembayaran_BLU!Q454),"",DataPembayaran_BLU!Q454)</f>
        <v/>
      </c>
      <c r="L455" s="11" t="str">
        <f>IF(ISBLANK(DataPembayaran_BLU!R454),"",DataPembayaran_BLU!R454)</f>
        <v/>
      </c>
    </row>
    <row r="456" spans="1:12" ht="25.35" customHeight="1">
      <c r="A456" s="372" t="str">
        <f>IF(ISBLANK(DataPembayaran_BLU!A455),"",DataPembayaran_BLU!A455)</f>
        <v/>
      </c>
      <c r="B456" s="373" t="str">
        <f>IF(ISBLANK(DataPembayaran_BLU!B455),"",DataPembayaran_BLU!B455)</f>
        <v/>
      </c>
      <c r="C456" s="374" t="str">
        <f>IF(ISBLANK(DataPembayaran_BLU!C455),"",DataPembayaran_BLU!C455)</f>
        <v/>
      </c>
      <c r="D456" s="375" t="str">
        <f>IF(ISBLANK(DataPembayaran_BLU!$F455),"",DataPembayaran_BLU!$F455)</f>
        <v/>
      </c>
      <c r="E456" s="375" t="str">
        <f t="shared" si="7"/>
        <v/>
      </c>
      <c r="F456" s="10" t="str">
        <f>IF(ISBLANK(DataPembayaran_BLU!$L455),"",DataPembayaran_BLU!$L455)</f>
        <v/>
      </c>
      <c r="G456" s="372" t="str">
        <f>IF(ISBLANK(DataPembayaran_BLU!M455),"",DataPembayaran_BLU!M455)</f>
        <v/>
      </c>
      <c r="H456" s="11" t="str">
        <f>IF(ISBLANK(DataPembayaran_BLU!N455),"",DataPembayaran_BLU!N455)</f>
        <v/>
      </c>
      <c r="I456" s="12" t="str">
        <f>IF(ISBLANK(DataPembayaran_BLU!O455),"",DataPembayaran_BLU!O455)</f>
        <v/>
      </c>
      <c r="J456" s="11" t="str">
        <f>IF(ISBLANK(DataPembayaran_BLU!P455),"",DataPembayaran_BLU!P455)</f>
        <v/>
      </c>
      <c r="K456" s="11" t="str">
        <f>IF(ISBLANK(DataPembayaran_BLU!Q455),"",DataPembayaran_BLU!Q455)</f>
        <v/>
      </c>
      <c r="L456" s="11" t="str">
        <f>IF(ISBLANK(DataPembayaran_BLU!R455),"",DataPembayaran_BLU!R455)</f>
        <v/>
      </c>
    </row>
    <row r="457" spans="1:12" ht="25.35" customHeight="1">
      <c r="A457" s="372" t="str">
        <f>IF(ISBLANK(DataPembayaran_BLU!A456),"",DataPembayaran_BLU!A456)</f>
        <v/>
      </c>
      <c r="B457" s="373" t="str">
        <f>IF(ISBLANK(DataPembayaran_BLU!B456),"",DataPembayaran_BLU!B456)</f>
        <v/>
      </c>
      <c r="C457" s="374" t="str">
        <f>IF(ISBLANK(DataPembayaran_BLU!C456),"",DataPembayaran_BLU!C456)</f>
        <v/>
      </c>
      <c r="D457" s="375" t="str">
        <f>IF(ISBLANK(DataPembayaran_BLU!$F456),"",DataPembayaran_BLU!$F456)</f>
        <v/>
      </c>
      <c r="E457" s="375" t="str">
        <f t="shared" si="7"/>
        <v/>
      </c>
      <c r="F457" s="10" t="str">
        <f>IF(ISBLANK(DataPembayaran_BLU!$L456),"",DataPembayaran_BLU!$L456)</f>
        <v/>
      </c>
      <c r="G457" s="372" t="str">
        <f>IF(ISBLANK(DataPembayaran_BLU!M456),"",DataPembayaran_BLU!M456)</f>
        <v/>
      </c>
      <c r="H457" s="11" t="str">
        <f>IF(ISBLANK(DataPembayaran_BLU!N456),"",DataPembayaran_BLU!N456)</f>
        <v/>
      </c>
      <c r="I457" s="12" t="str">
        <f>IF(ISBLANK(DataPembayaran_BLU!O456),"",DataPembayaran_BLU!O456)</f>
        <v/>
      </c>
      <c r="J457" s="11" t="str">
        <f>IF(ISBLANK(DataPembayaran_BLU!P456),"",DataPembayaran_BLU!P456)</f>
        <v/>
      </c>
      <c r="K457" s="11" t="str">
        <f>IF(ISBLANK(DataPembayaran_BLU!Q456),"",DataPembayaran_BLU!Q456)</f>
        <v/>
      </c>
      <c r="L457" s="11" t="str">
        <f>IF(ISBLANK(DataPembayaran_BLU!R456),"",DataPembayaran_BLU!R456)</f>
        <v/>
      </c>
    </row>
    <row r="458" spans="1:12" ht="25.35" customHeight="1">
      <c r="A458" s="372" t="str">
        <f>IF(ISBLANK(DataPembayaran_BLU!A457),"",DataPembayaran_BLU!A457)</f>
        <v/>
      </c>
      <c r="B458" s="373" t="str">
        <f>IF(ISBLANK(DataPembayaran_BLU!B457),"",DataPembayaran_BLU!B457)</f>
        <v/>
      </c>
      <c r="C458" s="374" t="str">
        <f>IF(ISBLANK(DataPembayaran_BLU!C457),"",DataPembayaran_BLU!C457)</f>
        <v/>
      </c>
      <c r="D458" s="375" t="str">
        <f>IF(ISBLANK(DataPembayaran_BLU!$F457),"",DataPembayaran_BLU!$F457)</f>
        <v/>
      </c>
      <c r="E458" s="375" t="str">
        <f t="shared" si="7"/>
        <v/>
      </c>
      <c r="F458" s="10" t="str">
        <f>IF(ISBLANK(DataPembayaran_BLU!$L457),"",DataPembayaran_BLU!$L457)</f>
        <v/>
      </c>
      <c r="G458" s="372" t="str">
        <f>IF(ISBLANK(DataPembayaran_BLU!M457),"",DataPembayaran_BLU!M457)</f>
        <v/>
      </c>
      <c r="H458" s="11" t="str">
        <f>IF(ISBLANK(DataPembayaran_BLU!N457),"",DataPembayaran_BLU!N457)</f>
        <v/>
      </c>
      <c r="I458" s="12" t="str">
        <f>IF(ISBLANK(DataPembayaran_BLU!O457),"",DataPembayaran_BLU!O457)</f>
        <v/>
      </c>
      <c r="J458" s="11" t="str">
        <f>IF(ISBLANK(DataPembayaran_BLU!P457),"",DataPembayaran_BLU!P457)</f>
        <v/>
      </c>
      <c r="K458" s="11" t="str">
        <f>IF(ISBLANK(DataPembayaran_BLU!Q457),"",DataPembayaran_BLU!Q457)</f>
        <v/>
      </c>
      <c r="L458" s="11" t="str">
        <f>IF(ISBLANK(DataPembayaran_BLU!R457),"",DataPembayaran_BLU!R457)</f>
        <v/>
      </c>
    </row>
    <row r="459" spans="1:12" ht="25.35" customHeight="1">
      <c r="A459" s="372" t="str">
        <f>IF(ISBLANK(DataPembayaran_BLU!A458),"",DataPembayaran_BLU!A458)</f>
        <v/>
      </c>
      <c r="B459" s="373" t="str">
        <f>IF(ISBLANK(DataPembayaran_BLU!B458),"",DataPembayaran_BLU!B458)</f>
        <v/>
      </c>
      <c r="C459" s="374" t="str">
        <f>IF(ISBLANK(DataPembayaran_BLU!C458),"",DataPembayaran_BLU!C458)</f>
        <v/>
      </c>
      <c r="D459" s="375" t="str">
        <f>IF(ISBLANK(DataPembayaran_BLU!$F458),"",DataPembayaran_BLU!$F458)</f>
        <v/>
      </c>
      <c r="E459" s="375" t="str">
        <f t="shared" si="7"/>
        <v/>
      </c>
      <c r="F459" s="10" t="str">
        <f>IF(ISBLANK(DataPembayaran_BLU!$L458),"",DataPembayaran_BLU!$L458)</f>
        <v/>
      </c>
      <c r="G459" s="372" t="str">
        <f>IF(ISBLANK(DataPembayaran_BLU!M458),"",DataPembayaran_BLU!M458)</f>
        <v/>
      </c>
      <c r="H459" s="11" t="str">
        <f>IF(ISBLANK(DataPembayaran_BLU!N458),"",DataPembayaran_BLU!N458)</f>
        <v/>
      </c>
      <c r="I459" s="12" t="str">
        <f>IF(ISBLANK(DataPembayaran_BLU!O458),"",DataPembayaran_BLU!O458)</f>
        <v/>
      </c>
      <c r="J459" s="11" t="str">
        <f>IF(ISBLANK(DataPembayaran_BLU!P458),"",DataPembayaran_BLU!P458)</f>
        <v/>
      </c>
      <c r="K459" s="11" t="str">
        <f>IF(ISBLANK(DataPembayaran_BLU!Q458),"",DataPembayaran_BLU!Q458)</f>
        <v/>
      </c>
      <c r="L459" s="11" t="str">
        <f>IF(ISBLANK(DataPembayaran_BLU!R458),"",DataPembayaran_BLU!R458)</f>
        <v/>
      </c>
    </row>
    <row r="460" spans="1:12" ht="25.35" customHeight="1">
      <c r="A460" s="372" t="str">
        <f>IF(ISBLANK(DataPembayaran_BLU!A459),"",DataPembayaran_BLU!A459)</f>
        <v/>
      </c>
      <c r="B460" s="373" t="str">
        <f>IF(ISBLANK(DataPembayaran_BLU!B459),"",DataPembayaran_BLU!B459)</f>
        <v/>
      </c>
      <c r="C460" s="374" t="str">
        <f>IF(ISBLANK(DataPembayaran_BLU!C459),"",DataPembayaran_BLU!C459)</f>
        <v/>
      </c>
      <c r="D460" s="375" t="str">
        <f>IF(ISBLANK(DataPembayaran_BLU!$F459),"",DataPembayaran_BLU!$F459)</f>
        <v/>
      </c>
      <c r="E460" s="375" t="str">
        <f t="shared" si="7"/>
        <v/>
      </c>
      <c r="F460" s="10" t="str">
        <f>IF(ISBLANK(DataPembayaran_BLU!$L459),"",DataPembayaran_BLU!$L459)</f>
        <v/>
      </c>
      <c r="G460" s="372" t="str">
        <f>IF(ISBLANK(DataPembayaran_BLU!M459),"",DataPembayaran_BLU!M459)</f>
        <v/>
      </c>
      <c r="H460" s="11" t="str">
        <f>IF(ISBLANK(DataPembayaran_BLU!N459),"",DataPembayaran_BLU!N459)</f>
        <v/>
      </c>
      <c r="I460" s="12" t="str">
        <f>IF(ISBLANK(DataPembayaran_BLU!O459),"",DataPembayaran_BLU!O459)</f>
        <v/>
      </c>
      <c r="J460" s="11" t="str">
        <f>IF(ISBLANK(DataPembayaran_BLU!P459),"",DataPembayaran_BLU!P459)</f>
        <v/>
      </c>
      <c r="K460" s="11" t="str">
        <f>IF(ISBLANK(DataPembayaran_BLU!Q459),"",DataPembayaran_BLU!Q459)</f>
        <v/>
      </c>
      <c r="L460" s="11" t="str">
        <f>IF(ISBLANK(DataPembayaran_BLU!R459),"",DataPembayaran_BLU!R459)</f>
        <v/>
      </c>
    </row>
    <row r="461" spans="1:12" ht="25.35" customHeight="1">
      <c r="A461" s="372" t="str">
        <f>IF(ISBLANK(DataPembayaran_BLU!A460),"",DataPembayaran_BLU!A460)</f>
        <v/>
      </c>
      <c r="B461" s="373" t="str">
        <f>IF(ISBLANK(DataPembayaran_BLU!B460),"",DataPembayaran_BLU!B460)</f>
        <v/>
      </c>
      <c r="C461" s="374" t="str">
        <f>IF(ISBLANK(DataPembayaran_BLU!C460),"",DataPembayaran_BLU!C460)</f>
        <v/>
      </c>
      <c r="D461" s="375" t="str">
        <f>IF(ISBLANK(DataPembayaran_BLU!$F460),"",DataPembayaran_BLU!$F460)</f>
        <v/>
      </c>
      <c r="E461" s="375" t="str">
        <f t="shared" si="7"/>
        <v/>
      </c>
      <c r="F461" s="10" t="str">
        <f>IF(ISBLANK(DataPembayaran_BLU!$L460),"",DataPembayaran_BLU!$L460)</f>
        <v/>
      </c>
      <c r="G461" s="372" t="str">
        <f>IF(ISBLANK(DataPembayaran_BLU!M460),"",DataPembayaran_BLU!M460)</f>
        <v/>
      </c>
      <c r="H461" s="11" t="str">
        <f>IF(ISBLANK(DataPembayaran_BLU!N460),"",DataPembayaran_BLU!N460)</f>
        <v/>
      </c>
      <c r="I461" s="12" t="str">
        <f>IF(ISBLANK(DataPembayaran_BLU!O460),"",DataPembayaran_BLU!O460)</f>
        <v/>
      </c>
      <c r="J461" s="11" t="str">
        <f>IF(ISBLANK(DataPembayaran_BLU!P460),"",DataPembayaran_BLU!P460)</f>
        <v/>
      </c>
      <c r="K461" s="11" t="str">
        <f>IF(ISBLANK(DataPembayaran_BLU!Q460),"",DataPembayaran_BLU!Q460)</f>
        <v/>
      </c>
      <c r="L461" s="11" t="str">
        <f>IF(ISBLANK(DataPembayaran_BLU!R460),"",DataPembayaran_BLU!R460)</f>
        <v/>
      </c>
    </row>
    <row r="462" spans="1:12" ht="25.35" customHeight="1">
      <c r="A462" s="372" t="str">
        <f>IF(ISBLANK(DataPembayaran_BLU!A461),"",DataPembayaran_BLU!A461)</f>
        <v/>
      </c>
      <c r="B462" s="373" t="str">
        <f>IF(ISBLANK(DataPembayaran_BLU!B461),"",DataPembayaran_BLU!B461)</f>
        <v/>
      </c>
      <c r="C462" s="374" t="str">
        <f>IF(ISBLANK(DataPembayaran_BLU!C461),"",DataPembayaran_BLU!C461)</f>
        <v/>
      </c>
      <c r="D462" s="375" t="str">
        <f>IF(ISBLANK(DataPembayaran_BLU!$F461),"",DataPembayaran_BLU!$F461)</f>
        <v/>
      </c>
      <c r="E462" s="375" t="str">
        <f t="shared" si="7"/>
        <v/>
      </c>
      <c r="F462" s="10" t="str">
        <f>IF(ISBLANK(DataPembayaran_BLU!$L461),"",DataPembayaran_BLU!$L461)</f>
        <v/>
      </c>
      <c r="G462" s="372" t="str">
        <f>IF(ISBLANK(DataPembayaran_BLU!M461),"",DataPembayaran_BLU!M461)</f>
        <v/>
      </c>
      <c r="H462" s="11" t="str">
        <f>IF(ISBLANK(DataPembayaran_BLU!N461),"",DataPembayaran_BLU!N461)</f>
        <v/>
      </c>
      <c r="I462" s="12" t="str">
        <f>IF(ISBLANK(DataPembayaran_BLU!O461),"",DataPembayaran_BLU!O461)</f>
        <v/>
      </c>
      <c r="J462" s="11" t="str">
        <f>IF(ISBLANK(DataPembayaran_BLU!P461),"",DataPembayaran_BLU!P461)</f>
        <v/>
      </c>
      <c r="K462" s="11" t="str">
        <f>IF(ISBLANK(DataPembayaran_BLU!Q461),"",DataPembayaran_BLU!Q461)</f>
        <v/>
      </c>
      <c r="L462" s="11" t="str">
        <f>IF(ISBLANK(DataPembayaran_BLU!R461),"",DataPembayaran_BLU!R461)</f>
        <v/>
      </c>
    </row>
    <row r="463" spans="1:12" ht="25.35" customHeight="1">
      <c r="A463" s="372" t="str">
        <f>IF(ISBLANK(DataPembayaran_BLU!A462),"",DataPembayaran_BLU!A462)</f>
        <v/>
      </c>
      <c r="B463" s="373" t="str">
        <f>IF(ISBLANK(DataPembayaran_BLU!B462),"",DataPembayaran_BLU!B462)</f>
        <v/>
      </c>
      <c r="C463" s="374" t="str">
        <f>IF(ISBLANK(DataPembayaran_BLU!C462),"",DataPembayaran_BLU!C462)</f>
        <v/>
      </c>
      <c r="D463" s="375" t="str">
        <f>IF(ISBLANK(DataPembayaran_BLU!$F462),"",DataPembayaran_BLU!$F462)</f>
        <v/>
      </c>
      <c r="E463" s="375" t="str">
        <f t="shared" si="7"/>
        <v/>
      </c>
      <c r="F463" s="10" t="str">
        <f>IF(ISBLANK(DataPembayaran_BLU!$L462),"",DataPembayaran_BLU!$L462)</f>
        <v/>
      </c>
      <c r="G463" s="372" t="str">
        <f>IF(ISBLANK(DataPembayaran_BLU!M462),"",DataPembayaran_BLU!M462)</f>
        <v/>
      </c>
      <c r="H463" s="11" t="str">
        <f>IF(ISBLANK(DataPembayaran_BLU!N462),"",DataPembayaran_BLU!N462)</f>
        <v/>
      </c>
      <c r="I463" s="12" t="str">
        <f>IF(ISBLANK(DataPembayaran_BLU!O462),"",DataPembayaran_BLU!O462)</f>
        <v/>
      </c>
      <c r="J463" s="11" t="str">
        <f>IF(ISBLANK(DataPembayaran_BLU!P462),"",DataPembayaran_BLU!P462)</f>
        <v/>
      </c>
      <c r="K463" s="11" t="str">
        <f>IF(ISBLANK(DataPembayaran_BLU!Q462),"",DataPembayaran_BLU!Q462)</f>
        <v/>
      </c>
      <c r="L463" s="11" t="str">
        <f>IF(ISBLANK(DataPembayaran_BLU!R462),"",DataPembayaran_BLU!R462)</f>
        <v/>
      </c>
    </row>
    <row r="464" spans="1:12" ht="25.35" customHeight="1">
      <c r="A464" s="372" t="str">
        <f>IF(ISBLANK(DataPembayaran_BLU!A463),"",DataPembayaran_BLU!A463)</f>
        <v/>
      </c>
      <c r="B464" s="373" t="str">
        <f>IF(ISBLANK(DataPembayaran_BLU!B463),"",DataPembayaran_BLU!B463)</f>
        <v/>
      </c>
      <c r="C464" s="374" t="str">
        <f>IF(ISBLANK(DataPembayaran_BLU!C463),"",DataPembayaran_BLU!C463)</f>
        <v/>
      </c>
      <c r="D464" s="375" t="str">
        <f>IF(ISBLANK(DataPembayaran_BLU!$F463),"",DataPembayaran_BLU!$F463)</f>
        <v/>
      </c>
      <c r="E464" s="375" t="str">
        <f t="shared" si="7"/>
        <v/>
      </c>
      <c r="F464" s="10" t="str">
        <f>IF(ISBLANK(DataPembayaran_BLU!$L463),"",DataPembayaran_BLU!$L463)</f>
        <v/>
      </c>
      <c r="G464" s="372" t="str">
        <f>IF(ISBLANK(DataPembayaran_BLU!M463),"",DataPembayaran_BLU!M463)</f>
        <v/>
      </c>
      <c r="H464" s="11" t="str">
        <f>IF(ISBLANK(DataPembayaran_BLU!N463),"",DataPembayaran_BLU!N463)</f>
        <v/>
      </c>
      <c r="I464" s="12" t="str">
        <f>IF(ISBLANK(DataPembayaran_BLU!O463),"",DataPembayaran_BLU!O463)</f>
        <v/>
      </c>
      <c r="J464" s="11" t="str">
        <f>IF(ISBLANK(DataPembayaran_BLU!P463),"",DataPembayaran_BLU!P463)</f>
        <v/>
      </c>
      <c r="K464" s="11" t="str">
        <f>IF(ISBLANK(DataPembayaran_BLU!Q463),"",DataPembayaran_BLU!Q463)</f>
        <v/>
      </c>
      <c r="L464" s="11" t="str">
        <f>IF(ISBLANK(DataPembayaran_BLU!R463),"",DataPembayaran_BLU!R463)</f>
        <v/>
      </c>
    </row>
    <row r="465" spans="1:12" ht="25.35" customHeight="1">
      <c r="A465" s="372" t="str">
        <f>IF(ISBLANK(DataPembayaran_BLU!A464),"",DataPembayaran_BLU!A464)</f>
        <v/>
      </c>
      <c r="B465" s="373" t="str">
        <f>IF(ISBLANK(DataPembayaran_BLU!B464),"",DataPembayaran_BLU!B464)</f>
        <v/>
      </c>
      <c r="C465" s="374" t="str">
        <f>IF(ISBLANK(DataPembayaran_BLU!C464),"",DataPembayaran_BLU!C464)</f>
        <v/>
      </c>
      <c r="D465" s="375" t="str">
        <f>IF(ISBLANK(DataPembayaran_BLU!$F464),"",DataPembayaran_BLU!$F464)</f>
        <v/>
      </c>
      <c r="E465" s="375" t="str">
        <f t="shared" si="7"/>
        <v/>
      </c>
      <c r="F465" s="10" t="str">
        <f>IF(ISBLANK(DataPembayaran_BLU!$L464),"",DataPembayaran_BLU!$L464)</f>
        <v/>
      </c>
      <c r="G465" s="372" t="str">
        <f>IF(ISBLANK(DataPembayaran_BLU!M464),"",DataPembayaran_BLU!M464)</f>
        <v/>
      </c>
      <c r="H465" s="11" t="str">
        <f>IF(ISBLANK(DataPembayaran_BLU!N464),"",DataPembayaran_BLU!N464)</f>
        <v/>
      </c>
      <c r="I465" s="12" t="str">
        <f>IF(ISBLANK(DataPembayaran_BLU!O464),"",DataPembayaran_BLU!O464)</f>
        <v/>
      </c>
      <c r="J465" s="11" t="str">
        <f>IF(ISBLANK(DataPembayaran_BLU!P464),"",DataPembayaran_BLU!P464)</f>
        <v/>
      </c>
      <c r="K465" s="11" t="str">
        <f>IF(ISBLANK(DataPembayaran_BLU!Q464),"",DataPembayaran_BLU!Q464)</f>
        <v/>
      </c>
      <c r="L465" s="11" t="str">
        <f>IF(ISBLANK(DataPembayaran_BLU!R464),"",DataPembayaran_BLU!R464)</f>
        <v/>
      </c>
    </row>
    <row r="466" spans="1:12" ht="25.35" customHeight="1">
      <c r="A466" s="372" t="str">
        <f>IF(ISBLANK(DataPembayaran_BLU!A465),"",DataPembayaran_BLU!A465)</f>
        <v/>
      </c>
      <c r="B466" s="373" t="str">
        <f>IF(ISBLANK(DataPembayaran_BLU!B465),"",DataPembayaran_BLU!B465)</f>
        <v/>
      </c>
      <c r="C466" s="374" t="str">
        <f>IF(ISBLANK(DataPembayaran_BLU!C465),"",DataPembayaran_BLU!C465)</f>
        <v/>
      </c>
      <c r="D466" s="375" t="str">
        <f>IF(ISBLANK(DataPembayaran_BLU!$F465),"",DataPembayaran_BLU!$F465)</f>
        <v/>
      </c>
      <c r="E466" s="375" t="str">
        <f t="shared" si="7"/>
        <v/>
      </c>
      <c r="F466" s="10" t="str">
        <f>IF(ISBLANK(DataPembayaran_BLU!$L465),"",DataPembayaran_BLU!$L465)</f>
        <v/>
      </c>
      <c r="G466" s="372" t="str">
        <f>IF(ISBLANK(DataPembayaran_BLU!M465),"",DataPembayaran_BLU!M465)</f>
        <v/>
      </c>
      <c r="H466" s="11" t="str">
        <f>IF(ISBLANK(DataPembayaran_BLU!N465),"",DataPembayaran_BLU!N465)</f>
        <v/>
      </c>
      <c r="I466" s="12" t="str">
        <f>IF(ISBLANK(DataPembayaran_BLU!O465),"",DataPembayaran_BLU!O465)</f>
        <v/>
      </c>
      <c r="J466" s="11" t="str">
        <f>IF(ISBLANK(DataPembayaran_BLU!P465),"",DataPembayaran_BLU!P465)</f>
        <v/>
      </c>
      <c r="K466" s="11" t="str">
        <f>IF(ISBLANK(DataPembayaran_BLU!Q465),"",DataPembayaran_BLU!Q465)</f>
        <v/>
      </c>
      <c r="L466" s="11" t="str">
        <f>IF(ISBLANK(DataPembayaran_BLU!R465),"",DataPembayaran_BLU!R465)</f>
        <v/>
      </c>
    </row>
    <row r="467" spans="1:12" ht="25.35" customHeight="1">
      <c r="A467" s="372" t="str">
        <f>IF(ISBLANK(DataPembayaran_BLU!A466),"",DataPembayaran_BLU!A466)</f>
        <v/>
      </c>
      <c r="B467" s="373" t="str">
        <f>IF(ISBLANK(DataPembayaran_BLU!B466),"",DataPembayaran_BLU!B466)</f>
        <v/>
      </c>
      <c r="C467" s="374" t="str">
        <f>IF(ISBLANK(DataPembayaran_BLU!C466),"",DataPembayaran_BLU!C466)</f>
        <v/>
      </c>
      <c r="D467" s="375" t="str">
        <f>IF(ISBLANK(DataPembayaran_BLU!$F466),"",DataPembayaran_BLU!$F466)</f>
        <v/>
      </c>
      <c r="E467" s="375" t="str">
        <f t="shared" si="7"/>
        <v/>
      </c>
      <c r="F467" s="10" t="str">
        <f>IF(ISBLANK(DataPembayaran_BLU!$L466),"",DataPembayaran_BLU!$L466)</f>
        <v/>
      </c>
      <c r="G467" s="372" t="str">
        <f>IF(ISBLANK(DataPembayaran_BLU!M466),"",DataPembayaran_BLU!M466)</f>
        <v/>
      </c>
      <c r="H467" s="11" t="str">
        <f>IF(ISBLANK(DataPembayaran_BLU!N466),"",DataPembayaran_BLU!N466)</f>
        <v/>
      </c>
      <c r="I467" s="12" t="str">
        <f>IF(ISBLANK(DataPembayaran_BLU!O466),"",DataPembayaran_BLU!O466)</f>
        <v/>
      </c>
      <c r="J467" s="11" t="str">
        <f>IF(ISBLANK(DataPembayaran_BLU!P466),"",DataPembayaran_BLU!P466)</f>
        <v/>
      </c>
      <c r="K467" s="11" t="str">
        <f>IF(ISBLANK(DataPembayaran_BLU!Q466),"",DataPembayaran_BLU!Q466)</f>
        <v/>
      </c>
      <c r="L467" s="11" t="str">
        <f>IF(ISBLANK(DataPembayaran_BLU!R466),"",DataPembayaran_BLU!R466)</f>
        <v/>
      </c>
    </row>
    <row r="468" spans="1:12" ht="25.35" customHeight="1">
      <c r="A468" s="372" t="str">
        <f>IF(ISBLANK(DataPembayaran_BLU!A467),"",DataPembayaran_BLU!A467)</f>
        <v/>
      </c>
      <c r="B468" s="373" t="str">
        <f>IF(ISBLANK(DataPembayaran_BLU!B467),"",DataPembayaran_BLU!B467)</f>
        <v/>
      </c>
      <c r="C468" s="374" t="str">
        <f>IF(ISBLANK(DataPembayaran_BLU!C467),"",DataPembayaran_BLU!C467)</f>
        <v/>
      </c>
      <c r="D468" s="375" t="str">
        <f>IF(ISBLANK(DataPembayaran_BLU!$F467),"",DataPembayaran_BLU!$F467)</f>
        <v/>
      </c>
      <c r="E468" s="375" t="str">
        <f t="shared" si="7"/>
        <v/>
      </c>
      <c r="F468" s="10" t="str">
        <f>IF(ISBLANK(DataPembayaran_BLU!$L467),"",DataPembayaran_BLU!$L467)</f>
        <v/>
      </c>
      <c r="G468" s="372" t="str">
        <f>IF(ISBLANK(DataPembayaran_BLU!M467),"",DataPembayaran_BLU!M467)</f>
        <v/>
      </c>
      <c r="H468" s="11" t="str">
        <f>IF(ISBLANK(DataPembayaran_BLU!N467),"",DataPembayaran_BLU!N467)</f>
        <v/>
      </c>
      <c r="I468" s="12" t="str">
        <f>IF(ISBLANK(DataPembayaran_BLU!O467),"",DataPembayaran_BLU!O467)</f>
        <v/>
      </c>
      <c r="J468" s="11" t="str">
        <f>IF(ISBLANK(DataPembayaran_BLU!P467),"",DataPembayaran_BLU!P467)</f>
        <v/>
      </c>
      <c r="K468" s="11" t="str">
        <f>IF(ISBLANK(DataPembayaran_BLU!Q467),"",DataPembayaran_BLU!Q467)</f>
        <v/>
      </c>
      <c r="L468" s="11" t="str">
        <f>IF(ISBLANK(DataPembayaran_BLU!R467),"",DataPembayaran_BLU!R467)</f>
        <v/>
      </c>
    </row>
    <row r="469" spans="1:12" ht="25.35" customHeight="1">
      <c r="A469" s="372" t="str">
        <f>IF(ISBLANK(DataPembayaran_BLU!A468),"",DataPembayaran_BLU!A468)</f>
        <v/>
      </c>
      <c r="B469" s="373" t="str">
        <f>IF(ISBLANK(DataPembayaran_BLU!B468),"",DataPembayaran_BLU!B468)</f>
        <v/>
      </c>
      <c r="C469" s="374" t="str">
        <f>IF(ISBLANK(DataPembayaran_BLU!C468),"",DataPembayaran_BLU!C468)</f>
        <v/>
      </c>
      <c r="D469" s="375" t="str">
        <f>IF(ISBLANK(DataPembayaran_BLU!$F468),"",DataPembayaran_BLU!$F468)</f>
        <v/>
      </c>
      <c r="E469" s="375" t="str">
        <f t="shared" si="7"/>
        <v/>
      </c>
      <c r="F469" s="10" t="str">
        <f>IF(ISBLANK(DataPembayaran_BLU!$L468),"",DataPembayaran_BLU!$L468)</f>
        <v/>
      </c>
      <c r="G469" s="372" t="str">
        <f>IF(ISBLANK(DataPembayaran_BLU!M468),"",DataPembayaran_BLU!M468)</f>
        <v/>
      </c>
      <c r="H469" s="11" t="str">
        <f>IF(ISBLANK(DataPembayaran_BLU!N468),"",DataPembayaran_BLU!N468)</f>
        <v/>
      </c>
      <c r="I469" s="12" t="str">
        <f>IF(ISBLANK(DataPembayaran_BLU!O468),"",DataPembayaran_BLU!O468)</f>
        <v/>
      </c>
      <c r="J469" s="11" t="str">
        <f>IF(ISBLANK(DataPembayaran_BLU!P468),"",DataPembayaran_BLU!P468)</f>
        <v/>
      </c>
      <c r="K469" s="11" t="str">
        <f>IF(ISBLANK(DataPembayaran_BLU!Q468),"",DataPembayaran_BLU!Q468)</f>
        <v/>
      </c>
      <c r="L469" s="11" t="str">
        <f>IF(ISBLANK(DataPembayaran_BLU!R468),"",DataPembayaran_BLU!R468)</f>
        <v/>
      </c>
    </row>
    <row r="470" spans="1:12" ht="25.35" customHeight="1">
      <c r="A470" s="372" t="str">
        <f>IF(ISBLANK(DataPembayaran_BLU!A469),"",DataPembayaran_BLU!A469)</f>
        <v/>
      </c>
      <c r="B470" s="373" t="str">
        <f>IF(ISBLANK(DataPembayaran_BLU!B469),"",DataPembayaran_BLU!B469)</f>
        <v/>
      </c>
      <c r="C470" s="374" t="str">
        <f>IF(ISBLANK(DataPembayaran_BLU!C469),"",DataPembayaran_BLU!C469)</f>
        <v/>
      </c>
      <c r="D470" s="375" t="str">
        <f>IF(ISBLANK(DataPembayaran_BLU!$F469),"",DataPembayaran_BLU!$F469)</f>
        <v/>
      </c>
      <c r="E470" s="375" t="str">
        <f t="shared" si="7"/>
        <v/>
      </c>
      <c r="F470" s="10" t="str">
        <f>IF(ISBLANK(DataPembayaran_BLU!$L469),"",DataPembayaran_BLU!$L469)</f>
        <v/>
      </c>
      <c r="G470" s="372" t="str">
        <f>IF(ISBLANK(DataPembayaran_BLU!M469),"",DataPembayaran_BLU!M469)</f>
        <v/>
      </c>
      <c r="H470" s="11" t="str">
        <f>IF(ISBLANK(DataPembayaran_BLU!N469),"",DataPembayaran_BLU!N469)</f>
        <v/>
      </c>
      <c r="I470" s="12" t="str">
        <f>IF(ISBLANK(DataPembayaran_BLU!O469),"",DataPembayaran_BLU!O469)</f>
        <v/>
      </c>
      <c r="J470" s="11" t="str">
        <f>IF(ISBLANK(DataPembayaran_BLU!P469),"",DataPembayaran_BLU!P469)</f>
        <v/>
      </c>
      <c r="K470" s="11" t="str">
        <f>IF(ISBLANK(DataPembayaran_BLU!Q469),"",DataPembayaran_BLU!Q469)</f>
        <v/>
      </c>
      <c r="L470" s="11" t="str">
        <f>IF(ISBLANK(DataPembayaran_BLU!R469),"",DataPembayaran_BLU!R469)</f>
        <v/>
      </c>
    </row>
    <row r="471" spans="1:12" ht="25.35" customHeight="1">
      <c r="A471" s="372" t="str">
        <f>IF(ISBLANK(DataPembayaran_BLU!A470),"",DataPembayaran_BLU!A470)</f>
        <v/>
      </c>
      <c r="B471" s="373" t="str">
        <f>IF(ISBLANK(DataPembayaran_BLU!B470),"",DataPembayaran_BLU!B470)</f>
        <v/>
      </c>
      <c r="C471" s="374" t="str">
        <f>IF(ISBLANK(DataPembayaran_BLU!C470),"",DataPembayaran_BLU!C470)</f>
        <v/>
      </c>
      <c r="D471" s="375" t="str">
        <f>IF(ISBLANK(DataPembayaran_BLU!$F470),"",DataPembayaran_BLU!$F470)</f>
        <v/>
      </c>
      <c r="E471" s="375" t="str">
        <f t="shared" si="7"/>
        <v/>
      </c>
      <c r="F471" s="10" t="str">
        <f>IF(ISBLANK(DataPembayaran_BLU!$L470),"",DataPembayaran_BLU!$L470)</f>
        <v/>
      </c>
      <c r="G471" s="372" t="str">
        <f>IF(ISBLANK(DataPembayaran_BLU!M470),"",DataPembayaran_BLU!M470)</f>
        <v/>
      </c>
      <c r="H471" s="11" t="str">
        <f>IF(ISBLANK(DataPembayaran_BLU!N470),"",DataPembayaran_BLU!N470)</f>
        <v/>
      </c>
      <c r="I471" s="12" t="str">
        <f>IF(ISBLANK(DataPembayaran_BLU!O470),"",DataPembayaran_BLU!O470)</f>
        <v/>
      </c>
      <c r="J471" s="11" t="str">
        <f>IF(ISBLANK(DataPembayaran_BLU!P470),"",DataPembayaran_BLU!P470)</f>
        <v/>
      </c>
      <c r="K471" s="11" t="str">
        <f>IF(ISBLANK(DataPembayaran_BLU!Q470),"",DataPembayaran_BLU!Q470)</f>
        <v/>
      </c>
      <c r="L471" s="11" t="str">
        <f>IF(ISBLANK(DataPembayaran_BLU!R470),"",DataPembayaran_BLU!R470)</f>
        <v/>
      </c>
    </row>
    <row r="472" spans="1:12" ht="25.35" customHeight="1">
      <c r="A472" s="372" t="str">
        <f>IF(ISBLANK(DataPembayaran_BLU!A471),"",DataPembayaran_BLU!A471)</f>
        <v/>
      </c>
      <c r="B472" s="373" t="str">
        <f>IF(ISBLANK(DataPembayaran_BLU!B471),"",DataPembayaran_BLU!B471)</f>
        <v/>
      </c>
      <c r="C472" s="374" t="str">
        <f>IF(ISBLANK(DataPembayaran_BLU!C471),"",DataPembayaran_BLU!C471)</f>
        <v/>
      </c>
      <c r="D472" s="375" t="str">
        <f>IF(ISBLANK(DataPembayaran_BLU!$F471),"",DataPembayaran_BLU!$F471)</f>
        <v/>
      </c>
      <c r="E472" s="375" t="str">
        <f t="shared" si="7"/>
        <v/>
      </c>
      <c r="F472" s="10" t="str">
        <f>IF(ISBLANK(DataPembayaran_BLU!$L471),"",DataPembayaran_BLU!$L471)</f>
        <v/>
      </c>
      <c r="G472" s="372" t="str">
        <f>IF(ISBLANK(DataPembayaran_BLU!M471),"",DataPembayaran_BLU!M471)</f>
        <v/>
      </c>
      <c r="H472" s="11" t="str">
        <f>IF(ISBLANK(DataPembayaran_BLU!N471),"",DataPembayaran_BLU!N471)</f>
        <v/>
      </c>
      <c r="I472" s="12" t="str">
        <f>IF(ISBLANK(DataPembayaran_BLU!O471),"",DataPembayaran_BLU!O471)</f>
        <v/>
      </c>
      <c r="J472" s="11" t="str">
        <f>IF(ISBLANK(DataPembayaran_BLU!P471),"",DataPembayaran_BLU!P471)</f>
        <v/>
      </c>
      <c r="K472" s="11" t="str">
        <f>IF(ISBLANK(DataPembayaran_BLU!Q471),"",DataPembayaran_BLU!Q471)</f>
        <v/>
      </c>
      <c r="L472" s="11" t="str">
        <f>IF(ISBLANK(DataPembayaran_BLU!R471),"",DataPembayaran_BLU!R471)</f>
        <v/>
      </c>
    </row>
    <row r="473" spans="1:12" ht="25.35" customHeight="1">
      <c r="A473" s="372" t="str">
        <f>IF(ISBLANK(DataPembayaran_BLU!A472),"",DataPembayaran_BLU!A472)</f>
        <v/>
      </c>
      <c r="B473" s="373" t="str">
        <f>IF(ISBLANK(DataPembayaran_BLU!B472),"",DataPembayaran_BLU!B472)</f>
        <v/>
      </c>
      <c r="C473" s="374" t="str">
        <f>IF(ISBLANK(DataPembayaran_BLU!C472),"",DataPembayaran_BLU!C472)</f>
        <v/>
      </c>
      <c r="D473" s="375" t="str">
        <f>IF(ISBLANK(DataPembayaran_BLU!$F472),"",DataPembayaran_BLU!$F472)</f>
        <v/>
      </c>
      <c r="E473" s="375" t="str">
        <f t="shared" si="7"/>
        <v/>
      </c>
      <c r="F473" s="10" t="str">
        <f>IF(ISBLANK(DataPembayaran_BLU!$L472),"",DataPembayaran_BLU!$L472)</f>
        <v/>
      </c>
      <c r="G473" s="372" t="str">
        <f>IF(ISBLANK(DataPembayaran_BLU!M472),"",DataPembayaran_BLU!M472)</f>
        <v/>
      </c>
      <c r="H473" s="11" t="str">
        <f>IF(ISBLANK(DataPembayaran_BLU!N472),"",DataPembayaran_BLU!N472)</f>
        <v/>
      </c>
      <c r="I473" s="12" t="str">
        <f>IF(ISBLANK(DataPembayaran_BLU!O472),"",DataPembayaran_BLU!O472)</f>
        <v/>
      </c>
      <c r="J473" s="11" t="str">
        <f>IF(ISBLANK(DataPembayaran_BLU!P472),"",DataPembayaran_BLU!P472)</f>
        <v/>
      </c>
      <c r="K473" s="11" t="str">
        <f>IF(ISBLANK(DataPembayaran_BLU!Q472),"",DataPembayaran_BLU!Q472)</f>
        <v/>
      </c>
      <c r="L473" s="11" t="str">
        <f>IF(ISBLANK(DataPembayaran_BLU!R472),"",DataPembayaran_BLU!R472)</f>
        <v/>
      </c>
    </row>
    <row r="474" spans="1:12" ht="25.35" customHeight="1">
      <c r="A474" s="372" t="str">
        <f>IF(ISBLANK(DataPembayaran_BLU!A473),"",DataPembayaran_BLU!A473)</f>
        <v/>
      </c>
      <c r="B474" s="373" t="str">
        <f>IF(ISBLANK(DataPembayaran_BLU!B473),"",DataPembayaran_BLU!B473)</f>
        <v/>
      </c>
      <c r="C474" s="374" t="str">
        <f>IF(ISBLANK(DataPembayaran_BLU!C473),"",DataPembayaran_BLU!C473)</f>
        <v/>
      </c>
      <c r="D474" s="375" t="str">
        <f>IF(ISBLANK(DataPembayaran_BLU!$F473),"",DataPembayaran_BLU!$F473)</f>
        <v/>
      </c>
      <c r="E474" s="375" t="str">
        <f t="shared" si="7"/>
        <v/>
      </c>
      <c r="F474" s="10" t="str">
        <f>IF(ISBLANK(DataPembayaran_BLU!$L473),"",DataPembayaran_BLU!$L473)</f>
        <v/>
      </c>
      <c r="G474" s="372" t="str">
        <f>IF(ISBLANK(DataPembayaran_BLU!M473),"",DataPembayaran_BLU!M473)</f>
        <v/>
      </c>
      <c r="H474" s="11" t="str">
        <f>IF(ISBLANK(DataPembayaran_BLU!N473),"",DataPembayaran_BLU!N473)</f>
        <v/>
      </c>
      <c r="I474" s="12" t="str">
        <f>IF(ISBLANK(DataPembayaran_BLU!O473),"",DataPembayaran_BLU!O473)</f>
        <v/>
      </c>
      <c r="J474" s="11" t="str">
        <f>IF(ISBLANK(DataPembayaran_BLU!P473),"",DataPembayaran_BLU!P473)</f>
        <v/>
      </c>
      <c r="K474" s="11" t="str">
        <f>IF(ISBLANK(DataPembayaran_BLU!Q473),"",DataPembayaran_BLU!Q473)</f>
        <v/>
      </c>
      <c r="L474" s="11" t="str">
        <f>IF(ISBLANK(DataPembayaran_BLU!R473),"",DataPembayaran_BLU!R473)</f>
        <v/>
      </c>
    </row>
    <row r="475" spans="1:12" ht="25.35" customHeight="1">
      <c r="A475" s="372" t="str">
        <f>IF(ISBLANK(DataPembayaran_BLU!A474),"",DataPembayaran_BLU!A474)</f>
        <v/>
      </c>
      <c r="B475" s="373" t="str">
        <f>IF(ISBLANK(DataPembayaran_BLU!B474),"",DataPembayaran_BLU!B474)</f>
        <v/>
      </c>
      <c r="C475" s="374" t="str">
        <f>IF(ISBLANK(DataPembayaran_BLU!C474),"",DataPembayaran_BLU!C474)</f>
        <v/>
      </c>
      <c r="D475" s="375" t="str">
        <f>IF(ISBLANK(DataPembayaran_BLU!$F474),"",DataPembayaran_BLU!$F474)</f>
        <v/>
      </c>
      <c r="E475" s="375" t="str">
        <f t="shared" si="7"/>
        <v/>
      </c>
      <c r="F475" s="10" t="str">
        <f>IF(ISBLANK(DataPembayaran_BLU!$L474),"",DataPembayaran_BLU!$L474)</f>
        <v/>
      </c>
      <c r="G475" s="372" t="str">
        <f>IF(ISBLANK(DataPembayaran_BLU!M474),"",DataPembayaran_BLU!M474)</f>
        <v/>
      </c>
      <c r="H475" s="11" t="str">
        <f>IF(ISBLANK(DataPembayaran_BLU!N474),"",DataPembayaran_BLU!N474)</f>
        <v/>
      </c>
      <c r="I475" s="12" t="str">
        <f>IF(ISBLANK(DataPembayaran_BLU!O474),"",DataPembayaran_BLU!O474)</f>
        <v/>
      </c>
      <c r="J475" s="11" t="str">
        <f>IF(ISBLANK(DataPembayaran_BLU!P474),"",DataPembayaran_BLU!P474)</f>
        <v/>
      </c>
      <c r="K475" s="11" t="str">
        <f>IF(ISBLANK(DataPembayaran_BLU!Q474),"",DataPembayaran_BLU!Q474)</f>
        <v/>
      </c>
      <c r="L475" s="11" t="str">
        <f>IF(ISBLANK(DataPembayaran_BLU!R474),"",DataPembayaran_BLU!R474)</f>
        <v/>
      </c>
    </row>
    <row r="476" spans="1:12" ht="25.35" customHeight="1">
      <c r="A476" s="372" t="str">
        <f>IF(ISBLANK(DataPembayaran_BLU!A475),"",DataPembayaran_BLU!A475)</f>
        <v/>
      </c>
      <c r="B476" s="373" t="str">
        <f>IF(ISBLANK(DataPembayaran_BLU!B475),"",DataPembayaran_BLU!B475)</f>
        <v/>
      </c>
      <c r="C476" s="374" t="str">
        <f>IF(ISBLANK(DataPembayaran_BLU!C475),"",DataPembayaran_BLU!C475)</f>
        <v/>
      </c>
      <c r="D476" s="375" t="str">
        <f>IF(ISBLANK(DataPembayaran_BLU!$F475),"",DataPembayaran_BLU!$F475)</f>
        <v/>
      </c>
      <c r="E476" s="375" t="str">
        <f t="shared" si="7"/>
        <v/>
      </c>
      <c r="F476" s="10" t="str">
        <f>IF(ISBLANK(DataPembayaran_BLU!$L475),"",DataPembayaran_BLU!$L475)</f>
        <v/>
      </c>
      <c r="G476" s="372" t="str">
        <f>IF(ISBLANK(DataPembayaran_BLU!M475),"",DataPembayaran_BLU!M475)</f>
        <v/>
      </c>
      <c r="H476" s="11" t="str">
        <f>IF(ISBLANK(DataPembayaran_BLU!N475),"",DataPembayaran_BLU!N475)</f>
        <v/>
      </c>
      <c r="I476" s="12" t="str">
        <f>IF(ISBLANK(DataPembayaran_BLU!O475),"",DataPembayaran_BLU!O475)</f>
        <v/>
      </c>
      <c r="J476" s="11" t="str">
        <f>IF(ISBLANK(DataPembayaran_BLU!P475),"",DataPembayaran_BLU!P475)</f>
        <v/>
      </c>
      <c r="K476" s="11" t="str">
        <f>IF(ISBLANK(DataPembayaran_BLU!Q475),"",DataPembayaran_BLU!Q475)</f>
        <v/>
      </c>
      <c r="L476" s="11" t="str">
        <f>IF(ISBLANK(DataPembayaran_BLU!R475),"",DataPembayaran_BLU!R475)</f>
        <v/>
      </c>
    </row>
    <row r="477" spans="1:12" ht="25.35" customHeight="1">
      <c r="A477" s="372" t="str">
        <f>IF(ISBLANK(DataPembayaran_BLU!A476),"",DataPembayaran_BLU!A476)</f>
        <v/>
      </c>
      <c r="B477" s="373" t="str">
        <f>IF(ISBLANK(DataPembayaran_BLU!B476),"",DataPembayaran_BLU!B476)</f>
        <v/>
      </c>
      <c r="C477" s="374" t="str">
        <f>IF(ISBLANK(DataPembayaran_BLU!C476),"",DataPembayaran_BLU!C476)</f>
        <v/>
      </c>
      <c r="D477" s="375" t="str">
        <f>IF(ISBLANK(DataPembayaran_BLU!$F476),"",DataPembayaran_BLU!$F476)</f>
        <v/>
      </c>
      <c r="E477" s="375" t="str">
        <f t="shared" si="7"/>
        <v/>
      </c>
      <c r="F477" s="10" t="str">
        <f>IF(ISBLANK(DataPembayaran_BLU!$L476),"",DataPembayaran_BLU!$L476)</f>
        <v/>
      </c>
      <c r="G477" s="372" t="str">
        <f>IF(ISBLANK(DataPembayaran_BLU!M476),"",DataPembayaran_BLU!M476)</f>
        <v/>
      </c>
      <c r="H477" s="11" t="str">
        <f>IF(ISBLANK(DataPembayaran_BLU!N476),"",DataPembayaran_BLU!N476)</f>
        <v/>
      </c>
      <c r="I477" s="12" t="str">
        <f>IF(ISBLANK(DataPembayaran_BLU!O476),"",DataPembayaran_BLU!O476)</f>
        <v/>
      </c>
      <c r="J477" s="11" t="str">
        <f>IF(ISBLANK(DataPembayaran_BLU!P476),"",DataPembayaran_BLU!P476)</f>
        <v/>
      </c>
      <c r="K477" s="11" t="str">
        <f>IF(ISBLANK(DataPembayaran_BLU!Q476),"",DataPembayaran_BLU!Q476)</f>
        <v/>
      </c>
      <c r="L477" s="11" t="str">
        <f>IF(ISBLANK(DataPembayaran_BLU!R476),"",DataPembayaran_BLU!R476)</f>
        <v/>
      </c>
    </row>
    <row r="478" spans="1:12" ht="25.35" customHeight="1">
      <c r="A478" s="372" t="str">
        <f>IF(ISBLANK(DataPembayaran_BLU!A477),"",DataPembayaran_BLU!A477)</f>
        <v/>
      </c>
      <c r="B478" s="373" t="str">
        <f>IF(ISBLANK(DataPembayaran_BLU!B477),"",DataPembayaran_BLU!B477)</f>
        <v/>
      </c>
      <c r="C478" s="374" t="str">
        <f>IF(ISBLANK(DataPembayaran_BLU!C477),"",DataPembayaran_BLU!C477)</f>
        <v/>
      </c>
      <c r="D478" s="375" t="str">
        <f>IF(ISBLANK(DataPembayaran_BLU!$F477),"",DataPembayaran_BLU!$F477)</f>
        <v/>
      </c>
      <c r="E478" s="375" t="str">
        <f t="shared" si="7"/>
        <v/>
      </c>
      <c r="F478" s="10" t="str">
        <f>IF(ISBLANK(DataPembayaran_BLU!$L477),"",DataPembayaran_BLU!$L477)</f>
        <v/>
      </c>
      <c r="G478" s="372" t="str">
        <f>IF(ISBLANK(DataPembayaran_BLU!M477),"",DataPembayaran_BLU!M477)</f>
        <v/>
      </c>
      <c r="H478" s="11" t="str">
        <f>IF(ISBLANK(DataPembayaran_BLU!N477),"",DataPembayaran_BLU!N477)</f>
        <v/>
      </c>
      <c r="I478" s="12" t="str">
        <f>IF(ISBLANK(DataPembayaran_BLU!O477),"",DataPembayaran_BLU!O477)</f>
        <v/>
      </c>
      <c r="J478" s="11" t="str">
        <f>IF(ISBLANK(DataPembayaran_BLU!P477),"",DataPembayaran_BLU!P477)</f>
        <v/>
      </c>
      <c r="K478" s="11" t="str">
        <f>IF(ISBLANK(DataPembayaran_BLU!Q477),"",DataPembayaran_BLU!Q477)</f>
        <v/>
      </c>
      <c r="L478" s="11" t="str">
        <f>IF(ISBLANK(DataPembayaran_BLU!R477),"",DataPembayaran_BLU!R477)</f>
        <v/>
      </c>
    </row>
    <row r="479" spans="1:12" ht="25.35" customHeight="1">
      <c r="A479" s="372" t="str">
        <f>IF(ISBLANK(DataPembayaran_BLU!A478),"",DataPembayaran_BLU!A478)</f>
        <v/>
      </c>
      <c r="B479" s="373" t="str">
        <f>IF(ISBLANK(DataPembayaran_BLU!B478),"",DataPembayaran_BLU!B478)</f>
        <v/>
      </c>
      <c r="C479" s="374" t="str">
        <f>IF(ISBLANK(DataPembayaran_BLU!C478),"",DataPembayaran_BLU!C478)</f>
        <v/>
      </c>
      <c r="D479" s="375" t="str">
        <f>IF(ISBLANK(DataPembayaran_BLU!$F478),"",DataPembayaran_BLU!$F478)</f>
        <v/>
      </c>
      <c r="E479" s="375" t="str">
        <f t="shared" si="7"/>
        <v/>
      </c>
      <c r="F479" s="10" t="str">
        <f>IF(ISBLANK(DataPembayaran_BLU!$L478),"",DataPembayaran_BLU!$L478)</f>
        <v/>
      </c>
      <c r="G479" s="372" t="str">
        <f>IF(ISBLANK(DataPembayaran_BLU!M478),"",DataPembayaran_BLU!M478)</f>
        <v/>
      </c>
      <c r="H479" s="11" t="str">
        <f>IF(ISBLANK(DataPembayaran_BLU!N478),"",DataPembayaran_BLU!N478)</f>
        <v/>
      </c>
      <c r="I479" s="12" t="str">
        <f>IF(ISBLANK(DataPembayaran_BLU!O478),"",DataPembayaran_BLU!O478)</f>
        <v/>
      </c>
      <c r="J479" s="11" t="str">
        <f>IF(ISBLANK(DataPembayaran_BLU!P478),"",DataPembayaran_BLU!P478)</f>
        <v/>
      </c>
      <c r="K479" s="11" t="str">
        <f>IF(ISBLANK(DataPembayaran_BLU!Q478),"",DataPembayaran_BLU!Q478)</f>
        <v/>
      </c>
      <c r="L479" s="11" t="str">
        <f>IF(ISBLANK(DataPembayaran_BLU!R478),"",DataPembayaran_BLU!R478)</f>
        <v/>
      </c>
    </row>
    <row r="480" spans="1:12" ht="25.35" customHeight="1">
      <c r="A480" s="372" t="str">
        <f>IF(ISBLANK(DataPembayaran_BLU!A479),"",DataPembayaran_BLU!A479)</f>
        <v/>
      </c>
      <c r="B480" s="373" t="str">
        <f>IF(ISBLANK(DataPembayaran_BLU!B479),"",DataPembayaran_BLU!B479)</f>
        <v/>
      </c>
      <c r="C480" s="374" t="str">
        <f>IF(ISBLANK(DataPembayaran_BLU!C479),"",DataPembayaran_BLU!C479)</f>
        <v/>
      </c>
      <c r="D480" s="375" t="str">
        <f>IF(ISBLANK(DataPembayaran_BLU!$F479),"",DataPembayaran_BLU!$F479)</f>
        <v/>
      </c>
      <c r="E480" s="375" t="str">
        <f t="shared" si="7"/>
        <v/>
      </c>
      <c r="F480" s="10" t="str">
        <f>IF(ISBLANK(DataPembayaran_BLU!$L479),"",DataPembayaran_BLU!$L479)</f>
        <v/>
      </c>
      <c r="G480" s="372" t="str">
        <f>IF(ISBLANK(DataPembayaran_BLU!M479),"",DataPembayaran_BLU!M479)</f>
        <v/>
      </c>
      <c r="H480" s="11" t="str">
        <f>IF(ISBLANK(DataPembayaran_BLU!N479),"",DataPembayaran_BLU!N479)</f>
        <v/>
      </c>
      <c r="I480" s="12" t="str">
        <f>IF(ISBLANK(DataPembayaran_BLU!O479),"",DataPembayaran_BLU!O479)</f>
        <v/>
      </c>
      <c r="J480" s="11" t="str">
        <f>IF(ISBLANK(DataPembayaran_BLU!P479),"",DataPembayaran_BLU!P479)</f>
        <v/>
      </c>
      <c r="K480" s="11" t="str">
        <f>IF(ISBLANK(DataPembayaran_BLU!Q479),"",DataPembayaran_BLU!Q479)</f>
        <v/>
      </c>
      <c r="L480" s="11" t="str">
        <f>IF(ISBLANK(DataPembayaran_BLU!R479),"",DataPembayaran_BLU!R479)</f>
        <v/>
      </c>
    </row>
    <row r="481" spans="1:12" ht="25.35" customHeight="1">
      <c r="A481" s="372" t="str">
        <f>IF(ISBLANK(DataPembayaran_BLU!A480),"",DataPembayaran_BLU!A480)</f>
        <v/>
      </c>
      <c r="B481" s="373" t="str">
        <f>IF(ISBLANK(DataPembayaran_BLU!B480),"",DataPembayaran_BLU!B480)</f>
        <v/>
      </c>
      <c r="C481" s="374" t="str">
        <f>IF(ISBLANK(DataPembayaran_BLU!C480),"",DataPembayaran_BLU!C480)</f>
        <v/>
      </c>
      <c r="D481" s="375" t="str">
        <f>IF(ISBLANK(DataPembayaran_BLU!$F480),"",DataPembayaran_BLU!$F480)</f>
        <v/>
      </c>
      <c r="E481" s="375" t="str">
        <f t="shared" si="7"/>
        <v/>
      </c>
      <c r="F481" s="10" t="str">
        <f>IF(ISBLANK(DataPembayaran_BLU!$L480),"",DataPembayaran_BLU!$L480)</f>
        <v/>
      </c>
      <c r="G481" s="372" t="str">
        <f>IF(ISBLANK(DataPembayaran_BLU!M480),"",DataPembayaran_BLU!M480)</f>
        <v/>
      </c>
      <c r="H481" s="11" t="str">
        <f>IF(ISBLANK(DataPembayaran_BLU!N480),"",DataPembayaran_BLU!N480)</f>
        <v/>
      </c>
      <c r="I481" s="12" t="str">
        <f>IF(ISBLANK(DataPembayaran_BLU!O480),"",DataPembayaran_BLU!O480)</f>
        <v/>
      </c>
      <c r="J481" s="11" t="str">
        <f>IF(ISBLANK(DataPembayaran_BLU!P480),"",DataPembayaran_BLU!P480)</f>
        <v/>
      </c>
      <c r="K481" s="11" t="str">
        <f>IF(ISBLANK(DataPembayaran_BLU!Q480),"",DataPembayaran_BLU!Q480)</f>
        <v/>
      </c>
      <c r="L481" s="11" t="str">
        <f>IF(ISBLANK(DataPembayaran_BLU!R480),"",DataPembayaran_BLU!R480)</f>
        <v/>
      </c>
    </row>
    <row r="482" spans="1:12" ht="25.35" customHeight="1">
      <c r="A482" s="372" t="str">
        <f>IF(ISBLANK(DataPembayaran_BLU!A481),"",DataPembayaran_BLU!A481)</f>
        <v/>
      </c>
      <c r="B482" s="373" t="str">
        <f>IF(ISBLANK(DataPembayaran_BLU!B481),"",DataPembayaran_BLU!B481)</f>
        <v/>
      </c>
      <c r="C482" s="374" t="str">
        <f>IF(ISBLANK(DataPembayaran_BLU!C481),"",DataPembayaran_BLU!C481)</f>
        <v/>
      </c>
      <c r="D482" s="375" t="str">
        <f>IF(ISBLANK(DataPembayaran_BLU!$F481),"",DataPembayaran_BLU!$F481)</f>
        <v/>
      </c>
      <c r="E482" s="375" t="str">
        <f t="shared" si="7"/>
        <v/>
      </c>
      <c r="F482" s="10" t="str">
        <f>IF(ISBLANK(DataPembayaran_BLU!$L481),"",DataPembayaran_BLU!$L481)</f>
        <v/>
      </c>
      <c r="G482" s="372" t="str">
        <f>IF(ISBLANK(DataPembayaran_BLU!M481),"",DataPembayaran_BLU!M481)</f>
        <v/>
      </c>
      <c r="H482" s="11" t="str">
        <f>IF(ISBLANK(DataPembayaran_BLU!N481),"",DataPembayaran_BLU!N481)</f>
        <v/>
      </c>
      <c r="I482" s="12" t="str">
        <f>IF(ISBLANK(DataPembayaran_BLU!O481),"",DataPembayaran_BLU!O481)</f>
        <v/>
      </c>
      <c r="J482" s="11" t="str">
        <f>IF(ISBLANK(DataPembayaran_BLU!P481),"",DataPembayaran_BLU!P481)</f>
        <v/>
      </c>
      <c r="K482" s="11" t="str">
        <f>IF(ISBLANK(DataPembayaran_BLU!Q481),"",DataPembayaran_BLU!Q481)</f>
        <v/>
      </c>
      <c r="L482" s="11" t="str">
        <f>IF(ISBLANK(DataPembayaran_BLU!R481),"",DataPembayaran_BLU!R481)</f>
        <v/>
      </c>
    </row>
    <row r="483" spans="1:12" ht="25.35" customHeight="1">
      <c r="A483" s="372" t="str">
        <f>IF(ISBLANK(DataPembayaran_BLU!A482),"",DataPembayaran_BLU!A482)</f>
        <v/>
      </c>
      <c r="B483" s="373" t="str">
        <f>IF(ISBLANK(DataPembayaran_BLU!B482),"",DataPembayaran_BLU!B482)</f>
        <v/>
      </c>
      <c r="C483" s="374" t="str">
        <f>IF(ISBLANK(DataPembayaran_BLU!C482),"",DataPembayaran_BLU!C482)</f>
        <v/>
      </c>
      <c r="D483" s="375" t="str">
        <f>IF(ISBLANK(DataPembayaran_BLU!$F482),"",DataPembayaran_BLU!$F482)</f>
        <v/>
      </c>
      <c r="E483" s="375" t="str">
        <f t="shared" si="7"/>
        <v/>
      </c>
      <c r="F483" s="10" t="str">
        <f>IF(ISBLANK(DataPembayaran_BLU!$L482),"",DataPembayaran_BLU!$L482)</f>
        <v/>
      </c>
      <c r="G483" s="372" t="str">
        <f>IF(ISBLANK(DataPembayaran_BLU!M482),"",DataPembayaran_BLU!M482)</f>
        <v/>
      </c>
      <c r="H483" s="11" t="str">
        <f>IF(ISBLANK(DataPembayaran_BLU!N482),"",DataPembayaran_BLU!N482)</f>
        <v/>
      </c>
      <c r="I483" s="12" t="str">
        <f>IF(ISBLANK(DataPembayaran_BLU!O482),"",DataPembayaran_BLU!O482)</f>
        <v/>
      </c>
      <c r="J483" s="11" t="str">
        <f>IF(ISBLANK(DataPembayaran_BLU!P482),"",DataPembayaran_BLU!P482)</f>
        <v/>
      </c>
      <c r="K483" s="11" t="str">
        <f>IF(ISBLANK(DataPembayaran_BLU!Q482),"",DataPembayaran_BLU!Q482)</f>
        <v/>
      </c>
      <c r="L483" s="11" t="str">
        <f>IF(ISBLANK(DataPembayaran_BLU!R482),"",DataPembayaran_BLU!R482)</f>
        <v/>
      </c>
    </row>
    <row r="484" spans="1:12" ht="25.35" customHeight="1">
      <c r="A484" s="372" t="str">
        <f>IF(ISBLANK(DataPembayaran_BLU!A483),"",DataPembayaran_BLU!A483)</f>
        <v/>
      </c>
      <c r="B484" s="373" t="str">
        <f>IF(ISBLANK(DataPembayaran_BLU!B483),"",DataPembayaran_BLU!B483)</f>
        <v/>
      </c>
      <c r="C484" s="374" t="str">
        <f>IF(ISBLANK(DataPembayaran_BLU!C483),"",DataPembayaran_BLU!C483)</f>
        <v/>
      </c>
      <c r="D484" s="375" t="str">
        <f>IF(ISBLANK(DataPembayaran_BLU!$F483),"",DataPembayaran_BLU!$F483)</f>
        <v/>
      </c>
      <c r="E484" s="375" t="str">
        <f t="shared" si="7"/>
        <v/>
      </c>
      <c r="F484" s="10" t="str">
        <f>IF(ISBLANK(DataPembayaran_BLU!$L483),"",DataPembayaran_BLU!$L483)</f>
        <v/>
      </c>
      <c r="G484" s="372" t="str">
        <f>IF(ISBLANK(DataPembayaran_BLU!M483),"",DataPembayaran_BLU!M483)</f>
        <v/>
      </c>
      <c r="H484" s="11" t="str">
        <f>IF(ISBLANK(DataPembayaran_BLU!N483),"",DataPembayaran_BLU!N483)</f>
        <v/>
      </c>
      <c r="I484" s="12" t="str">
        <f>IF(ISBLANK(DataPembayaran_BLU!O483),"",DataPembayaran_BLU!O483)</f>
        <v/>
      </c>
      <c r="J484" s="11" t="str">
        <f>IF(ISBLANK(DataPembayaran_BLU!P483),"",DataPembayaran_BLU!P483)</f>
        <v/>
      </c>
      <c r="K484" s="11" t="str">
        <f>IF(ISBLANK(DataPembayaran_BLU!Q483),"",DataPembayaran_BLU!Q483)</f>
        <v/>
      </c>
      <c r="L484" s="11" t="str">
        <f>IF(ISBLANK(DataPembayaran_BLU!R483),"",DataPembayaran_BLU!R483)</f>
        <v/>
      </c>
    </row>
    <row r="485" spans="1:12" ht="25.35" customHeight="1">
      <c r="A485" s="372" t="str">
        <f>IF(ISBLANK(DataPembayaran_BLU!A484),"",DataPembayaran_BLU!A484)</f>
        <v/>
      </c>
      <c r="B485" s="373" t="str">
        <f>IF(ISBLANK(DataPembayaran_BLU!B484),"",DataPembayaran_BLU!B484)</f>
        <v/>
      </c>
      <c r="C485" s="374" t="str">
        <f>IF(ISBLANK(DataPembayaran_BLU!C484),"",DataPembayaran_BLU!C484)</f>
        <v/>
      </c>
      <c r="D485" s="375" t="str">
        <f>IF(ISBLANK(DataPembayaran_BLU!$F484),"",DataPembayaran_BLU!$F484)</f>
        <v/>
      </c>
      <c r="E485" s="375" t="str">
        <f t="shared" si="7"/>
        <v/>
      </c>
      <c r="F485" s="10" t="str">
        <f>IF(ISBLANK(DataPembayaran_BLU!$L484),"",DataPembayaran_BLU!$L484)</f>
        <v/>
      </c>
      <c r="G485" s="372" t="str">
        <f>IF(ISBLANK(DataPembayaran_BLU!M484),"",DataPembayaran_BLU!M484)</f>
        <v/>
      </c>
      <c r="H485" s="11" t="str">
        <f>IF(ISBLANK(DataPembayaran_BLU!N484),"",DataPembayaran_BLU!N484)</f>
        <v/>
      </c>
      <c r="I485" s="12" t="str">
        <f>IF(ISBLANK(DataPembayaran_BLU!O484),"",DataPembayaran_BLU!O484)</f>
        <v/>
      </c>
      <c r="J485" s="11" t="str">
        <f>IF(ISBLANK(DataPembayaran_BLU!P484),"",DataPembayaran_BLU!P484)</f>
        <v/>
      </c>
      <c r="K485" s="11" t="str">
        <f>IF(ISBLANK(DataPembayaran_BLU!Q484),"",DataPembayaran_BLU!Q484)</f>
        <v/>
      </c>
      <c r="L485" s="11" t="str">
        <f>IF(ISBLANK(DataPembayaran_BLU!R484),"",DataPembayaran_BLU!R484)</f>
        <v/>
      </c>
    </row>
    <row r="486" spans="1:12" ht="25.35" customHeight="1">
      <c r="A486" s="372" t="str">
        <f>IF(ISBLANK(DataPembayaran_BLU!A485),"",DataPembayaran_BLU!A485)</f>
        <v/>
      </c>
      <c r="B486" s="373" t="str">
        <f>IF(ISBLANK(DataPembayaran_BLU!B485),"",DataPembayaran_BLU!B485)</f>
        <v/>
      </c>
      <c r="C486" s="374" t="str">
        <f>IF(ISBLANK(DataPembayaran_BLU!C485),"",DataPembayaran_BLU!C485)</f>
        <v/>
      </c>
      <c r="D486" s="375" t="str">
        <f>IF(ISBLANK(DataPembayaran_BLU!$F485),"",DataPembayaran_BLU!$F485)</f>
        <v/>
      </c>
      <c r="E486" s="375" t="str">
        <f t="shared" si="7"/>
        <v/>
      </c>
      <c r="F486" s="10" t="str">
        <f>IF(ISBLANK(DataPembayaran_BLU!$L485),"",DataPembayaran_BLU!$L485)</f>
        <v/>
      </c>
      <c r="G486" s="372" t="str">
        <f>IF(ISBLANK(DataPembayaran_BLU!M485),"",DataPembayaran_BLU!M485)</f>
        <v/>
      </c>
      <c r="H486" s="11" t="str">
        <f>IF(ISBLANK(DataPembayaran_BLU!N485),"",DataPembayaran_BLU!N485)</f>
        <v/>
      </c>
      <c r="I486" s="12" t="str">
        <f>IF(ISBLANK(DataPembayaran_BLU!O485),"",DataPembayaran_BLU!O485)</f>
        <v/>
      </c>
      <c r="J486" s="11" t="str">
        <f>IF(ISBLANK(DataPembayaran_BLU!P485),"",DataPembayaran_BLU!P485)</f>
        <v/>
      </c>
      <c r="K486" s="11" t="str">
        <f>IF(ISBLANK(DataPembayaran_BLU!Q485),"",DataPembayaran_BLU!Q485)</f>
        <v/>
      </c>
      <c r="L486" s="11" t="str">
        <f>IF(ISBLANK(DataPembayaran_BLU!R485),"",DataPembayaran_BLU!R485)</f>
        <v/>
      </c>
    </row>
    <row r="487" spans="1:12" ht="25.35" customHeight="1">
      <c r="A487" s="372" t="str">
        <f>IF(ISBLANK(DataPembayaran_BLU!A486),"",DataPembayaran_BLU!A486)</f>
        <v/>
      </c>
      <c r="B487" s="373" t="str">
        <f>IF(ISBLANK(DataPembayaran_BLU!B486),"",DataPembayaran_BLU!B486)</f>
        <v/>
      </c>
      <c r="C487" s="374" t="str">
        <f>IF(ISBLANK(DataPembayaran_BLU!C486),"",DataPembayaran_BLU!C486)</f>
        <v/>
      </c>
      <c r="D487" s="375" t="str">
        <f>IF(ISBLANK(DataPembayaran_BLU!$F486),"",DataPembayaran_BLU!$F486)</f>
        <v/>
      </c>
      <c r="E487" s="375" t="str">
        <f t="shared" si="7"/>
        <v/>
      </c>
      <c r="F487" s="10" t="str">
        <f>IF(ISBLANK(DataPembayaran_BLU!$L486),"",DataPembayaran_BLU!$L486)</f>
        <v/>
      </c>
      <c r="G487" s="372" t="str">
        <f>IF(ISBLANK(DataPembayaran_BLU!M486),"",DataPembayaran_BLU!M486)</f>
        <v/>
      </c>
      <c r="H487" s="11" t="str">
        <f>IF(ISBLANK(DataPembayaran_BLU!N486),"",DataPembayaran_BLU!N486)</f>
        <v/>
      </c>
      <c r="I487" s="12" t="str">
        <f>IF(ISBLANK(DataPembayaran_BLU!O486),"",DataPembayaran_BLU!O486)</f>
        <v/>
      </c>
      <c r="J487" s="11" t="str">
        <f>IF(ISBLANK(DataPembayaran_BLU!P486),"",DataPembayaran_BLU!P486)</f>
        <v/>
      </c>
      <c r="K487" s="11" t="str">
        <f>IF(ISBLANK(DataPembayaran_BLU!Q486),"",DataPembayaran_BLU!Q486)</f>
        <v/>
      </c>
      <c r="L487" s="11" t="str">
        <f>IF(ISBLANK(DataPembayaran_BLU!R486),"",DataPembayaran_BLU!R486)</f>
        <v/>
      </c>
    </row>
    <row r="488" spans="1:12" ht="25.35" customHeight="1">
      <c r="A488" s="372" t="str">
        <f>IF(ISBLANK(DataPembayaran_BLU!A487),"",DataPembayaran_BLU!A487)</f>
        <v/>
      </c>
      <c r="B488" s="373" t="str">
        <f>IF(ISBLANK(DataPembayaran_BLU!B487),"",DataPembayaran_BLU!B487)</f>
        <v/>
      </c>
      <c r="C488" s="374" t="str">
        <f>IF(ISBLANK(DataPembayaran_BLU!C487),"",DataPembayaran_BLU!C487)</f>
        <v/>
      </c>
      <c r="D488" s="375" t="str">
        <f>IF(ISBLANK(DataPembayaran_BLU!$F487),"",DataPembayaran_BLU!$F487)</f>
        <v/>
      </c>
      <c r="E488" s="375" t="str">
        <f t="shared" si="7"/>
        <v/>
      </c>
      <c r="F488" s="10" t="str">
        <f>IF(ISBLANK(DataPembayaran_BLU!$L487),"",DataPembayaran_BLU!$L487)</f>
        <v/>
      </c>
      <c r="G488" s="372" t="str">
        <f>IF(ISBLANK(DataPembayaran_BLU!M487),"",DataPembayaran_BLU!M487)</f>
        <v/>
      </c>
      <c r="H488" s="11" t="str">
        <f>IF(ISBLANK(DataPembayaran_BLU!N487),"",DataPembayaran_BLU!N487)</f>
        <v/>
      </c>
      <c r="I488" s="12" t="str">
        <f>IF(ISBLANK(DataPembayaran_BLU!O487),"",DataPembayaran_BLU!O487)</f>
        <v/>
      </c>
      <c r="J488" s="11" t="str">
        <f>IF(ISBLANK(DataPembayaran_BLU!P487),"",DataPembayaran_BLU!P487)</f>
        <v/>
      </c>
      <c r="K488" s="11" t="str">
        <f>IF(ISBLANK(DataPembayaran_BLU!Q487),"",DataPembayaran_BLU!Q487)</f>
        <v/>
      </c>
      <c r="L488" s="11" t="str">
        <f>IF(ISBLANK(DataPembayaran_BLU!R487),"",DataPembayaran_BLU!R487)</f>
        <v/>
      </c>
    </row>
    <row r="489" spans="1:12" ht="25.35" customHeight="1">
      <c r="A489" s="372" t="str">
        <f>IF(ISBLANK(DataPembayaran_BLU!A488),"",DataPembayaran_BLU!A488)</f>
        <v/>
      </c>
      <c r="B489" s="373" t="str">
        <f>IF(ISBLANK(DataPembayaran_BLU!B488),"",DataPembayaran_BLU!B488)</f>
        <v/>
      </c>
      <c r="C489" s="374" t="str">
        <f>IF(ISBLANK(DataPembayaran_BLU!C488),"",DataPembayaran_BLU!C488)</f>
        <v/>
      </c>
      <c r="D489" s="375" t="str">
        <f>IF(ISBLANK(DataPembayaran_BLU!$F488),"",DataPembayaran_BLU!$F488)</f>
        <v/>
      </c>
      <c r="E489" s="375" t="str">
        <f t="shared" si="7"/>
        <v/>
      </c>
      <c r="F489" s="10" t="str">
        <f>IF(ISBLANK(DataPembayaran_BLU!$L488),"",DataPembayaran_BLU!$L488)</f>
        <v/>
      </c>
      <c r="G489" s="372" t="str">
        <f>IF(ISBLANK(DataPembayaran_BLU!M488),"",DataPembayaran_BLU!M488)</f>
        <v/>
      </c>
      <c r="H489" s="11" t="str">
        <f>IF(ISBLANK(DataPembayaran_BLU!N488),"",DataPembayaran_BLU!N488)</f>
        <v/>
      </c>
      <c r="I489" s="12" t="str">
        <f>IF(ISBLANK(DataPembayaran_BLU!O488),"",DataPembayaran_BLU!O488)</f>
        <v/>
      </c>
      <c r="J489" s="11" t="str">
        <f>IF(ISBLANK(DataPembayaran_BLU!P488),"",DataPembayaran_BLU!P488)</f>
        <v/>
      </c>
      <c r="K489" s="11" t="str">
        <f>IF(ISBLANK(DataPembayaran_BLU!Q488),"",DataPembayaran_BLU!Q488)</f>
        <v/>
      </c>
      <c r="L489" s="11" t="str">
        <f>IF(ISBLANK(DataPembayaran_BLU!R488),"",DataPembayaran_BLU!R488)</f>
        <v/>
      </c>
    </row>
    <row r="490" spans="1:12" ht="25.35" customHeight="1">
      <c r="A490" s="372" t="str">
        <f>IF(ISBLANK(DataPembayaran_BLU!A489),"",DataPembayaran_BLU!A489)</f>
        <v/>
      </c>
      <c r="B490" s="373" t="str">
        <f>IF(ISBLANK(DataPembayaran_BLU!B489),"",DataPembayaran_BLU!B489)</f>
        <v/>
      </c>
      <c r="C490" s="374" t="str">
        <f>IF(ISBLANK(DataPembayaran_BLU!C489),"",DataPembayaran_BLU!C489)</f>
        <v/>
      </c>
      <c r="D490" s="375" t="str">
        <f>IF(ISBLANK(DataPembayaran_BLU!$F489),"",DataPembayaran_BLU!$F489)</f>
        <v/>
      </c>
      <c r="E490" s="375" t="str">
        <f t="shared" si="7"/>
        <v/>
      </c>
      <c r="F490" s="10" t="str">
        <f>IF(ISBLANK(DataPembayaran_BLU!$L489),"",DataPembayaran_BLU!$L489)</f>
        <v/>
      </c>
      <c r="G490" s="372" t="str">
        <f>IF(ISBLANK(DataPembayaran_BLU!M489),"",DataPembayaran_BLU!M489)</f>
        <v/>
      </c>
      <c r="H490" s="11" t="str">
        <f>IF(ISBLANK(DataPembayaran_BLU!N489),"",DataPembayaran_BLU!N489)</f>
        <v/>
      </c>
      <c r="I490" s="12" t="str">
        <f>IF(ISBLANK(DataPembayaran_BLU!O489),"",DataPembayaran_BLU!O489)</f>
        <v/>
      </c>
      <c r="J490" s="11" t="str">
        <f>IF(ISBLANK(DataPembayaran_BLU!P489),"",DataPembayaran_BLU!P489)</f>
        <v/>
      </c>
      <c r="K490" s="11" t="str">
        <f>IF(ISBLANK(DataPembayaran_BLU!Q489),"",DataPembayaran_BLU!Q489)</f>
        <v/>
      </c>
      <c r="L490" s="11" t="str">
        <f>IF(ISBLANK(DataPembayaran_BLU!R489),"",DataPembayaran_BLU!R489)</f>
        <v/>
      </c>
    </row>
    <row r="491" spans="1:12" ht="25.35" customHeight="1">
      <c r="A491" s="372" t="str">
        <f>IF(ISBLANK(DataPembayaran_BLU!A490),"",DataPembayaran_BLU!A490)</f>
        <v/>
      </c>
      <c r="B491" s="373" t="str">
        <f>IF(ISBLANK(DataPembayaran_BLU!B490),"",DataPembayaran_BLU!B490)</f>
        <v/>
      </c>
      <c r="C491" s="374" t="str">
        <f>IF(ISBLANK(DataPembayaran_BLU!C490),"",DataPembayaran_BLU!C490)</f>
        <v/>
      </c>
      <c r="D491" s="375" t="str">
        <f>IF(ISBLANK(DataPembayaran_BLU!$F490),"",DataPembayaran_BLU!$F490)</f>
        <v/>
      </c>
      <c r="E491" s="375" t="str">
        <f t="shared" si="7"/>
        <v/>
      </c>
      <c r="F491" s="10" t="str">
        <f>IF(ISBLANK(DataPembayaran_BLU!$L490),"",DataPembayaran_BLU!$L490)</f>
        <v/>
      </c>
      <c r="G491" s="372" t="str">
        <f>IF(ISBLANK(DataPembayaran_BLU!M490),"",DataPembayaran_BLU!M490)</f>
        <v/>
      </c>
      <c r="H491" s="11" t="str">
        <f>IF(ISBLANK(DataPembayaran_BLU!N490),"",DataPembayaran_BLU!N490)</f>
        <v/>
      </c>
      <c r="I491" s="12" t="str">
        <f>IF(ISBLANK(DataPembayaran_BLU!O490),"",DataPembayaran_BLU!O490)</f>
        <v/>
      </c>
      <c r="J491" s="11" t="str">
        <f>IF(ISBLANK(DataPembayaran_BLU!P490),"",DataPembayaran_BLU!P490)</f>
        <v/>
      </c>
      <c r="K491" s="11" t="str">
        <f>IF(ISBLANK(DataPembayaran_BLU!Q490),"",DataPembayaran_BLU!Q490)</f>
        <v/>
      </c>
      <c r="L491" s="11" t="str">
        <f>IF(ISBLANK(DataPembayaran_BLU!R490),"",DataPembayaran_BLU!R490)</f>
        <v/>
      </c>
    </row>
    <row r="492" spans="1:12" ht="25.35" customHeight="1">
      <c r="A492" s="372" t="str">
        <f>IF(ISBLANK(DataPembayaran_BLU!A491),"",DataPembayaran_BLU!A491)</f>
        <v/>
      </c>
      <c r="B492" s="373" t="str">
        <f>IF(ISBLANK(DataPembayaran_BLU!B491),"",DataPembayaran_BLU!B491)</f>
        <v/>
      </c>
      <c r="C492" s="374" t="str">
        <f>IF(ISBLANK(DataPembayaran_BLU!C491),"",DataPembayaran_BLU!C491)</f>
        <v/>
      </c>
      <c r="D492" s="375" t="str">
        <f>IF(ISBLANK(DataPembayaran_BLU!$F491),"",DataPembayaran_BLU!$F491)</f>
        <v/>
      </c>
      <c r="E492" s="375" t="str">
        <f t="shared" si="7"/>
        <v/>
      </c>
      <c r="F492" s="10" t="str">
        <f>IF(ISBLANK(DataPembayaran_BLU!$L491),"",DataPembayaran_BLU!$L491)</f>
        <v/>
      </c>
      <c r="G492" s="372" t="str">
        <f>IF(ISBLANK(DataPembayaran_BLU!M491),"",DataPembayaran_BLU!M491)</f>
        <v/>
      </c>
      <c r="H492" s="11" t="str">
        <f>IF(ISBLANK(DataPembayaran_BLU!N491),"",DataPembayaran_BLU!N491)</f>
        <v/>
      </c>
      <c r="I492" s="12" t="str">
        <f>IF(ISBLANK(DataPembayaran_BLU!O491),"",DataPembayaran_BLU!O491)</f>
        <v/>
      </c>
      <c r="J492" s="11" t="str">
        <f>IF(ISBLANK(DataPembayaran_BLU!P491),"",DataPembayaran_BLU!P491)</f>
        <v/>
      </c>
      <c r="K492" s="11" t="str">
        <f>IF(ISBLANK(DataPembayaran_BLU!Q491),"",DataPembayaran_BLU!Q491)</f>
        <v/>
      </c>
      <c r="L492" s="11" t="str">
        <f>IF(ISBLANK(DataPembayaran_BLU!R491),"",DataPembayaran_BLU!R491)</f>
        <v/>
      </c>
    </row>
    <row r="493" spans="1:12" ht="25.35" customHeight="1">
      <c r="A493" s="372" t="str">
        <f>IF(ISBLANK(DataPembayaran_BLU!A492),"",DataPembayaran_BLU!A492)</f>
        <v/>
      </c>
      <c r="B493" s="373" t="str">
        <f>IF(ISBLANK(DataPembayaran_BLU!B492),"",DataPembayaran_BLU!B492)</f>
        <v/>
      </c>
      <c r="C493" s="374" t="str">
        <f>IF(ISBLANK(DataPembayaran_BLU!C492),"",DataPembayaran_BLU!C492)</f>
        <v/>
      </c>
      <c r="D493" s="375" t="str">
        <f>IF(ISBLANK(DataPembayaran_BLU!$F492),"",DataPembayaran_BLU!$F492)</f>
        <v/>
      </c>
      <c r="E493" s="375" t="str">
        <f t="shared" si="7"/>
        <v/>
      </c>
      <c r="F493" s="10" t="str">
        <f>IF(ISBLANK(DataPembayaran_BLU!$L492),"",DataPembayaran_BLU!$L492)</f>
        <v/>
      </c>
      <c r="G493" s="372" t="str">
        <f>IF(ISBLANK(DataPembayaran_BLU!M492),"",DataPembayaran_BLU!M492)</f>
        <v/>
      </c>
      <c r="H493" s="11" t="str">
        <f>IF(ISBLANK(DataPembayaran_BLU!N492),"",DataPembayaran_BLU!N492)</f>
        <v/>
      </c>
      <c r="I493" s="12" t="str">
        <f>IF(ISBLANK(DataPembayaran_BLU!O492),"",DataPembayaran_BLU!O492)</f>
        <v/>
      </c>
      <c r="J493" s="11" t="str">
        <f>IF(ISBLANK(DataPembayaran_BLU!P492),"",DataPembayaran_BLU!P492)</f>
        <v/>
      </c>
      <c r="K493" s="11" t="str">
        <f>IF(ISBLANK(DataPembayaran_BLU!Q492),"",DataPembayaran_BLU!Q492)</f>
        <v/>
      </c>
      <c r="L493" s="11" t="str">
        <f>IF(ISBLANK(DataPembayaran_BLU!R492),"",DataPembayaran_BLU!R492)</f>
        <v/>
      </c>
    </row>
    <row r="494" spans="1:12" ht="25.35" customHeight="1">
      <c r="A494" s="372" t="str">
        <f>IF(ISBLANK(DataPembayaran_BLU!A493),"",DataPembayaran_BLU!A493)</f>
        <v/>
      </c>
      <c r="B494" s="373" t="str">
        <f>IF(ISBLANK(DataPembayaran_BLU!B493),"",DataPembayaran_BLU!B493)</f>
        <v/>
      </c>
      <c r="C494" s="374" t="str">
        <f>IF(ISBLANK(DataPembayaran_BLU!C493),"",DataPembayaran_BLU!C493)</f>
        <v/>
      </c>
      <c r="D494" s="375" t="str">
        <f>IF(ISBLANK(DataPembayaran_BLU!$F493),"",DataPembayaran_BLU!$F493)</f>
        <v/>
      </c>
      <c r="E494" s="375" t="str">
        <f t="shared" si="7"/>
        <v/>
      </c>
      <c r="F494" s="10" t="str">
        <f>IF(ISBLANK(DataPembayaran_BLU!$L493),"",DataPembayaran_BLU!$L493)</f>
        <v/>
      </c>
      <c r="G494" s="372" t="str">
        <f>IF(ISBLANK(DataPembayaran_BLU!M493),"",DataPembayaran_BLU!M493)</f>
        <v/>
      </c>
      <c r="H494" s="11" t="str">
        <f>IF(ISBLANK(DataPembayaran_BLU!N493),"",DataPembayaran_BLU!N493)</f>
        <v/>
      </c>
      <c r="I494" s="12" t="str">
        <f>IF(ISBLANK(DataPembayaran_BLU!O493),"",DataPembayaran_BLU!O493)</f>
        <v/>
      </c>
      <c r="J494" s="11" t="str">
        <f>IF(ISBLANK(DataPembayaran_BLU!P493),"",DataPembayaran_BLU!P493)</f>
        <v/>
      </c>
      <c r="K494" s="11" t="str">
        <f>IF(ISBLANK(DataPembayaran_BLU!Q493),"",DataPembayaran_BLU!Q493)</f>
        <v/>
      </c>
      <c r="L494" s="11" t="str">
        <f>IF(ISBLANK(DataPembayaran_BLU!R493),"",DataPembayaran_BLU!R493)</f>
        <v/>
      </c>
    </row>
    <row r="495" spans="1:12" ht="25.35" customHeight="1">
      <c r="A495" s="372" t="str">
        <f>IF(ISBLANK(DataPembayaran_BLU!A494),"",DataPembayaran_BLU!A494)</f>
        <v/>
      </c>
      <c r="B495" s="373" t="str">
        <f>IF(ISBLANK(DataPembayaran_BLU!B494),"",DataPembayaran_BLU!B494)</f>
        <v/>
      </c>
      <c r="C495" s="374" t="str">
        <f>IF(ISBLANK(DataPembayaran_BLU!C494),"",DataPembayaran_BLU!C494)</f>
        <v/>
      </c>
      <c r="D495" s="375" t="str">
        <f>IF(ISBLANK(DataPembayaran_BLU!$F494),"",DataPembayaran_BLU!$F494)</f>
        <v/>
      </c>
      <c r="E495" s="375" t="str">
        <f t="shared" si="7"/>
        <v/>
      </c>
      <c r="F495" s="10" t="str">
        <f>IF(ISBLANK(DataPembayaran_BLU!$L494),"",DataPembayaran_BLU!$L494)</f>
        <v/>
      </c>
      <c r="G495" s="372" t="str">
        <f>IF(ISBLANK(DataPembayaran_BLU!M494),"",DataPembayaran_BLU!M494)</f>
        <v/>
      </c>
      <c r="H495" s="11" t="str">
        <f>IF(ISBLANK(DataPembayaran_BLU!N494),"",DataPembayaran_BLU!N494)</f>
        <v/>
      </c>
      <c r="I495" s="12" t="str">
        <f>IF(ISBLANK(DataPembayaran_BLU!O494),"",DataPembayaran_BLU!O494)</f>
        <v/>
      </c>
      <c r="J495" s="11" t="str">
        <f>IF(ISBLANK(DataPembayaran_BLU!P494),"",DataPembayaran_BLU!P494)</f>
        <v/>
      </c>
      <c r="K495" s="11" t="str">
        <f>IF(ISBLANK(DataPembayaran_BLU!Q494),"",DataPembayaran_BLU!Q494)</f>
        <v/>
      </c>
      <c r="L495" s="11" t="str">
        <f>IF(ISBLANK(DataPembayaran_BLU!R494),"",DataPembayaran_BLU!R494)</f>
        <v/>
      </c>
    </row>
    <row r="496" spans="1:12" ht="25.35" customHeight="1">
      <c r="A496" s="372" t="str">
        <f>IF(ISBLANK(DataPembayaran_BLU!A495),"",DataPembayaran_BLU!A495)</f>
        <v/>
      </c>
      <c r="B496" s="373" t="str">
        <f>IF(ISBLANK(DataPembayaran_BLU!B495),"",DataPembayaran_BLU!B495)</f>
        <v/>
      </c>
      <c r="C496" s="374" t="str">
        <f>IF(ISBLANK(DataPembayaran_BLU!C495),"",DataPembayaran_BLU!C495)</f>
        <v/>
      </c>
      <c r="D496" s="375" t="str">
        <f>IF(ISBLANK(DataPembayaran_BLU!$F495),"",DataPembayaran_BLU!$F495)</f>
        <v/>
      </c>
      <c r="E496" s="375" t="str">
        <f t="shared" si="7"/>
        <v/>
      </c>
      <c r="F496" s="10" t="str">
        <f>IF(ISBLANK(DataPembayaran_BLU!$L495),"",DataPembayaran_BLU!$L495)</f>
        <v/>
      </c>
      <c r="G496" s="372" t="str">
        <f>IF(ISBLANK(DataPembayaran_BLU!M495),"",DataPembayaran_BLU!M495)</f>
        <v/>
      </c>
      <c r="H496" s="11" t="str">
        <f>IF(ISBLANK(DataPembayaran_BLU!N495),"",DataPembayaran_BLU!N495)</f>
        <v/>
      </c>
      <c r="I496" s="12" t="str">
        <f>IF(ISBLANK(DataPembayaran_BLU!O495),"",DataPembayaran_BLU!O495)</f>
        <v/>
      </c>
      <c r="J496" s="11" t="str">
        <f>IF(ISBLANK(DataPembayaran_BLU!P495),"",DataPembayaran_BLU!P495)</f>
        <v/>
      </c>
      <c r="K496" s="11" t="str">
        <f>IF(ISBLANK(DataPembayaran_BLU!Q495),"",DataPembayaran_BLU!Q495)</f>
        <v/>
      </c>
      <c r="L496" s="11" t="str">
        <f>IF(ISBLANK(DataPembayaran_BLU!R495),"",DataPembayaran_BLU!R495)</f>
        <v/>
      </c>
    </row>
    <row r="497" spans="1:12" ht="25.35" customHeight="1">
      <c r="A497" s="372" t="str">
        <f>IF(ISBLANK(DataPembayaran_BLU!A496),"",DataPembayaran_BLU!A496)</f>
        <v/>
      </c>
      <c r="B497" s="373" t="str">
        <f>IF(ISBLANK(DataPembayaran_BLU!B496),"",DataPembayaran_BLU!B496)</f>
        <v/>
      </c>
      <c r="C497" s="374" t="str">
        <f>IF(ISBLANK(DataPembayaran_BLU!C496),"",DataPembayaran_BLU!C496)</f>
        <v/>
      </c>
      <c r="D497" s="375" t="str">
        <f>IF(ISBLANK(DataPembayaran_BLU!$F496),"",DataPembayaran_BLU!$F496)</f>
        <v/>
      </c>
      <c r="E497" s="375" t="str">
        <f t="shared" si="7"/>
        <v/>
      </c>
      <c r="F497" s="10" t="str">
        <f>IF(ISBLANK(DataPembayaran_BLU!$L496),"",DataPembayaran_BLU!$L496)</f>
        <v/>
      </c>
      <c r="G497" s="372" t="str">
        <f>IF(ISBLANK(DataPembayaran_BLU!M496),"",DataPembayaran_BLU!M496)</f>
        <v/>
      </c>
      <c r="H497" s="11" t="str">
        <f>IF(ISBLANK(DataPembayaran_BLU!N496),"",DataPembayaran_BLU!N496)</f>
        <v/>
      </c>
      <c r="I497" s="12" t="str">
        <f>IF(ISBLANK(DataPembayaran_BLU!O496),"",DataPembayaran_BLU!O496)</f>
        <v/>
      </c>
      <c r="J497" s="11" t="str">
        <f>IF(ISBLANK(DataPembayaran_BLU!P496),"",DataPembayaran_BLU!P496)</f>
        <v/>
      </c>
      <c r="K497" s="11" t="str">
        <f>IF(ISBLANK(DataPembayaran_BLU!Q496),"",DataPembayaran_BLU!Q496)</f>
        <v/>
      </c>
      <c r="L497" s="11" t="str">
        <f>IF(ISBLANK(DataPembayaran_BLU!R496),"",DataPembayaran_BLU!R496)</f>
        <v/>
      </c>
    </row>
    <row r="498" spans="1:12" ht="25.35" customHeight="1">
      <c r="A498" s="372" t="str">
        <f>IF(ISBLANK(DataPembayaran_BLU!A497),"",DataPembayaran_BLU!A497)</f>
        <v/>
      </c>
      <c r="B498" s="373" t="str">
        <f>IF(ISBLANK(DataPembayaran_BLU!B497),"",DataPembayaran_BLU!B497)</f>
        <v/>
      </c>
      <c r="C498" s="374" t="str">
        <f>IF(ISBLANK(DataPembayaran_BLU!C497),"",DataPembayaran_BLU!C497)</f>
        <v/>
      </c>
      <c r="D498" s="375" t="str">
        <f>IF(ISBLANK(DataPembayaran_BLU!$F497),"",DataPembayaran_BLU!$F497)</f>
        <v/>
      </c>
      <c r="E498" s="375" t="str">
        <f t="shared" si="7"/>
        <v/>
      </c>
      <c r="F498" s="10" t="str">
        <f>IF(ISBLANK(DataPembayaran_BLU!$L497),"",DataPembayaran_BLU!$L497)</f>
        <v/>
      </c>
      <c r="G498" s="372" t="str">
        <f>IF(ISBLANK(DataPembayaran_BLU!M497),"",DataPembayaran_BLU!M497)</f>
        <v/>
      </c>
      <c r="H498" s="11" t="str">
        <f>IF(ISBLANK(DataPembayaran_BLU!N497),"",DataPembayaran_BLU!N497)</f>
        <v/>
      </c>
      <c r="I498" s="12" t="str">
        <f>IF(ISBLANK(DataPembayaran_BLU!O497),"",DataPembayaran_BLU!O497)</f>
        <v/>
      </c>
      <c r="J498" s="11" t="str">
        <f>IF(ISBLANK(DataPembayaran_BLU!P497),"",DataPembayaran_BLU!P497)</f>
        <v/>
      </c>
      <c r="K498" s="11" t="str">
        <f>IF(ISBLANK(DataPembayaran_BLU!Q497),"",DataPembayaran_BLU!Q497)</f>
        <v/>
      </c>
      <c r="L498" s="11" t="str">
        <f>IF(ISBLANK(DataPembayaran_BLU!R497),"",DataPembayaran_BLU!R497)</f>
        <v/>
      </c>
    </row>
    <row r="499" spans="1:12" ht="25.35" customHeight="1">
      <c r="A499" s="372" t="str">
        <f>IF(ISBLANK(DataPembayaran_BLU!A498),"",DataPembayaran_BLU!A498)</f>
        <v/>
      </c>
      <c r="B499" s="373" t="str">
        <f>IF(ISBLANK(DataPembayaran_BLU!B498),"",DataPembayaran_BLU!B498)</f>
        <v/>
      </c>
      <c r="C499" s="374" t="str">
        <f>IF(ISBLANK(DataPembayaran_BLU!C498),"",DataPembayaran_BLU!C498)</f>
        <v/>
      </c>
      <c r="D499" s="375" t="str">
        <f>IF(ISBLANK(DataPembayaran_BLU!$F498),"",DataPembayaran_BLU!$F498)</f>
        <v/>
      </c>
      <c r="E499" s="375" t="str">
        <f t="shared" si="7"/>
        <v/>
      </c>
      <c r="F499" s="10" t="str">
        <f>IF(ISBLANK(DataPembayaran_BLU!$L498),"",DataPembayaran_BLU!$L498)</f>
        <v/>
      </c>
      <c r="G499" s="372" t="str">
        <f>IF(ISBLANK(DataPembayaran_BLU!M498),"",DataPembayaran_BLU!M498)</f>
        <v/>
      </c>
      <c r="H499" s="11" t="str">
        <f>IF(ISBLANK(DataPembayaran_BLU!N498),"",DataPembayaran_BLU!N498)</f>
        <v/>
      </c>
      <c r="I499" s="12" t="str">
        <f>IF(ISBLANK(DataPembayaran_BLU!O498),"",DataPembayaran_BLU!O498)</f>
        <v/>
      </c>
      <c r="J499" s="11" t="str">
        <f>IF(ISBLANK(DataPembayaran_BLU!P498),"",DataPembayaran_BLU!P498)</f>
        <v/>
      </c>
      <c r="K499" s="11" t="str">
        <f>IF(ISBLANK(DataPembayaran_BLU!Q498),"",DataPembayaran_BLU!Q498)</f>
        <v/>
      </c>
      <c r="L499" s="11" t="str">
        <f>IF(ISBLANK(DataPembayaran_BLU!R498),"",DataPembayaran_BLU!R498)</f>
        <v/>
      </c>
    </row>
    <row r="500" spans="1:12" ht="25.35" customHeight="1">
      <c r="A500" s="372" t="str">
        <f>IF(ISBLANK(DataPembayaran_BLU!A499),"",DataPembayaran_BLU!A499)</f>
        <v/>
      </c>
      <c r="B500" s="373" t="str">
        <f>IF(ISBLANK(DataPembayaran_BLU!B499),"",DataPembayaran_BLU!B499)</f>
        <v/>
      </c>
      <c r="C500" s="374" t="str">
        <f>IF(ISBLANK(DataPembayaran_BLU!C499),"",DataPembayaran_BLU!C499)</f>
        <v/>
      </c>
      <c r="D500" s="375" t="str">
        <f>IF(ISBLANK(DataPembayaran_BLU!$F499),"",DataPembayaran_BLU!$F499)</f>
        <v/>
      </c>
      <c r="E500" s="375" t="str">
        <f t="shared" si="7"/>
        <v/>
      </c>
      <c r="F500" s="10" t="str">
        <f>IF(ISBLANK(DataPembayaran_BLU!$L499),"",DataPembayaran_BLU!$L499)</f>
        <v/>
      </c>
      <c r="G500" s="372" t="str">
        <f>IF(ISBLANK(DataPembayaran_BLU!M499),"",DataPembayaran_BLU!M499)</f>
        <v/>
      </c>
      <c r="H500" s="11" t="str">
        <f>IF(ISBLANK(DataPembayaran_BLU!N499),"",DataPembayaran_BLU!N499)</f>
        <v/>
      </c>
      <c r="I500" s="12" t="str">
        <f>IF(ISBLANK(DataPembayaran_BLU!O499),"",DataPembayaran_BLU!O499)</f>
        <v/>
      </c>
      <c r="J500" s="11" t="str">
        <f>IF(ISBLANK(DataPembayaran_BLU!P499),"",DataPembayaran_BLU!P499)</f>
        <v/>
      </c>
      <c r="K500" s="11" t="str">
        <f>IF(ISBLANK(DataPembayaran_BLU!Q499),"",DataPembayaran_BLU!Q499)</f>
        <v/>
      </c>
      <c r="L500" s="11" t="str">
        <f>IF(ISBLANK(DataPembayaran_BLU!R499),"",DataPembayaran_BLU!R499)</f>
        <v/>
      </c>
    </row>
    <row r="501" spans="1:12" ht="25.35" customHeight="1">
      <c r="A501" s="372" t="str">
        <f>IF(ISBLANK(DataPembayaran_BLU!A500),"",DataPembayaran_BLU!A500)</f>
        <v/>
      </c>
      <c r="B501" s="373" t="str">
        <f>IF(ISBLANK(DataPembayaran_BLU!B500),"",DataPembayaran_BLU!B500)</f>
        <v/>
      </c>
      <c r="C501" s="374" t="str">
        <f>IF(ISBLANK(DataPembayaran_BLU!C500),"",DataPembayaran_BLU!C500)</f>
        <v/>
      </c>
      <c r="D501" s="375" t="str">
        <f>IF(ISBLANK(DataPembayaran_BLU!$F500),"",DataPembayaran_BLU!$F500)</f>
        <v/>
      </c>
      <c r="E501" s="375" t="str">
        <f t="shared" si="7"/>
        <v/>
      </c>
      <c r="F501" s="10" t="str">
        <f>IF(ISBLANK(DataPembayaran_BLU!$L500),"",DataPembayaran_BLU!$L500)</f>
        <v/>
      </c>
      <c r="G501" s="372" t="str">
        <f>IF(ISBLANK(DataPembayaran_BLU!M500),"",DataPembayaran_BLU!M500)</f>
        <v/>
      </c>
      <c r="H501" s="11" t="str">
        <f>IF(ISBLANK(DataPembayaran_BLU!N500),"",DataPembayaran_BLU!N500)</f>
        <v/>
      </c>
      <c r="I501" s="12" t="str">
        <f>IF(ISBLANK(DataPembayaran_BLU!O500),"",DataPembayaran_BLU!O500)</f>
        <v/>
      </c>
      <c r="J501" s="11" t="str">
        <f>IF(ISBLANK(DataPembayaran_BLU!P500),"",DataPembayaran_BLU!P500)</f>
        <v/>
      </c>
      <c r="K501" s="11" t="str">
        <f>IF(ISBLANK(DataPembayaran_BLU!Q500),"",DataPembayaran_BLU!Q500)</f>
        <v/>
      </c>
      <c r="L501" s="11" t="str">
        <f>IF(ISBLANK(DataPembayaran_BLU!R500),"",DataPembayaran_BLU!R500)</f>
        <v/>
      </c>
    </row>
    <row r="502" spans="1:12" ht="25.35" customHeight="1">
      <c r="A502" s="372" t="str">
        <f>IF(ISBLANK(DataPembayaran_BLU!A501),"",DataPembayaran_BLU!A501)</f>
        <v/>
      </c>
      <c r="B502" s="373" t="str">
        <f>IF(ISBLANK(DataPembayaran_BLU!B501),"",DataPembayaran_BLU!B501)</f>
        <v/>
      </c>
      <c r="C502" s="374" t="str">
        <f>IF(ISBLANK(DataPembayaran_BLU!C501),"",DataPembayaran_BLU!C501)</f>
        <v/>
      </c>
      <c r="D502" s="375" t="str">
        <f>IF(ISBLANK(DataPembayaran_BLU!$F501),"",DataPembayaran_BLU!$F501)</f>
        <v/>
      </c>
      <c r="E502" s="375" t="str">
        <f t="shared" si="7"/>
        <v/>
      </c>
      <c r="F502" s="10" t="str">
        <f>IF(ISBLANK(DataPembayaran_BLU!$L501),"",DataPembayaran_BLU!$L501)</f>
        <v/>
      </c>
      <c r="G502" s="372" t="str">
        <f>IF(ISBLANK(DataPembayaran_BLU!M501),"",DataPembayaran_BLU!M501)</f>
        <v/>
      </c>
      <c r="H502" s="11" t="str">
        <f>IF(ISBLANK(DataPembayaran_BLU!N501),"",DataPembayaran_BLU!N501)</f>
        <v/>
      </c>
      <c r="I502" s="12" t="str">
        <f>IF(ISBLANK(DataPembayaran_BLU!O501),"",DataPembayaran_BLU!O501)</f>
        <v/>
      </c>
      <c r="J502" s="11" t="str">
        <f>IF(ISBLANK(DataPembayaran_BLU!P501),"",DataPembayaran_BLU!P501)</f>
        <v/>
      </c>
      <c r="K502" s="11" t="str">
        <f>IF(ISBLANK(DataPembayaran_BLU!Q501),"",DataPembayaran_BLU!Q501)</f>
        <v/>
      </c>
      <c r="L502" s="11" t="str">
        <f>IF(ISBLANK(DataPembayaran_BLU!R501),"",DataPembayaran_BLU!R501)</f>
        <v/>
      </c>
    </row>
    <row r="503" spans="1:12" ht="25.35" customHeight="1">
      <c r="A503" s="372" t="str">
        <f>IF(ISBLANK(DataPembayaran_BLU!A502),"",DataPembayaran_BLU!A502)</f>
        <v/>
      </c>
      <c r="B503" s="373" t="str">
        <f>IF(ISBLANK(DataPembayaran_BLU!B502),"",DataPembayaran_BLU!B502)</f>
        <v/>
      </c>
      <c r="C503" s="374" t="str">
        <f>IF(ISBLANK(DataPembayaran_BLU!C502),"",DataPembayaran_BLU!C502)</f>
        <v/>
      </c>
      <c r="D503" s="375" t="str">
        <f>IF(ISBLANK(DataPembayaran_BLU!$F502),"",DataPembayaran_BLU!$F502)</f>
        <v/>
      </c>
      <c r="E503" s="375" t="str">
        <f t="shared" si="7"/>
        <v/>
      </c>
      <c r="F503" s="10" t="str">
        <f>IF(ISBLANK(DataPembayaran_BLU!$L502),"",DataPembayaran_BLU!$L502)</f>
        <v/>
      </c>
      <c r="G503" s="372" t="str">
        <f>IF(ISBLANK(DataPembayaran_BLU!M502),"",DataPembayaran_BLU!M502)</f>
        <v/>
      </c>
      <c r="H503" s="11" t="str">
        <f>IF(ISBLANK(DataPembayaran_BLU!N502),"",DataPembayaran_BLU!N502)</f>
        <v/>
      </c>
      <c r="I503" s="12" t="str">
        <f>IF(ISBLANK(DataPembayaran_BLU!O502),"",DataPembayaran_BLU!O502)</f>
        <v/>
      </c>
      <c r="J503" s="11" t="str">
        <f>IF(ISBLANK(DataPembayaran_BLU!P502),"",DataPembayaran_BLU!P502)</f>
        <v/>
      </c>
      <c r="K503" s="11" t="str">
        <f>IF(ISBLANK(DataPembayaran_BLU!Q502),"",DataPembayaran_BLU!Q502)</f>
        <v/>
      </c>
      <c r="L503" s="11" t="str">
        <f>IF(ISBLANK(DataPembayaran_BLU!R502),"",DataPembayaran_BLU!R502)</f>
        <v/>
      </c>
    </row>
    <row r="504" spans="1:12" ht="25.35" customHeight="1">
      <c r="A504" s="372" t="str">
        <f>IF(ISBLANK(DataPembayaran_BLU!A503),"",DataPembayaran_BLU!A503)</f>
        <v/>
      </c>
      <c r="B504" s="373" t="str">
        <f>IF(ISBLANK(DataPembayaran_BLU!B503),"",DataPembayaran_BLU!B503)</f>
        <v/>
      </c>
      <c r="C504" s="374" t="str">
        <f>IF(ISBLANK(DataPembayaran_BLU!C503),"",DataPembayaran_BLU!C503)</f>
        <v/>
      </c>
      <c r="D504" s="375" t="str">
        <f>IF(ISBLANK(DataPembayaran_BLU!$F503),"",DataPembayaran_BLU!$F503)</f>
        <v/>
      </c>
      <c r="E504" s="375" t="str">
        <f t="shared" si="7"/>
        <v/>
      </c>
      <c r="F504" s="10" t="str">
        <f>IF(ISBLANK(DataPembayaran_BLU!$L503),"",DataPembayaran_BLU!$L503)</f>
        <v/>
      </c>
      <c r="G504" s="372" t="str">
        <f>IF(ISBLANK(DataPembayaran_BLU!M503),"",DataPembayaran_BLU!M503)</f>
        <v/>
      </c>
      <c r="H504" s="11" t="str">
        <f>IF(ISBLANK(DataPembayaran_BLU!N503),"",DataPembayaran_BLU!N503)</f>
        <v/>
      </c>
      <c r="I504" s="12" t="str">
        <f>IF(ISBLANK(DataPembayaran_BLU!O503),"",DataPembayaran_BLU!O503)</f>
        <v/>
      </c>
      <c r="J504" s="11" t="str">
        <f>IF(ISBLANK(DataPembayaran_BLU!P503),"",DataPembayaran_BLU!P503)</f>
        <v/>
      </c>
      <c r="K504" s="11" t="str">
        <f>IF(ISBLANK(DataPembayaran_BLU!Q503),"",DataPembayaran_BLU!Q503)</f>
        <v/>
      </c>
      <c r="L504" s="11" t="str">
        <f>IF(ISBLANK(DataPembayaran_BLU!R503),"",DataPembayaran_BLU!R503)</f>
        <v/>
      </c>
    </row>
    <row r="505" spans="1:12" ht="25.35" customHeight="1">
      <c r="A505" s="372" t="str">
        <f>IF(ISBLANK(DataPembayaran_BLU!A504),"",DataPembayaran_BLU!A504)</f>
        <v/>
      </c>
      <c r="B505" s="373" t="str">
        <f>IF(ISBLANK(DataPembayaran_BLU!B504),"",DataPembayaran_BLU!B504)</f>
        <v/>
      </c>
      <c r="C505" s="374" t="str">
        <f>IF(ISBLANK(DataPembayaran_BLU!C504),"",DataPembayaran_BLU!C504)</f>
        <v/>
      </c>
      <c r="D505" s="375" t="str">
        <f>IF(ISBLANK(DataPembayaran_BLU!$F504),"",DataPembayaran_BLU!$F504)</f>
        <v/>
      </c>
      <c r="E505" s="375" t="str">
        <f t="shared" si="7"/>
        <v/>
      </c>
      <c r="F505" s="10" t="str">
        <f>IF(ISBLANK(DataPembayaran_BLU!$L504),"",DataPembayaran_BLU!$L504)</f>
        <v/>
      </c>
      <c r="G505" s="372" t="str">
        <f>IF(ISBLANK(DataPembayaran_BLU!M504),"",DataPembayaran_BLU!M504)</f>
        <v/>
      </c>
      <c r="H505" s="11" t="str">
        <f>IF(ISBLANK(DataPembayaran_BLU!N504),"",DataPembayaran_BLU!N504)</f>
        <v/>
      </c>
      <c r="I505" s="12" t="str">
        <f>IF(ISBLANK(DataPembayaran_BLU!O504),"",DataPembayaran_BLU!O504)</f>
        <v/>
      </c>
      <c r="J505" s="11" t="str">
        <f>IF(ISBLANK(DataPembayaran_BLU!P504),"",DataPembayaran_BLU!P504)</f>
        <v/>
      </c>
      <c r="K505" s="11" t="str">
        <f>IF(ISBLANK(DataPembayaran_BLU!Q504),"",DataPembayaran_BLU!Q504)</f>
        <v/>
      </c>
      <c r="L505" s="11" t="str">
        <f>IF(ISBLANK(DataPembayaran_BLU!R504),"",DataPembayaran_BLU!R504)</f>
        <v/>
      </c>
    </row>
    <row r="506" spans="1:12" ht="25.35" customHeight="1">
      <c r="A506" s="372" t="str">
        <f>IF(ISBLANK(DataPembayaran_BLU!A505),"",DataPembayaran_BLU!A505)</f>
        <v/>
      </c>
      <c r="B506" s="373" t="str">
        <f>IF(ISBLANK(DataPembayaran_BLU!B505),"",DataPembayaran_BLU!B505)</f>
        <v/>
      </c>
      <c r="C506" s="374" t="str">
        <f>IF(ISBLANK(DataPembayaran_BLU!C505),"",DataPembayaran_BLU!C505)</f>
        <v/>
      </c>
      <c r="D506" s="375" t="str">
        <f>IF(ISBLANK(DataPembayaran_BLU!$F505),"",DataPembayaran_BLU!$F505)</f>
        <v/>
      </c>
      <c r="E506" s="375" t="str">
        <f t="shared" si="7"/>
        <v/>
      </c>
      <c r="F506" s="10" t="str">
        <f>IF(ISBLANK(DataPembayaran_BLU!$L505),"",DataPembayaran_BLU!$L505)</f>
        <v/>
      </c>
      <c r="G506" s="372" t="str">
        <f>IF(ISBLANK(DataPembayaran_BLU!M505),"",DataPembayaran_BLU!M505)</f>
        <v/>
      </c>
      <c r="H506" s="11" t="str">
        <f>IF(ISBLANK(DataPembayaran_BLU!N505),"",DataPembayaran_BLU!N505)</f>
        <v/>
      </c>
      <c r="I506" s="12" t="str">
        <f>IF(ISBLANK(DataPembayaran_BLU!O505),"",DataPembayaran_BLU!O505)</f>
        <v/>
      </c>
      <c r="J506" s="11" t="str">
        <f>IF(ISBLANK(DataPembayaran_BLU!P505),"",DataPembayaran_BLU!P505)</f>
        <v/>
      </c>
      <c r="K506" s="11" t="str">
        <f>IF(ISBLANK(DataPembayaran_BLU!Q505),"",DataPembayaran_BLU!Q505)</f>
        <v/>
      </c>
      <c r="L506" s="11" t="str">
        <f>IF(ISBLANK(DataPembayaran_BLU!R505),"",DataPembayaran_BLU!R505)</f>
        <v/>
      </c>
    </row>
    <row r="507" spans="1:12" ht="25.35" customHeight="1">
      <c r="A507" s="372" t="str">
        <f>IF(ISBLANK(DataPembayaran_BLU!A506),"",DataPembayaran_BLU!A506)</f>
        <v/>
      </c>
      <c r="B507" s="373" t="str">
        <f>IF(ISBLANK(DataPembayaran_BLU!B506),"",DataPembayaran_BLU!B506)</f>
        <v/>
      </c>
      <c r="C507" s="374" t="str">
        <f>IF(ISBLANK(DataPembayaran_BLU!C506),"",DataPembayaran_BLU!C506)</f>
        <v/>
      </c>
      <c r="D507" s="375" t="str">
        <f>IF(ISBLANK(DataPembayaran_BLU!$F506),"",DataPembayaran_BLU!$F506)</f>
        <v/>
      </c>
      <c r="E507" s="375" t="str">
        <f t="shared" si="7"/>
        <v/>
      </c>
      <c r="F507" s="10" t="str">
        <f>IF(ISBLANK(DataPembayaran_BLU!$L506),"",DataPembayaran_BLU!$L506)</f>
        <v/>
      </c>
      <c r="G507" s="372" t="str">
        <f>IF(ISBLANK(DataPembayaran_BLU!M506),"",DataPembayaran_BLU!M506)</f>
        <v/>
      </c>
      <c r="H507" s="11" t="str">
        <f>IF(ISBLANK(DataPembayaran_BLU!N506),"",DataPembayaran_BLU!N506)</f>
        <v/>
      </c>
      <c r="I507" s="12" t="str">
        <f>IF(ISBLANK(DataPembayaran_BLU!O506),"",DataPembayaran_BLU!O506)</f>
        <v/>
      </c>
      <c r="J507" s="11" t="str">
        <f>IF(ISBLANK(DataPembayaran_BLU!P506),"",DataPembayaran_BLU!P506)</f>
        <v/>
      </c>
      <c r="K507" s="11" t="str">
        <f>IF(ISBLANK(DataPembayaran_BLU!Q506),"",DataPembayaran_BLU!Q506)</f>
        <v/>
      </c>
      <c r="L507" s="11" t="str">
        <f>IF(ISBLANK(DataPembayaran_BLU!R506),"",DataPembayaran_BLU!R506)</f>
        <v/>
      </c>
    </row>
    <row r="508" spans="1:12" ht="25.35" customHeight="1">
      <c r="A508" s="372" t="str">
        <f>IF(ISBLANK(DataPembayaran_BLU!A507),"",DataPembayaran_BLU!A507)</f>
        <v/>
      </c>
      <c r="B508" s="373" t="str">
        <f>IF(ISBLANK(DataPembayaran_BLU!B507),"",DataPembayaran_BLU!B507)</f>
        <v/>
      </c>
      <c r="C508" s="374" t="str">
        <f>IF(ISBLANK(DataPembayaran_BLU!C507),"",DataPembayaran_BLU!C507)</f>
        <v/>
      </c>
      <c r="D508" s="375" t="str">
        <f>IF(ISBLANK(DataPembayaran_BLU!$F507),"",DataPembayaran_BLU!$F507)</f>
        <v/>
      </c>
      <c r="E508" s="375" t="str">
        <f t="shared" si="7"/>
        <v/>
      </c>
      <c r="F508" s="10" t="str">
        <f>IF(ISBLANK(DataPembayaran_BLU!$L507),"",DataPembayaran_BLU!$L507)</f>
        <v/>
      </c>
      <c r="G508" s="372" t="str">
        <f>IF(ISBLANK(DataPembayaran_BLU!M507),"",DataPembayaran_BLU!M507)</f>
        <v/>
      </c>
      <c r="H508" s="11" t="str">
        <f>IF(ISBLANK(DataPembayaran_BLU!N507),"",DataPembayaran_BLU!N507)</f>
        <v/>
      </c>
      <c r="I508" s="12" t="str">
        <f>IF(ISBLANK(DataPembayaran_BLU!O507),"",DataPembayaran_BLU!O507)</f>
        <v/>
      </c>
      <c r="J508" s="11" t="str">
        <f>IF(ISBLANK(DataPembayaran_BLU!P507),"",DataPembayaran_BLU!P507)</f>
        <v/>
      </c>
      <c r="K508" s="11" t="str">
        <f>IF(ISBLANK(DataPembayaran_BLU!Q507),"",DataPembayaran_BLU!Q507)</f>
        <v/>
      </c>
      <c r="L508" s="11" t="str">
        <f>IF(ISBLANK(DataPembayaran_BLU!R507),"",DataPembayaran_BLU!R507)</f>
        <v/>
      </c>
    </row>
    <row r="509" spans="1:12" ht="25.35" customHeight="1">
      <c r="A509" s="372" t="str">
        <f>IF(ISBLANK(DataPembayaran_BLU!A508),"",DataPembayaran_BLU!A508)</f>
        <v/>
      </c>
      <c r="B509" s="373" t="str">
        <f>IF(ISBLANK(DataPembayaran_BLU!B508),"",DataPembayaran_BLU!B508)</f>
        <v/>
      </c>
      <c r="C509" s="374" t="str">
        <f>IF(ISBLANK(DataPembayaran_BLU!C508),"",DataPembayaran_BLU!C508)</f>
        <v/>
      </c>
      <c r="D509" s="375" t="str">
        <f>IF(ISBLANK(DataPembayaran_BLU!$F508),"",DataPembayaran_BLU!$F508)</f>
        <v/>
      </c>
      <c r="E509" s="375" t="str">
        <f t="shared" si="7"/>
        <v/>
      </c>
      <c r="F509" s="10" t="str">
        <f>IF(ISBLANK(DataPembayaran_BLU!$L508),"",DataPembayaran_BLU!$L508)</f>
        <v/>
      </c>
      <c r="G509" s="372" t="str">
        <f>IF(ISBLANK(DataPembayaran_BLU!M508),"",DataPembayaran_BLU!M508)</f>
        <v/>
      </c>
      <c r="H509" s="11" t="str">
        <f>IF(ISBLANK(DataPembayaran_BLU!N508),"",DataPembayaran_BLU!N508)</f>
        <v/>
      </c>
      <c r="I509" s="12" t="str">
        <f>IF(ISBLANK(DataPembayaran_BLU!O508),"",DataPembayaran_BLU!O508)</f>
        <v/>
      </c>
      <c r="J509" s="11" t="str">
        <f>IF(ISBLANK(DataPembayaran_BLU!P508),"",DataPembayaran_BLU!P508)</f>
        <v/>
      </c>
      <c r="K509" s="11" t="str">
        <f>IF(ISBLANK(DataPembayaran_BLU!Q508),"",DataPembayaran_BLU!Q508)</f>
        <v/>
      </c>
      <c r="L509" s="11" t="str">
        <f>IF(ISBLANK(DataPembayaran_BLU!R508),"",DataPembayaran_BLU!R508)</f>
        <v/>
      </c>
    </row>
    <row r="510" spans="1:12" ht="25.35" customHeight="1">
      <c r="A510" s="372" t="str">
        <f>IF(ISBLANK(DataPembayaran_BLU!A509),"",DataPembayaran_BLU!A509)</f>
        <v/>
      </c>
      <c r="B510" s="373" t="str">
        <f>IF(ISBLANK(DataPembayaran_BLU!B509),"",DataPembayaran_BLU!B509)</f>
        <v/>
      </c>
      <c r="C510" s="374" t="str">
        <f>IF(ISBLANK(DataPembayaran_BLU!C509),"",DataPembayaran_BLU!C509)</f>
        <v/>
      </c>
      <c r="D510" s="375" t="str">
        <f>IF(ISBLANK(DataPembayaran_BLU!$F509),"",DataPembayaran_BLU!$F509)</f>
        <v/>
      </c>
      <c r="E510" s="375" t="str">
        <f t="shared" si="7"/>
        <v/>
      </c>
      <c r="F510" s="10" t="str">
        <f>IF(ISBLANK(DataPembayaran_BLU!$L509),"",DataPembayaran_BLU!$L509)</f>
        <v/>
      </c>
      <c r="G510" s="372" t="str">
        <f>IF(ISBLANK(DataPembayaran_BLU!M509),"",DataPembayaran_BLU!M509)</f>
        <v/>
      </c>
      <c r="H510" s="11" t="str">
        <f>IF(ISBLANK(DataPembayaran_BLU!N509),"",DataPembayaran_BLU!N509)</f>
        <v/>
      </c>
      <c r="I510" s="12" t="str">
        <f>IF(ISBLANK(DataPembayaran_BLU!O509),"",DataPembayaran_BLU!O509)</f>
        <v/>
      </c>
      <c r="J510" s="11" t="str">
        <f>IF(ISBLANK(DataPembayaran_BLU!P509),"",DataPembayaran_BLU!P509)</f>
        <v/>
      </c>
      <c r="K510" s="11" t="str">
        <f>IF(ISBLANK(DataPembayaran_BLU!Q509),"",DataPembayaran_BLU!Q509)</f>
        <v/>
      </c>
      <c r="L510" s="11" t="str">
        <f>IF(ISBLANK(DataPembayaran_BLU!R509),"",DataPembayaran_BLU!R509)</f>
        <v/>
      </c>
    </row>
    <row r="511" spans="1:12" ht="25.35" customHeight="1">
      <c r="A511" s="372" t="str">
        <f>IF(ISBLANK(DataPembayaran_BLU!A510),"",DataPembayaran_BLU!A510)</f>
        <v/>
      </c>
      <c r="B511" s="373" t="str">
        <f>IF(ISBLANK(DataPembayaran_BLU!B510),"",DataPembayaran_BLU!B510)</f>
        <v/>
      </c>
      <c r="C511" s="374" t="str">
        <f>IF(ISBLANK(DataPembayaran_BLU!C510),"",DataPembayaran_BLU!C510)</f>
        <v/>
      </c>
      <c r="D511" s="375" t="str">
        <f>IF(ISBLANK(DataPembayaran_BLU!$F510),"",DataPembayaran_BLU!$F510)</f>
        <v/>
      </c>
      <c r="E511" s="375" t="str">
        <f t="shared" si="7"/>
        <v/>
      </c>
      <c r="F511" s="10" t="str">
        <f>IF(ISBLANK(DataPembayaran_BLU!$L510),"",DataPembayaran_BLU!$L510)</f>
        <v/>
      </c>
      <c r="G511" s="372" t="str">
        <f>IF(ISBLANK(DataPembayaran_BLU!M510),"",DataPembayaran_BLU!M510)</f>
        <v/>
      </c>
      <c r="H511" s="11" t="str">
        <f>IF(ISBLANK(DataPembayaran_BLU!N510),"",DataPembayaran_BLU!N510)</f>
        <v/>
      </c>
      <c r="I511" s="12" t="str">
        <f>IF(ISBLANK(DataPembayaran_BLU!O510),"",DataPembayaran_BLU!O510)</f>
        <v/>
      </c>
      <c r="J511" s="11" t="str">
        <f>IF(ISBLANK(DataPembayaran_BLU!P510),"",DataPembayaran_BLU!P510)</f>
        <v/>
      </c>
      <c r="K511" s="11" t="str">
        <f>IF(ISBLANK(DataPembayaran_BLU!Q510),"",DataPembayaran_BLU!Q510)</f>
        <v/>
      </c>
      <c r="L511" s="11" t="str">
        <f>IF(ISBLANK(DataPembayaran_BLU!R510),"",DataPembayaran_BLU!R510)</f>
        <v/>
      </c>
    </row>
    <row r="512" spans="1:12" ht="25.35" customHeight="1">
      <c r="A512" s="372" t="str">
        <f>IF(ISBLANK(DataPembayaran_BLU!A511),"",DataPembayaran_BLU!A511)</f>
        <v/>
      </c>
      <c r="B512" s="373" t="str">
        <f>IF(ISBLANK(DataPembayaran_BLU!B511),"",DataPembayaran_BLU!B511)</f>
        <v/>
      </c>
      <c r="C512" s="374" t="str">
        <f>IF(ISBLANK(DataPembayaran_BLU!C511),"",DataPembayaran_BLU!C511)</f>
        <v/>
      </c>
      <c r="D512" s="375" t="str">
        <f>IF(ISBLANK(DataPembayaran_BLU!$F511),"",DataPembayaran_BLU!$F511)</f>
        <v/>
      </c>
      <c r="E512" s="375" t="str">
        <f t="shared" si="7"/>
        <v/>
      </c>
      <c r="F512" s="10" t="str">
        <f>IF(ISBLANK(DataPembayaran_BLU!$L511),"",DataPembayaran_BLU!$L511)</f>
        <v/>
      </c>
      <c r="G512" s="372" t="str">
        <f>IF(ISBLANK(DataPembayaran_BLU!M511),"",DataPembayaran_BLU!M511)</f>
        <v/>
      </c>
      <c r="H512" s="11" t="str">
        <f>IF(ISBLANK(DataPembayaran_BLU!N511),"",DataPembayaran_BLU!N511)</f>
        <v/>
      </c>
      <c r="I512" s="12" t="str">
        <f>IF(ISBLANK(DataPembayaran_BLU!O511),"",DataPembayaran_BLU!O511)</f>
        <v/>
      </c>
      <c r="J512" s="11" t="str">
        <f>IF(ISBLANK(DataPembayaran_BLU!P511),"",DataPembayaran_BLU!P511)</f>
        <v/>
      </c>
      <c r="K512" s="11" t="str">
        <f>IF(ISBLANK(DataPembayaran_BLU!Q511),"",DataPembayaran_BLU!Q511)</f>
        <v/>
      </c>
      <c r="L512" s="11" t="str">
        <f>IF(ISBLANK(DataPembayaran_BLU!R511),"",DataPembayaran_BLU!R511)</f>
        <v/>
      </c>
    </row>
    <row r="513" spans="1:12" ht="25.35" customHeight="1">
      <c r="A513" s="372" t="str">
        <f>IF(ISBLANK(DataPembayaran_BLU!A512),"",DataPembayaran_BLU!A512)</f>
        <v/>
      </c>
      <c r="B513" s="373" t="str">
        <f>IF(ISBLANK(DataPembayaran_BLU!B512),"",DataPembayaran_BLU!B512)</f>
        <v/>
      </c>
      <c r="C513" s="374" t="str">
        <f>IF(ISBLANK(DataPembayaran_BLU!C512),"",DataPembayaran_BLU!C512)</f>
        <v/>
      </c>
      <c r="D513" s="375" t="str">
        <f>IF(ISBLANK(DataPembayaran_BLU!$F512),"",DataPembayaran_BLU!$F512)</f>
        <v/>
      </c>
      <c r="E513" s="375" t="str">
        <f t="shared" si="7"/>
        <v/>
      </c>
      <c r="F513" s="10" t="str">
        <f>IF(ISBLANK(DataPembayaran_BLU!$L512),"",DataPembayaran_BLU!$L512)</f>
        <v/>
      </c>
      <c r="G513" s="372" t="str">
        <f>IF(ISBLANK(DataPembayaran_BLU!M512),"",DataPembayaran_BLU!M512)</f>
        <v/>
      </c>
      <c r="H513" s="11" t="str">
        <f>IF(ISBLANK(DataPembayaran_BLU!N512),"",DataPembayaran_BLU!N512)</f>
        <v/>
      </c>
      <c r="I513" s="12" t="str">
        <f>IF(ISBLANK(DataPembayaran_BLU!O512),"",DataPembayaran_BLU!O512)</f>
        <v/>
      </c>
      <c r="J513" s="11" t="str">
        <f>IF(ISBLANK(DataPembayaran_BLU!P512),"",DataPembayaran_BLU!P512)</f>
        <v/>
      </c>
      <c r="K513" s="11" t="str">
        <f>IF(ISBLANK(DataPembayaran_BLU!Q512),"",DataPembayaran_BLU!Q512)</f>
        <v/>
      </c>
      <c r="L513" s="11" t="str">
        <f>IF(ISBLANK(DataPembayaran_BLU!R512),"",DataPembayaran_BLU!R512)</f>
        <v/>
      </c>
    </row>
    <row r="514" spans="1:12" ht="25.35" customHeight="1">
      <c r="A514" s="372" t="str">
        <f>IF(ISBLANK(DataPembayaran_BLU!A513),"",DataPembayaran_BLU!A513)</f>
        <v/>
      </c>
      <c r="B514" s="373" t="str">
        <f>IF(ISBLANK(DataPembayaran_BLU!B513),"",DataPembayaran_BLU!B513)</f>
        <v/>
      </c>
      <c r="C514" s="374" t="str">
        <f>IF(ISBLANK(DataPembayaran_BLU!C513),"",DataPembayaran_BLU!C513)</f>
        <v/>
      </c>
      <c r="D514" s="375" t="str">
        <f>IF(ISBLANK(DataPembayaran_BLU!$F513),"",DataPembayaran_BLU!$F513)</f>
        <v/>
      </c>
      <c r="E514" s="375" t="str">
        <f t="shared" si="7"/>
        <v/>
      </c>
      <c r="F514" s="10" t="str">
        <f>IF(ISBLANK(DataPembayaran_BLU!$L513),"",DataPembayaran_BLU!$L513)</f>
        <v/>
      </c>
      <c r="G514" s="372" t="str">
        <f>IF(ISBLANK(DataPembayaran_BLU!M513),"",DataPembayaran_BLU!M513)</f>
        <v/>
      </c>
      <c r="H514" s="11" t="str">
        <f>IF(ISBLANK(DataPembayaran_BLU!N513),"",DataPembayaran_BLU!N513)</f>
        <v/>
      </c>
      <c r="I514" s="12" t="str">
        <f>IF(ISBLANK(DataPembayaran_BLU!O513),"",DataPembayaran_BLU!O513)</f>
        <v/>
      </c>
      <c r="J514" s="11" t="str">
        <f>IF(ISBLANK(DataPembayaran_BLU!P513),"",DataPembayaran_BLU!P513)</f>
        <v/>
      </c>
      <c r="K514" s="11" t="str">
        <f>IF(ISBLANK(DataPembayaran_BLU!Q513),"",DataPembayaran_BLU!Q513)</f>
        <v/>
      </c>
      <c r="L514" s="11" t="str">
        <f>IF(ISBLANK(DataPembayaran_BLU!R513),"",DataPembayaran_BLU!R513)</f>
        <v/>
      </c>
    </row>
    <row r="515" spans="1:12" ht="25.35" customHeight="1">
      <c r="A515" s="372" t="str">
        <f>IF(ISBLANK(DataPembayaran_BLU!A514),"",DataPembayaran_BLU!A514)</f>
        <v/>
      </c>
      <c r="B515" s="373" t="str">
        <f>IF(ISBLANK(DataPembayaran_BLU!B514),"",DataPembayaran_BLU!B514)</f>
        <v/>
      </c>
      <c r="C515" s="374" t="str">
        <f>IF(ISBLANK(DataPembayaran_BLU!C514),"",DataPembayaran_BLU!C514)</f>
        <v/>
      </c>
      <c r="D515" s="375" t="str">
        <f>IF(ISBLANK(DataPembayaran_BLU!$F514),"",DataPembayaran_BLU!$F514)</f>
        <v/>
      </c>
      <c r="E515" s="375" t="str">
        <f t="shared" ref="E515:E578" si="8">IFERROR(INDEX(supplier_npwp,MATCH($D515,supplier,0)),"")</f>
        <v/>
      </c>
      <c r="F515" s="10" t="str">
        <f>IF(ISBLANK(DataPembayaran_BLU!$L514),"",DataPembayaran_BLU!$L514)</f>
        <v/>
      </c>
      <c r="G515" s="372" t="str">
        <f>IF(ISBLANK(DataPembayaran_BLU!M514),"",DataPembayaran_BLU!M514)</f>
        <v/>
      </c>
      <c r="H515" s="11" t="str">
        <f>IF(ISBLANK(DataPembayaran_BLU!N514),"",DataPembayaran_BLU!N514)</f>
        <v/>
      </c>
      <c r="I515" s="12" t="str">
        <f>IF(ISBLANK(DataPembayaran_BLU!O514),"",DataPembayaran_BLU!O514)</f>
        <v/>
      </c>
      <c r="J515" s="11" t="str">
        <f>IF(ISBLANK(DataPembayaran_BLU!P514),"",DataPembayaran_BLU!P514)</f>
        <v/>
      </c>
      <c r="K515" s="11" t="str">
        <f>IF(ISBLANK(DataPembayaran_BLU!Q514),"",DataPembayaran_BLU!Q514)</f>
        <v/>
      </c>
      <c r="L515" s="11" t="str">
        <f>IF(ISBLANK(DataPembayaran_BLU!R514),"",DataPembayaran_BLU!R514)</f>
        <v/>
      </c>
    </row>
    <row r="516" spans="1:12" ht="25.35" customHeight="1">
      <c r="A516" s="372" t="str">
        <f>IF(ISBLANK(DataPembayaran_BLU!A515),"",DataPembayaran_BLU!A515)</f>
        <v/>
      </c>
      <c r="B516" s="373" t="str">
        <f>IF(ISBLANK(DataPembayaran_BLU!B515),"",DataPembayaran_BLU!B515)</f>
        <v/>
      </c>
      <c r="C516" s="374" t="str">
        <f>IF(ISBLANK(DataPembayaran_BLU!C515),"",DataPembayaran_BLU!C515)</f>
        <v/>
      </c>
      <c r="D516" s="375" t="str">
        <f>IF(ISBLANK(DataPembayaran_BLU!$F515),"",DataPembayaran_BLU!$F515)</f>
        <v/>
      </c>
      <c r="E516" s="375" t="str">
        <f t="shared" si="8"/>
        <v/>
      </c>
      <c r="F516" s="10" t="str">
        <f>IF(ISBLANK(DataPembayaran_BLU!$L515),"",DataPembayaran_BLU!$L515)</f>
        <v/>
      </c>
      <c r="G516" s="372" t="str">
        <f>IF(ISBLANK(DataPembayaran_BLU!M515),"",DataPembayaran_BLU!M515)</f>
        <v/>
      </c>
      <c r="H516" s="11" t="str">
        <f>IF(ISBLANK(DataPembayaran_BLU!N515),"",DataPembayaran_BLU!N515)</f>
        <v/>
      </c>
      <c r="I516" s="12" t="str">
        <f>IF(ISBLANK(DataPembayaran_BLU!O515),"",DataPembayaran_BLU!O515)</f>
        <v/>
      </c>
      <c r="J516" s="11" t="str">
        <f>IF(ISBLANK(DataPembayaran_BLU!P515),"",DataPembayaran_BLU!P515)</f>
        <v/>
      </c>
      <c r="K516" s="11" t="str">
        <f>IF(ISBLANK(DataPembayaran_BLU!Q515),"",DataPembayaran_BLU!Q515)</f>
        <v/>
      </c>
      <c r="L516" s="11" t="str">
        <f>IF(ISBLANK(DataPembayaran_BLU!R515),"",DataPembayaran_BLU!R515)</f>
        <v/>
      </c>
    </row>
    <row r="517" spans="1:12" ht="25.35" customHeight="1">
      <c r="A517" s="372" t="str">
        <f>IF(ISBLANK(DataPembayaran_BLU!A516),"",DataPembayaran_BLU!A516)</f>
        <v/>
      </c>
      <c r="B517" s="373" t="str">
        <f>IF(ISBLANK(DataPembayaran_BLU!B516),"",DataPembayaran_BLU!B516)</f>
        <v/>
      </c>
      <c r="C517" s="374" t="str">
        <f>IF(ISBLANK(DataPembayaran_BLU!C516),"",DataPembayaran_BLU!C516)</f>
        <v/>
      </c>
      <c r="D517" s="375" t="str">
        <f>IF(ISBLANK(DataPembayaran_BLU!$F516),"",DataPembayaran_BLU!$F516)</f>
        <v/>
      </c>
      <c r="E517" s="375" t="str">
        <f t="shared" si="8"/>
        <v/>
      </c>
      <c r="F517" s="10" t="str">
        <f>IF(ISBLANK(DataPembayaran_BLU!$L516),"",DataPembayaran_BLU!$L516)</f>
        <v/>
      </c>
      <c r="G517" s="372" t="str">
        <f>IF(ISBLANK(DataPembayaran_BLU!M516),"",DataPembayaran_BLU!M516)</f>
        <v/>
      </c>
      <c r="H517" s="11" t="str">
        <f>IF(ISBLANK(DataPembayaran_BLU!N516),"",DataPembayaran_BLU!N516)</f>
        <v/>
      </c>
      <c r="I517" s="12" t="str">
        <f>IF(ISBLANK(DataPembayaran_BLU!O516),"",DataPembayaran_BLU!O516)</f>
        <v/>
      </c>
      <c r="J517" s="11" t="str">
        <f>IF(ISBLANK(DataPembayaran_BLU!P516),"",DataPembayaran_BLU!P516)</f>
        <v/>
      </c>
      <c r="K517" s="11" t="str">
        <f>IF(ISBLANK(DataPembayaran_BLU!Q516),"",DataPembayaran_BLU!Q516)</f>
        <v/>
      </c>
      <c r="L517" s="11" t="str">
        <f>IF(ISBLANK(DataPembayaran_BLU!R516),"",DataPembayaran_BLU!R516)</f>
        <v/>
      </c>
    </row>
    <row r="518" spans="1:12" ht="25.35" customHeight="1">
      <c r="A518" s="372" t="str">
        <f>IF(ISBLANK(DataPembayaran_BLU!A517),"",DataPembayaran_BLU!A517)</f>
        <v/>
      </c>
      <c r="B518" s="373" t="str">
        <f>IF(ISBLANK(DataPembayaran_BLU!B517),"",DataPembayaran_BLU!B517)</f>
        <v/>
      </c>
      <c r="C518" s="374" t="str">
        <f>IF(ISBLANK(DataPembayaran_BLU!C517),"",DataPembayaran_BLU!C517)</f>
        <v/>
      </c>
      <c r="D518" s="375" t="str">
        <f>IF(ISBLANK(DataPembayaran_BLU!$F517),"",DataPembayaran_BLU!$F517)</f>
        <v/>
      </c>
      <c r="E518" s="375" t="str">
        <f t="shared" si="8"/>
        <v/>
      </c>
      <c r="F518" s="10" t="str">
        <f>IF(ISBLANK(DataPembayaran_BLU!$L517),"",DataPembayaran_BLU!$L517)</f>
        <v/>
      </c>
      <c r="G518" s="372" t="str">
        <f>IF(ISBLANK(DataPembayaran_BLU!M517),"",DataPembayaran_BLU!M517)</f>
        <v/>
      </c>
      <c r="H518" s="11" t="str">
        <f>IF(ISBLANK(DataPembayaran_BLU!N517),"",DataPembayaran_BLU!N517)</f>
        <v/>
      </c>
      <c r="I518" s="12" t="str">
        <f>IF(ISBLANK(DataPembayaran_BLU!O517),"",DataPembayaran_BLU!O517)</f>
        <v/>
      </c>
      <c r="J518" s="11" t="str">
        <f>IF(ISBLANK(DataPembayaran_BLU!P517),"",DataPembayaran_BLU!P517)</f>
        <v/>
      </c>
      <c r="K518" s="11" t="str">
        <f>IF(ISBLANK(DataPembayaran_BLU!Q517),"",DataPembayaran_BLU!Q517)</f>
        <v/>
      </c>
      <c r="L518" s="11" t="str">
        <f>IF(ISBLANK(DataPembayaran_BLU!R517),"",DataPembayaran_BLU!R517)</f>
        <v/>
      </c>
    </row>
    <row r="519" spans="1:12" ht="25.35" customHeight="1">
      <c r="A519" s="372" t="str">
        <f>IF(ISBLANK(DataPembayaran_BLU!A518),"",DataPembayaran_BLU!A518)</f>
        <v/>
      </c>
      <c r="B519" s="373" t="str">
        <f>IF(ISBLANK(DataPembayaran_BLU!B518),"",DataPembayaran_BLU!B518)</f>
        <v/>
      </c>
      <c r="C519" s="374" t="str">
        <f>IF(ISBLANK(DataPembayaran_BLU!C518),"",DataPembayaran_BLU!C518)</f>
        <v/>
      </c>
      <c r="D519" s="375" t="str">
        <f>IF(ISBLANK(DataPembayaran_BLU!$F518),"",DataPembayaran_BLU!$F518)</f>
        <v/>
      </c>
      <c r="E519" s="375" t="str">
        <f t="shared" si="8"/>
        <v/>
      </c>
      <c r="F519" s="10" t="str">
        <f>IF(ISBLANK(DataPembayaran_BLU!$L518),"",DataPembayaran_BLU!$L518)</f>
        <v/>
      </c>
      <c r="G519" s="372" t="str">
        <f>IF(ISBLANK(DataPembayaran_BLU!M518),"",DataPembayaran_BLU!M518)</f>
        <v/>
      </c>
      <c r="H519" s="11" t="str">
        <f>IF(ISBLANK(DataPembayaran_BLU!N518),"",DataPembayaran_BLU!N518)</f>
        <v/>
      </c>
      <c r="I519" s="12" t="str">
        <f>IF(ISBLANK(DataPembayaran_BLU!O518),"",DataPembayaran_BLU!O518)</f>
        <v/>
      </c>
      <c r="J519" s="11" t="str">
        <f>IF(ISBLANK(DataPembayaran_BLU!P518),"",DataPembayaran_BLU!P518)</f>
        <v/>
      </c>
      <c r="K519" s="11" t="str">
        <f>IF(ISBLANK(DataPembayaran_BLU!Q518),"",DataPembayaran_BLU!Q518)</f>
        <v/>
      </c>
      <c r="L519" s="11" t="str">
        <f>IF(ISBLANK(DataPembayaran_BLU!R518),"",DataPembayaran_BLU!R518)</f>
        <v/>
      </c>
    </row>
    <row r="520" spans="1:12" ht="25.35" customHeight="1">
      <c r="A520" s="372" t="str">
        <f>IF(ISBLANK(DataPembayaran_BLU!A519),"",DataPembayaran_BLU!A519)</f>
        <v/>
      </c>
      <c r="B520" s="373" t="str">
        <f>IF(ISBLANK(DataPembayaran_BLU!B519),"",DataPembayaran_BLU!B519)</f>
        <v/>
      </c>
      <c r="C520" s="374" t="str">
        <f>IF(ISBLANK(DataPembayaran_BLU!C519),"",DataPembayaran_BLU!C519)</f>
        <v/>
      </c>
      <c r="D520" s="375" t="str">
        <f>IF(ISBLANK(DataPembayaran_BLU!$F519),"",DataPembayaran_BLU!$F519)</f>
        <v/>
      </c>
      <c r="E520" s="375" t="str">
        <f t="shared" si="8"/>
        <v/>
      </c>
      <c r="F520" s="10" t="str">
        <f>IF(ISBLANK(DataPembayaran_BLU!$L519),"",DataPembayaran_BLU!$L519)</f>
        <v/>
      </c>
      <c r="G520" s="372" t="str">
        <f>IF(ISBLANK(DataPembayaran_BLU!M519),"",DataPembayaran_BLU!M519)</f>
        <v/>
      </c>
      <c r="H520" s="11" t="str">
        <f>IF(ISBLANK(DataPembayaran_BLU!N519),"",DataPembayaran_BLU!N519)</f>
        <v/>
      </c>
      <c r="I520" s="12" t="str">
        <f>IF(ISBLANK(DataPembayaran_BLU!O519),"",DataPembayaran_BLU!O519)</f>
        <v/>
      </c>
      <c r="J520" s="11" t="str">
        <f>IF(ISBLANK(DataPembayaran_BLU!P519),"",DataPembayaran_BLU!P519)</f>
        <v/>
      </c>
      <c r="K520" s="11" t="str">
        <f>IF(ISBLANK(DataPembayaran_BLU!Q519),"",DataPembayaran_BLU!Q519)</f>
        <v/>
      </c>
      <c r="L520" s="11" t="str">
        <f>IF(ISBLANK(DataPembayaran_BLU!R519),"",DataPembayaran_BLU!R519)</f>
        <v/>
      </c>
    </row>
    <row r="521" spans="1:12" ht="25.35" customHeight="1">
      <c r="A521" s="372" t="str">
        <f>IF(ISBLANK(DataPembayaran_BLU!A520),"",DataPembayaran_BLU!A520)</f>
        <v/>
      </c>
      <c r="B521" s="373" t="str">
        <f>IF(ISBLANK(DataPembayaran_BLU!B520),"",DataPembayaran_BLU!B520)</f>
        <v/>
      </c>
      <c r="C521" s="374" t="str">
        <f>IF(ISBLANK(DataPembayaran_BLU!C520),"",DataPembayaran_BLU!C520)</f>
        <v/>
      </c>
      <c r="D521" s="375" t="str">
        <f>IF(ISBLANK(DataPembayaran_BLU!$F520),"",DataPembayaran_BLU!$F520)</f>
        <v/>
      </c>
      <c r="E521" s="375" t="str">
        <f t="shared" si="8"/>
        <v/>
      </c>
      <c r="F521" s="10" t="str">
        <f>IF(ISBLANK(DataPembayaran_BLU!$L520),"",DataPembayaran_BLU!$L520)</f>
        <v/>
      </c>
      <c r="G521" s="372" t="str">
        <f>IF(ISBLANK(DataPembayaran_BLU!M520),"",DataPembayaran_BLU!M520)</f>
        <v/>
      </c>
      <c r="H521" s="11" t="str">
        <f>IF(ISBLANK(DataPembayaran_BLU!N520),"",DataPembayaran_BLU!N520)</f>
        <v/>
      </c>
      <c r="I521" s="12" t="str">
        <f>IF(ISBLANK(DataPembayaran_BLU!O520),"",DataPembayaran_BLU!O520)</f>
        <v/>
      </c>
      <c r="J521" s="11" t="str">
        <f>IF(ISBLANK(DataPembayaran_BLU!P520),"",DataPembayaran_BLU!P520)</f>
        <v/>
      </c>
      <c r="K521" s="11" t="str">
        <f>IF(ISBLANK(DataPembayaran_BLU!Q520),"",DataPembayaran_BLU!Q520)</f>
        <v/>
      </c>
      <c r="L521" s="11" t="str">
        <f>IF(ISBLANK(DataPembayaran_BLU!R520),"",DataPembayaran_BLU!R520)</f>
        <v/>
      </c>
    </row>
    <row r="522" spans="1:12" ht="25.35" customHeight="1">
      <c r="A522" s="372" t="str">
        <f>IF(ISBLANK(DataPembayaran_BLU!A521),"",DataPembayaran_BLU!A521)</f>
        <v/>
      </c>
      <c r="B522" s="373" t="str">
        <f>IF(ISBLANK(DataPembayaran_BLU!B521),"",DataPembayaran_BLU!B521)</f>
        <v/>
      </c>
      <c r="C522" s="374" t="str">
        <f>IF(ISBLANK(DataPembayaran_BLU!C521),"",DataPembayaran_BLU!C521)</f>
        <v/>
      </c>
      <c r="D522" s="375" t="str">
        <f>IF(ISBLANK(DataPembayaran_BLU!$F521),"",DataPembayaran_BLU!$F521)</f>
        <v/>
      </c>
      <c r="E522" s="375" t="str">
        <f t="shared" si="8"/>
        <v/>
      </c>
      <c r="F522" s="10" t="str">
        <f>IF(ISBLANK(DataPembayaran_BLU!$L521),"",DataPembayaran_BLU!$L521)</f>
        <v/>
      </c>
      <c r="G522" s="372" t="str">
        <f>IF(ISBLANK(DataPembayaran_BLU!M521),"",DataPembayaran_BLU!M521)</f>
        <v/>
      </c>
      <c r="H522" s="11" t="str">
        <f>IF(ISBLANK(DataPembayaran_BLU!N521),"",DataPembayaran_BLU!N521)</f>
        <v/>
      </c>
      <c r="I522" s="12" t="str">
        <f>IF(ISBLANK(DataPembayaran_BLU!O521),"",DataPembayaran_BLU!O521)</f>
        <v/>
      </c>
      <c r="J522" s="11" t="str">
        <f>IF(ISBLANK(DataPembayaran_BLU!P521),"",DataPembayaran_BLU!P521)</f>
        <v/>
      </c>
      <c r="K522" s="11" t="str">
        <f>IF(ISBLANK(DataPembayaran_BLU!Q521),"",DataPembayaran_BLU!Q521)</f>
        <v/>
      </c>
      <c r="L522" s="11" t="str">
        <f>IF(ISBLANK(DataPembayaran_BLU!R521),"",DataPembayaran_BLU!R521)</f>
        <v/>
      </c>
    </row>
    <row r="523" spans="1:12" ht="25.35" customHeight="1">
      <c r="A523" s="372" t="str">
        <f>IF(ISBLANK(DataPembayaran_BLU!A522),"",DataPembayaran_BLU!A522)</f>
        <v/>
      </c>
      <c r="B523" s="373" t="str">
        <f>IF(ISBLANK(DataPembayaran_BLU!B522),"",DataPembayaran_BLU!B522)</f>
        <v/>
      </c>
      <c r="C523" s="374" t="str">
        <f>IF(ISBLANK(DataPembayaran_BLU!C522),"",DataPembayaran_BLU!C522)</f>
        <v/>
      </c>
      <c r="D523" s="375" t="str">
        <f>IF(ISBLANK(DataPembayaran_BLU!$F522),"",DataPembayaran_BLU!$F522)</f>
        <v/>
      </c>
      <c r="E523" s="375" t="str">
        <f t="shared" si="8"/>
        <v/>
      </c>
      <c r="F523" s="10" t="str">
        <f>IF(ISBLANK(DataPembayaran_BLU!$L522),"",DataPembayaran_BLU!$L522)</f>
        <v/>
      </c>
      <c r="G523" s="372" t="str">
        <f>IF(ISBLANK(DataPembayaran_BLU!M522),"",DataPembayaran_BLU!M522)</f>
        <v/>
      </c>
      <c r="H523" s="11" t="str">
        <f>IF(ISBLANK(DataPembayaran_BLU!N522),"",DataPembayaran_BLU!N522)</f>
        <v/>
      </c>
      <c r="I523" s="12" t="str">
        <f>IF(ISBLANK(DataPembayaran_BLU!O522),"",DataPembayaran_BLU!O522)</f>
        <v/>
      </c>
      <c r="J523" s="11" t="str">
        <f>IF(ISBLANK(DataPembayaran_BLU!P522),"",DataPembayaran_BLU!P522)</f>
        <v/>
      </c>
      <c r="K523" s="11" t="str">
        <f>IF(ISBLANK(DataPembayaran_BLU!Q522),"",DataPembayaran_BLU!Q522)</f>
        <v/>
      </c>
      <c r="L523" s="11" t="str">
        <f>IF(ISBLANK(DataPembayaran_BLU!R522),"",DataPembayaran_BLU!R522)</f>
        <v/>
      </c>
    </row>
    <row r="524" spans="1:12" ht="25.35" customHeight="1">
      <c r="A524" s="372" t="str">
        <f>IF(ISBLANK(DataPembayaran_BLU!A523),"",DataPembayaran_BLU!A523)</f>
        <v/>
      </c>
      <c r="B524" s="373" t="str">
        <f>IF(ISBLANK(DataPembayaran_BLU!B523),"",DataPembayaran_BLU!B523)</f>
        <v/>
      </c>
      <c r="C524" s="374" t="str">
        <f>IF(ISBLANK(DataPembayaran_BLU!C523),"",DataPembayaran_BLU!C523)</f>
        <v/>
      </c>
      <c r="D524" s="375" t="str">
        <f>IF(ISBLANK(DataPembayaran_BLU!$F523),"",DataPembayaran_BLU!$F523)</f>
        <v/>
      </c>
      <c r="E524" s="375" t="str">
        <f t="shared" si="8"/>
        <v/>
      </c>
      <c r="F524" s="10" t="str">
        <f>IF(ISBLANK(DataPembayaran_BLU!$L523),"",DataPembayaran_BLU!$L523)</f>
        <v/>
      </c>
      <c r="G524" s="372" t="str">
        <f>IF(ISBLANK(DataPembayaran_BLU!M523),"",DataPembayaran_BLU!M523)</f>
        <v/>
      </c>
      <c r="H524" s="11" t="str">
        <f>IF(ISBLANK(DataPembayaran_BLU!N523),"",DataPembayaran_BLU!N523)</f>
        <v/>
      </c>
      <c r="I524" s="12" t="str">
        <f>IF(ISBLANK(DataPembayaran_BLU!O523),"",DataPembayaran_BLU!O523)</f>
        <v/>
      </c>
      <c r="J524" s="11" t="str">
        <f>IF(ISBLANK(DataPembayaran_BLU!P523),"",DataPembayaran_BLU!P523)</f>
        <v/>
      </c>
      <c r="K524" s="11" t="str">
        <f>IF(ISBLANK(DataPembayaran_BLU!Q523),"",DataPembayaran_BLU!Q523)</f>
        <v/>
      </c>
      <c r="L524" s="11" t="str">
        <f>IF(ISBLANK(DataPembayaran_BLU!R523),"",DataPembayaran_BLU!R523)</f>
        <v/>
      </c>
    </row>
    <row r="525" spans="1:12" ht="25.35" customHeight="1">
      <c r="A525" s="372" t="str">
        <f>IF(ISBLANK(DataPembayaran_BLU!A524),"",DataPembayaran_BLU!A524)</f>
        <v/>
      </c>
      <c r="B525" s="373" t="str">
        <f>IF(ISBLANK(DataPembayaran_BLU!B524),"",DataPembayaran_BLU!B524)</f>
        <v/>
      </c>
      <c r="C525" s="374" t="str">
        <f>IF(ISBLANK(DataPembayaran_BLU!C524),"",DataPembayaran_BLU!C524)</f>
        <v/>
      </c>
      <c r="D525" s="375" t="str">
        <f>IF(ISBLANK(DataPembayaran_BLU!$F524),"",DataPembayaran_BLU!$F524)</f>
        <v/>
      </c>
      <c r="E525" s="375" t="str">
        <f t="shared" si="8"/>
        <v/>
      </c>
      <c r="F525" s="10" t="str">
        <f>IF(ISBLANK(DataPembayaran_BLU!$L524),"",DataPembayaran_BLU!$L524)</f>
        <v/>
      </c>
      <c r="G525" s="372" t="str">
        <f>IF(ISBLANK(DataPembayaran_BLU!M524),"",DataPembayaran_BLU!M524)</f>
        <v/>
      </c>
      <c r="H525" s="11" t="str">
        <f>IF(ISBLANK(DataPembayaran_BLU!N524),"",DataPembayaran_BLU!N524)</f>
        <v/>
      </c>
      <c r="I525" s="12" t="str">
        <f>IF(ISBLANK(DataPembayaran_BLU!O524),"",DataPembayaran_BLU!O524)</f>
        <v/>
      </c>
      <c r="J525" s="11" t="str">
        <f>IF(ISBLANK(DataPembayaran_BLU!P524),"",DataPembayaran_BLU!P524)</f>
        <v/>
      </c>
      <c r="K525" s="11" t="str">
        <f>IF(ISBLANK(DataPembayaran_BLU!Q524),"",DataPembayaran_BLU!Q524)</f>
        <v/>
      </c>
      <c r="L525" s="11" t="str">
        <f>IF(ISBLANK(DataPembayaran_BLU!R524),"",DataPembayaran_BLU!R524)</f>
        <v/>
      </c>
    </row>
    <row r="526" spans="1:12" ht="25.35" customHeight="1">
      <c r="A526" s="372" t="str">
        <f>IF(ISBLANK(DataPembayaran_BLU!A525),"",DataPembayaran_BLU!A525)</f>
        <v/>
      </c>
      <c r="B526" s="373" t="str">
        <f>IF(ISBLANK(DataPembayaran_BLU!B525),"",DataPembayaran_BLU!B525)</f>
        <v/>
      </c>
      <c r="C526" s="374" t="str">
        <f>IF(ISBLANK(DataPembayaran_BLU!C525),"",DataPembayaran_BLU!C525)</f>
        <v/>
      </c>
      <c r="D526" s="375" t="str">
        <f>IF(ISBLANK(DataPembayaran_BLU!$F525),"",DataPembayaran_BLU!$F525)</f>
        <v/>
      </c>
      <c r="E526" s="375" t="str">
        <f t="shared" si="8"/>
        <v/>
      </c>
      <c r="F526" s="10" t="str">
        <f>IF(ISBLANK(DataPembayaran_BLU!$L525),"",DataPembayaran_BLU!$L525)</f>
        <v/>
      </c>
      <c r="G526" s="372" t="str">
        <f>IF(ISBLANK(DataPembayaran_BLU!M525),"",DataPembayaran_BLU!M525)</f>
        <v/>
      </c>
      <c r="H526" s="11" t="str">
        <f>IF(ISBLANK(DataPembayaran_BLU!N525),"",DataPembayaran_BLU!N525)</f>
        <v/>
      </c>
      <c r="I526" s="12" t="str">
        <f>IF(ISBLANK(DataPembayaran_BLU!O525),"",DataPembayaran_BLU!O525)</f>
        <v/>
      </c>
      <c r="J526" s="11" t="str">
        <f>IF(ISBLANK(DataPembayaran_BLU!P525),"",DataPembayaran_BLU!P525)</f>
        <v/>
      </c>
      <c r="K526" s="11" t="str">
        <f>IF(ISBLANK(DataPembayaran_BLU!Q525),"",DataPembayaran_BLU!Q525)</f>
        <v/>
      </c>
      <c r="L526" s="11" t="str">
        <f>IF(ISBLANK(DataPembayaran_BLU!R525),"",DataPembayaran_BLU!R525)</f>
        <v/>
      </c>
    </row>
    <row r="527" spans="1:12" ht="25.35" customHeight="1">
      <c r="A527" s="372" t="str">
        <f>IF(ISBLANK(DataPembayaran_BLU!A526),"",DataPembayaran_BLU!A526)</f>
        <v/>
      </c>
      <c r="B527" s="373" t="str">
        <f>IF(ISBLANK(DataPembayaran_BLU!B526),"",DataPembayaran_BLU!B526)</f>
        <v/>
      </c>
      <c r="C527" s="374" t="str">
        <f>IF(ISBLANK(DataPembayaran_BLU!C526),"",DataPembayaran_BLU!C526)</f>
        <v/>
      </c>
      <c r="D527" s="375" t="str">
        <f>IF(ISBLANK(DataPembayaran_BLU!$F526),"",DataPembayaran_BLU!$F526)</f>
        <v/>
      </c>
      <c r="E527" s="375" t="str">
        <f t="shared" si="8"/>
        <v/>
      </c>
      <c r="F527" s="10" t="str">
        <f>IF(ISBLANK(DataPembayaran_BLU!$L526),"",DataPembayaran_BLU!$L526)</f>
        <v/>
      </c>
      <c r="G527" s="372" t="str">
        <f>IF(ISBLANK(DataPembayaran_BLU!M526),"",DataPembayaran_BLU!M526)</f>
        <v/>
      </c>
      <c r="H527" s="11" t="str">
        <f>IF(ISBLANK(DataPembayaran_BLU!N526),"",DataPembayaran_BLU!N526)</f>
        <v/>
      </c>
      <c r="I527" s="12" t="str">
        <f>IF(ISBLANK(DataPembayaran_BLU!O526),"",DataPembayaran_BLU!O526)</f>
        <v/>
      </c>
      <c r="J527" s="11" t="str">
        <f>IF(ISBLANK(DataPembayaran_BLU!P526),"",DataPembayaran_BLU!P526)</f>
        <v/>
      </c>
      <c r="K527" s="11" t="str">
        <f>IF(ISBLANK(DataPembayaran_BLU!Q526),"",DataPembayaran_BLU!Q526)</f>
        <v/>
      </c>
      <c r="L527" s="11" t="str">
        <f>IF(ISBLANK(DataPembayaran_BLU!R526),"",DataPembayaran_BLU!R526)</f>
        <v/>
      </c>
    </row>
    <row r="528" spans="1:12" ht="25.35" customHeight="1">
      <c r="A528" s="372" t="str">
        <f>IF(ISBLANK(DataPembayaran_BLU!A527),"",DataPembayaran_BLU!A527)</f>
        <v/>
      </c>
      <c r="B528" s="373" t="str">
        <f>IF(ISBLANK(DataPembayaran_BLU!B527),"",DataPembayaran_BLU!B527)</f>
        <v/>
      </c>
      <c r="C528" s="374" t="str">
        <f>IF(ISBLANK(DataPembayaran_BLU!C527),"",DataPembayaran_BLU!C527)</f>
        <v/>
      </c>
      <c r="D528" s="375" t="str">
        <f>IF(ISBLANK(DataPembayaran_BLU!$F527),"",DataPembayaran_BLU!$F527)</f>
        <v/>
      </c>
      <c r="E528" s="375" t="str">
        <f t="shared" si="8"/>
        <v/>
      </c>
      <c r="F528" s="10" t="str">
        <f>IF(ISBLANK(DataPembayaran_BLU!$L527),"",DataPembayaran_BLU!$L527)</f>
        <v/>
      </c>
      <c r="G528" s="372" t="str">
        <f>IF(ISBLANK(DataPembayaran_BLU!M527),"",DataPembayaran_BLU!M527)</f>
        <v/>
      </c>
      <c r="H528" s="11" t="str">
        <f>IF(ISBLANK(DataPembayaran_BLU!N527),"",DataPembayaran_BLU!N527)</f>
        <v/>
      </c>
      <c r="I528" s="12" t="str">
        <f>IF(ISBLANK(DataPembayaran_BLU!O527),"",DataPembayaran_BLU!O527)</f>
        <v/>
      </c>
      <c r="J528" s="11" t="str">
        <f>IF(ISBLANK(DataPembayaran_BLU!P527),"",DataPembayaran_BLU!P527)</f>
        <v/>
      </c>
      <c r="K528" s="11" t="str">
        <f>IF(ISBLANK(DataPembayaran_BLU!Q527),"",DataPembayaran_BLU!Q527)</f>
        <v/>
      </c>
      <c r="L528" s="11" t="str">
        <f>IF(ISBLANK(DataPembayaran_BLU!R527),"",DataPembayaran_BLU!R527)</f>
        <v/>
      </c>
    </row>
    <row r="529" spans="1:12" ht="25.35" customHeight="1">
      <c r="A529" s="372" t="str">
        <f>IF(ISBLANK(DataPembayaran_BLU!A528),"",DataPembayaran_BLU!A528)</f>
        <v/>
      </c>
      <c r="B529" s="373" t="str">
        <f>IF(ISBLANK(DataPembayaran_BLU!B528),"",DataPembayaran_BLU!B528)</f>
        <v/>
      </c>
      <c r="C529" s="374" t="str">
        <f>IF(ISBLANK(DataPembayaran_BLU!C528),"",DataPembayaran_BLU!C528)</f>
        <v/>
      </c>
      <c r="D529" s="375" t="str">
        <f>IF(ISBLANK(DataPembayaran_BLU!$F528),"",DataPembayaran_BLU!$F528)</f>
        <v/>
      </c>
      <c r="E529" s="375" t="str">
        <f t="shared" si="8"/>
        <v/>
      </c>
      <c r="F529" s="10" t="str">
        <f>IF(ISBLANK(DataPembayaran_BLU!$L528),"",DataPembayaran_BLU!$L528)</f>
        <v/>
      </c>
      <c r="G529" s="372" t="str">
        <f>IF(ISBLANK(DataPembayaran_BLU!M528),"",DataPembayaran_BLU!M528)</f>
        <v/>
      </c>
      <c r="H529" s="11" t="str">
        <f>IF(ISBLANK(DataPembayaran_BLU!N528),"",DataPembayaran_BLU!N528)</f>
        <v/>
      </c>
      <c r="I529" s="12" t="str">
        <f>IF(ISBLANK(DataPembayaran_BLU!O528),"",DataPembayaran_BLU!O528)</f>
        <v/>
      </c>
      <c r="J529" s="11" t="str">
        <f>IF(ISBLANK(DataPembayaran_BLU!P528),"",DataPembayaran_BLU!P528)</f>
        <v/>
      </c>
      <c r="K529" s="11" t="str">
        <f>IF(ISBLANK(DataPembayaran_BLU!Q528),"",DataPembayaran_BLU!Q528)</f>
        <v/>
      </c>
      <c r="L529" s="11" t="str">
        <f>IF(ISBLANK(DataPembayaran_BLU!R528),"",DataPembayaran_BLU!R528)</f>
        <v/>
      </c>
    </row>
    <row r="530" spans="1:12" ht="25.35" customHeight="1">
      <c r="A530" s="372" t="str">
        <f>IF(ISBLANK(DataPembayaran_BLU!A529),"",DataPembayaran_BLU!A529)</f>
        <v/>
      </c>
      <c r="B530" s="373" t="str">
        <f>IF(ISBLANK(DataPembayaran_BLU!B529),"",DataPembayaran_BLU!B529)</f>
        <v/>
      </c>
      <c r="C530" s="374" t="str">
        <f>IF(ISBLANK(DataPembayaran_BLU!C529),"",DataPembayaran_BLU!C529)</f>
        <v/>
      </c>
      <c r="D530" s="375" t="str">
        <f>IF(ISBLANK(DataPembayaran_BLU!$F529),"",DataPembayaran_BLU!$F529)</f>
        <v/>
      </c>
      <c r="E530" s="375" t="str">
        <f t="shared" si="8"/>
        <v/>
      </c>
      <c r="F530" s="10" t="str">
        <f>IF(ISBLANK(DataPembayaran_BLU!$L529),"",DataPembayaran_BLU!$L529)</f>
        <v/>
      </c>
      <c r="G530" s="372" t="str">
        <f>IF(ISBLANK(DataPembayaran_BLU!M529),"",DataPembayaran_BLU!M529)</f>
        <v/>
      </c>
      <c r="H530" s="11" t="str">
        <f>IF(ISBLANK(DataPembayaran_BLU!N529),"",DataPembayaran_BLU!N529)</f>
        <v/>
      </c>
      <c r="I530" s="12" t="str">
        <f>IF(ISBLANK(DataPembayaran_BLU!O529),"",DataPembayaran_BLU!O529)</f>
        <v/>
      </c>
      <c r="J530" s="11" t="str">
        <f>IF(ISBLANK(DataPembayaran_BLU!P529),"",DataPembayaran_BLU!P529)</f>
        <v/>
      </c>
      <c r="K530" s="11" t="str">
        <f>IF(ISBLANK(DataPembayaran_BLU!Q529),"",DataPembayaran_BLU!Q529)</f>
        <v/>
      </c>
      <c r="L530" s="11" t="str">
        <f>IF(ISBLANK(DataPembayaran_BLU!R529),"",DataPembayaran_BLU!R529)</f>
        <v/>
      </c>
    </row>
    <row r="531" spans="1:12" ht="25.35" customHeight="1">
      <c r="A531" s="372" t="str">
        <f>IF(ISBLANK(DataPembayaran_BLU!A530),"",DataPembayaran_BLU!A530)</f>
        <v/>
      </c>
      <c r="B531" s="373" t="str">
        <f>IF(ISBLANK(DataPembayaran_BLU!B530),"",DataPembayaran_BLU!B530)</f>
        <v/>
      </c>
      <c r="C531" s="374" t="str">
        <f>IF(ISBLANK(DataPembayaran_BLU!C530),"",DataPembayaran_BLU!C530)</f>
        <v/>
      </c>
      <c r="D531" s="375" t="str">
        <f>IF(ISBLANK(DataPembayaran_BLU!$F530),"",DataPembayaran_BLU!$F530)</f>
        <v/>
      </c>
      <c r="E531" s="375" t="str">
        <f t="shared" si="8"/>
        <v/>
      </c>
      <c r="F531" s="10" t="str">
        <f>IF(ISBLANK(DataPembayaran_BLU!$L530),"",DataPembayaran_BLU!$L530)</f>
        <v/>
      </c>
      <c r="G531" s="372" t="str">
        <f>IF(ISBLANK(DataPembayaran_BLU!M530),"",DataPembayaran_BLU!M530)</f>
        <v/>
      </c>
      <c r="H531" s="11" t="str">
        <f>IF(ISBLANK(DataPembayaran_BLU!N530),"",DataPembayaran_BLU!N530)</f>
        <v/>
      </c>
      <c r="I531" s="12" t="str">
        <f>IF(ISBLANK(DataPembayaran_BLU!O530),"",DataPembayaran_BLU!O530)</f>
        <v/>
      </c>
      <c r="J531" s="11" t="str">
        <f>IF(ISBLANK(DataPembayaran_BLU!P530),"",DataPembayaran_BLU!P530)</f>
        <v/>
      </c>
      <c r="K531" s="11" t="str">
        <f>IF(ISBLANK(DataPembayaran_BLU!Q530),"",DataPembayaran_BLU!Q530)</f>
        <v/>
      </c>
      <c r="L531" s="11" t="str">
        <f>IF(ISBLANK(DataPembayaran_BLU!R530),"",DataPembayaran_BLU!R530)</f>
        <v/>
      </c>
    </row>
    <row r="532" spans="1:12" ht="25.35" customHeight="1">
      <c r="A532" s="372" t="str">
        <f>IF(ISBLANK(DataPembayaran_BLU!A531),"",DataPembayaran_BLU!A531)</f>
        <v/>
      </c>
      <c r="B532" s="373" t="str">
        <f>IF(ISBLANK(DataPembayaran_BLU!B531),"",DataPembayaran_BLU!B531)</f>
        <v/>
      </c>
      <c r="C532" s="374" t="str">
        <f>IF(ISBLANK(DataPembayaran_BLU!C531),"",DataPembayaran_BLU!C531)</f>
        <v/>
      </c>
      <c r="D532" s="375" t="str">
        <f>IF(ISBLANK(DataPembayaran_BLU!$F531),"",DataPembayaran_BLU!$F531)</f>
        <v/>
      </c>
      <c r="E532" s="375" t="str">
        <f t="shared" si="8"/>
        <v/>
      </c>
      <c r="F532" s="10" t="str">
        <f>IF(ISBLANK(DataPembayaran_BLU!$L531),"",DataPembayaran_BLU!$L531)</f>
        <v/>
      </c>
      <c r="G532" s="372" t="str">
        <f>IF(ISBLANK(DataPembayaran_BLU!M531),"",DataPembayaran_BLU!M531)</f>
        <v/>
      </c>
      <c r="H532" s="11" t="str">
        <f>IF(ISBLANK(DataPembayaran_BLU!N531),"",DataPembayaran_BLU!N531)</f>
        <v/>
      </c>
      <c r="I532" s="12" t="str">
        <f>IF(ISBLANK(DataPembayaran_BLU!O531),"",DataPembayaran_BLU!O531)</f>
        <v/>
      </c>
      <c r="J532" s="11" t="str">
        <f>IF(ISBLANK(DataPembayaran_BLU!P531),"",DataPembayaran_BLU!P531)</f>
        <v/>
      </c>
      <c r="K532" s="11" t="str">
        <f>IF(ISBLANK(DataPembayaran_BLU!Q531),"",DataPembayaran_BLU!Q531)</f>
        <v/>
      </c>
      <c r="L532" s="11" t="str">
        <f>IF(ISBLANK(DataPembayaran_BLU!R531),"",DataPembayaran_BLU!R531)</f>
        <v/>
      </c>
    </row>
    <row r="533" spans="1:12" ht="25.35" customHeight="1">
      <c r="A533" s="372" t="str">
        <f>IF(ISBLANK(DataPembayaran_BLU!A532),"",DataPembayaran_BLU!A532)</f>
        <v/>
      </c>
      <c r="B533" s="373" t="str">
        <f>IF(ISBLANK(DataPembayaran_BLU!B532),"",DataPembayaran_BLU!B532)</f>
        <v/>
      </c>
      <c r="C533" s="374" t="str">
        <f>IF(ISBLANK(DataPembayaran_BLU!C532),"",DataPembayaran_BLU!C532)</f>
        <v/>
      </c>
      <c r="D533" s="375" t="str">
        <f>IF(ISBLANK(DataPembayaran_BLU!$F532),"",DataPembayaran_BLU!$F532)</f>
        <v/>
      </c>
      <c r="E533" s="375" t="str">
        <f t="shared" si="8"/>
        <v/>
      </c>
      <c r="F533" s="10" t="str">
        <f>IF(ISBLANK(DataPembayaran_BLU!$L532),"",DataPembayaran_BLU!$L532)</f>
        <v/>
      </c>
      <c r="G533" s="372" t="str">
        <f>IF(ISBLANK(DataPembayaran_BLU!M532),"",DataPembayaran_BLU!M532)</f>
        <v/>
      </c>
      <c r="H533" s="11" t="str">
        <f>IF(ISBLANK(DataPembayaran_BLU!N532),"",DataPembayaran_BLU!N532)</f>
        <v/>
      </c>
      <c r="I533" s="12" t="str">
        <f>IF(ISBLANK(DataPembayaran_BLU!O532),"",DataPembayaran_BLU!O532)</f>
        <v/>
      </c>
      <c r="J533" s="11" t="str">
        <f>IF(ISBLANK(DataPembayaran_BLU!P532),"",DataPembayaran_BLU!P532)</f>
        <v/>
      </c>
      <c r="K533" s="11" t="str">
        <f>IF(ISBLANK(DataPembayaran_BLU!Q532),"",DataPembayaran_BLU!Q532)</f>
        <v/>
      </c>
      <c r="L533" s="11" t="str">
        <f>IF(ISBLANK(DataPembayaran_BLU!R532),"",DataPembayaran_BLU!R532)</f>
        <v/>
      </c>
    </row>
    <row r="534" spans="1:12" ht="25.35" customHeight="1">
      <c r="A534" s="372" t="str">
        <f>IF(ISBLANK(DataPembayaran_BLU!A533),"",DataPembayaran_BLU!A533)</f>
        <v/>
      </c>
      <c r="B534" s="373" t="str">
        <f>IF(ISBLANK(DataPembayaran_BLU!B533),"",DataPembayaran_BLU!B533)</f>
        <v/>
      </c>
      <c r="C534" s="374" t="str">
        <f>IF(ISBLANK(DataPembayaran_BLU!C533),"",DataPembayaran_BLU!C533)</f>
        <v/>
      </c>
      <c r="D534" s="375" t="str">
        <f>IF(ISBLANK(DataPembayaran_BLU!$F533),"",DataPembayaran_BLU!$F533)</f>
        <v/>
      </c>
      <c r="E534" s="375" t="str">
        <f t="shared" si="8"/>
        <v/>
      </c>
      <c r="F534" s="10" t="str">
        <f>IF(ISBLANK(DataPembayaran_BLU!$L533),"",DataPembayaran_BLU!$L533)</f>
        <v/>
      </c>
      <c r="G534" s="372" t="str">
        <f>IF(ISBLANK(DataPembayaran_BLU!M533),"",DataPembayaran_BLU!M533)</f>
        <v/>
      </c>
      <c r="H534" s="11" t="str">
        <f>IF(ISBLANK(DataPembayaran_BLU!N533),"",DataPembayaran_BLU!N533)</f>
        <v/>
      </c>
      <c r="I534" s="12" t="str">
        <f>IF(ISBLANK(DataPembayaran_BLU!O533),"",DataPembayaran_BLU!O533)</f>
        <v/>
      </c>
      <c r="J534" s="11" t="str">
        <f>IF(ISBLANK(DataPembayaran_BLU!P533),"",DataPembayaran_BLU!P533)</f>
        <v/>
      </c>
      <c r="K534" s="11" t="str">
        <f>IF(ISBLANK(DataPembayaran_BLU!Q533),"",DataPembayaran_BLU!Q533)</f>
        <v/>
      </c>
      <c r="L534" s="11" t="str">
        <f>IF(ISBLANK(DataPembayaran_BLU!R533),"",DataPembayaran_BLU!R533)</f>
        <v/>
      </c>
    </row>
    <row r="535" spans="1:12" ht="25.35" customHeight="1">
      <c r="A535" s="372" t="str">
        <f>IF(ISBLANK(DataPembayaran_BLU!A534),"",DataPembayaran_BLU!A534)</f>
        <v/>
      </c>
      <c r="B535" s="373" t="str">
        <f>IF(ISBLANK(DataPembayaran_BLU!B534),"",DataPembayaran_BLU!B534)</f>
        <v/>
      </c>
      <c r="C535" s="374" t="str">
        <f>IF(ISBLANK(DataPembayaran_BLU!C534),"",DataPembayaran_BLU!C534)</f>
        <v/>
      </c>
      <c r="D535" s="375" t="str">
        <f>IF(ISBLANK(DataPembayaran_BLU!$F534),"",DataPembayaran_BLU!$F534)</f>
        <v/>
      </c>
      <c r="E535" s="375" t="str">
        <f t="shared" si="8"/>
        <v/>
      </c>
      <c r="F535" s="10" t="str">
        <f>IF(ISBLANK(DataPembayaran_BLU!$L534),"",DataPembayaran_BLU!$L534)</f>
        <v/>
      </c>
      <c r="G535" s="372" t="str">
        <f>IF(ISBLANK(DataPembayaran_BLU!M534),"",DataPembayaran_BLU!M534)</f>
        <v/>
      </c>
      <c r="H535" s="11" t="str">
        <f>IF(ISBLANK(DataPembayaran_BLU!N534),"",DataPembayaran_BLU!N534)</f>
        <v/>
      </c>
      <c r="I535" s="12" t="str">
        <f>IF(ISBLANK(DataPembayaran_BLU!O534),"",DataPembayaran_BLU!O534)</f>
        <v/>
      </c>
      <c r="J535" s="11" t="str">
        <f>IF(ISBLANK(DataPembayaran_BLU!P534),"",DataPembayaran_BLU!P534)</f>
        <v/>
      </c>
      <c r="K535" s="11" t="str">
        <f>IF(ISBLANK(DataPembayaran_BLU!Q534),"",DataPembayaran_BLU!Q534)</f>
        <v/>
      </c>
      <c r="L535" s="11" t="str">
        <f>IF(ISBLANK(DataPembayaran_BLU!R534),"",DataPembayaran_BLU!R534)</f>
        <v/>
      </c>
    </row>
    <row r="536" spans="1:12" ht="25.35" customHeight="1">
      <c r="A536" s="372" t="str">
        <f>IF(ISBLANK(DataPembayaran_BLU!A535),"",DataPembayaran_BLU!A535)</f>
        <v/>
      </c>
      <c r="B536" s="373" t="str">
        <f>IF(ISBLANK(DataPembayaran_BLU!B535),"",DataPembayaran_BLU!B535)</f>
        <v/>
      </c>
      <c r="C536" s="374" t="str">
        <f>IF(ISBLANK(DataPembayaran_BLU!C535),"",DataPembayaran_BLU!C535)</f>
        <v/>
      </c>
      <c r="D536" s="375" t="str">
        <f>IF(ISBLANK(DataPembayaran_BLU!$F535),"",DataPembayaran_BLU!$F535)</f>
        <v/>
      </c>
      <c r="E536" s="375" t="str">
        <f t="shared" si="8"/>
        <v/>
      </c>
      <c r="F536" s="10" t="str">
        <f>IF(ISBLANK(DataPembayaran_BLU!$L535),"",DataPembayaran_BLU!$L535)</f>
        <v/>
      </c>
      <c r="G536" s="372" t="str">
        <f>IF(ISBLANK(DataPembayaran_BLU!M535),"",DataPembayaran_BLU!M535)</f>
        <v/>
      </c>
      <c r="H536" s="11" t="str">
        <f>IF(ISBLANK(DataPembayaran_BLU!N535),"",DataPembayaran_BLU!N535)</f>
        <v/>
      </c>
      <c r="I536" s="12" t="str">
        <f>IF(ISBLANK(DataPembayaran_BLU!O535),"",DataPembayaran_BLU!O535)</f>
        <v/>
      </c>
      <c r="J536" s="11" t="str">
        <f>IF(ISBLANK(DataPembayaran_BLU!P535),"",DataPembayaran_BLU!P535)</f>
        <v/>
      </c>
      <c r="K536" s="11" t="str">
        <f>IF(ISBLANK(DataPembayaran_BLU!Q535),"",DataPembayaran_BLU!Q535)</f>
        <v/>
      </c>
      <c r="L536" s="11" t="str">
        <f>IF(ISBLANK(DataPembayaran_BLU!R535),"",DataPembayaran_BLU!R535)</f>
        <v/>
      </c>
    </row>
    <row r="537" spans="1:12" ht="25.35" customHeight="1">
      <c r="A537" s="372" t="str">
        <f>IF(ISBLANK(DataPembayaran_BLU!A536),"",DataPembayaran_BLU!A536)</f>
        <v/>
      </c>
      <c r="B537" s="373" t="str">
        <f>IF(ISBLANK(DataPembayaran_BLU!B536),"",DataPembayaran_BLU!B536)</f>
        <v/>
      </c>
      <c r="C537" s="374" t="str">
        <f>IF(ISBLANK(DataPembayaran_BLU!C536),"",DataPembayaran_BLU!C536)</f>
        <v/>
      </c>
      <c r="D537" s="375" t="str">
        <f>IF(ISBLANK(DataPembayaran_BLU!$F536),"",DataPembayaran_BLU!$F536)</f>
        <v/>
      </c>
      <c r="E537" s="375" t="str">
        <f t="shared" si="8"/>
        <v/>
      </c>
      <c r="F537" s="10" t="str">
        <f>IF(ISBLANK(DataPembayaran_BLU!$L536),"",DataPembayaran_BLU!$L536)</f>
        <v/>
      </c>
      <c r="G537" s="372" t="str">
        <f>IF(ISBLANK(DataPembayaran_BLU!M536),"",DataPembayaran_BLU!M536)</f>
        <v/>
      </c>
      <c r="H537" s="11" t="str">
        <f>IF(ISBLANK(DataPembayaran_BLU!N536),"",DataPembayaran_BLU!N536)</f>
        <v/>
      </c>
      <c r="I537" s="12" t="str">
        <f>IF(ISBLANK(DataPembayaran_BLU!O536),"",DataPembayaran_BLU!O536)</f>
        <v/>
      </c>
      <c r="J537" s="11" t="str">
        <f>IF(ISBLANK(DataPembayaran_BLU!P536),"",DataPembayaran_BLU!P536)</f>
        <v/>
      </c>
      <c r="K537" s="11" t="str">
        <f>IF(ISBLANK(DataPembayaran_BLU!Q536),"",DataPembayaran_BLU!Q536)</f>
        <v/>
      </c>
      <c r="L537" s="11" t="str">
        <f>IF(ISBLANK(DataPembayaran_BLU!R536),"",DataPembayaran_BLU!R536)</f>
        <v/>
      </c>
    </row>
    <row r="538" spans="1:12" ht="25.35" customHeight="1">
      <c r="A538" s="372" t="str">
        <f>IF(ISBLANK(DataPembayaran_BLU!A537),"",DataPembayaran_BLU!A537)</f>
        <v/>
      </c>
      <c r="B538" s="373" t="str">
        <f>IF(ISBLANK(DataPembayaran_BLU!B537),"",DataPembayaran_BLU!B537)</f>
        <v/>
      </c>
      <c r="C538" s="374" t="str">
        <f>IF(ISBLANK(DataPembayaran_BLU!C537),"",DataPembayaran_BLU!C537)</f>
        <v/>
      </c>
      <c r="D538" s="375" t="str">
        <f>IF(ISBLANK(DataPembayaran_BLU!$F537),"",DataPembayaran_BLU!$F537)</f>
        <v/>
      </c>
      <c r="E538" s="375" t="str">
        <f t="shared" si="8"/>
        <v/>
      </c>
      <c r="F538" s="10" t="str">
        <f>IF(ISBLANK(DataPembayaran_BLU!$L537),"",DataPembayaran_BLU!$L537)</f>
        <v/>
      </c>
      <c r="G538" s="372" t="str">
        <f>IF(ISBLANK(DataPembayaran_BLU!M537),"",DataPembayaran_BLU!M537)</f>
        <v/>
      </c>
      <c r="H538" s="11" t="str">
        <f>IF(ISBLANK(DataPembayaran_BLU!N537),"",DataPembayaran_BLU!N537)</f>
        <v/>
      </c>
      <c r="I538" s="12" t="str">
        <f>IF(ISBLANK(DataPembayaran_BLU!O537),"",DataPembayaran_BLU!O537)</f>
        <v/>
      </c>
      <c r="J538" s="11" t="str">
        <f>IF(ISBLANK(DataPembayaran_BLU!P537),"",DataPembayaran_BLU!P537)</f>
        <v/>
      </c>
      <c r="K538" s="11" t="str">
        <f>IF(ISBLANK(DataPembayaran_BLU!Q537),"",DataPembayaran_BLU!Q537)</f>
        <v/>
      </c>
      <c r="L538" s="11" t="str">
        <f>IF(ISBLANK(DataPembayaran_BLU!R537),"",DataPembayaran_BLU!R537)</f>
        <v/>
      </c>
    </row>
    <row r="539" spans="1:12" ht="25.35" customHeight="1">
      <c r="A539" s="372" t="str">
        <f>IF(ISBLANK(DataPembayaran_BLU!A538),"",DataPembayaran_BLU!A538)</f>
        <v/>
      </c>
      <c r="B539" s="373" t="str">
        <f>IF(ISBLANK(DataPembayaran_BLU!B538),"",DataPembayaran_BLU!B538)</f>
        <v/>
      </c>
      <c r="C539" s="374" t="str">
        <f>IF(ISBLANK(DataPembayaran_BLU!C538),"",DataPembayaran_BLU!C538)</f>
        <v/>
      </c>
      <c r="D539" s="375" t="str">
        <f>IF(ISBLANK(DataPembayaran_BLU!$F538),"",DataPembayaran_BLU!$F538)</f>
        <v/>
      </c>
      <c r="E539" s="375" t="str">
        <f t="shared" si="8"/>
        <v/>
      </c>
      <c r="F539" s="10" t="str">
        <f>IF(ISBLANK(DataPembayaran_BLU!$L538),"",DataPembayaran_BLU!$L538)</f>
        <v/>
      </c>
      <c r="G539" s="372" t="str">
        <f>IF(ISBLANK(DataPembayaran_BLU!M538),"",DataPembayaran_BLU!M538)</f>
        <v/>
      </c>
      <c r="H539" s="11" t="str">
        <f>IF(ISBLANK(DataPembayaran_BLU!N538),"",DataPembayaran_BLU!N538)</f>
        <v/>
      </c>
      <c r="I539" s="12" t="str">
        <f>IF(ISBLANK(DataPembayaran_BLU!O538),"",DataPembayaran_BLU!O538)</f>
        <v/>
      </c>
      <c r="J539" s="11" t="str">
        <f>IF(ISBLANK(DataPembayaran_BLU!P538),"",DataPembayaran_BLU!P538)</f>
        <v/>
      </c>
      <c r="K539" s="11" t="str">
        <f>IF(ISBLANK(DataPembayaran_BLU!Q538),"",DataPembayaran_BLU!Q538)</f>
        <v/>
      </c>
      <c r="L539" s="11" t="str">
        <f>IF(ISBLANK(DataPembayaran_BLU!R538),"",DataPembayaran_BLU!R538)</f>
        <v/>
      </c>
    </row>
    <row r="540" spans="1:12" ht="25.35" customHeight="1">
      <c r="A540" s="372" t="str">
        <f>IF(ISBLANK(DataPembayaran_BLU!A539),"",DataPembayaran_BLU!A539)</f>
        <v/>
      </c>
      <c r="B540" s="373" t="str">
        <f>IF(ISBLANK(DataPembayaran_BLU!B539),"",DataPembayaran_BLU!B539)</f>
        <v/>
      </c>
      <c r="C540" s="374" t="str">
        <f>IF(ISBLANK(DataPembayaran_BLU!C539),"",DataPembayaran_BLU!C539)</f>
        <v/>
      </c>
      <c r="D540" s="375" t="str">
        <f>IF(ISBLANK(DataPembayaran_BLU!$F539),"",DataPembayaran_BLU!$F539)</f>
        <v/>
      </c>
      <c r="E540" s="375" t="str">
        <f t="shared" si="8"/>
        <v/>
      </c>
      <c r="F540" s="10" t="str">
        <f>IF(ISBLANK(DataPembayaran_BLU!$L539),"",DataPembayaran_BLU!$L539)</f>
        <v/>
      </c>
      <c r="G540" s="372" t="str">
        <f>IF(ISBLANK(DataPembayaran_BLU!M539),"",DataPembayaran_BLU!M539)</f>
        <v/>
      </c>
      <c r="H540" s="11" t="str">
        <f>IF(ISBLANK(DataPembayaran_BLU!N539),"",DataPembayaran_BLU!N539)</f>
        <v/>
      </c>
      <c r="I540" s="12" t="str">
        <f>IF(ISBLANK(DataPembayaran_BLU!O539),"",DataPembayaran_BLU!O539)</f>
        <v/>
      </c>
      <c r="J540" s="11" t="str">
        <f>IF(ISBLANK(DataPembayaran_BLU!P539),"",DataPembayaran_BLU!P539)</f>
        <v/>
      </c>
      <c r="K540" s="11" t="str">
        <f>IF(ISBLANK(DataPembayaran_BLU!Q539),"",DataPembayaran_BLU!Q539)</f>
        <v/>
      </c>
      <c r="L540" s="11" t="str">
        <f>IF(ISBLANK(DataPembayaran_BLU!R539),"",DataPembayaran_BLU!R539)</f>
        <v/>
      </c>
    </row>
    <row r="541" spans="1:12" ht="25.35" customHeight="1">
      <c r="A541" s="372" t="str">
        <f>IF(ISBLANK(DataPembayaran_BLU!A540),"",DataPembayaran_BLU!A540)</f>
        <v/>
      </c>
      <c r="B541" s="373" t="str">
        <f>IF(ISBLANK(DataPembayaran_BLU!B540),"",DataPembayaran_BLU!B540)</f>
        <v/>
      </c>
      <c r="C541" s="374" t="str">
        <f>IF(ISBLANK(DataPembayaran_BLU!C540),"",DataPembayaran_BLU!C540)</f>
        <v/>
      </c>
      <c r="D541" s="375" t="str">
        <f>IF(ISBLANK(DataPembayaran_BLU!$F540),"",DataPembayaran_BLU!$F540)</f>
        <v/>
      </c>
      <c r="E541" s="375" t="str">
        <f t="shared" si="8"/>
        <v/>
      </c>
      <c r="F541" s="10" t="str">
        <f>IF(ISBLANK(DataPembayaran_BLU!$L540),"",DataPembayaran_BLU!$L540)</f>
        <v/>
      </c>
      <c r="G541" s="372" t="str">
        <f>IF(ISBLANK(DataPembayaran_BLU!M540),"",DataPembayaran_BLU!M540)</f>
        <v/>
      </c>
      <c r="H541" s="11" t="str">
        <f>IF(ISBLANK(DataPembayaran_BLU!N540),"",DataPembayaran_BLU!N540)</f>
        <v/>
      </c>
      <c r="I541" s="12" t="str">
        <f>IF(ISBLANK(DataPembayaran_BLU!O540),"",DataPembayaran_BLU!O540)</f>
        <v/>
      </c>
      <c r="J541" s="11" t="str">
        <f>IF(ISBLANK(DataPembayaran_BLU!P540),"",DataPembayaran_BLU!P540)</f>
        <v/>
      </c>
      <c r="K541" s="11" t="str">
        <f>IF(ISBLANK(DataPembayaran_BLU!Q540),"",DataPembayaran_BLU!Q540)</f>
        <v/>
      </c>
      <c r="L541" s="11" t="str">
        <f>IF(ISBLANK(DataPembayaran_BLU!R540),"",DataPembayaran_BLU!R540)</f>
        <v/>
      </c>
    </row>
    <row r="542" spans="1:12" ht="25.35" customHeight="1">
      <c r="A542" s="372" t="str">
        <f>IF(ISBLANK(DataPembayaran_BLU!A541),"",DataPembayaran_BLU!A541)</f>
        <v/>
      </c>
      <c r="B542" s="373" t="str">
        <f>IF(ISBLANK(DataPembayaran_BLU!B541),"",DataPembayaran_BLU!B541)</f>
        <v/>
      </c>
      <c r="C542" s="374" t="str">
        <f>IF(ISBLANK(DataPembayaran_BLU!C541),"",DataPembayaran_BLU!C541)</f>
        <v/>
      </c>
      <c r="D542" s="375" t="str">
        <f>IF(ISBLANK(DataPembayaran_BLU!$F541),"",DataPembayaran_BLU!$F541)</f>
        <v/>
      </c>
      <c r="E542" s="375" t="str">
        <f t="shared" si="8"/>
        <v/>
      </c>
      <c r="F542" s="10" t="str">
        <f>IF(ISBLANK(DataPembayaran_BLU!$L541),"",DataPembayaran_BLU!$L541)</f>
        <v/>
      </c>
      <c r="G542" s="372" t="str">
        <f>IF(ISBLANK(DataPembayaran_BLU!M541),"",DataPembayaran_BLU!M541)</f>
        <v/>
      </c>
      <c r="H542" s="11" t="str">
        <f>IF(ISBLANK(DataPembayaran_BLU!N541),"",DataPembayaran_BLU!N541)</f>
        <v/>
      </c>
      <c r="I542" s="12" t="str">
        <f>IF(ISBLANK(DataPembayaran_BLU!O541),"",DataPembayaran_BLU!O541)</f>
        <v/>
      </c>
      <c r="J542" s="11" t="str">
        <f>IF(ISBLANK(DataPembayaran_BLU!P541),"",DataPembayaran_BLU!P541)</f>
        <v/>
      </c>
      <c r="K542" s="11" t="str">
        <f>IF(ISBLANK(DataPembayaran_BLU!Q541),"",DataPembayaran_BLU!Q541)</f>
        <v/>
      </c>
      <c r="L542" s="11" t="str">
        <f>IF(ISBLANK(DataPembayaran_BLU!R541),"",DataPembayaran_BLU!R541)</f>
        <v/>
      </c>
    </row>
    <row r="543" spans="1:12" ht="25.35" customHeight="1">
      <c r="A543" s="372" t="str">
        <f>IF(ISBLANK(DataPembayaran_BLU!A542),"",DataPembayaran_BLU!A542)</f>
        <v/>
      </c>
      <c r="B543" s="373" t="str">
        <f>IF(ISBLANK(DataPembayaran_BLU!B542),"",DataPembayaran_BLU!B542)</f>
        <v/>
      </c>
      <c r="C543" s="374" t="str">
        <f>IF(ISBLANK(DataPembayaran_BLU!C542),"",DataPembayaran_BLU!C542)</f>
        <v/>
      </c>
      <c r="D543" s="375" t="str">
        <f>IF(ISBLANK(DataPembayaran_BLU!$F542),"",DataPembayaran_BLU!$F542)</f>
        <v/>
      </c>
      <c r="E543" s="375" t="str">
        <f t="shared" si="8"/>
        <v/>
      </c>
      <c r="F543" s="10" t="str">
        <f>IF(ISBLANK(DataPembayaran_BLU!$L542),"",DataPembayaran_BLU!$L542)</f>
        <v/>
      </c>
      <c r="G543" s="372" t="str">
        <f>IF(ISBLANK(DataPembayaran_BLU!M542),"",DataPembayaran_BLU!M542)</f>
        <v/>
      </c>
      <c r="H543" s="11" t="str">
        <f>IF(ISBLANK(DataPembayaran_BLU!N542),"",DataPembayaran_BLU!N542)</f>
        <v/>
      </c>
      <c r="I543" s="12" t="str">
        <f>IF(ISBLANK(DataPembayaran_BLU!O542),"",DataPembayaran_BLU!O542)</f>
        <v/>
      </c>
      <c r="J543" s="11" t="str">
        <f>IF(ISBLANK(DataPembayaran_BLU!P542),"",DataPembayaran_BLU!P542)</f>
        <v/>
      </c>
      <c r="K543" s="11" t="str">
        <f>IF(ISBLANK(DataPembayaran_BLU!Q542),"",DataPembayaran_BLU!Q542)</f>
        <v/>
      </c>
      <c r="L543" s="11" t="str">
        <f>IF(ISBLANK(DataPembayaran_BLU!R542),"",DataPembayaran_BLU!R542)</f>
        <v/>
      </c>
    </row>
    <row r="544" spans="1:12" ht="25.35" customHeight="1">
      <c r="A544" s="372" t="str">
        <f>IF(ISBLANK(DataPembayaran_BLU!A543),"",DataPembayaran_BLU!A543)</f>
        <v/>
      </c>
      <c r="B544" s="373" t="str">
        <f>IF(ISBLANK(DataPembayaran_BLU!B543),"",DataPembayaran_BLU!B543)</f>
        <v/>
      </c>
      <c r="C544" s="374" t="str">
        <f>IF(ISBLANK(DataPembayaran_BLU!C543),"",DataPembayaran_BLU!C543)</f>
        <v/>
      </c>
      <c r="D544" s="375" t="str">
        <f>IF(ISBLANK(DataPembayaran_BLU!$F543),"",DataPembayaran_BLU!$F543)</f>
        <v/>
      </c>
      <c r="E544" s="375" t="str">
        <f t="shared" si="8"/>
        <v/>
      </c>
      <c r="F544" s="10" t="str">
        <f>IF(ISBLANK(DataPembayaran_BLU!$L543),"",DataPembayaran_BLU!$L543)</f>
        <v/>
      </c>
      <c r="G544" s="372" t="str">
        <f>IF(ISBLANK(DataPembayaran_BLU!M543),"",DataPembayaran_BLU!M543)</f>
        <v/>
      </c>
      <c r="H544" s="11" t="str">
        <f>IF(ISBLANK(DataPembayaran_BLU!N543),"",DataPembayaran_BLU!N543)</f>
        <v/>
      </c>
      <c r="I544" s="12" t="str">
        <f>IF(ISBLANK(DataPembayaran_BLU!O543),"",DataPembayaran_BLU!O543)</f>
        <v/>
      </c>
      <c r="J544" s="11" t="str">
        <f>IF(ISBLANK(DataPembayaran_BLU!P543),"",DataPembayaran_BLU!P543)</f>
        <v/>
      </c>
      <c r="K544" s="11" t="str">
        <f>IF(ISBLANK(DataPembayaran_BLU!Q543),"",DataPembayaran_BLU!Q543)</f>
        <v/>
      </c>
      <c r="L544" s="11" t="str">
        <f>IF(ISBLANK(DataPembayaran_BLU!R543),"",DataPembayaran_BLU!R543)</f>
        <v/>
      </c>
    </row>
    <row r="545" spans="1:12" ht="25.35" customHeight="1">
      <c r="A545" s="372" t="str">
        <f>IF(ISBLANK(DataPembayaran_BLU!A544),"",DataPembayaran_BLU!A544)</f>
        <v/>
      </c>
      <c r="B545" s="373" t="str">
        <f>IF(ISBLANK(DataPembayaran_BLU!B544),"",DataPembayaran_BLU!B544)</f>
        <v/>
      </c>
      <c r="C545" s="374" t="str">
        <f>IF(ISBLANK(DataPembayaran_BLU!C544),"",DataPembayaran_BLU!C544)</f>
        <v/>
      </c>
      <c r="D545" s="375" t="str">
        <f>IF(ISBLANK(DataPembayaran_BLU!$F544),"",DataPembayaran_BLU!$F544)</f>
        <v/>
      </c>
      <c r="E545" s="375" t="str">
        <f t="shared" si="8"/>
        <v/>
      </c>
      <c r="F545" s="10" t="str">
        <f>IF(ISBLANK(DataPembayaran_BLU!$L544),"",DataPembayaran_BLU!$L544)</f>
        <v/>
      </c>
      <c r="G545" s="372" t="str">
        <f>IF(ISBLANK(DataPembayaran_BLU!M544),"",DataPembayaran_BLU!M544)</f>
        <v/>
      </c>
      <c r="H545" s="11" t="str">
        <f>IF(ISBLANK(DataPembayaran_BLU!N544),"",DataPembayaran_BLU!N544)</f>
        <v/>
      </c>
      <c r="I545" s="12" t="str">
        <f>IF(ISBLANK(DataPembayaran_BLU!O544),"",DataPembayaran_BLU!O544)</f>
        <v/>
      </c>
      <c r="J545" s="11" t="str">
        <f>IF(ISBLANK(DataPembayaran_BLU!P544),"",DataPembayaran_BLU!P544)</f>
        <v/>
      </c>
      <c r="K545" s="11" t="str">
        <f>IF(ISBLANK(DataPembayaran_BLU!Q544),"",DataPembayaran_BLU!Q544)</f>
        <v/>
      </c>
      <c r="L545" s="11" t="str">
        <f>IF(ISBLANK(DataPembayaran_BLU!R544),"",DataPembayaran_BLU!R544)</f>
        <v/>
      </c>
    </row>
    <row r="546" spans="1:12" ht="25.35" customHeight="1">
      <c r="A546" s="372" t="str">
        <f>IF(ISBLANK(DataPembayaran_BLU!A545),"",DataPembayaran_BLU!A545)</f>
        <v/>
      </c>
      <c r="B546" s="373" t="str">
        <f>IF(ISBLANK(DataPembayaran_BLU!B545),"",DataPembayaran_BLU!B545)</f>
        <v/>
      </c>
      <c r="C546" s="374" t="str">
        <f>IF(ISBLANK(DataPembayaran_BLU!C545),"",DataPembayaran_BLU!C545)</f>
        <v/>
      </c>
      <c r="D546" s="375" t="str">
        <f>IF(ISBLANK(DataPembayaran_BLU!$F545),"",DataPembayaran_BLU!$F545)</f>
        <v/>
      </c>
      <c r="E546" s="375" t="str">
        <f t="shared" si="8"/>
        <v/>
      </c>
      <c r="F546" s="10" t="str">
        <f>IF(ISBLANK(DataPembayaran_BLU!$L545),"",DataPembayaran_BLU!$L545)</f>
        <v/>
      </c>
      <c r="G546" s="372" t="str">
        <f>IF(ISBLANK(DataPembayaran_BLU!M545),"",DataPembayaran_BLU!M545)</f>
        <v/>
      </c>
      <c r="H546" s="11" t="str">
        <f>IF(ISBLANK(DataPembayaran_BLU!N545),"",DataPembayaran_BLU!N545)</f>
        <v/>
      </c>
      <c r="I546" s="12" t="str">
        <f>IF(ISBLANK(DataPembayaran_BLU!O545),"",DataPembayaran_BLU!O545)</f>
        <v/>
      </c>
      <c r="J546" s="11" t="str">
        <f>IF(ISBLANK(DataPembayaran_BLU!P545),"",DataPembayaran_BLU!P545)</f>
        <v/>
      </c>
      <c r="K546" s="11" t="str">
        <f>IF(ISBLANK(DataPembayaran_BLU!Q545),"",DataPembayaran_BLU!Q545)</f>
        <v/>
      </c>
      <c r="L546" s="11" t="str">
        <f>IF(ISBLANK(DataPembayaran_BLU!R545),"",DataPembayaran_BLU!R545)</f>
        <v/>
      </c>
    </row>
    <row r="547" spans="1:12" ht="25.35" customHeight="1">
      <c r="A547" s="372" t="str">
        <f>IF(ISBLANK(DataPembayaran_BLU!A546),"",DataPembayaran_BLU!A546)</f>
        <v/>
      </c>
      <c r="B547" s="373" t="str">
        <f>IF(ISBLANK(DataPembayaran_BLU!B546),"",DataPembayaran_BLU!B546)</f>
        <v/>
      </c>
      <c r="C547" s="374" t="str">
        <f>IF(ISBLANK(DataPembayaran_BLU!C546),"",DataPembayaran_BLU!C546)</f>
        <v/>
      </c>
      <c r="D547" s="375" t="str">
        <f>IF(ISBLANK(DataPembayaran_BLU!$F546),"",DataPembayaran_BLU!$F546)</f>
        <v/>
      </c>
      <c r="E547" s="375" t="str">
        <f t="shared" si="8"/>
        <v/>
      </c>
      <c r="F547" s="10" t="str">
        <f>IF(ISBLANK(DataPembayaran_BLU!$L546),"",DataPembayaran_BLU!$L546)</f>
        <v/>
      </c>
      <c r="G547" s="372" t="str">
        <f>IF(ISBLANK(DataPembayaran_BLU!M546),"",DataPembayaran_BLU!M546)</f>
        <v/>
      </c>
      <c r="H547" s="11" t="str">
        <f>IF(ISBLANK(DataPembayaran_BLU!N546),"",DataPembayaran_BLU!N546)</f>
        <v/>
      </c>
      <c r="I547" s="12" t="str">
        <f>IF(ISBLANK(DataPembayaran_BLU!O546),"",DataPembayaran_BLU!O546)</f>
        <v/>
      </c>
      <c r="J547" s="11" t="str">
        <f>IF(ISBLANK(DataPembayaran_BLU!P546),"",DataPembayaran_BLU!P546)</f>
        <v/>
      </c>
      <c r="K547" s="11" t="str">
        <f>IF(ISBLANK(DataPembayaran_BLU!Q546),"",DataPembayaran_BLU!Q546)</f>
        <v/>
      </c>
      <c r="L547" s="11" t="str">
        <f>IF(ISBLANK(DataPembayaran_BLU!R546),"",DataPembayaran_BLU!R546)</f>
        <v/>
      </c>
    </row>
    <row r="548" spans="1:12" ht="25.35" customHeight="1">
      <c r="A548" s="372" t="str">
        <f>IF(ISBLANK(DataPembayaran_BLU!A547),"",DataPembayaran_BLU!A547)</f>
        <v/>
      </c>
      <c r="B548" s="373" t="str">
        <f>IF(ISBLANK(DataPembayaran_BLU!B547),"",DataPembayaran_BLU!B547)</f>
        <v/>
      </c>
      <c r="C548" s="374" t="str">
        <f>IF(ISBLANK(DataPembayaran_BLU!C547),"",DataPembayaran_BLU!C547)</f>
        <v/>
      </c>
      <c r="D548" s="375" t="str">
        <f>IF(ISBLANK(DataPembayaran_BLU!$F547),"",DataPembayaran_BLU!$F547)</f>
        <v/>
      </c>
      <c r="E548" s="375" t="str">
        <f t="shared" si="8"/>
        <v/>
      </c>
      <c r="F548" s="10" t="str">
        <f>IF(ISBLANK(DataPembayaran_BLU!$L547),"",DataPembayaran_BLU!$L547)</f>
        <v/>
      </c>
      <c r="G548" s="372" t="str">
        <f>IF(ISBLANK(DataPembayaran_BLU!M547),"",DataPembayaran_BLU!M547)</f>
        <v/>
      </c>
      <c r="H548" s="11" t="str">
        <f>IF(ISBLANK(DataPembayaran_BLU!N547),"",DataPembayaran_BLU!N547)</f>
        <v/>
      </c>
      <c r="I548" s="12" t="str">
        <f>IF(ISBLANK(DataPembayaran_BLU!O547),"",DataPembayaran_BLU!O547)</f>
        <v/>
      </c>
      <c r="J548" s="11" t="str">
        <f>IF(ISBLANK(DataPembayaran_BLU!P547),"",DataPembayaran_BLU!P547)</f>
        <v/>
      </c>
      <c r="K548" s="11" t="str">
        <f>IF(ISBLANK(DataPembayaran_BLU!Q547),"",DataPembayaran_BLU!Q547)</f>
        <v/>
      </c>
      <c r="L548" s="11" t="str">
        <f>IF(ISBLANK(DataPembayaran_BLU!R547),"",DataPembayaran_BLU!R547)</f>
        <v/>
      </c>
    </row>
    <row r="549" spans="1:12" ht="25.35" customHeight="1">
      <c r="A549" s="372" t="str">
        <f>IF(ISBLANK(DataPembayaran_BLU!A548),"",DataPembayaran_BLU!A548)</f>
        <v/>
      </c>
      <c r="B549" s="373" t="str">
        <f>IF(ISBLANK(DataPembayaran_BLU!B548),"",DataPembayaran_BLU!B548)</f>
        <v/>
      </c>
      <c r="C549" s="374" t="str">
        <f>IF(ISBLANK(DataPembayaran_BLU!C548),"",DataPembayaran_BLU!C548)</f>
        <v/>
      </c>
      <c r="D549" s="375" t="str">
        <f>IF(ISBLANK(DataPembayaran_BLU!$F548),"",DataPembayaran_BLU!$F548)</f>
        <v/>
      </c>
      <c r="E549" s="375" t="str">
        <f t="shared" si="8"/>
        <v/>
      </c>
      <c r="F549" s="10" t="str">
        <f>IF(ISBLANK(DataPembayaran_BLU!$L548),"",DataPembayaran_BLU!$L548)</f>
        <v/>
      </c>
      <c r="G549" s="372" t="str">
        <f>IF(ISBLANK(DataPembayaran_BLU!M548),"",DataPembayaran_BLU!M548)</f>
        <v/>
      </c>
      <c r="H549" s="11" t="str">
        <f>IF(ISBLANK(DataPembayaran_BLU!N548),"",DataPembayaran_BLU!N548)</f>
        <v/>
      </c>
      <c r="I549" s="12" t="str">
        <f>IF(ISBLANK(DataPembayaran_BLU!O548),"",DataPembayaran_BLU!O548)</f>
        <v/>
      </c>
      <c r="J549" s="11" t="str">
        <f>IF(ISBLANK(DataPembayaran_BLU!P548),"",DataPembayaran_BLU!P548)</f>
        <v/>
      </c>
      <c r="K549" s="11" t="str">
        <f>IF(ISBLANK(DataPembayaran_BLU!Q548),"",DataPembayaran_BLU!Q548)</f>
        <v/>
      </c>
      <c r="L549" s="11" t="str">
        <f>IF(ISBLANK(DataPembayaran_BLU!R548),"",DataPembayaran_BLU!R548)</f>
        <v/>
      </c>
    </row>
    <row r="550" spans="1:12" ht="25.35" customHeight="1">
      <c r="A550" s="372" t="str">
        <f>IF(ISBLANK(DataPembayaran_BLU!A549),"",DataPembayaran_BLU!A549)</f>
        <v/>
      </c>
      <c r="B550" s="373" t="str">
        <f>IF(ISBLANK(DataPembayaran_BLU!B549),"",DataPembayaran_BLU!B549)</f>
        <v/>
      </c>
      <c r="C550" s="374" t="str">
        <f>IF(ISBLANK(DataPembayaran_BLU!C549),"",DataPembayaran_BLU!C549)</f>
        <v/>
      </c>
      <c r="D550" s="375" t="str">
        <f>IF(ISBLANK(DataPembayaran_BLU!$F549),"",DataPembayaran_BLU!$F549)</f>
        <v/>
      </c>
      <c r="E550" s="375" t="str">
        <f t="shared" si="8"/>
        <v/>
      </c>
      <c r="F550" s="10" t="str">
        <f>IF(ISBLANK(DataPembayaran_BLU!$L549),"",DataPembayaran_BLU!$L549)</f>
        <v/>
      </c>
      <c r="G550" s="372" t="str">
        <f>IF(ISBLANK(DataPembayaran_BLU!M549),"",DataPembayaran_BLU!M549)</f>
        <v/>
      </c>
      <c r="H550" s="11" t="str">
        <f>IF(ISBLANK(DataPembayaran_BLU!N549),"",DataPembayaran_BLU!N549)</f>
        <v/>
      </c>
      <c r="I550" s="12" t="str">
        <f>IF(ISBLANK(DataPembayaran_BLU!O549),"",DataPembayaran_BLU!O549)</f>
        <v/>
      </c>
      <c r="J550" s="11" t="str">
        <f>IF(ISBLANK(DataPembayaran_BLU!P549),"",DataPembayaran_BLU!P549)</f>
        <v/>
      </c>
      <c r="K550" s="11" t="str">
        <f>IF(ISBLANK(DataPembayaran_BLU!Q549),"",DataPembayaran_BLU!Q549)</f>
        <v/>
      </c>
      <c r="L550" s="11" t="str">
        <f>IF(ISBLANK(DataPembayaran_BLU!R549),"",DataPembayaran_BLU!R549)</f>
        <v/>
      </c>
    </row>
    <row r="551" spans="1:12" ht="25.35" customHeight="1">
      <c r="A551" s="372" t="str">
        <f>IF(ISBLANK(DataPembayaran_BLU!A550),"",DataPembayaran_BLU!A550)</f>
        <v/>
      </c>
      <c r="B551" s="373" t="str">
        <f>IF(ISBLANK(DataPembayaran_BLU!B550),"",DataPembayaran_BLU!B550)</f>
        <v/>
      </c>
      <c r="C551" s="374" t="str">
        <f>IF(ISBLANK(DataPembayaran_BLU!C550),"",DataPembayaran_BLU!C550)</f>
        <v/>
      </c>
      <c r="D551" s="375" t="str">
        <f>IF(ISBLANK(DataPembayaran_BLU!$F550),"",DataPembayaran_BLU!$F550)</f>
        <v/>
      </c>
      <c r="E551" s="375" t="str">
        <f t="shared" si="8"/>
        <v/>
      </c>
      <c r="F551" s="10" t="str">
        <f>IF(ISBLANK(DataPembayaran_BLU!$L550),"",DataPembayaran_BLU!$L550)</f>
        <v/>
      </c>
      <c r="G551" s="372" t="str">
        <f>IF(ISBLANK(DataPembayaran_BLU!M550),"",DataPembayaran_BLU!M550)</f>
        <v/>
      </c>
      <c r="H551" s="11" t="str">
        <f>IF(ISBLANK(DataPembayaran_BLU!N550),"",DataPembayaran_BLU!N550)</f>
        <v/>
      </c>
      <c r="I551" s="12" t="str">
        <f>IF(ISBLANK(DataPembayaran_BLU!O550),"",DataPembayaran_BLU!O550)</f>
        <v/>
      </c>
      <c r="J551" s="11" t="str">
        <f>IF(ISBLANK(DataPembayaran_BLU!P550),"",DataPembayaran_BLU!P550)</f>
        <v/>
      </c>
      <c r="K551" s="11" t="str">
        <f>IF(ISBLANK(DataPembayaran_BLU!Q550),"",DataPembayaran_BLU!Q550)</f>
        <v/>
      </c>
      <c r="L551" s="11" t="str">
        <f>IF(ISBLANK(DataPembayaran_BLU!R550),"",DataPembayaran_BLU!R550)</f>
        <v/>
      </c>
    </row>
    <row r="552" spans="1:12" ht="25.35" customHeight="1">
      <c r="A552" s="372" t="str">
        <f>IF(ISBLANK(DataPembayaran_BLU!A551),"",DataPembayaran_BLU!A551)</f>
        <v/>
      </c>
      <c r="B552" s="373" t="str">
        <f>IF(ISBLANK(DataPembayaran_BLU!B551),"",DataPembayaran_BLU!B551)</f>
        <v/>
      </c>
      <c r="C552" s="374" t="str">
        <f>IF(ISBLANK(DataPembayaran_BLU!C551),"",DataPembayaran_BLU!C551)</f>
        <v/>
      </c>
      <c r="D552" s="375" t="str">
        <f>IF(ISBLANK(DataPembayaran_BLU!$F551),"",DataPembayaran_BLU!$F551)</f>
        <v/>
      </c>
      <c r="E552" s="375" t="str">
        <f t="shared" si="8"/>
        <v/>
      </c>
      <c r="F552" s="10" t="str">
        <f>IF(ISBLANK(DataPembayaran_BLU!$L551),"",DataPembayaran_BLU!$L551)</f>
        <v/>
      </c>
      <c r="G552" s="372" t="str">
        <f>IF(ISBLANK(DataPembayaran_BLU!M551),"",DataPembayaran_BLU!M551)</f>
        <v/>
      </c>
      <c r="H552" s="11" t="str">
        <f>IF(ISBLANK(DataPembayaran_BLU!N551),"",DataPembayaran_BLU!N551)</f>
        <v/>
      </c>
      <c r="I552" s="12" t="str">
        <f>IF(ISBLANK(DataPembayaran_BLU!O551),"",DataPembayaran_BLU!O551)</f>
        <v/>
      </c>
      <c r="J552" s="11" t="str">
        <f>IF(ISBLANK(DataPembayaran_BLU!P551),"",DataPembayaran_BLU!P551)</f>
        <v/>
      </c>
      <c r="K552" s="11" t="str">
        <f>IF(ISBLANK(DataPembayaran_BLU!Q551),"",DataPembayaran_BLU!Q551)</f>
        <v/>
      </c>
      <c r="L552" s="11" t="str">
        <f>IF(ISBLANK(DataPembayaran_BLU!R551),"",DataPembayaran_BLU!R551)</f>
        <v/>
      </c>
    </row>
    <row r="553" spans="1:12" ht="25.35" customHeight="1">
      <c r="A553" s="372" t="str">
        <f>IF(ISBLANK(DataPembayaran_BLU!A552),"",DataPembayaran_BLU!A552)</f>
        <v/>
      </c>
      <c r="B553" s="373" t="str">
        <f>IF(ISBLANK(DataPembayaran_BLU!B552),"",DataPembayaran_BLU!B552)</f>
        <v/>
      </c>
      <c r="C553" s="374" t="str">
        <f>IF(ISBLANK(DataPembayaran_BLU!C552),"",DataPembayaran_BLU!C552)</f>
        <v/>
      </c>
      <c r="D553" s="375" t="str">
        <f>IF(ISBLANK(DataPembayaran_BLU!$F552),"",DataPembayaran_BLU!$F552)</f>
        <v/>
      </c>
      <c r="E553" s="375" t="str">
        <f t="shared" si="8"/>
        <v/>
      </c>
      <c r="F553" s="10" t="str">
        <f>IF(ISBLANK(DataPembayaran_BLU!$L552),"",DataPembayaran_BLU!$L552)</f>
        <v/>
      </c>
      <c r="G553" s="372" t="str">
        <f>IF(ISBLANK(DataPembayaran_BLU!M552),"",DataPembayaran_BLU!M552)</f>
        <v/>
      </c>
      <c r="H553" s="11" t="str">
        <f>IF(ISBLANK(DataPembayaran_BLU!N552),"",DataPembayaran_BLU!N552)</f>
        <v/>
      </c>
      <c r="I553" s="12" t="str">
        <f>IF(ISBLANK(DataPembayaran_BLU!O552),"",DataPembayaran_BLU!O552)</f>
        <v/>
      </c>
      <c r="J553" s="11" t="str">
        <f>IF(ISBLANK(DataPembayaran_BLU!P552),"",DataPembayaran_BLU!P552)</f>
        <v/>
      </c>
      <c r="K553" s="11" t="str">
        <f>IF(ISBLANK(DataPembayaran_BLU!Q552),"",DataPembayaran_BLU!Q552)</f>
        <v/>
      </c>
      <c r="L553" s="11" t="str">
        <f>IF(ISBLANK(DataPembayaran_BLU!R552),"",DataPembayaran_BLU!R552)</f>
        <v/>
      </c>
    </row>
    <row r="554" spans="1:12" ht="25.35" customHeight="1">
      <c r="A554" s="372" t="str">
        <f>IF(ISBLANK(DataPembayaran_BLU!A553),"",DataPembayaran_BLU!A553)</f>
        <v/>
      </c>
      <c r="B554" s="373" t="str">
        <f>IF(ISBLANK(DataPembayaran_BLU!B553),"",DataPembayaran_BLU!B553)</f>
        <v/>
      </c>
      <c r="C554" s="374" t="str">
        <f>IF(ISBLANK(DataPembayaran_BLU!C553),"",DataPembayaran_BLU!C553)</f>
        <v/>
      </c>
      <c r="D554" s="375" t="str">
        <f>IF(ISBLANK(DataPembayaran_BLU!$F553),"",DataPembayaran_BLU!$F553)</f>
        <v/>
      </c>
      <c r="E554" s="375" t="str">
        <f t="shared" si="8"/>
        <v/>
      </c>
      <c r="F554" s="10" t="str">
        <f>IF(ISBLANK(DataPembayaran_BLU!$L553),"",DataPembayaran_BLU!$L553)</f>
        <v/>
      </c>
      <c r="G554" s="372" t="str">
        <f>IF(ISBLANK(DataPembayaran_BLU!M553),"",DataPembayaran_BLU!M553)</f>
        <v/>
      </c>
      <c r="H554" s="11" t="str">
        <f>IF(ISBLANK(DataPembayaran_BLU!N553),"",DataPembayaran_BLU!N553)</f>
        <v/>
      </c>
      <c r="I554" s="12" t="str">
        <f>IF(ISBLANK(DataPembayaran_BLU!O553),"",DataPembayaran_BLU!O553)</f>
        <v/>
      </c>
      <c r="J554" s="11" t="str">
        <f>IF(ISBLANK(DataPembayaran_BLU!P553),"",DataPembayaran_BLU!P553)</f>
        <v/>
      </c>
      <c r="K554" s="11" t="str">
        <f>IF(ISBLANK(DataPembayaran_BLU!Q553),"",DataPembayaran_BLU!Q553)</f>
        <v/>
      </c>
      <c r="L554" s="11" t="str">
        <f>IF(ISBLANK(DataPembayaran_BLU!R553),"",DataPembayaran_BLU!R553)</f>
        <v/>
      </c>
    </row>
    <row r="555" spans="1:12" ht="25.35" customHeight="1">
      <c r="A555" s="372" t="str">
        <f>IF(ISBLANK(DataPembayaran_BLU!A554),"",DataPembayaran_BLU!A554)</f>
        <v/>
      </c>
      <c r="B555" s="373" t="str">
        <f>IF(ISBLANK(DataPembayaran_BLU!B554),"",DataPembayaran_BLU!B554)</f>
        <v/>
      </c>
      <c r="C555" s="374" t="str">
        <f>IF(ISBLANK(DataPembayaran_BLU!C554),"",DataPembayaran_BLU!C554)</f>
        <v/>
      </c>
      <c r="D555" s="375" t="str">
        <f>IF(ISBLANK(DataPembayaran_BLU!$F554),"",DataPembayaran_BLU!$F554)</f>
        <v/>
      </c>
      <c r="E555" s="375" t="str">
        <f t="shared" si="8"/>
        <v/>
      </c>
      <c r="F555" s="10" t="str">
        <f>IF(ISBLANK(DataPembayaran_BLU!$L554),"",DataPembayaran_BLU!$L554)</f>
        <v/>
      </c>
      <c r="G555" s="372" t="str">
        <f>IF(ISBLANK(DataPembayaran_BLU!M554),"",DataPembayaran_BLU!M554)</f>
        <v/>
      </c>
      <c r="H555" s="11" t="str">
        <f>IF(ISBLANK(DataPembayaran_BLU!N554),"",DataPembayaran_BLU!N554)</f>
        <v/>
      </c>
      <c r="I555" s="12" t="str">
        <f>IF(ISBLANK(DataPembayaran_BLU!O554),"",DataPembayaran_BLU!O554)</f>
        <v/>
      </c>
      <c r="J555" s="11" t="str">
        <f>IF(ISBLANK(DataPembayaran_BLU!P554),"",DataPembayaran_BLU!P554)</f>
        <v/>
      </c>
      <c r="K555" s="11" t="str">
        <f>IF(ISBLANK(DataPembayaran_BLU!Q554),"",DataPembayaran_BLU!Q554)</f>
        <v/>
      </c>
      <c r="L555" s="11" t="str">
        <f>IF(ISBLANK(DataPembayaran_BLU!R554),"",DataPembayaran_BLU!R554)</f>
        <v/>
      </c>
    </row>
    <row r="556" spans="1:12" ht="25.35" customHeight="1">
      <c r="A556" s="372" t="str">
        <f>IF(ISBLANK(DataPembayaran_BLU!A555),"",DataPembayaran_BLU!A555)</f>
        <v/>
      </c>
      <c r="B556" s="373" t="str">
        <f>IF(ISBLANK(DataPembayaran_BLU!B555),"",DataPembayaran_BLU!B555)</f>
        <v/>
      </c>
      <c r="C556" s="374" t="str">
        <f>IF(ISBLANK(DataPembayaran_BLU!C555),"",DataPembayaran_BLU!C555)</f>
        <v/>
      </c>
      <c r="D556" s="375" t="str">
        <f>IF(ISBLANK(DataPembayaran_BLU!$F555),"",DataPembayaran_BLU!$F555)</f>
        <v/>
      </c>
      <c r="E556" s="375" t="str">
        <f t="shared" si="8"/>
        <v/>
      </c>
      <c r="F556" s="10" t="str">
        <f>IF(ISBLANK(DataPembayaran_BLU!$L555),"",DataPembayaran_BLU!$L555)</f>
        <v/>
      </c>
      <c r="G556" s="372" t="str">
        <f>IF(ISBLANK(DataPembayaran_BLU!M555),"",DataPembayaran_BLU!M555)</f>
        <v/>
      </c>
      <c r="H556" s="11" t="str">
        <f>IF(ISBLANK(DataPembayaran_BLU!N555),"",DataPembayaran_BLU!N555)</f>
        <v/>
      </c>
      <c r="I556" s="12" t="str">
        <f>IF(ISBLANK(DataPembayaran_BLU!O555),"",DataPembayaran_BLU!O555)</f>
        <v/>
      </c>
      <c r="J556" s="11" t="str">
        <f>IF(ISBLANK(DataPembayaran_BLU!P555),"",DataPembayaran_BLU!P555)</f>
        <v/>
      </c>
      <c r="K556" s="11" t="str">
        <f>IF(ISBLANK(DataPembayaran_BLU!Q555),"",DataPembayaran_BLU!Q555)</f>
        <v/>
      </c>
      <c r="L556" s="11" t="str">
        <f>IF(ISBLANK(DataPembayaran_BLU!R555),"",DataPembayaran_BLU!R555)</f>
        <v/>
      </c>
    </row>
    <row r="557" spans="1:12" ht="25.35" customHeight="1">
      <c r="A557" s="372" t="str">
        <f>IF(ISBLANK(DataPembayaran_BLU!A556),"",DataPembayaran_BLU!A556)</f>
        <v/>
      </c>
      <c r="B557" s="373" t="str">
        <f>IF(ISBLANK(DataPembayaran_BLU!B556),"",DataPembayaran_BLU!B556)</f>
        <v/>
      </c>
      <c r="C557" s="374" t="str">
        <f>IF(ISBLANK(DataPembayaran_BLU!C556),"",DataPembayaran_BLU!C556)</f>
        <v/>
      </c>
      <c r="D557" s="375" t="str">
        <f>IF(ISBLANK(DataPembayaran_BLU!$F556),"",DataPembayaran_BLU!$F556)</f>
        <v/>
      </c>
      <c r="E557" s="375" t="str">
        <f t="shared" si="8"/>
        <v/>
      </c>
      <c r="F557" s="10" t="str">
        <f>IF(ISBLANK(DataPembayaran_BLU!$L556),"",DataPembayaran_BLU!$L556)</f>
        <v/>
      </c>
      <c r="G557" s="372" t="str">
        <f>IF(ISBLANK(DataPembayaran_BLU!M556),"",DataPembayaran_BLU!M556)</f>
        <v/>
      </c>
      <c r="H557" s="11" t="str">
        <f>IF(ISBLANK(DataPembayaran_BLU!N556),"",DataPembayaran_BLU!N556)</f>
        <v/>
      </c>
      <c r="I557" s="12" t="str">
        <f>IF(ISBLANK(DataPembayaran_BLU!O556),"",DataPembayaran_BLU!O556)</f>
        <v/>
      </c>
      <c r="J557" s="11" t="str">
        <f>IF(ISBLANK(DataPembayaran_BLU!P556),"",DataPembayaran_BLU!P556)</f>
        <v/>
      </c>
      <c r="K557" s="11" t="str">
        <f>IF(ISBLANK(DataPembayaran_BLU!Q556),"",DataPembayaran_BLU!Q556)</f>
        <v/>
      </c>
      <c r="L557" s="11" t="str">
        <f>IF(ISBLANK(DataPembayaran_BLU!R556),"",DataPembayaran_BLU!R556)</f>
        <v/>
      </c>
    </row>
    <row r="558" spans="1:12" ht="25.35" customHeight="1">
      <c r="A558" s="372" t="str">
        <f>IF(ISBLANK(DataPembayaran_BLU!A557),"",DataPembayaran_BLU!A557)</f>
        <v/>
      </c>
      <c r="B558" s="373" t="str">
        <f>IF(ISBLANK(DataPembayaran_BLU!B557),"",DataPembayaran_BLU!B557)</f>
        <v/>
      </c>
      <c r="C558" s="374" t="str">
        <f>IF(ISBLANK(DataPembayaran_BLU!C557),"",DataPembayaran_BLU!C557)</f>
        <v/>
      </c>
      <c r="D558" s="375" t="str">
        <f>IF(ISBLANK(DataPembayaran_BLU!$F557),"",DataPembayaran_BLU!$F557)</f>
        <v/>
      </c>
      <c r="E558" s="375" t="str">
        <f t="shared" si="8"/>
        <v/>
      </c>
      <c r="F558" s="10" t="str">
        <f>IF(ISBLANK(DataPembayaran_BLU!$L557),"",DataPembayaran_BLU!$L557)</f>
        <v/>
      </c>
      <c r="G558" s="372" t="str">
        <f>IF(ISBLANK(DataPembayaran_BLU!M557),"",DataPembayaran_BLU!M557)</f>
        <v/>
      </c>
      <c r="H558" s="11" t="str">
        <f>IF(ISBLANK(DataPembayaran_BLU!N557),"",DataPembayaran_BLU!N557)</f>
        <v/>
      </c>
      <c r="I558" s="12" t="str">
        <f>IF(ISBLANK(DataPembayaran_BLU!O557),"",DataPembayaran_BLU!O557)</f>
        <v/>
      </c>
      <c r="J558" s="11" t="str">
        <f>IF(ISBLANK(DataPembayaran_BLU!P557),"",DataPembayaran_BLU!P557)</f>
        <v/>
      </c>
      <c r="K558" s="11" t="str">
        <f>IF(ISBLANK(DataPembayaran_BLU!Q557),"",DataPembayaran_BLU!Q557)</f>
        <v/>
      </c>
      <c r="L558" s="11" t="str">
        <f>IF(ISBLANK(DataPembayaran_BLU!R557),"",DataPembayaran_BLU!R557)</f>
        <v/>
      </c>
    </row>
    <row r="559" spans="1:12" ht="25.35" customHeight="1">
      <c r="A559" s="372" t="str">
        <f>IF(ISBLANK(DataPembayaran_BLU!A558),"",DataPembayaran_BLU!A558)</f>
        <v/>
      </c>
      <c r="B559" s="373" t="str">
        <f>IF(ISBLANK(DataPembayaran_BLU!B558),"",DataPembayaran_BLU!B558)</f>
        <v/>
      </c>
      <c r="C559" s="374" t="str">
        <f>IF(ISBLANK(DataPembayaran_BLU!C558),"",DataPembayaran_BLU!C558)</f>
        <v/>
      </c>
      <c r="D559" s="375" t="str">
        <f>IF(ISBLANK(DataPembayaran_BLU!$F558),"",DataPembayaran_BLU!$F558)</f>
        <v/>
      </c>
      <c r="E559" s="375" t="str">
        <f t="shared" si="8"/>
        <v/>
      </c>
      <c r="F559" s="10" t="str">
        <f>IF(ISBLANK(DataPembayaran_BLU!$L558),"",DataPembayaran_BLU!$L558)</f>
        <v/>
      </c>
      <c r="G559" s="372" t="str">
        <f>IF(ISBLANK(DataPembayaran_BLU!M558),"",DataPembayaran_BLU!M558)</f>
        <v/>
      </c>
      <c r="H559" s="11" t="str">
        <f>IF(ISBLANK(DataPembayaran_BLU!N558),"",DataPembayaran_BLU!N558)</f>
        <v/>
      </c>
      <c r="I559" s="12" t="str">
        <f>IF(ISBLANK(DataPembayaran_BLU!O558),"",DataPembayaran_BLU!O558)</f>
        <v/>
      </c>
      <c r="J559" s="11" t="str">
        <f>IF(ISBLANK(DataPembayaran_BLU!P558),"",DataPembayaran_BLU!P558)</f>
        <v/>
      </c>
      <c r="K559" s="11" t="str">
        <f>IF(ISBLANK(DataPembayaran_BLU!Q558),"",DataPembayaran_BLU!Q558)</f>
        <v/>
      </c>
      <c r="L559" s="11" t="str">
        <f>IF(ISBLANK(DataPembayaran_BLU!R558),"",DataPembayaran_BLU!R558)</f>
        <v/>
      </c>
    </row>
    <row r="560" spans="1:12" ht="25.35" customHeight="1">
      <c r="A560" s="372" t="str">
        <f>IF(ISBLANK(DataPembayaran_BLU!A559),"",DataPembayaran_BLU!A559)</f>
        <v/>
      </c>
      <c r="B560" s="373" t="str">
        <f>IF(ISBLANK(DataPembayaran_BLU!B559),"",DataPembayaran_BLU!B559)</f>
        <v/>
      </c>
      <c r="C560" s="374" t="str">
        <f>IF(ISBLANK(DataPembayaran_BLU!C559),"",DataPembayaran_BLU!C559)</f>
        <v/>
      </c>
      <c r="D560" s="375" t="str">
        <f>IF(ISBLANK(DataPembayaran_BLU!$F559),"",DataPembayaran_BLU!$F559)</f>
        <v/>
      </c>
      <c r="E560" s="375" t="str">
        <f t="shared" si="8"/>
        <v/>
      </c>
      <c r="F560" s="10" t="str">
        <f>IF(ISBLANK(DataPembayaran_BLU!$L559),"",DataPembayaran_BLU!$L559)</f>
        <v/>
      </c>
      <c r="G560" s="372" t="str">
        <f>IF(ISBLANK(DataPembayaran_BLU!M559),"",DataPembayaran_BLU!M559)</f>
        <v/>
      </c>
      <c r="H560" s="11" t="str">
        <f>IF(ISBLANK(DataPembayaran_BLU!N559),"",DataPembayaran_BLU!N559)</f>
        <v/>
      </c>
      <c r="I560" s="12" t="str">
        <f>IF(ISBLANK(DataPembayaran_BLU!O559),"",DataPembayaran_BLU!O559)</f>
        <v/>
      </c>
      <c r="J560" s="11" t="str">
        <f>IF(ISBLANK(DataPembayaran_BLU!P559),"",DataPembayaran_BLU!P559)</f>
        <v/>
      </c>
      <c r="K560" s="11" t="str">
        <f>IF(ISBLANK(DataPembayaran_BLU!Q559),"",DataPembayaran_BLU!Q559)</f>
        <v/>
      </c>
      <c r="L560" s="11" t="str">
        <f>IF(ISBLANK(DataPembayaran_BLU!R559),"",DataPembayaran_BLU!R559)</f>
        <v/>
      </c>
    </row>
    <row r="561" spans="1:12" ht="25.35" customHeight="1">
      <c r="A561" s="372" t="str">
        <f>IF(ISBLANK(DataPembayaran_BLU!A560),"",DataPembayaran_BLU!A560)</f>
        <v/>
      </c>
      <c r="B561" s="373" t="str">
        <f>IF(ISBLANK(DataPembayaran_BLU!B560),"",DataPembayaran_BLU!B560)</f>
        <v/>
      </c>
      <c r="C561" s="374" t="str">
        <f>IF(ISBLANK(DataPembayaran_BLU!C560),"",DataPembayaran_BLU!C560)</f>
        <v/>
      </c>
      <c r="D561" s="375" t="str">
        <f>IF(ISBLANK(DataPembayaran_BLU!$F560),"",DataPembayaran_BLU!$F560)</f>
        <v/>
      </c>
      <c r="E561" s="375" t="str">
        <f t="shared" si="8"/>
        <v/>
      </c>
      <c r="F561" s="10" t="str">
        <f>IF(ISBLANK(DataPembayaran_BLU!$L560),"",DataPembayaran_BLU!$L560)</f>
        <v/>
      </c>
      <c r="G561" s="372" t="str">
        <f>IF(ISBLANK(DataPembayaran_BLU!M560),"",DataPembayaran_BLU!M560)</f>
        <v/>
      </c>
      <c r="H561" s="11" t="str">
        <f>IF(ISBLANK(DataPembayaran_BLU!N560),"",DataPembayaran_BLU!N560)</f>
        <v/>
      </c>
      <c r="I561" s="12" t="str">
        <f>IF(ISBLANK(DataPembayaran_BLU!O560),"",DataPembayaran_BLU!O560)</f>
        <v/>
      </c>
      <c r="J561" s="11" t="str">
        <f>IF(ISBLANK(DataPembayaran_BLU!P560),"",DataPembayaran_BLU!P560)</f>
        <v/>
      </c>
      <c r="K561" s="11" t="str">
        <f>IF(ISBLANK(DataPembayaran_BLU!Q560),"",DataPembayaran_BLU!Q560)</f>
        <v/>
      </c>
      <c r="L561" s="11" t="str">
        <f>IF(ISBLANK(DataPembayaran_BLU!R560),"",DataPembayaran_BLU!R560)</f>
        <v/>
      </c>
    </row>
    <row r="562" spans="1:12" ht="25.35" customHeight="1">
      <c r="A562" s="372" t="str">
        <f>IF(ISBLANK(DataPembayaran_BLU!A561),"",DataPembayaran_BLU!A561)</f>
        <v/>
      </c>
      <c r="B562" s="373" t="str">
        <f>IF(ISBLANK(DataPembayaran_BLU!B561),"",DataPembayaran_BLU!B561)</f>
        <v/>
      </c>
      <c r="C562" s="374" t="str">
        <f>IF(ISBLANK(DataPembayaran_BLU!C561),"",DataPembayaran_BLU!C561)</f>
        <v/>
      </c>
      <c r="D562" s="375" t="str">
        <f>IF(ISBLANK(DataPembayaran_BLU!$F561),"",DataPembayaran_BLU!$F561)</f>
        <v/>
      </c>
      <c r="E562" s="375" t="str">
        <f t="shared" si="8"/>
        <v/>
      </c>
      <c r="F562" s="10" t="str">
        <f>IF(ISBLANK(DataPembayaran_BLU!$L561),"",DataPembayaran_BLU!$L561)</f>
        <v/>
      </c>
      <c r="G562" s="372" t="str">
        <f>IF(ISBLANK(DataPembayaran_BLU!M561),"",DataPembayaran_BLU!M561)</f>
        <v/>
      </c>
      <c r="H562" s="11" t="str">
        <f>IF(ISBLANK(DataPembayaran_BLU!N561),"",DataPembayaran_BLU!N561)</f>
        <v/>
      </c>
      <c r="I562" s="12" t="str">
        <f>IF(ISBLANK(DataPembayaran_BLU!O561),"",DataPembayaran_BLU!O561)</f>
        <v/>
      </c>
      <c r="J562" s="11" t="str">
        <f>IF(ISBLANK(DataPembayaran_BLU!P561),"",DataPembayaran_BLU!P561)</f>
        <v/>
      </c>
      <c r="K562" s="11" t="str">
        <f>IF(ISBLANK(DataPembayaran_BLU!Q561),"",DataPembayaran_BLU!Q561)</f>
        <v/>
      </c>
      <c r="L562" s="11" t="str">
        <f>IF(ISBLANK(DataPembayaran_BLU!R561),"",DataPembayaran_BLU!R561)</f>
        <v/>
      </c>
    </row>
    <row r="563" spans="1:12" ht="25.35" customHeight="1">
      <c r="A563" s="372" t="str">
        <f>IF(ISBLANK(DataPembayaran_BLU!A562),"",DataPembayaran_BLU!A562)</f>
        <v/>
      </c>
      <c r="B563" s="373" t="str">
        <f>IF(ISBLANK(DataPembayaran_BLU!B562),"",DataPembayaran_BLU!B562)</f>
        <v/>
      </c>
      <c r="C563" s="374" t="str">
        <f>IF(ISBLANK(DataPembayaran_BLU!C562),"",DataPembayaran_BLU!C562)</f>
        <v/>
      </c>
      <c r="D563" s="375" t="str">
        <f>IF(ISBLANK(DataPembayaran_BLU!$F562),"",DataPembayaran_BLU!$F562)</f>
        <v/>
      </c>
      <c r="E563" s="375" t="str">
        <f t="shared" si="8"/>
        <v/>
      </c>
      <c r="F563" s="10" t="str">
        <f>IF(ISBLANK(DataPembayaran_BLU!$L562),"",DataPembayaran_BLU!$L562)</f>
        <v/>
      </c>
      <c r="G563" s="372" t="str">
        <f>IF(ISBLANK(DataPembayaran_BLU!M562),"",DataPembayaran_BLU!M562)</f>
        <v/>
      </c>
      <c r="H563" s="11" t="str">
        <f>IF(ISBLANK(DataPembayaran_BLU!N562),"",DataPembayaran_BLU!N562)</f>
        <v/>
      </c>
      <c r="I563" s="12" t="str">
        <f>IF(ISBLANK(DataPembayaran_BLU!O562),"",DataPembayaran_BLU!O562)</f>
        <v/>
      </c>
      <c r="J563" s="11" t="str">
        <f>IF(ISBLANK(DataPembayaran_BLU!P562),"",DataPembayaran_BLU!P562)</f>
        <v/>
      </c>
      <c r="K563" s="11" t="str">
        <f>IF(ISBLANK(DataPembayaran_BLU!Q562),"",DataPembayaran_BLU!Q562)</f>
        <v/>
      </c>
      <c r="L563" s="11" t="str">
        <f>IF(ISBLANK(DataPembayaran_BLU!R562),"",DataPembayaran_BLU!R562)</f>
        <v/>
      </c>
    </row>
    <row r="564" spans="1:12" ht="25.35" customHeight="1">
      <c r="A564" s="372" t="str">
        <f>IF(ISBLANK(DataPembayaran_BLU!A563),"",DataPembayaran_BLU!A563)</f>
        <v/>
      </c>
      <c r="B564" s="373" t="str">
        <f>IF(ISBLANK(DataPembayaran_BLU!B563),"",DataPembayaran_BLU!B563)</f>
        <v/>
      </c>
      <c r="C564" s="374" t="str">
        <f>IF(ISBLANK(DataPembayaran_BLU!C563),"",DataPembayaran_BLU!C563)</f>
        <v/>
      </c>
      <c r="D564" s="375" t="str">
        <f>IF(ISBLANK(DataPembayaran_BLU!$F563),"",DataPembayaran_BLU!$F563)</f>
        <v/>
      </c>
      <c r="E564" s="375" t="str">
        <f t="shared" si="8"/>
        <v/>
      </c>
      <c r="F564" s="10" t="str">
        <f>IF(ISBLANK(DataPembayaran_BLU!$L563),"",DataPembayaran_BLU!$L563)</f>
        <v/>
      </c>
      <c r="G564" s="372" t="str">
        <f>IF(ISBLANK(DataPembayaran_BLU!M563),"",DataPembayaran_BLU!M563)</f>
        <v/>
      </c>
      <c r="H564" s="11" t="str">
        <f>IF(ISBLANK(DataPembayaran_BLU!N563),"",DataPembayaran_BLU!N563)</f>
        <v/>
      </c>
      <c r="I564" s="12" t="str">
        <f>IF(ISBLANK(DataPembayaran_BLU!O563),"",DataPembayaran_BLU!O563)</f>
        <v/>
      </c>
      <c r="J564" s="11" t="str">
        <f>IF(ISBLANK(DataPembayaran_BLU!P563),"",DataPembayaran_BLU!P563)</f>
        <v/>
      </c>
      <c r="K564" s="11" t="str">
        <f>IF(ISBLANK(DataPembayaran_BLU!Q563),"",DataPembayaran_BLU!Q563)</f>
        <v/>
      </c>
      <c r="L564" s="11" t="str">
        <f>IF(ISBLANK(DataPembayaran_BLU!R563),"",DataPembayaran_BLU!R563)</f>
        <v/>
      </c>
    </row>
    <row r="565" spans="1:12" ht="25.35" customHeight="1">
      <c r="A565" s="372" t="str">
        <f>IF(ISBLANK(DataPembayaran_BLU!A564),"",DataPembayaran_BLU!A564)</f>
        <v/>
      </c>
      <c r="B565" s="373" t="str">
        <f>IF(ISBLANK(DataPembayaran_BLU!B564),"",DataPembayaran_BLU!B564)</f>
        <v/>
      </c>
      <c r="C565" s="374" t="str">
        <f>IF(ISBLANK(DataPembayaran_BLU!C564),"",DataPembayaran_BLU!C564)</f>
        <v/>
      </c>
      <c r="D565" s="375" t="str">
        <f>IF(ISBLANK(DataPembayaran_BLU!$F564),"",DataPembayaran_BLU!$F564)</f>
        <v/>
      </c>
      <c r="E565" s="375" t="str">
        <f t="shared" si="8"/>
        <v/>
      </c>
      <c r="F565" s="10" t="str">
        <f>IF(ISBLANK(DataPembayaran_BLU!$L564),"",DataPembayaran_BLU!$L564)</f>
        <v/>
      </c>
      <c r="G565" s="372" t="str">
        <f>IF(ISBLANK(DataPembayaran_BLU!M564),"",DataPembayaran_BLU!M564)</f>
        <v/>
      </c>
      <c r="H565" s="11" t="str">
        <f>IF(ISBLANK(DataPembayaran_BLU!N564),"",DataPembayaran_BLU!N564)</f>
        <v/>
      </c>
      <c r="I565" s="12" t="str">
        <f>IF(ISBLANK(DataPembayaran_BLU!O564),"",DataPembayaran_BLU!O564)</f>
        <v/>
      </c>
      <c r="J565" s="11" t="str">
        <f>IF(ISBLANK(DataPembayaran_BLU!P564),"",DataPembayaran_BLU!P564)</f>
        <v/>
      </c>
      <c r="K565" s="11" t="str">
        <f>IF(ISBLANK(DataPembayaran_BLU!Q564),"",DataPembayaran_BLU!Q564)</f>
        <v/>
      </c>
      <c r="L565" s="11" t="str">
        <f>IF(ISBLANK(DataPembayaran_BLU!R564),"",DataPembayaran_BLU!R564)</f>
        <v/>
      </c>
    </row>
    <row r="566" spans="1:12" ht="25.35" customHeight="1">
      <c r="A566" s="372" t="str">
        <f>IF(ISBLANK(DataPembayaran_BLU!A565),"",DataPembayaran_BLU!A565)</f>
        <v/>
      </c>
      <c r="B566" s="373" t="str">
        <f>IF(ISBLANK(DataPembayaran_BLU!B565),"",DataPembayaran_BLU!B565)</f>
        <v/>
      </c>
      <c r="C566" s="374" t="str">
        <f>IF(ISBLANK(DataPembayaran_BLU!C565),"",DataPembayaran_BLU!C565)</f>
        <v/>
      </c>
      <c r="D566" s="375" t="str">
        <f>IF(ISBLANK(DataPembayaran_BLU!$F565),"",DataPembayaran_BLU!$F565)</f>
        <v/>
      </c>
      <c r="E566" s="375" t="str">
        <f t="shared" si="8"/>
        <v/>
      </c>
      <c r="F566" s="10" t="str">
        <f>IF(ISBLANK(DataPembayaran_BLU!$L565),"",DataPembayaran_BLU!$L565)</f>
        <v/>
      </c>
      <c r="G566" s="372" t="str">
        <f>IF(ISBLANK(DataPembayaran_BLU!M565),"",DataPembayaran_BLU!M565)</f>
        <v/>
      </c>
      <c r="H566" s="11" t="str">
        <f>IF(ISBLANK(DataPembayaran_BLU!N565),"",DataPembayaran_BLU!N565)</f>
        <v/>
      </c>
      <c r="I566" s="12" t="str">
        <f>IF(ISBLANK(DataPembayaran_BLU!O565),"",DataPembayaran_BLU!O565)</f>
        <v/>
      </c>
      <c r="J566" s="11" t="str">
        <f>IF(ISBLANK(DataPembayaran_BLU!P565),"",DataPembayaran_BLU!P565)</f>
        <v/>
      </c>
      <c r="K566" s="11" t="str">
        <f>IF(ISBLANK(DataPembayaran_BLU!Q565),"",DataPembayaran_BLU!Q565)</f>
        <v/>
      </c>
      <c r="L566" s="11" t="str">
        <f>IF(ISBLANK(DataPembayaran_BLU!R565),"",DataPembayaran_BLU!R565)</f>
        <v/>
      </c>
    </row>
    <row r="567" spans="1:12" ht="25.35" customHeight="1">
      <c r="A567" s="372" t="str">
        <f>IF(ISBLANK(DataPembayaran_BLU!A566),"",DataPembayaran_BLU!A566)</f>
        <v/>
      </c>
      <c r="B567" s="373" t="str">
        <f>IF(ISBLANK(DataPembayaran_BLU!B566),"",DataPembayaran_BLU!B566)</f>
        <v/>
      </c>
      <c r="C567" s="374" t="str">
        <f>IF(ISBLANK(DataPembayaran_BLU!C566),"",DataPembayaran_BLU!C566)</f>
        <v/>
      </c>
      <c r="D567" s="375" t="str">
        <f>IF(ISBLANK(DataPembayaran_BLU!$F566),"",DataPembayaran_BLU!$F566)</f>
        <v/>
      </c>
      <c r="E567" s="375" t="str">
        <f t="shared" si="8"/>
        <v/>
      </c>
      <c r="F567" s="10" t="str">
        <f>IF(ISBLANK(DataPembayaran_BLU!$L566),"",DataPembayaran_BLU!$L566)</f>
        <v/>
      </c>
      <c r="G567" s="372" t="str">
        <f>IF(ISBLANK(DataPembayaran_BLU!M566),"",DataPembayaran_BLU!M566)</f>
        <v/>
      </c>
      <c r="H567" s="11" t="str">
        <f>IF(ISBLANK(DataPembayaran_BLU!N566),"",DataPembayaran_BLU!N566)</f>
        <v/>
      </c>
      <c r="I567" s="12" t="str">
        <f>IF(ISBLANK(DataPembayaran_BLU!O566),"",DataPembayaran_BLU!O566)</f>
        <v/>
      </c>
      <c r="J567" s="11" t="str">
        <f>IF(ISBLANK(DataPembayaran_BLU!P566),"",DataPembayaran_BLU!P566)</f>
        <v/>
      </c>
      <c r="K567" s="11" t="str">
        <f>IF(ISBLANK(DataPembayaran_BLU!Q566),"",DataPembayaran_BLU!Q566)</f>
        <v/>
      </c>
      <c r="L567" s="11" t="str">
        <f>IF(ISBLANK(DataPembayaran_BLU!R566),"",DataPembayaran_BLU!R566)</f>
        <v/>
      </c>
    </row>
    <row r="568" spans="1:12" ht="25.35" customHeight="1">
      <c r="A568" s="372" t="str">
        <f>IF(ISBLANK(DataPembayaran_BLU!A567),"",DataPembayaran_BLU!A567)</f>
        <v/>
      </c>
      <c r="B568" s="373" t="str">
        <f>IF(ISBLANK(DataPembayaran_BLU!B567),"",DataPembayaran_BLU!B567)</f>
        <v/>
      </c>
      <c r="C568" s="374" t="str">
        <f>IF(ISBLANK(DataPembayaran_BLU!C567),"",DataPembayaran_BLU!C567)</f>
        <v/>
      </c>
      <c r="D568" s="375" t="str">
        <f>IF(ISBLANK(DataPembayaran_BLU!$F567),"",DataPembayaran_BLU!$F567)</f>
        <v/>
      </c>
      <c r="E568" s="375" t="str">
        <f t="shared" si="8"/>
        <v/>
      </c>
      <c r="F568" s="10" t="str">
        <f>IF(ISBLANK(DataPembayaran_BLU!$L567),"",DataPembayaran_BLU!$L567)</f>
        <v/>
      </c>
      <c r="G568" s="372" t="str">
        <f>IF(ISBLANK(DataPembayaran_BLU!M567),"",DataPembayaran_BLU!M567)</f>
        <v/>
      </c>
      <c r="H568" s="11" t="str">
        <f>IF(ISBLANK(DataPembayaran_BLU!N567),"",DataPembayaran_BLU!N567)</f>
        <v/>
      </c>
      <c r="I568" s="12" t="str">
        <f>IF(ISBLANK(DataPembayaran_BLU!O567),"",DataPembayaran_BLU!O567)</f>
        <v/>
      </c>
      <c r="J568" s="11" t="str">
        <f>IF(ISBLANK(DataPembayaran_BLU!P567),"",DataPembayaran_BLU!P567)</f>
        <v/>
      </c>
      <c r="K568" s="11" t="str">
        <f>IF(ISBLANK(DataPembayaran_BLU!Q567),"",DataPembayaran_BLU!Q567)</f>
        <v/>
      </c>
      <c r="L568" s="11" t="str">
        <f>IF(ISBLANK(DataPembayaran_BLU!R567),"",DataPembayaran_BLU!R567)</f>
        <v/>
      </c>
    </row>
    <row r="569" spans="1:12" ht="25.35" customHeight="1">
      <c r="A569" s="372" t="str">
        <f>IF(ISBLANK(DataPembayaran_BLU!A568),"",DataPembayaran_BLU!A568)</f>
        <v/>
      </c>
      <c r="B569" s="373" t="str">
        <f>IF(ISBLANK(DataPembayaran_BLU!B568),"",DataPembayaran_BLU!B568)</f>
        <v/>
      </c>
      <c r="C569" s="374" t="str">
        <f>IF(ISBLANK(DataPembayaran_BLU!C568),"",DataPembayaran_BLU!C568)</f>
        <v/>
      </c>
      <c r="D569" s="375" t="str">
        <f>IF(ISBLANK(DataPembayaran_BLU!$F568),"",DataPembayaran_BLU!$F568)</f>
        <v/>
      </c>
      <c r="E569" s="375" t="str">
        <f t="shared" si="8"/>
        <v/>
      </c>
      <c r="F569" s="10" t="str">
        <f>IF(ISBLANK(DataPembayaran_BLU!$L568),"",DataPembayaran_BLU!$L568)</f>
        <v/>
      </c>
      <c r="G569" s="372" t="str">
        <f>IF(ISBLANK(DataPembayaran_BLU!M568),"",DataPembayaran_BLU!M568)</f>
        <v/>
      </c>
      <c r="H569" s="11" t="str">
        <f>IF(ISBLANK(DataPembayaran_BLU!N568),"",DataPembayaran_BLU!N568)</f>
        <v/>
      </c>
      <c r="I569" s="12" t="str">
        <f>IF(ISBLANK(DataPembayaran_BLU!O568),"",DataPembayaran_BLU!O568)</f>
        <v/>
      </c>
      <c r="J569" s="11" t="str">
        <f>IF(ISBLANK(DataPembayaran_BLU!P568),"",DataPembayaran_BLU!P568)</f>
        <v/>
      </c>
      <c r="K569" s="11" t="str">
        <f>IF(ISBLANK(DataPembayaran_BLU!Q568),"",DataPembayaran_BLU!Q568)</f>
        <v/>
      </c>
      <c r="L569" s="11" t="str">
        <f>IF(ISBLANK(DataPembayaran_BLU!R568),"",DataPembayaran_BLU!R568)</f>
        <v/>
      </c>
    </row>
    <row r="570" spans="1:12" ht="25.35" customHeight="1">
      <c r="A570" s="372" t="str">
        <f>IF(ISBLANK(DataPembayaran_BLU!A569),"",DataPembayaran_BLU!A569)</f>
        <v/>
      </c>
      <c r="B570" s="373" t="str">
        <f>IF(ISBLANK(DataPembayaran_BLU!B569),"",DataPembayaran_BLU!B569)</f>
        <v/>
      </c>
      <c r="C570" s="374" t="str">
        <f>IF(ISBLANK(DataPembayaran_BLU!C569),"",DataPembayaran_BLU!C569)</f>
        <v/>
      </c>
      <c r="D570" s="375" t="str">
        <f>IF(ISBLANK(DataPembayaran_BLU!$F569),"",DataPembayaran_BLU!$F569)</f>
        <v/>
      </c>
      <c r="E570" s="375" t="str">
        <f t="shared" si="8"/>
        <v/>
      </c>
      <c r="F570" s="10" t="str">
        <f>IF(ISBLANK(DataPembayaran_BLU!$L569),"",DataPembayaran_BLU!$L569)</f>
        <v/>
      </c>
      <c r="G570" s="372" t="str">
        <f>IF(ISBLANK(DataPembayaran_BLU!M569),"",DataPembayaran_BLU!M569)</f>
        <v/>
      </c>
      <c r="H570" s="11" t="str">
        <f>IF(ISBLANK(DataPembayaran_BLU!N569),"",DataPembayaran_BLU!N569)</f>
        <v/>
      </c>
      <c r="I570" s="12" t="str">
        <f>IF(ISBLANK(DataPembayaran_BLU!O569),"",DataPembayaran_BLU!O569)</f>
        <v/>
      </c>
      <c r="J570" s="11" t="str">
        <f>IF(ISBLANK(DataPembayaran_BLU!P569),"",DataPembayaran_BLU!P569)</f>
        <v/>
      </c>
      <c r="K570" s="11" t="str">
        <f>IF(ISBLANK(DataPembayaran_BLU!Q569),"",DataPembayaran_BLU!Q569)</f>
        <v/>
      </c>
      <c r="L570" s="11" t="str">
        <f>IF(ISBLANK(DataPembayaran_BLU!R569),"",DataPembayaran_BLU!R569)</f>
        <v/>
      </c>
    </row>
    <row r="571" spans="1:12" ht="25.35" customHeight="1">
      <c r="A571" s="372" t="str">
        <f>IF(ISBLANK(DataPembayaran_BLU!A570),"",DataPembayaran_BLU!A570)</f>
        <v/>
      </c>
      <c r="B571" s="373" t="str">
        <f>IF(ISBLANK(DataPembayaran_BLU!B570),"",DataPembayaran_BLU!B570)</f>
        <v/>
      </c>
      <c r="C571" s="374" t="str">
        <f>IF(ISBLANK(DataPembayaran_BLU!C570),"",DataPembayaran_BLU!C570)</f>
        <v/>
      </c>
      <c r="D571" s="375" t="str">
        <f>IF(ISBLANK(DataPembayaran_BLU!$F570),"",DataPembayaran_BLU!$F570)</f>
        <v/>
      </c>
      <c r="E571" s="375" t="str">
        <f t="shared" si="8"/>
        <v/>
      </c>
      <c r="F571" s="10" t="str">
        <f>IF(ISBLANK(DataPembayaran_BLU!$L570),"",DataPembayaran_BLU!$L570)</f>
        <v/>
      </c>
      <c r="G571" s="372" t="str">
        <f>IF(ISBLANK(DataPembayaran_BLU!M570),"",DataPembayaran_BLU!M570)</f>
        <v/>
      </c>
      <c r="H571" s="11" t="str">
        <f>IF(ISBLANK(DataPembayaran_BLU!N570),"",DataPembayaran_BLU!N570)</f>
        <v/>
      </c>
      <c r="I571" s="12" t="str">
        <f>IF(ISBLANK(DataPembayaran_BLU!O570),"",DataPembayaran_BLU!O570)</f>
        <v/>
      </c>
      <c r="J571" s="11" t="str">
        <f>IF(ISBLANK(DataPembayaran_BLU!P570),"",DataPembayaran_BLU!P570)</f>
        <v/>
      </c>
      <c r="K571" s="11" t="str">
        <f>IF(ISBLANK(DataPembayaran_BLU!Q570),"",DataPembayaran_BLU!Q570)</f>
        <v/>
      </c>
      <c r="L571" s="11" t="str">
        <f>IF(ISBLANK(DataPembayaran_BLU!R570),"",DataPembayaran_BLU!R570)</f>
        <v/>
      </c>
    </row>
    <row r="572" spans="1:12" ht="25.35" customHeight="1">
      <c r="A572" s="372" t="str">
        <f>IF(ISBLANK(DataPembayaran_BLU!A571),"",DataPembayaran_BLU!A571)</f>
        <v/>
      </c>
      <c r="B572" s="373" t="str">
        <f>IF(ISBLANK(DataPembayaran_BLU!B571),"",DataPembayaran_BLU!B571)</f>
        <v/>
      </c>
      <c r="C572" s="374" t="str">
        <f>IF(ISBLANK(DataPembayaran_BLU!C571),"",DataPembayaran_BLU!C571)</f>
        <v/>
      </c>
      <c r="D572" s="375" t="str">
        <f>IF(ISBLANK(DataPembayaran_BLU!$F571),"",DataPembayaran_BLU!$F571)</f>
        <v/>
      </c>
      <c r="E572" s="375" t="str">
        <f t="shared" si="8"/>
        <v/>
      </c>
      <c r="F572" s="10" t="str">
        <f>IF(ISBLANK(DataPembayaran_BLU!$L571),"",DataPembayaran_BLU!$L571)</f>
        <v/>
      </c>
      <c r="G572" s="372" t="str">
        <f>IF(ISBLANK(DataPembayaran_BLU!M571),"",DataPembayaran_BLU!M571)</f>
        <v/>
      </c>
      <c r="H572" s="11" t="str">
        <f>IF(ISBLANK(DataPembayaran_BLU!N571),"",DataPembayaran_BLU!N571)</f>
        <v/>
      </c>
      <c r="I572" s="12" t="str">
        <f>IF(ISBLANK(DataPembayaran_BLU!O571),"",DataPembayaran_BLU!O571)</f>
        <v/>
      </c>
      <c r="J572" s="11" t="str">
        <f>IF(ISBLANK(DataPembayaran_BLU!P571),"",DataPembayaran_BLU!P571)</f>
        <v/>
      </c>
      <c r="K572" s="11" t="str">
        <f>IF(ISBLANK(DataPembayaran_BLU!Q571),"",DataPembayaran_BLU!Q571)</f>
        <v/>
      </c>
      <c r="L572" s="11" t="str">
        <f>IF(ISBLANK(DataPembayaran_BLU!R571),"",DataPembayaran_BLU!R571)</f>
        <v/>
      </c>
    </row>
    <row r="573" spans="1:12" ht="25.35" customHeight="1">
      <c r="A573" s="372" t="str">
        <f>IF(ISBLANK(DataPembayaran_BLU!A572),"",DataPembayaran_BLU!A572)</f>
        <v/>
      </c>
      <c r="B573" s="373" t="str">
        <f>IF(ISBLANK(DataPembayaran_BLU!B572),"",DataPembayaran_BLU!B572)</f>
        <v/>
      </c>
      <c r="C573" s="374" t="str">
        <f>IF(ISBLANK(DataPembayaran_BLU!C572),"",DataPembayaran_BLU!C572)</f>
        <v/>
      </c>
      <c r="D573" s="375" t="str">
        <f>IF(ISBLANK(DataPembayaran_BLU!$F572),"",DataPembayaran_BLU!$F572)</f>
        <v/>
      </c>
      <c r="E573" s="375" t="str">
        <f t="shared" si="8"/>
        <v/>
      </c>
      <c r="F573" s="10" t="str">
        <f>IF(ISBLANK(DataPembayaran_BLU!$L572),"",DataPembayaran_BLU!$L572)</f>
        <v/>
      </c>
      <c r="G573" s="372" t="str">
        <f>IF(ISBLANK(DataPembayaran_BLU!M572),"",DataPembayaran_BLU!M572)</f>
        <v/>
      </c>
      <c r="H573" s="11" t="str">
        <f>IF(ISBLANK(DataPembayaran_BLU!N572),"",DataPembayaran_BLU!N572)</f>
        <v/>
      </c>
      <c r="I573" s="12" t="str">
        <f>IF(ISBLANK(DataPembayaran_BLU!O572),"",DataPembayaran_BLU!O572)</f>
        <v/>
      </c>
      <c r="J573" s="11" t="str">
        <f>IF(ISBLANK(DataPembayaran_BLU!P572),"",DataPembayaran_BLU!P572)</f>
        <v/>
      </c>
      <c r="K573" s="11" t="str">
        <f>IF(ISBLANK(DataPembayaran_BLU!Q572),"",DataPembayaran_BLU!Q572)</f>
        <v/>
      </c>
      <c r="L573" s="11" t="str">
        <f>IF(ISBLANK(DataPembayaran_BLU!R572),"",DataPembayaran_BLU!R572)</f>
        <v/>
      </c>
    </row>
    <row r="574" spans="1:12" ht="25.35" customHeight="1">
      <c r="A574" s="372" t="str">
        <f>IF(ISBLANK(DataPembayaran_BLU!A573),"",DataPembayaran_BLU!A573)</f>
        <v/>
      </c>
      <c r="B574" s="373" t="str">
        <f>IF(ISBLANK(DataPembayaran_BLU!B573),"",DataPembayaran_BLU!B573)</f>
        <v/>
      </c>
      <c r="C574" s="374" t="str">
        <f>IF(ISBLANK(DataPembayaran_BLU!C573),"",DataPembayaran_BLU!C573)</f>
        <v/>
      </c>
      <c r="D574" s="375" t="str">
        <f>IF(ISBLANK(DataPembayaran_BLU!$F573),"",DataPembayaran_BLU!$F573)</f>
        <v/>
      </c>
      <c r="E574" s="375" t="str">
        <f t="shared" si="8"/>
        <v/>
      </c>
      <c r="F574" s="10" t="str">
        <f>IF(ISBLANK(DataPembayaran_BLU!$L573),"",DataPembayaran_BLU!$L573)</f>
        <v/>
      </c>
      <c r="G574" s="372" t="str">
        <f>IF(ISBLANK(DataPembayaran_BLU!M573),"",DataPembayaran_BLU!M573)</f>
        <v/>
      </c>
      <c r="H574" s="11" t="str">
        <f>IF(ISBLANK(DataPembayaran_BLU!N573),"",DataPembayaran_BLU!N573)</f>
        <v/>
      </c>
      <c r="I574" s="12" t="str">
        <f>IF(ISBLANK(DataPembayaran_BLU!O573),"",DataPembayaran_BLU!O573)</f>
        <v/>
      </c>
      <c r="J574" s="11" t="str">
        <f>IF(ISBLANK(DataPembayaran_BLU!P573),"",DataPembayaran_BLU!P573)</f>
        <v/>
      </c>
      <c r="K574" s="11" t="str">
        <f>IF(ISBLANK(DataPembayaran_BLU!Q573),"",DataPembayaran_BLU!Q573)</f>
        <v/>
      </c>
      <c r="L574" s="11" t="str">
        <f>IF(ISBLANK(DataPembayaran_BLU!R573),"",DataPembayaran_BLU!R573)</f>
        <v/>
      </c>
    </row>
    <row r="575" spans="1:12" ht="25.35" customHeight="1">
      <c r="A575" s="372" t="str">
        <f>IF(ISBLANK(DataPembayaran_BLU!A574),"",DataPembayaran_BLU!A574)</f>
        <v/>
      </c>
      <c r="B575" s="373" t="str">
        <f>IF(ISBLANK(DataPembayaran_BLU!B574),"",DataPembayaran_BLU!B574)</f>
        <v/>
      </c>
      <c r="C575" s="374" t="str">
        <f>IF(ISBLANK(DataPembayaran_BLU!C574),"",DataPembayaran_BLU!C574)</f>
        <v/>
      </c>
      <c r="D575" s="375" t="str">
        <f>IF(ISBLANK(DataPembayaran_BLU!$F574),"",DataPembayaran_BLU!$F574)</f>
        <v/>
      </c>
      <c r="E575" s="375" t="str">
        <f t="shared" si="8"/>
        <v/>
      </c>
      <c r="F575" s="10" t="str">
        <f>IF(ISBLANK(DataPembayaran_BLU!$L574),"",DataPembayaran_BLU!$L574)</f>
        <v/>
      </c>
      <c r="G575" s="372" t="str">
        <f>IF(ISBLANK(DataPembayaran_BLU!M574),"",DataPembayaran_BLU!M574)</f>
        <v/>
      </c>
      <c r="H575" s="11" t="str">
        <f>IF(ISBLANK(DataPembayaran_BLU!N574),"",DataPembayaran_BLU!N574)</f>
        <v/>
      </c>
      <c r="I575" s="12" t="str">
        <f>IF(ISBLANK(DataPembayaran_BLU!O574),"",DataPembayaran_BLU!O574)</f>
        <v/>
      </c>
      <c r="J575" s="11" t="str">
        <f>IF(ISBLANK(DataPembayaran_BLU!P574),"",DataPembayaran_BLU!P574)</f>
        <v/>
      </c>
      <c r="K575" s="11" t="str">
        <f>IF(ISBLANK(DataPembayaran_BLU!Q574),"",DataPembayaran_BLU!Q574)</f>
        <v/>
      </c>
      <c r="L575" s="11" t="str">
        <f>IF(ISBLANK(DataPembayaran_BLU!R574),"",DataPembayaran_BLU!R574)</f>
        <v/>
      </c>
    </row>
    <row r="576" spans="1:12" ht="25.35" customHeight="1">
      <c r="A576" s="372" t="str">
        <f>IF(ISBLANK(DataPembayaran_BLU!A575),"",DataPembayaran_BLU!A575)</f>
        <v/>
      </c>
      <c r="B576" s="373" t="str">
        <f>IF(ISBLANK(DataPembayaran_BLU!B575),"",DataPembayaran_BLU!B575)</f>
        <v/>
      </c>
      <c r="C576" s="374" t="str">
        <f>IF(ISBLANK(DataPembayaran_BLU!C575),"",DataPembayaran_BLU!C575)</f>
        <v/>
      </c>
      <c r="D576" s="375" t="str">
        <f>IF(ISBLANK(DataPembayaran_BLU!$F575),"",DataPembayaran_BLU!$F575)</f>
        <v/>
      </c>
      <c r="E576" s="375" t="str">
        <f t="shared" si="8"/>
        <v/>
      </c>
      <c r="F576" s="10" t="str">
        <f>IF(ISBLANK(DataPembayaran_BLU!$L575),"",DataPembayaran_BLU!$L575)</f>
        <v/>
      </c>
      <c r="G576" s="372" t="str">
        <f>IF(ISBLANK(DataPembayaran_BLU!M575),"",DataPembayaran_BLU!M575)</f>
        <v/>
      </c>
      <c r="H576" s="11" t="str">
        <f>IF(ISBLANK(DataPembayaran_BLU!N575),"",DataPembayaran_BLU!N575)</f>
        <v/>
      </c>
      <c r="I576" s="12" t="str">
        <f>IF(ISBLANK(DataPembayaran_BLU!O575),"",DataPembayaran_BLU!O575)</f>
        <v/>
      </c>
      <c r="J576" s="11" t="str">
        <f>IF(ISBLANK(DataPembayaran_BLU!P575),"",DataPembayaran_BLU!P575)</f>
        <v/>
      </c>
      <c r="K576" s="11" t="str">
        <f>IF(ISBLANK(DataPembayaran_BLU!Q575),"",DataPembayaran_BLU!Q575)</f>
        <v/>
      </c>
      <c r="L576" s="11" t="str">
        <f>IF(ISBLANK(DataPembayaran_BLU!R575),"",DataPembayaran_BLU!R575)</f>
        <v/>
      </c>
    </row>
    <row r="577" spans="1:12" ht="25.35" customHeight="1">
      <c r="A577" s="372" t="str">
        <f>IF(ISBLANK(DataPembayaran_BLU!A576),"",DataPembayaran_BLU!A576)</f>
        <v/>
      </c>
      <c r="B577" s="373" t="str">
        <f>IF(ISBLANK(DataPembayaran_BLU!B576),"",DataPembayaran_BLU!B576)</f>
        <v/>
      </c>
      <c r="C577" s="374" t="str">
        <f>IF(ISBLANK(DataPembayaran_BLU!C576),"",DataPembayaran_BLU!C576)</f>
        <v/>
      </c>
      <c r="D577" s="375" t="str">
        <f>IF(ISBLANK(DataPembayaran_BLU!$F576),"",DataPembayaran_BLU!$F576)</f>
        <v/>
      </c>
      <c r="E577" s="375" t="str">
        <f t="shared" si="8"/>
        <v/>
      </c>
      <c r="F577" s="10" t="str">
        <f>IF(ISBLANK(DataPembayaran_BLU!$L576),"",DataPembayaran_BLU!$L576)</f>
        <v/>
      </c>
      <c r="G577" s="372" t="str">
        <f>IF(ISBLANK(DataPembayaran_BLU!M576),"",DataPembayaran_BLU!M576)</f>
        <v/>
      </c>
      <c r="H577" s="11" t="str">
        <f>IF(ISBLANK(DataPembayaran_BLU!N576),"",DataPembayaran_BLU!N576)</f>
        <v/>
      </c>
      <c r="I577" s="12" t="str">
        <f>IF(ISBLANK(DataPembayaran_BLU!O576),"",DataPembayaran_BLU!O576)</f>
        <v/>
      </c>
      <c r="J577" s="11" t="str">
        <f>IF(ISBLANK(DataPembayaran_BLU!P576),"",DataPembayaran_BLU!P576)</f>
        <v/>
      </c>
      <c r="K577" s="11" t="str">
        <f>IF(ISBLANK(DataPembayaran_BLU!Q576),"",DataPembayaran_BLU!Q576)</f>
        <v/>
      </c>
      <c r="L577" s="11" t="str">
        <f>IF(ISBLANK(DataPembayaran_BLU!R576),"",DataPembayaran_BLU!R576)</f>
        <v/>
      </c>
    </row>
    <row r="578" spans="1:12" ht="25.35" customHeight="1">
      <c r="A578" s="372" t="str">
        <f>IF(ISBLANK(DataPembayaran_BLU!A577),"",DataPembayaran_BLU!A577)</f>
        <v/>
      </c>
      <c r="B578" s="373" t="str">
        <f>IF(ISBLANK(DataPembayaran_BLU!B577),"",DataPembayaran_BLU!B577)</f>
        <v/>
      </c>
      <c r="C578" s="374" t="str">
        <f>IF(ISBLANK(DataPembayaran_BLU!C577),"",DataPembayaran_BLU!C577)</f>
        <v/>
      </c>
      <c r="D578" s="375" t="str">
        <f>IF(ISBLANK(DataPembayaran_BLU!$F577),"",DataPembayaran_BLU!$F577)</f>
        <v/>
      </c>
      <c r="E578" s="375" t="str">
        <f t="shared" si="8"/>
        <v/>
      </c>
      <c r="F578" s="10" t="str">
        <f>IF(ISBLANK(DataPembayaran_BLU!$L577),"",DataPembayaran_BLU!$L577)</f>
        <v/>
      </c>
      <c r="G578" s="372" t="str">
        <f>IF(ISBLANK(DataPembayaran_BLU!M577),"",DataPembayaran_BLU!M577)</f>
        <v/>
      </c>
      <c r="H578" s="11" t="str">
        <f>IF(ISBLANK(DataPembayaran_BLU!N577),"",DataPembayaran_BLU!N577)</f>
        <v/>
      </c>
      <c r="I578" s="12" t="str">
        <f>IF(ISBLANK(DataPembayaran_BLU!O577),"",DataPembayaran_BLU!O577)</f>
        <v/>
      </c>
      <c r="J578" s="11" t="str">
        <f>IF(ISBLANK(DataPembayaran_BLU!P577),"",DataPembayaran_BLU!P577)</f>
        <v/>
      </c>
      <c r="K578" s="11" t="str">
        <f>IF(ISBLANK(DataPembayaran_BLU!Q577),"",DataPembayaran_BLU!Q577)</f>
        <v/>
      </c>
      <c r="L578" s="11" t="str">
        <f>IF(ISBLANK(DataPembayaran_BLU!R577),"",DataPembayaran_BLU!R577)</f>
        <v/>
      </c>
    </row>
    <row r="579" spans="1:12" ht="25.35" customHeight="1">
      <c r="A579" s="372" t="str">
        <f>IF(ISBLANK(DataPembayaran_BLU!A578),"",DataPembayaran_BLU!A578)</f>
        <v/>
      </c>
      <c r="B579" s="373" t="str">
        <f>IF(ISBLANK(DataPembayaran_BLU!B578),"",DataPembayaran_BLU!B578)</f>
        <v/>
      </c>
      <c r="C579" s="374" t="str">
        <f>IF(ISBLANK(DataPembayaran_BLU!C578),"",DataPembayaran_BLU!C578)</f>
        <v/>
      </c>
      <c r="D579" s="375" t="str">
        <f>IF(ISBLANK(DataPembayaran_BLU!$F578),"",DataPembayaran_BLU!$F578)</f>
        <v/>
      </c>
      <c r="E579" s="375" t="str">
        <f t="shared" ref="E579:E604" si="9">IFERROR(INDEX(supplier_npwp,MATCH($D579,supplier,0)),"")</f>
        <v/>
      </c>
      <c r="F579" s="10" t="str">
        <f>IF(ISBLANK(DataPembayaran_BLU!$L578),"",DataPembayaran_BLU!$L578)</f>
        <v/>
      </c>
      <c r="G579" s="372" t="str">
        <f>IF(ISBLANK(DataPembayaran_BLU!M578),"",DataPembayaran_BLU!M578)</f>
        <v/>
      </c>
      <c r="H579" s="11" t="str">
        <f>IF(ISBLANK(DataPembayaran_BLU!N578),"",DataPembayaran_BLU!N578)</f>
        <v/>
      </c>
      <c r="I579" s="12" t="str">
        <f>IF(ISBLANK(DataPembayaran_BLU!O578),"",DataPembayaran_BLU!O578)</f>
        <v/>
      </c>
      <c r="J579" s="11" t="str">
        <f>IF(ISBLANK(DataPembayaran_BLU!P578),"",DataPembayaran_BLU!P578)</f>
        <v/>
      </c>
      <c r="K579" s="11" t="str">
        <f>IF(ISBLANK(DataPembayaran_BLU!Q578),"",DataPembayaran_BLU!Q578)</f>
        <v/>
      </c>
      <c r="L579" s="11" t="str">
        <f>IF(ISBLANK(DataPembayaran_BLU!R578),"",DataPembayaran_BLU!R578)</f>
        <v/>
      </c>
    </row>
    <row r="580" spans="1:12" ht="25.35" customHeight="1">
      <c r="A580" s="372" t="str">
        <f>IF(ISBLANK(DataPembayaran_BLU!A579),"",DataPembayaran_BLU!A579)</f>
        <v/>
      </c>
      <c r="B580" s="373" t="str">
        <f>IF(ISBLANK(DataPembayaran_BLU!B579),"",DataPembayaran_BLU!B579)</f>
        <v/>
      </c>
      <c r="C580" s="374" t="str">
        <f>IF(ISBLANK(DataPembayaran_BLU!C579),"",DataPembayaran_BLU!C579)</f>
        <v/>
      </c>
      <c r="D580" s="375" t="str">
        <f>IF(ISBLANK(DataPembayaran_BLU!$F579),"",DataPembayaran_BLU!$F579)</f>
        <v/>
      </c>
      <c r="E580" s="375" t="str">
        <f t="shared" si="9"/>
        <v/>
      </c>
      <c r="F580" s="10" t="str">
        <f>IF(ISBLANK(DataPembayaran_BLU!$L579),"",DataPembayaran_BLU!$L579)</f>
        <v/>
      </c>
      <c r="G580" s="372" t="str">
        <f>IF(ISBLANK(DataPembayaran_BLU!M579),"",DataPembayaran_BLU!M579)</f>
        <v/>
      </c>
      <c r="H580" s="11" t="str">
        <f>IF(ISBLANK(DataPembayaran_BLU!N579),"",DataPembayaran_BLU!N579)</f>
        <v/>
      </c>
      <c r="I580" s="12" t="str">
        <f>IF(ISBLANK(DataPembayaran_BLU!O579),"",DataPembayaran_BLU!O579)</f>
        <v/>
      </c>
      <c r="J580" s="11" t="str">
        <f>IF(ISBLANK(DataPembayaran_BLU!P579),"",DataPembayaran_BLU!P579)</f>
        <v/>
      </c>
      <c r="K580" s="11" t="str">
        <f>IF(ISBLANK(DataPembayaran_BLU!Q579),"",DataPembayaran_BLU!Q579)</f>
        <v/>
      </c>
      <c r="L580" s="11" t="str">
        <f>IF(ISBLANK(DataPembayaran_BLU!R579),"",DataPembayaran_BLU!R579)</f>
        <v/>
      </c>
    </row>
    <row r="581" spans="1:12" ht="25.35" customHeight="1">
      <c r="A581" s="372" t="str">
        <f>IF(ISBLANK(DataPembayaran_BLU!A580),"",DataPembayaran_BLU!A580)</f>
        <v/>
      </c>
      <c r="B581" s="373" t="str">
        <f>IF(ISBLANK(DataPembayaran_BLU!B580),"",DataPembayaran_BLU!B580)</f>
        <v/>
      </c>
      <c r="C581" s="374" t="str">
        <f>IF(ISBLANK(DataPembayaran_BLU!C580),"",DataPembayaran_BLU!C580)</f>
        <v/>
      </c>
      <c r="D581" s="375" t="str">
        <f>IF(ISBLANK(DataPembayaran_BLU!$F580),"",DataPembayaran_BLU!$F580)</f>
        <v/>
      </c>
      <c r="E581" s="375" t="str">
        <f t="shared" si="9"/>
        <v/>
      </c>
      <c r="F581" s="10" t="str">
        <f>IF(ISBLANK(DataPembayaran_BLU!$L580),"",DataPembayaran_BLU!$L580)</f>
        <v/>
      </c>
      <c r="G581" s="372" t="str">
        <f>IF(ISBLANK(DataPembayaran_BLU!M580),"",DataPembayaran_BLU!M580)</f>
        <v/>
      </c>
      <c r="H581" s="11" t="str">
        <f>IF(ISBLANK(DataPembayaran_BLU!N580),"",DataPembayaran_BLU!N580)</f>
        <v/>
      </c>
      <c r="I581" s="12" t="str">
        <f>IF(ISBLANK(DataPembayaran_BLU!O580),"",DataPembayaran_BLU!O580)</f>
        <v/>
      </c>
      <c r="J581" s="11" t="str">
        <f>IF(ISBLANK(DataPembayaran_BLU!P580),"",DataPembayaran_BLU!P580)</f>
        <v/>
      </c>
      <c r="K581" s="11" t="str">
        <f>IF(ISBLANK(DataPembayaran_BLU!Q580),"",DataPembayaran_BLU!Q580)</f>
        <v/>
      </c>
      <c r="L581" s="11" t="str">
        <f>IF(ISBLANK(DataPembayaran_BLU!R580),"",DataPembayaran_BLU!R580)</f>
        <v/>
      </c>
    </row>
    <row r="582" spans="1:12" ht="25.35" customHeight="1">
      <c r="A582" s="372" t="str">
        <f>IF(ISBLANK(DataPembayaran_BLU!A581),"",DataPembayaran_BLU!A581)</f>
        <v/>
      </c>
      <c r="B582" s="373" t="str">
        <f>IF(ISBLANK(DataPembayaran_BLU!B581),"",DataPembayaran_BLU!B581)</f>
        <v/>
      </c>
      <c r="C582" s="374" t="str">
        <f>IF(ISBLANK(DataPembayaran_BLU!C581),"",DataPembayaran_BLU!C581)</f>
        <v/>
      </c>
      <c r="D582" s="375" t="str">
        <f>IF(ISBLANK(DataPembayaran_BLU!$F581),"",DataPembayaran_BLU!$F581)</f>
        <v/>
      </c>
      <c r="E582" s="375" t="str">
        <f t="shared" si="9"/>
        <v/>
      </c>
      <c r="F582" s="10" t="str">
        <f>IF(ISBLANK(DataPembayaran_BLU!$L581),"",DataPembayaran_BLU!$L581)</f>
        <v/>
      </c>
      <c r="G582" s="372" t="str">
        <f>IF(ISBLANK(DataPembayaran_BLU!M581),"",DataPembayaran_BLU!M581)</f>
        <v/>
      </c>
      <c r="H582" s="11" t="str">
        <f>IF(ISBLANK(DataPembayaran_BLU!N581),"",DataPembayaran_BLU!N581)</f>
        <v/>
      </c>
      <c r="I582" s="12" t="str">
        <f>IF(ISBLANK(DataPembayaran_BLU!O581),"",DataPembayaran_BLU!O581)</f>
        <v/>
      </c>
      <c r="J582" s="11" t="str">
        <f>IF(ISBLANK(DataPembayaran_BLU!P581),"",DataPembayaran_BLU!P581)</f>
        <v/>
      </c>
      <c r="K582" s="11" t="str">
        <f>IF(ISBLANK(DataPembayaran_BLU!Q581),"",DataPembayaran_BLU!Q581)</f>
        <v/>
      </c>
      <c r="L582" s="11" t="str">
        <f>IF(ISBLANK(DataPembayaran_BLU!R581),"",DataPembayaran_BLU!R581)</f>
        <v/>
      </c>
    </row>
    <row r="583" spans="1:12" ht="25.35" customHeight="1">
      <c r="A583" s="372" t="str">
        <f>IF(ISBLANK(DataPembayaran_BLU!A582),"",DataPembayaran_BLU!A582)</f>
        <v/>
      </c>
      <c r="B583" s="373" t="str">
        <f>IF(ISBLANK(DataPembayaran_BLU!B582),"",DataPembayaran_BLU!B582)</f>
        <v/>
      </c>
      <c r="C583" s="374" t="str">
        <f>IF(ISBLANK(DataPembayaran_BLU!C582),"",DataPembayaran_BLU!C582)</f>
        <v/>
      </c>
      <c r="D583" s="375" t="str">
        <f>IF(ISBLANK(DataPembayaran_BLU!$F582),"",DataPembayaran_BLU!$F582)</f>
        <v/>
      </c>
      <c r="E583" s="375" t="str">
        <f t="shared" si="9"/>
        <v/>
      </c>
      <c r="F583" s="10" t="str">
        <f>IF(ISBLANK(DataPembayaran_BLU!$L582),"",DataPembayaran_BLU!$L582)</f>
        <v/>
      </c>
      <c r="G583" s="372" t="str">
        <f>IF(ISBLANK(DataPembayaran_BLU!M582),"",DataPembayaran_BLU!M582)</f>
        <v/>
      </c>
      <c r="H583" s="11" t="str">
        <f>IF(ISBLANK(DataPembayaran_BLU!N582),"",DataPembayaran_BLU!N582)</f>
        <v/>
      </c>
      <c r="I583" s="12" t="str">
        <f>IF(ISBLANK(DataPembayaran_BLU!O582),"",DataPembayaran_BLU!O582)</f>
        <v/>
      </c>
      <c r="J583" s="11" t="str">
        <f>IF(ISBLANK(DataPembayaran_BLU!P582),"",DataPembayaran_BLU!P582)</f>
        <v/>
      </c>
      <c r="K583" s="11" t="str">
        <f>IF(ISBLANK(DataPembayaran_BLU!Q582),"",DataPembayaran_BLU!Q582)</f>
        <v/>
      </c>
      <c r="L583" s="11" t="str">
        <f>IF(ISBLANK(DataPembayaran_BLU!R582),"",DataPembayaran_BLU!R582)</f>
        <v/>
      </c>
    </row>
    <row r="584" spans="1:12" ht="25.35" customHeight="1">
      <c r="A584" s="372" t="str">
        <f>IF(ISBLANK(DataPembayaran_BLU!A583),"",DataPembayaran_BLU!A583)</f>
        <v/>
      </c>
      <c r="B584" s="373" t="str">
        <f>IF(ISBLANK(DataPembayaran_BLU!B583),"",DataPembayaran_BLU!B583)</f>
        <v/>
      </c>
      <c r="C584" s="374" t="str">
        <f>IF(ISBLANK(DataPembayaran_BLU!C583),"",DataPembayaran_BLU!C583)</f>
        <v/>
      </c>
      <c r="D584" s="375" t="str">
        <f>IF(ISBLANK(DataPembayaran_BLU!$F583),"",DataPembayaran_BLU!$F583)</f>
        <v/>
      </c>
      <c r="E584" s="375" t="str">
        <f t="shared" si="9"/>
        <v/>
      </c>
      <c r="F584" s="10" t="str">
        <f>IF(ISBLANK(DataPembayaran_BLU!$L583),"",DataPembayaran_BLU!$L583)</f>
        <v/>
      </c>
      <c r="G584" s="372" t="str">
        <f>IF(ISBLANK(DataPembayaran_BLU!M583),"",DataPembayaran_BLU!M583)</f>
        <v/>
      </c>
      <c r="H584" s="11" t="str">
        <f>IF(ISBLANK(DataPembayaran_BLU!N583),"",DataPembayaran_BLU!N583)</f>
        <v/>
      </c>
      <c r="I584" s="12" t="str">
        <f>IF(ISBLANK(DataPembayaran_BLU!O583),"",DataPembayaran_BLU!O583)</f>
        <v/>
      </c>
      <c r="J584" s="11" t="str">
        <f>IF(ISBLANK(DataPembayaran_BLU!P583),"",DataPembayaran_BLU!P583)</f>
        <v/>
      </c>
      <c r="K584" s="11" t="str">
        <f>IF(ISBLANK(DataPembayaran_BLU!Q583),"",DataPembayaran_BLU!Q583)</f>
        <v/>
      </c>
      <c r="L584" s="11" t="str">
        <f>IF(ISBLANK(DataPembayaran_BLU!R583),"",DataPembayaran_BLU!R583)</f>
        <v/>
      </c>
    </row>
    <row r="585" spans="1:12" ht="25.35" customHeight="1">
      <c r="A585" s="372" t="str">
        <f>IF(ISBLANK(DataPembayaran_BLU!A584),"",DataPembayaran_BLU!A584)</f>
        <v/>
      </c>
      <c r="B585" s="373" t="str">
        <f>IF(ISBLANK(DataPembayaran_BLU!B584),"",DataPembayaran_BLU!B584)</f>
        <v/>
      </c>
      <c r="C585" s="374" t="str">
        <f>IF(ISBLANK(DataPembayaran_BLU!C584),"",DataPembayaran_BLU!C584)</f>
        <v/>
      </c>
      <c r="D585" s="375" t="str">
        <f>IF(ISBLANK(DataPembayaran_BLU!$F584),"",DataPembayaran_BLU!$F584)</f>
        <v/>
      </c>
      <c r="E585" s="375" t="str">
        <f t="shared" si="9"/>
        <v/>
      </c>
      <c r="F585" s="10" t="str">
        <f>IF(ISBLANK(DataPembayaran_BLU!$L584),"",DataPembayaran_BLU!$L584)</f>
        <v/>
      </c>
      <c r="G585" s="372" t="str">
        <f>IF(ISBLANK(DataPembayaran_BLU!M584),"",DataPembayaran_BLU!M584)</f>
        <v/>
      </c>
      <c r="H585" s="11" t="str">
        <f>IF(ISBLANK(DataPembayaran_BLU!N584),"",DataPembayaran_BLU!N584)</f>
        <v/>
      </c>
      <c r="I585" s="12" t="str">
        <f>IF(ISBLANK(DataPembayaran_BLU!O584),"",DataPembayaran_BLU!O584)</f>
        <v/>
      </c>
      <c r="J585" s="11" t="str">
        <f>IF(ISBLANK(DataPembayaran_BLU!P584),"",DataPembayaran_BLU!P584)</f>
        <v/>
      </c>
      <c r="K585" s="11" t="str">
        <f>IF(ISBLANK(DataPembayaran_BLU!Q584),"",DataPembayaran_BLU!Q584)</f>
        <v/>
      </c>
      <c r="L585" s="11" t="str">
        <f>IF(ISBLANK(DataPembayaran_BLU!R584),"",DataPembayaran_BLU!R584)</f>
        <v/>
      </c>
    </row>
    <row r="586" spans="1:12" ht="25.35" customHeight="1">
      <c r="A586" s="372" t="str">
        <f>IF(ISBLANK(DataPembayaran_BLU!A585),"",DataPembayaran_BLU!A585)</f>
        <v/>
      </c>
      <c r="B586" s="373" t="str">
        <f>IF(ISBLANK(DataPembayaran_BLU!B585),"",DataPembayaran_BLU!B585)</f>
        <v/>
      </c>
      <c r="C586" s="374" t="str">
        <f>IF(ISBLANK(DataPembayaran_BLU!C585),"",DataPembayaran_BLU!C585)</f>
        <v/>
      </c>
      <c r="D586" s="375" t="str">
        <f>IF(ISBLANK(DataPembayaran_BLU!$F585),"",DataPembayaran_BLU!$F585)</f>
        <v/>
      </c>
      <c r="E586" s="375" t="str">
        <f t="shared" si="9"/>
        <v/>
      </c>
      <c r="F586" s="10" t="str">
        <f>IF(ISBLANK(DataPembayaran_BLU!$L585),"",DataPembayaran_BLU!$L585)</f>
        <v/>
      </c>
      <c r="G586" s="372" t="str">
        <f>IF(ISBLANK(DataPembayaran_BLU!M585),"",DataPembayaran_BLU!M585)</f>
        <v/>
      </c>
      <c r="H586" s="11" t="str">
        <f>IF(ISBLANK(DataPembayaran_BLU!N585),"",DataPembayaran_BLU!N585)</f>
        <v/>
      </c>
      <c r="I586" s="12" t="str">
        <f>IF(ISBLANK(DataPembayaran_BLU!O585),"",DataPembayaran_BLU!O585)</f>
        <v/>
      </c>
      <c r="J586" s="11" t="str">
        <f>IF(ISBLANK(DataPembayaran_BLU!P585),"",DataPembayaran_BLU!P585)</f>
        <v/>
      </c>
      <c r="K586" s="11" t="str">
        <f>IF(ISBLANK(DataPembayaran_BLU!Q585),"",DataPembayaran_BLU!Q585)</f>
        <v/>
      </c>
      <c r="L586" s="11" t="str">
        <f>IF(ISBLANK(DataPembayaran_BLU!R585),"",DataPembayaran_BLU!R585)</f>
        <v/>
      </c>
    </row>
    <row r="587" spans="1:12" ht="25.35" customHeight="1">
      <c r="A587" s="372" t="str">
        <f>IF(ISBLANK(DataPembayaran_BLU!A586),"",DataPembayaran_BLU!A586)</f>
        <v/>
      </c>
      <c r="B587" s="373" t="str">
        <f>IF(ISBLANK(DataPembayaran_BLU!B586),"",DataPembayaran_BLU!B586)</f>
        <v/>
      </c>
      <c r="C587" s="374" t="str">
        <f>IF(ISBLANK(DataPembayaran_BLU!C586),"",DataPembayaran_BLU!C586)</f>
        <v/>
      </c>
      <c r="D587" s="375" t="str">
        <f>IF(ISBLANK(DataPembayaran_BLU!$F586),"",DataPembayaran_BLU!$F586)</f>
        <v/>
      </c>
      <c r="E587" s="375" t="str">
        <f t="shared" si="9"/>
        <v/>
      </c>
      <c r="F587" s="10" t="str">
        <f>IF(ISBLANK(DataPembayaran_BLU!$L586),"",DataPembayaran_BLU!$L586)</f>
        <v/>
      </c>
      <c r="G587" s="372" t="str">
        <f>IF(ISBLANK(DataPembayaran_BLU!M586),"",DataPembayaran_BLU!M586)</f>
        <v/>
      </c>
      <c r="H587" s="11" t="str">
        <f>IF(ISBLANK(DataPembayaran_BLU!N586),"",DataPembayaran_BLU!N586)</f>
        <v/>
      </c>
      <c r="I587" s="12" t="str">
        <f>IF(ISBLANK(DataPembayaran_BLU!O586),"",DataPembayaran_BLU!O586)</f>
        <v/>
      </c>
      <c r="J587" s="11" t="str">
        <f>IF(ISBLANK(DataPembayaran_BLU!P586),"",DataPembayaran_BLU!P586)</f>
        <v/>
      </c>
      <c r="K587" s="11" t="str">
        <f>IF(ISBLANK(DataPembayaran_BLU!Q586),"",DataPembayaran_BLU!Q586)</f>
        <v/>
      </c>
      <c r="L587" s="11" t="str">
        <f>IF(ISBLANK(DataPembayaran_BLU!R586),"",DataPembayaran_BLU!R586)</f>
        <v/>
      </c>
    </row>
    <row r="588" spans="1:12" ht="25.35" customHeight="1">
      <c r="A588" s="372" t="str">
        <f>IF(ISBLANK(DataPembayaran_BLU!A587),"",DataPembayaran_BLU!A587)</f>
        <v/>
      </c>
      <c r="B588" s="373" t="str">
        <f>IF(ISBLANK(DataPembayaran_BLU!B587),"",DataPembayaran_BLU!B587)</f>
        <v/>
      </c>
      <c r="C588" s="374" t="str">
        <f>IF(ISBLANK(DataPembayaran_BLU!C587),"",DataPembayaran_BLU!C587)</f>
        <v/>
      </c>
      <c r="D588" s="375" t="str">
        <f>IF(ISBLANK(DataPembayaran_BLU!$F587),"",DataPembayaran_BLU!$F587)</f>
        <v/>
      </c>
      <c r="E588" s="375" t="str">
        <f t="shared" si="9"/>
        <v/>
      </c>
      <c r="F588" s="10" t="str">
        <f>IF(ISBLANK(DataPembayaran_BLU!$L587),"",DataPembayaran_BLU!$L587)</f>
        <v/>
      </c>
      <c r="G588" s="372" t="str">
        <f>IF(ISBLANK(DataPembayaran_BLU!M587),"",DataPembayaran_BLU!M587)</f>
        <v/>
      </c>
      <c r="H588" s="11" t="str">
        <f>IF(ISBLANK(DataPembayaran_BLU!N587),"",DataPembayaran_BLU!N587)</f>
        <v/>
      </c>
      <c r="I588" s="12" t="str">
        <f>IF(ISBLANK(DataPembayaran_BLU!O587),"",DataPembayaran_BLU!O587)</f>
        <v/>
      </c>
      <c r="J588" s="11" t="str">
        <f>IF(ISBLANK(DataPembayaran_BLU!P587),"",DataPembayaran_BLU!P587)</f>
        <v/>
      </c>
      <c r="K588" s="11" t="str">
        <f>IF(ISBLANK(DataPembayaran_BLU!Q587),"",DataPembayaran_BLU!Q587)</f>
        <v/>
      </c>
      <c r="L588" s="11" t="str">
        <f>IF(ISBLANK(DataPembayaran_BLU!R587),"",DataPembayaran_BLU!R587)</f>
        <v/>
      </c>
    </row>
    <row r="589" spans="1:12" ht="25.35" customHeight="1">
      <c r="A589" s="372" t="str">
        <f>IF(ISBLANK(DataPembayaran_BLU!A588),"",DataPembayaran_BLU!A588)</f>
        <v/>
      </c>
      <c r="B589" s="373" t="str">
        <f>IF(ISBLANK(DataPembayaran_BLU!B588),"",DataPembayaran_BLU!B588)</f>
        <v/>
      </c>
      <c r="C589" s="374" t="str">
        <f>IF(ISBLANK(DataPembayaran_BLU!C588),"",DataPembayaran_BLU!C588)</f>
        <v/>
      </c>
      <c r="D589" s="375" t="str">
        <f>IF(ISBLANK(DataPembayaran_BLU!$F588),"",DataPembayaran_BLU!$F588)</f>
        <v/>
      </c>
      <c r="E589" s="375" t="str">
        <f t="shared" si="9"/>
        <v/>
      </c>
      <c r="F589" s="10" t="str">
        <f>IF(ISBLANK(DataPembayaran_BLU!$L588),"",DataPembayaran_BLU!$L588)</f>
        <v/>
      </c>
      <c r="G589" s="372" t="str">
        <f>IF(ISBLANK(DataPembayaran_BLU!M588),"",DataPembayaran_BLU!M588)</f>
        <v/>
      </c>
      <c r="H589" s="11" t="str">
        <f>IF(ISBLANK(DataPembayaran_BLU!N588),"",DataPembayaran_BLU!N588)</f>
        <v/>
      </c>
      <c r="I589" s="12" t="str">
        <f>IF(ISBLANK(DataPembayaran_BLU!O588),"",DataPembayaran_BLU!O588)</f>
        <v/>
      </c>
      <c r="J589" s="11" t="str">
        <f>IF(ISBLANK(DataPembayaran_BLU!P588),"",DataPembayaran_BLU!P588)</f>
        <v/>
      </c>
      <c r="K589" s="11" t="str">
        <f>IF(ISBLANK(DataPembayaran_BLU!Q588),"",DataPembayaran_BLU!Q588)</f>
        <v/>
      </c>
      <c r="L589" s="11" t="str">
        <f>IF(ISBLANK(DataPembayaran_BLU!R588),"",DataPembayaran_BLU!R588)</f>
        <v/>
      </c>
    </row>
    <row r="590" spans="1:12" ht="25.35" customHeight="1">
      <c r="A590" s="372" t="str">
        <f>IF(ISBLANK(DataPembayaran_BLU!A589),"",DataPembayaran_BLU!A589)</f>
        <v/>
      </c>
      <c r="B590" s="373" t="str">
        <f>IF(ISBLANK(DataPembayaran_BLU!B589),"",DataPembayaran_BLU!B589)</f>
        <v/>
      </c>
      <c r="C590" s="374" t="str">
        <f>IF(ISBLANK(DataPembayaran_BLU!C589),"",DataPembayaran_BLU!C589)</f>
        <v/>
      </c>
      <c r="D590" s="375" t="str">
        <f>IF(ISBLANK(DataPembayaran_BLU!$F589),"",DataPembayaran_BLU!$F589)</f>
        <v/>
      </c>
      <c r="E590" s="375" t="str">
        <f t="shared" si="9"/>
        <v/>
      </c>
      <c r="F590" s="10" t="str">
        <f>IF(ISBLANK(DataPembayaran_BLU!$L589),"",DataPembayaran_BLU!$L589)</f>
        <v/>
      </c>
      <c r="G590" s="372" t="str">
        <f>IF(ISBLANK(DataPembayaran_BLU!M589),"",DataPembayaran_BLU!M589)</f>
        <v/>
      </c>
      <c r="H590" s="11" t="str">
        <f>IF(ISBLANK(DataPembayaran_BLU!N589),"",DataPembayaran_BLU!N589)</f>
        <v/>
      </c>
      <c r="I590" s="12" t="str">
        <f>IF(ISBLANK(DataPembayaran_BLU!O589),"",DataPembayaran_BLU!O589)</f>
        <v/>
      </c>
      <c r="J590" s="11" t="str">
        <f>IF(ISBLANK(DataPembayaran_BLU!P589),"",DataPembayaran_BLU!P589)</f>
        <v/>
      </c>
      <c r="K590" s="11" t="str">
        <f>IF(ISBLANK(DataPembayaran_BLU!Q589),"",DataPembayaran_BLU!Q589)</f>
        <v/>
      </c>
      <c r="L590" s="11" t="str">
        <f>IF(ISBLANK(DataPembayaran_BLU!R589),"",DataPembayaran_BLU!R589)</f>
        <v/>
      </c>
    </row>
    <row r="591" spans="1:12" ht="25.35" customHeight="1">
      <c r="A591" s="372" t="str">
        <f>IF(ISBLANK(DataPembayaran_BLU!A590),"",DataPembayaran_BLU!A590)</f>
        <v/>
      </c>
      <c r="B591" s="373" t="str">
        <f>IF(ISBLANK(DataPembayaran_BLU!B590),"",DataPembayaran_BLU!B590)</f>
        <v/>
      </c>
      <c r="C591" s="374" t="str">
        <f>IF(ISBLANK(DataPembayaran_BLU!C590),"",DataPembayaran_BLU!C590)</f>
        <v/>
      </c>
      <c r="D591" s="375" t="str">
        <f>IF(ISBLANK(DataPembayaran_BLU!$F590),"",DataPembayaran_BLU!$F590)</f>
        <v/>
      </c>
      <c r="E591" s="375" t="str">
        <f t="shared" si="9"/>
        <v/>
      </c>
      <c r="F591" s="10" t="str">
        <f>IF(ISBLANK(DataPembayaran_BLU!$L590),"",DataPembayaran_BLU!$L590)</f>
        <v/>
      </c>
      <c r="G591" s="372" t="str">
        <f>IF(ISBLANK(DataPembayaran_BLU!M590),"",DataPembayaran_BLU!M590)</f>
        <v/>
      </c>
      <c r="H591" s="11" t="str">
        <f>IF(ISBLANK(DataPembayaran_BLU!N590),"",DataPembayaran_BLU!N590)</f>
        <v/>
      </c>
      <c r="I591" s="12" t="str">
        <f>IF(ISBLANK(DataPembayaran_BLU!O590),"",DataPembayaran_BLU!O590)</f>
        <v/>
      </c>
      <c r="J591" s="11" t="str">
        <f>IF(ISBLANK(DataPembayaran_BLU!P590),"",DataPembayaran_BLU!P590)</f>
        <v/>
      </c>
      <c r="K591" s="11" t="str">
        <f>IF(ISBLANK(DataPembayaran_BLU!Q590),"",DataPembayaran_BLU!Q590)</f>
        <v/>
      </c>
      <c r="L591" s="11" t="str">
        <f>IF(ISBLANK(DataPembayaran_BLU!R590),"",DataPembayaran_BLU!R590)</f>
        <v/>
      </c>
    </row>
    <row r="592" spans="1:12" ht="25.35" customHeight="1">
      <c r="A592" s="372" t="str">
        <f>IF(ISBLANK(DataPembayaran_BLU!A591),"",DataPembayaran_BLU!A591)</f>
        <v/>
      </c>
      <c r="B592" s="373" t="str">
        <f>IF(ISBLANK(DataPembayaran_BLU!B591),"",DataPembayaran_BLU!B591)</f>
        <v/>
      </c>
      <c r="C592" s="374" t="str">
        <f>IF(ISBLANK(DataPembayaran_BLU!C591),"",DataPembayaran_BLU!C591)</f>
        <v/>
      </c>
      <c r="D592" s="375" t="str">
        <f>IF(ISBLANK(DataPembayaran_BLU!$F591),"",DataPembayaran_BLU!$F591)</f>
        <v/>
      </c>
      <c r="E592" s="375" t="str">
        <f t="shared" si="9"/>
        <v/>
      </c>
      <c r="F592" s="10" t="str">
        <f>IF(ISBLANK(DataPembayaran_BLU!$L591),"",DataPembayaran_BLU!$L591)</f>
        <v/>
      </c>
      <c r="G592" s="372" t="str">
        <f>IF(ISBLANK(DataPembayaran_BLU!M591),"",DataPembayaran_BLU!M591)</f>
        <v/>
      </c>
      <c r="H592" s="11" t="str">
        <f>IF(ISBLANK(DataPembayaran_BLU!N591),"",DataPembayaran_BLU!N591)</f>
        <v/>
      </c>
      <c r="I592" s="12" t="str">
        <f>IF(ISBLANK(DataPembayaran_BLU!O591),"",DataPembayaran_BLU!O591)</f>
        <v/>
      </c>
      <c r="J592" s="11" t="str">
        <f>IF(ISBLANK(DataPembayaran_BLU!P591),"",DataPembayaran_BLU!P591)</f>
        <v/>
      </c>
      <c r="K592" s="11" t="str">
        <f>IF(ISBLANK(DataPembayaran_BLU!Q591),"",DataPembayaran_BLU!Q591)</f>
        <v/>
      </c>
      <c r="L592" s="11" t="str">
        <f>IF(ISBLANK(DataPembayaran_BLU!R591),"",DataPembayaran_BLU!R591)</f>
        <v/>
      </c>
    </row>
    <row r="593" spans="1:12" ht="25.35" customHeight="1">
      <c r="A593" s="372" t="str">
        <f>IF(ISBLANK(DataPembayaran_BLU!A592),"",DataPembayaran_BLU!A592)</f>
        <v/>
      </c>
      <c r="B593" s="373" t="str">
        <f>IF(ISBLANK(DataPembayaran_BLU!B592),"",DataPembayaran_BLU!B592)</f>
        <v/>
      </c>
      <c r="C593" s="374" t="str">
        <f>IF(ISBLANK(DataPembayaran_BLU!C592),"",DataPembayaran_BLU!C592)</f>
        <v/>
      </c>
      <c r="D593" s="375" t="str">
        <f>IF(ISBLANK(DataPembayaran_BLU!$F592),"",DataPembayaran_BLU!$F592)</f>
        <v/>
      </c>
      <c r="E593" s="375" t="str">
        <f t="shared" si="9"/>
        <v/>
      </c>
      <c r="F593" s="10" t="str">
        <f>IF(ISBLANK(DataPembayaran_BLU!$L592),"",DataPembayaran_BLU!$L592)</f>
        <v/>
      </c>
      <c r="G593" s="372" t="str">
        <f>IF(ISBLANK(DataPembayaran_BLU!M592),"",DataPembayaran_BLU!M592)</f>
        <v/>
      </c>
      <c r="H593" s="11" t="str">
        <f>IF(ISBLANK(DataPembayaran_BLU!N592),"",DataPembayaran_BLU!N592)</f>
        <v/>
      </c>
      <c r="I593" s="12" t="str">
        <f>IF(ISBLANK(DataPembayaran_BLU!O592),"",DataPembayaran_BLU!O592)</f>
        <v/>
      </c>
      <c r="J593" s="11" t="str">
        <f>IF(ISBLANK(DataPembayaran_BLU!P592),"",DataPembayaran_BLU!P592)</f>
        <v/>
      </c>
      <c r="K593" s="11" t="str">
        <f>IF(ISBLANK(DataPembayaran_BLU!Q592),"",DataPembayaran_BLU!Q592)</f>
        <v/>
      </c>
      <c r="L593" s="11" t="str">
        <f>IF(ISBLANK(DataPembayaran_BLU!R592),"",DataPembayaran_BLU!R592)</f>
        <v/>
      </c>
    </row>
    <row r="594" spans="1:12" ht="25.35" customHeight="1">
      <c r="A594" s="372" t="str">
        <f>IF(ISBLANK(DataPembayaran_BLU!A593),"",DataPembayaran_BLU!A593)</f>
        <v/>
      </c>
      <c r="B594" s="373" t="str">
        <f>IF(ISBLANK(DataPembayaran_BLU!B593),"",DataPembayaran_BLU!B593)</f>
        <v/>
      </c>
      <c r="C594" s="374" t="str">
        <f>IF(ISBLANK(DataPembayaran_BLU!C593),"",DataPembayaran_BLU!C593)</f>
        <v/>
      </c>
      <c r="D594" s="375" t="str">
        <f>IF(ISBLANK(DataPembayaran_BLU!$F593),"",DataPembayaran_BLU!$F593)</f>
        <v/>
      </c>
      <c r="E594" s="375" t="str">
        <f t="shared" si="9"/>
        <v/>
      </c>
      <c r="F594" s="10" t="str">
        <f>IF(ISBLANK(DataPembayaran_BLU!$L593),"",DataPembayaran_BLU!$L593)</f>
        <v/>
      </c>
      <c r="G594" s="372" t="str">
        <f>IF(ISBLANK(DataPembayaran_BLU!M593),"",DataPembayaran_BLU!M593)</f>
        <v/>
      </c>
      <c r="H594" s="11" t="str">
        <f>IF(ISBLANK(DataPembayaran_BLU!N593),"",DataPembayaran_BLU!N593)</f>
        <v/>
      </c>
      <c r="I594" s="12" t="str">
        <f>IF(ISBLANK(DataPembayaran_BLU!O593),"",DataPembayaran_BLU!O593)</f>
        <v/>
      </c>
      <c r="J594" s="11" t="str">
        <f>IF(ISBLANK(DataPembayaran_BLU!P593),"",DataPembayaran_BLU!P593)</f>
        <v/>
      </c>
      <c r="K594" s="11" t="str">
        <f>IF(ISBLANK(DataPembayaran_BLU!Q593),"",DataPembayaran_BLU!Q593)</f>
        <v/>
      </c>
      <c r="L594" s="11" t="str">
        <f>IF(ISBLANK(DataPembayaran_BLU!R593),"",DataPembayaran_BLU!R593)</f>
        <v/>
      </c>
    </row>
    <row r="595" spans="1:12" ht="25.35" customHeight="1">
      <c r="A595" s="372" t="str">
        <f>IF(ISBLANK(DataPembayaran_BLU!A594),"",DataPembayaran_BLU!A594)</f>
        <v/>
      </c>
      <c r="B595" s="373" t="str">
        <f>IF(ISBLANK(DataPembayaran_BLU!B594),"",DataPembayaran_BLU!B594)</f>
        <v/>
      </c>
      <c r="C595" s="374" t="str">
        <f>IF(ISBLANK(DataPembayaran_BLU!C594),"",DataPembayaran_BLU!C594)</f>
        <v/>
      </c>
      <c r="D595" s="375" t="str">
        <f>IF(ISBLANK(DataPembayaran_BLU!$F594),"",DataPembayaran_BLU!$F594)</f>
        <v/>
      </c>
      <c r="E595" s="375" t="str">
        <f t="shared" si="9"/>
        <v/>
      </c>
      <c r="F595" s="10" t="str">
        <f>IF(ISBLANK(DataPembayaran_BLU!$L594),"",DataPembayaran_BLU!$L594)</f>
        <v/>
      </c>
      <c r="G595" s="372" t="str">
        <f>IF(ISBLANK(DataPembayaran_BLU!M594),"",DataPembayaran_BLU!M594)</f>
        <v/>
      </c>
      <c r="H595" s="11" t="str">
        <f>IF(ISBLANK(DataPembayaran_BLU!N594),"",DataPembayaran_BLU!N594)</f>
        <v/>
      </c>
      <c r="I595" s="12" t="str">
        <f>IF(ISBLANK(DataPembayaran_BLU!O594),"",DataPembayaran_BLU!O594)</f>
        <v/>
      </c>
      <c r="J595" s="11" t="str">
        <f>IF(ISBLANK(DataPembayaran_BLU!P594),"",DataPembayaran_BLU!P594)</f>
        <v/>
      </c>
      <c r="K595" s="11" t="str">
        <f>IF(ISBLANK(DataPembayaran_BLU!Q594),"",DataPembayaran_BLU!Q594)</f>
        <v/>
      </c>
      <c r="L595" s="11" t="str">
        <f>IF(ISBLANK(DataPembayaran_BLU!R594),"",DataPembayaran_BLU!R594)</f>
        <v/>
      </c>
    </row>
    <row r="596" spans="1:12" ht="25.35" customHeight="1">
      <c r="A596" s="372" t="str">
        <f>IF(ISBLANK(DataPembayaran_BLU!A595),"",DataPembayaran_BLU!A595)</f>
        <v/>
      </c>
      <c r="B596" s="373" t="str">
        <f>IF(ISBLANK(DataPembayaran_BLU!B595),"",DataPembayaran_BLU!B595)</f>
        <v/>
      </c>
      <c r="C596" s="374" t="str">
        <f>IF(ISBLANK(DataPembayaran_BLU!C595),"",DataPembayaran_BLU!C595)</f>
        <v/>
      </c>
      <c r="D596" s="375" t="str">
        <f>IF(ISBLANK(DataPembayaran_BLU!$F595),"",DataPembayaran_BLU!$F595)</f>
        <v/>
      </c>
      <c r="E596" s="375" t="str">
        <f t="shared" si="9"/>
        <v/>
      </c>
      <c r="F596" s="10" t="str">
        <f>IF(ISBLANK(DataPembayaran_BLU!$L595),"",DataPembayaran_BLU!$L595)</f>
        <v/>
      </c>
      <c r="G596" s="372" t="str">
        <f>IF(ISBLANK(DataPembayaran_BLU!M595),"",DataPembayaran_BLU!M595)</f>
        <v/>
      </c>
      <c r="H596" s="11" t="str">
        <f>IF(ISBLANK(DataPembayaran_BLU!N595),"",DataPembayaran_BLU!N595)</f>
        <v/>
      </c>
      <c r="I596" s="12" t="str">
        <f>IF(ISBLANK(DataPembayaran_BLU!O595),"",DataPembayaran_BLU!O595)</f>
        <v/>
      </c>
      <c r="J596" s="11" t="str">
        <f>IF(ISBLANK(DataPembayaran_BLU!P595),"",DataPembayaran_BLU!P595)</f>
        <v/>
      </c>
      <c r="K596" s="11" t="str">
        <f>IF(ISBLANK(DataPembayaran_BLU!Q595),"",DataPembayaran_BLU!Q595)</f>
        <v/>
      </c>
      <c r="L596" s="11" t="str">
        <f>IF(ISBLANK(DataPembayaran_BLU!R595),"",DataPembayaran_BLU!R595)</f>
        <v/>
      </c>
    </row>
    <row r="597" spans="1:12" ht="25.35" customHeight="1">
      <c r="A597" s="372" t="str">
        <f>IF(ISBLANK(DataPembayaran_BLU!A596),"",DataPembayaran_BLU!A596)</f>
        <v/>
      </c>
      <c r="B597" s="373" t="str">
        <f>IF(ISBLANK(DataPembayaran_BLU!B596),"",DataPembayaran_BLU!B596)</f>
        <v/>
      </c>
      <c r="C597" s="374" t="str">
        <f>IF(ISBLANK(DataPembayaran_BLU!C596),"",DataPembayaran_BLU!C596)</f>
        <v/>
      </c>
      <c r="D597" s="375" t="str">
        <f>IF(ISBLANK(DataPembayaran_BLU!$F596),"",DataPembayaran_BLU!$F596)</f>
        <v/>
      </c>
      <c r="E597" s="375" t="str">
        <f t="shared" si="9"/>
        <v/>
      </c>
      <c r="F597" s="10" t="str">
        <f>IF(ISBLANK(DataPembayaran_BLU!$L596),"",DataPembayaran_BLU!$L596)</f>
        <v/>
      </c>
      <c r="G597" s="372" t="str">
        <f>IF(ISBLANK(DataPembayaran_BLU!M596),"",DataPembayaran_BLU!M596)</f>
        <v/>
      </c>
      <c r="H597" s="11" t="str">
        <f>IF(ISBLANK(DataPembayaran_BLU!N596),"",DataPembayaran_BLU!N596)</f>
        <v/>
      </c>
      <c r="I597" s="12" t="str">
        <f>IF(ISBLANK(DataPembayaran_BLU!O596),"",DataPembayaran_BLU!O596)</f>
        <v/>
      </c>
      <c r="J597" s="11" t="str">
        <f>IF(ISBLANK(DataPembayaran_BLU!P596),"",DataPembayaran_BLU!P596)</f>
        <v/>
      </c>
      <c r="K597" s="11" t="str">
        <f>IF(ISBLANK(DataPembayaran_BLU!Q596),"",DataPembayaran_BLU!Q596)</f>
        <v/>
      </c>
      <c r="L597" s="11" t="str">
        <f>IF(ISBLANK(DataPembayaran_BLU!R596),"",DataPembayaran_BLU!R596)</f>
        <v/>
      </c>
    </row>
    <row r="598" spans="1:12" ht="25.35" customHeight="1">
      <c r="A598" s="372" t="str">
        <f>IF(ISBLANK(DataPembayaran_BLU!A597),"",DataPembayaran_BLU!A597)</f>
        <v/>
      </c>
      <c r="B598" s="373" t="str">
        <f>IF(ISBLANK(DataPembayaran_BLU!B597),"",DataPembayaran_BLU!B597)</f>
        <v/>
      </c>
      <c r="C598" s="374" t="str">
        <f>IF(ISBLANK(DataPembayaran_BLU!C597),"",DataPembayaran_BLU!C597)</f>
        <v/>
      </c>
      <c r="D598" s="375" t="str">
        <f>IF(ISBLANK(DataPembayaran_BLU!$F597),"",DataPembayaran_BLU!$F597)</f>
        <v/>
      </c>
      <c r="E598" s="375" t="str">
        <f t="shared" si="9"/>
        <v/>
      </c>
      <c r="F598" s="10" t="str">
        <f>IF(ISBLANK(DataPembayaran_BLU!$L597),"",DataPembayaran_BLU!$L597)</f>
        <v/>
      </c>
      <c r="G598" s="372" t="str">
        <f>IF(ISBLANK(DataPembayaran_BLU!M597),"",DataPembayaran_BLU!M597)</f>
        <v/>
      </c>
      <c r="H598" s="11" t="str">
        <f>IF(ISBLANK(DataPembayaran_BLU!N597),"",DataPembayaran_BLU!N597)</f>
        <v/>
      </c>
      <c r="I598" s="12" t="str">
        <f>IF(ISBLANK(DataPembayaran_BLU!O597),"",DataPembayaran_BLU!O597)</f>
        <v/>
      </c>
      <c r="J598" s="11" t="str">
        <f>IF(ISBLANK(DataPembayaran_BLU!P597),"",DataPembayaran_BLU!P597)</f>
        <v/>
      </c>
      <c r="K598" s="11" t="str">
        <f>IF(ISBLANK(DataPembayaran_BLU!Q597),"",DataPembayaran_BLU!Q597)</f>
        <v/>
      </c>
      <c r="L598" s="11" t="str">
        <f>IF(ISBLANK(DataPembayaran_BLU!R597),"",DataPembayaran_BLU!R597)</f>
        <v/>
      </c>
    </row>
    <row r="599" spans="1:12" ht="25.35" customHeight="1">
      <c r="A599" s="372" t="str">
        <f>IF(ISBLANK(DataPembayaran_BLU!A598),"",DataPembayaran_BLU!A598)</f>
        <v/>
      </c>
      <c r="B599" s="373" t="str">
        <f>IF(ISBLANK(DataPembayaran_BLU!B598),"",DataPembayaran_BLU!B598)</f>
        <v/>
      </c>
      <c r="C599" s="374" t="str">
        <f>IF(ISBLANK(DataPembayaran_BLU!C598),"",DataPembayaran_BLU!C598)</f>
        <v/>
      </c>
      <c r="D599" s="375" t="str">
        <f>IF(ISBLANK(DataPembayaran_BLU!$F598),"",DataPembayaran_BLU!$F598)</f>
        <v/>
      </c>
      <c r="E599" s="375" t="str">
        <f t="shared" si="9"/>
        <v/>
      </c>
      <c r="F599" s="10" t="str">
        <f>IF(ISBLANK(DataPembayaran_BLU!$L598),"",DataPembayaran_BLU!$L598)</f>
        <v/>
      </c>
      <c r="G599" s="372" t="str">
        <f>IF(ISBLANK(DataPembayaran_BLU!M598),"",DataPembayaran_BLU!M598)</f>
        <v/>
      </c>
      <c r="H599" s="11" t="str">
        <f>IF(ISBLANK(DataPembayaran_BLU!N598),"",DataPembayaran_BLU!N598)</f>
        <v/>
      </c>
      <c r="I599" s="12" t="str">
        <f>IF(ISBLANK(DataPembayaran_BLU!O598),"",DataPembayaran_BLU!O598)</f>
        <v/>
      </c>
      <c r="J599" s="11" t="str">
        <f>IF(ISBLANK(DataPembayaran_BLU!P598),"",DataPembayaran_BLU!P598)</f>
        <v/>
      </c>
      <c r="K599" s="11" t="str">
        <f>IF(ISBLANK(DataPembayaran_BLU!Q598),"",DataPembayaran_BLU!Q598)</f>
        <v/>
      </c>
      <c r="L599" s="11" t="str">
        <f>IF(ISBLANK(DataPembayaran_BLU!R598),"",DataPembayaran_BLU!R598)</f>
        <v/>
      </c>
    </row>
    <row r="600" spans="1:12" ht="25.35" customHeight="1">
      <c r="A600" s="372" t="str">
        <f>IF(ISBLANK(DataPembayaran_BLU!A599),"",DataPembayaran_BLU!A599)</f>
        <v/>
      </c>
      <c r="B600" s="373" t="str">
        <f>IF(ISBLANK(DataPembayaran_BLU!B599),"",DataPembayaran_BLU!B599)</f>
        <v/>
      </c>
      <c r="C600" s="374" t="str">
        <f>IF(ISBLANK(DataPembayaran_BLU!C599),"",DataPembayaran_BLU!C599)</f>
        <v/>
      </c>
      <c r="D600" s="375" t="str">
        <f>IF(ISBLANK(DataPembayaran_BLU!$F599),"",DataPembayaran_BLU!$F599)</f>
        <v/>
      </c>
      <c r="E600" s="375" t="str">
        <f t="shared" si="9"/>
        <v/>
      </c>
      <c r="F600" s="10" t="str">
        <f>IF(ISBLANK(DataPembayaran_BLU!$L599),"",DataPembayaran_BLU!$L599)</f>
        <v/>
      </c>
      <c r="G600" s="372" t="str">
        <f>IF(ISBLANK(DataPembayaran_BLU!M599),"",DataPembayaran_BLU!M599)</f>
        <v/>
      </c>
      <c r="H600" s="11" t="str">
        <f>IF(ISBLANK(DataPembayaran_BLU!N599),"",DataPembayaran_BLU!N599)</f>
        <v/>
      </c>
      <c r="I600" s="12" t="str">
        <f>IF(ISBLANK(DataPembayaran_BLU!O599),"",DataPembayaran_BLU!O599)</f>
        <v/>
      </c>
      <c r="J600" s="11" t="str">
        <f>IF(ISBLANK(DataPembayaran_BLU!P599),"",DataPembayaran_BLU!P599)</f>
        <v/>
      </c>
      <c r="K600" s="11" t="str">
        <f>IF(ISBLANK(DataPembayaran_BLU!Q599),"",DataPembayaran_BLU!Q599)</f>
        <v/>
      </c>
      <c r="L600" s="11" t="str">
        <f>IF(ISBLANK(DataPembayaran_BLU!R599),"",DataPembayaran_BLU!R599)</f>
        <v/>
      </c>
    </row>
    <row r="601" spans="1:12" ht="25.35" customHeight="1">
      <c r="A601" s="372" t="str">
        <f>IF(ISBLANK(DataPembayaran_BLU!A600),"",DataPembayaran_BLU!A600)</f>
        <v/>
      </c>
      <c r="B601" s="373" t="str">
        <f>IF(ISBLANK(DataPembayaran_BLU!B600),"",DataPembayaran_BLU!B600)</f>
        <v/>
      </c>
      <c r="C601" s="374" t="str">
        <f>IF(ISBLANK(DataPembayaran_BLU!C600),"",DataPembayaran_BLU!C600)</f>
        <v/>
      </c>
      <c r="D601" s="375" t="str">
        <f>IF(ISBLANK(DataPembayaran_BLU!$F600),"",DataPembayaran_BLU!$F600)</f>
        <v/>
      </c>
      <c r="E601" s="375" t="str">
        <f t="shared" si="9"/>
        <v/>
      </c>
      <c r="F601" s="10" t="str">
        <f>IF(ISBLANK(DataPembayaran_BLU!$L600),"",DataPembayaran_BLU!$L600)</f>
        <v/>
      </c>
      <c r="G601" s="372" t="str">
        <f>IF(ISBLANK(DataPembayaran_BLU!M600),"",DataPembayaran_BLU!M600)</f>
        <v/>
      </c>
      <c r="H601" s="11" t="str">
        <f>IF(ISBLANK(DataPembayaran_BLU!N600),"",DataPembayaran_BLU!N600)</f>
        <v/>
      </c>
      <c r="I601" s="12" t="str">
        <f>IF(ISBLANK(DataPembayaran_BLU!O600),"",DataPembayaran_BLU!O600)</f>
        <v/>
      </c>
      <c r="J601" s="11" t="str">
        <f>IF(ISBLANK(DataPembayaran_BLU!P600),"",DataPembayaran_BLU!P600)</f>
        <v/>
      </c>
      <c r="K601" s="11" t="str">
        <f>IF(ISBLANK(DataPembayaran_BLU!Q600),"",DataPembayaran_BLU!Q600)</f>
        <v/>
      </c>
      <c r="L601" s="11" t="str">
        <f>IF(ISBLANK(DataPembayaran_BLU!R600),"",DataPembayaran_BLU!R600)</f>
        <v/>
      </c>
    </row>
    <row r="602" spans="1:12" ht="25.35" customHeight="1">
      <c r="A602" s="372" t="str">
        <f>IF(ISBLANK(DataPembayaran_BLU!A601),"",DataPembayaran_BLU!A601)</f>
        <v/>
      </c>
      <c r="B602" s="373" t="str">
        <f>IF(ISBLANK(DataPembayaran_BLU!B601),"",DataPembayaran_BLU!B601)</f>
        <v/>
      </c>
      <c r="C602" s="374" t="str">
        <f>IF(ISBLANK(DataPembayaran_BLU!C601),"",DataPembayaran_BLU!C601)</f>
        <v/>
      </c>
      <c r="D602" s="375" t="str">
        <f>IF(ISBLANK(DataPembayaran_BLU!$F601),"",DataPembayaran_BLU!$F601)</f>
        <v/>
      </c>
      <c r="E602" s="375" t="str">
        <f t="shared" si="9"/>
        <v/>
      </c>
      <c r="F602" s="10" t="str">
        <f>IF(ISBLANK(DataPembayaran_BLU!$L601),"",DataPembayaran_BLU!$L601)</f>
        <v/>
      </c>
      <c r="G602" s="372" t="str">
        <f>IF(ISBLANK(DataPembayaran_BLU!M601),"",DataPembayaran_BLU!M601)</f>
        <v/>
      </c>
      <c r="H602" s="11" t="str">
        <f>IF(ISBLANK(DataPembayaran_BLU!N601),"",DataPembayaran_BLU!N601)</f>
        <v/>
      </c>
      <c r="I602" s="12" t="str">
        <f>IF(ISBLANK(DataPembayaran_BLU!O601),"",DataPembayaran_BLU!O601)</f>
        <v/>
      </c>
      <c r="J602" s="11" t="str">
        <f>IF(ISBLANK(DataPembayaran_BLU!P601),"",DataPembayaran_BLU!P601)</f>
        <v/>
      </c>
      <c r="K602" s="11" t="str">
        <f>IF(ISBLANK(DataPembayaran_BLU!Q601),"",DataPembayaran_BLU!Q601)</f>
        <v/>
      </c>
      <c r="L602" s="11" t="str">
        <f>IF(ISBLANK(DataPembayaran_BLU!R601),"",DataPembayaran_BLU!R601)</f>
        <v/>
      </c>
    </row>
    <row r="603" spans="1:12" ht="25.35" customHeight="1">
      <c r="A603" s="372" t="str">
        <f>IF(ISBLANK(DataPembayaran_BLU!A602),"",DataPembayaran_BLU!A602)</f>
        <v/>
      </c>
      <c r="B603" s="373" t="str">
        <f>IF(ISBLANK(DataPembayaran_BLU!B602),"",DataPembayaran_BLU!B602)</f>
        <v/>
      </c>
      <c r="C603" s="374" t="str">
        <f>IF(ISBLANK(DataPembayaran_BLU!C602),"",DataPembayaran_BLU!C602)</f>
        <v/>
      </c>
      <c r="D603" s="375" t="str">
        <f>IF(ISBLANK(DataPembayaran_BLU!$F602),"",DataPembayaran_BLU!$F602)</f>
        <v/>
      </c>
      <c r="E603" s="375" t="str">
        <f t="shared" si="9"/>
        <v/>
      </c>
      <c r="F603" s="10" t="str">
        <f>IF(ISBLANK(DataPembayaran_BLU!$L602),"",DataPembayaran_BLU!$L602)</f>
        <v/>
      </c>
      <c r="G603" s="372" t="str">
        <f>IF(ISBLANK(DataPembayaran_BLU!M602),"",DataPembayaran_BLU!M602)</f>
        <v/>
      </c>
      <c r="H603" s="11" t="str">
        <f>IF(ISBLANK(DataPembayaran_BLU!N602),"",DataPembayaran_BLU!N602)</f>
        <v/>
      </c>
      <c r="I603" s="12" t="str">
        <f>IF(ISBLANK(DataPembayaran_BLU!O602),"",DataPembayaran_BLU!O602)</f>
        <v/>
      </c>
      <c r="J603" s="11" t="str">
        <f>IF(ISBLANK(DataPembayaran_BLU!P602),"",DataPembayaran_BLU!P602)</f>
        <v/>
      </c>
      <c r="K603" s="11" t="str">
        <f>IF(ISBLANK(DataPembayaran_BLU!Q602),"",DataPembayaran_BLU!Q602)</f>
        <v/>
      </c>
      <c r="L603" s="11" t="str">
        <f>IF(ISBLANK(DataPembayaran_BLU!R602),"",DataPembayaran_BLU!R602)</f>
        <v/>
      </c>
    </row>
    <row r="604" spans="1:12" ht="25.35" customHeight="1">
      <c r="A604" s="372" t="str">
        <f>IF(ISBLANK(DataPembayaran_BLU!A603),"",DataPembayaran_BLU!A603)</f>
        <v/>
      </c>
      <c r="B604" s="373" t="str">
        <f>IF(ISBLANK(DataPembayaran_BLU!B603),"",DataPembayaran_BLU!B603)</f>
        <v/>
      </c>
      <c r="C604" s="374" t="str">
        <f>IF(ISBLANK(DataPembayaran_BLU!C603),"",DataPembayaran_BLU!C603)</f>
        <v/>
      </c>
      <c r="D604" s="375" t="str">
        <f>IF(ISBLANK(DataPembayaran_BLU!$F603),"",DataPembayaran_BLU!$F603)</f>
        <v/>
      </c>
      <c r="E604" s="375" t="str">
        <f t="shared" si="9"/>
        <v/>
      </c>
      <c r="F604" s="10" t="str">
        <f>IF(ISBLANK(DataPembayaran_BLU!$L603),"",DataPembayaran_BLU!$L603)</f>
        <v/>
      </c>
      <c r="G604" s="372" t="str">
        <f>IF(ISBLANK(DataPembayaran_BLU!M603),"",DataPembayaran_BLU!M603)</f>
        <v/>
      </c>
      <c r="H604" s="11" t="str">
        <f>IF(ISBLANK(DataPembayaran_BLU!N603),"",DataPembayaran_BLU!N603)</f>
        <v/>
      </c>
      <c r="I604" s="12" t="str">
        <f>IF(ISBLANK(DataPembayaran_BLU!O603),"",DataPembayaran_BLU!O603)</f>
        <v/>
      </c>
      <c r="J604" s="11" t="str">
        <f>IF(ISBLANK(DataPembayaran_BLU!P603),"",DataPembayaran_BLU!P603)</f>
        <v/>
      </c>
      <c r="K604" s="11" t="str">
        <f>IF(ISBLANK(DataPembayaran_BLU!Q603),"",DataPembayaran_BLU!Q603)</f>
        <v/>
      </c>
      <c r="L604" s="11" t="str">
        <f>IF(ISBLANK(DataPembayaran_BLU!R603),"",DataPembayaran_BLU!R603)</f>
        <v/>
      </c>
    </row>
    <row r="605" spans="1:12">
      <c r="A605" s="592" t="s">
        <v>437</v>
      </c>
      <c r="B605" s="593"/>
      <c r="C605" s="593"/>
      <c r="D605" s="593"/>
      <c r="E605" s="593"/>
      <c r="F605" s="378" t="e">
        <f>SUBTOTAL(9,F3:F604)</f>
        <v>#REF!</v>
      </c>
      <c r="G605" s="379" t="s">
        <v>1387</v>
      </c>
      <c r="H605" s="378">
        <f>SUBTOTAL(9,H3:H305)</f>
        <v>194614926</v>
      </c>
      <c r="I605" s="380" t="s">
        <v>1388</v>
      </c>
      <c r="J605" s="378" t="e">
        <f>SUBTOTAL(9,J3:J305)</f>
        <v>#REF!</v>
      </c>
      <c r="K605" s="379" t="s">
        <v>1389</v>
      </c>
      <c r="L605" s="378">
        <f>SUBTOTAL(9,L3:L305)</f>
        <v>0</v>
      </c>
    </row>
  </sheetData>
  <autoFilter ref="A2:L604" xr:uid="{00000000-0009-0000-0000-000011000000}"/>
  <mergeCells count="1">
    <mergeCell ref="A605:E605"/>
  </mergeCells>
  <printOptions horizontalCentered="1"/>
  <pageMargins left="0.23622047244094499" right="0.23622047244094499" top="0.55118110236220497" bottom="0.55118110236220497" header="0.31496062992126" footer="0.31496062992126"/>
  <pageSetup paperSize="9" scale="6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24</vt:i4>
      </vt:variant>
    </vt:vector>
  </HeadingPairs>
  <TitlesOfParts>
    <vt:vector size="40" baseType="lpstr">
      <vt:lpstr>DASHBOARD</vt:lpstr>
      <vt:lpstr>InputKontrak_BLU</vt:lpstr>
      <vt:lpstr>KarwasKontrak_BLU</vt:lpstr>
      <vt:lpstr>Realisasi_BLU</vt:lpstr>
      <vt:lpstr>ResumeKontrak_BLU</vt:lpstr>
      <vt:lpstr>DataPembayaran_BLU</vt:lpstr>
      <vt:lpstr>ViewSPMi_BLU</vt:lpstr>
      <vt:lpstr>ViewSPPi_BLU</vt:lpstr>
      <vt:lpstr>DataNPI_BLU</vt:lpstr>
      <vt:lpstr>ViewNPI_BLU</vt:lpstr>
      <vt:lpstr>Supplier</vt:lpstr>
      <vt:lpstr>DataSP2D_BLU</vt:lpstr>
      <vt:lpstr>ViewSP2D_BLU</vt:lpstr>
      <vt:lpstr>DataPejabat</vt:lpstr>
      <vt:lpstr>Pagu_BLU</vt:lpstr>
      <vt:lpstr>Report_Potongan</vt:lpstr>
      <vt:lpstr>class</vt:lpstr>
      <vt:lpstr>data_pembayaran_no_transaksi</vt:lpstr>
      <vt:lpstr>data_pembayaran_tanggal_kontrak</vt:lpstr>
      <vt:lpstr>data_pembayaran_termin_kontrak</vt:lpstr>
      <vt:lpstr>DATASP2D</vt:lpstr>
      <vt:lpstr>DATASP2Di</vt:lpstr>
      <vt:lpstr>DATASPMi</vt:lpstr>
      <vt:lpstr>id_trx_kontrak</vt:lpstr>
      <vt:lpstr>Jenis_Pagu</vt:lpstr>
      <vt:lpstr>kode_coa</vt:lpstr>
      <vt:lpstr>nama_pejabat</vt:lpstr>
      <vt:lpstr>nip_pejabat</vt:lpstr>
      <vt:lpstr>KarwasKontrak_BLU!Print_Area</vt:lpstr>
      <vt:lpstr>Realisasi_BLU!Print_Area</vt:lpstr>
      <vt:lpstr>Report_Potongan!Print_Area</vt:lpstr>
      <vt:lpstr>ResumeKontrak_BLU!Print_Area</vt:lpstr>
      <vt:lpstr>Supplier!Print_Area</vt:lpstr>
      <vt:lpstr>ViewNPI_BLU!Print_Area</vt:lpstr>
      <vt:lpstr>ViewSP2D_BLU!Print_Area</vt:lpstr>
      <vt:lpstr>ViewSPMi_BLU!Print_Area</vt:lpstr>
      <vt:lpstr>ViewSPPi_BLU!Print_Area</vt:lpstr>
      <vt:lpstr>Report_Potongan!Print_Titles</vt:lpstr>
      <vt:lpstr>supplier_nama_rekening</vt:lpstr>
      <vt:lpstr>uraian_pembayaran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elband</dc:creator>
  <cp:lastModifiedBy>acer acer</cp:lastModifiedBy>
  <dcterms:created xsi:type="dcterms:W3CDTF">2026-03-03T02:36:58Z</dcterms:created>
  <dcterms:modified xsi:type="dcterms:W3CDTF">2026-04-01T04:05:54Z</dcterms:modified>
</cp:coreProperties>
</file>