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embeddings/oleObject2.bin" ContentType="application/vnd.openxmlformats-officedocument.oleObject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65" yWindow="-75" windowWidth="10515" windowHeight="8145" firstSheet="2" activeTab="5"/>
  </bookViews>
  <sheets>
    <sheet name="Jan.Fktr " sheetId="31" r:id="rId1"/>
    <sheet name="Peb.Fktr" sheetId="79" r:id="rId2"/>
    <sheet name="April.Fktr" sheetId="85" r:id="rId3"/>
    <sheet name="Mei.Fktr" sheetId="86" r:id="rId4"/>
    <sheet name="Juni.Fktr" sheetId="88" r:id="rId5"/>
    <sheet name="Juli.Fktr" sheetId="90" r:id="rId6"/>
    <sheet name="September.Fkt" sheetId="94" r:id="rId7"/>
    <sheet name="Oktober.Fkt" sheetId="96" r:id="rId8"/>
    <sheet name="November.Fkt" sheetId="98" r:id="rId9"/>
    <sheet name="Desember.Fkt" sheetId="102" r:id="rId10"/>
  </sheets>
  <definedNames>
    <definedName name="_xlnm.Print_Area" localSheetId="9">Desember.Fkt!$BB$1:$BQ$128</definedName>
    <definedName name="_xlnm.Print_Area" localSheetId="4">Juni.Fktr!$T$1:$AI$116</definedName>
    <definedName name="_xlnm.Print_Area" localSheetId="8">November.Fkt!$BF$37:$BU$67</definedName>
    <definedName name="_xlnm.Print_Area" localSheetId="7">Oktober.Fkt!$AM$45:$BD$68</definedName>
    <definedName name="_xlnm.Print_Area" localSheetId="6">September.Fkt!#REF!</definedName>
  </definedNames>
  <calcPr calcId="144525"/>
</workbook>
</file>

<file path=xl/calcChain.xml><?xml version="1.0" encoding="utf-8"?>
<calcChain xmlns="http://schemas.openxmlformats.org/spreadsheetml/2006/main">
  <c r="G90" i="96" l="1"/>
  <c r="J104" i="31" l="1"/>
  <c r="J146" i="31"/>
  <c r="J102" i="31"/>
  <c r="J105" i="31" s="1"/>
  <c r="J144" i="31"/>
  <c r="J147" i="31" s="1"/>
  <c r="M143" i="31"/>
  <c r="O143" i="31" s="1"/>
  <c r="K143" i="31"/>
  <c r="M142" i="31"/>
  <c r="O142" i="31" s="1"/>
  <c r="K142" i="31"/>
  <c r="M101" i="31"/>
  <c r="O101" i="31" s="1"/>
  <c r="K101" i="31"/>
  <c r="M100" i="31"/>
  <c r="O100" i="31" s="1"/>
  <c r="K100" i="31"/>
  <c r="M141" i="31"/>
  <c r="O141" i="31" s="1"/>
  <c r="K141" i="31"/>
  <c r="M140" i="31"/>
  <c r="O140" i="31" s="1"/>
  <c r="K140" i="31"/>
  <c r="M139" i="31"/>
  <c r="O139" i="31" s="1"/>
  <c r="K139" i="31"/>
  <c r="M138" i="31"/>
  <c r="O138" i="31" s="1"/>
  <c r="K138" i="31"/>
  <c r="M137" i="31"/>
  <c r="O137" i="31" s="1"/>
  <c r="K137" i="31"/>
  <c r="M136" i="31"/>
  <c r="O136" i="31" s="1"/>
  <c r="K136" i="31"/>
  <c r="M99" i="31"/>
  <c r="O99" i="31" s="1"/>
  <c r="K99" i="31"/>
  <c r="M135" i="31"/>
  <c r="O135" i="31" s="1"/>
  <c r="K135" i="31"/>
  <c r="J151" i="31" l="1"/>
  <c r="BO119" i="102"/>
  <c r="BN119" i="102"/>
  <c r="BL119" i="102"/>
  <c r="BO118" i="102"/>
  <c r="BN118" i="102"/>
  <c r="BL118" i="102"/>
  <c r="BO117" i="102"/>
  <c r="BN117" i="102"/>
  <c r="BL117" i="102"/>
  <c r="BO116" i="102"/>
  <c r="BN116" i="102"/>
  <c r="BL116" i="102"/>
  <c r="BO121" i="102"/>
  <c r="BN121" i="102"/>
  <c r="BL121" i="102"/>
  <c r="BO120" i="102"/>
  <c r="BN120" i="102"/>
  <c r="BL120" i="102"/>
  <c r="BO115" i="102"/>
  <c r="BN115" i="102"/>
  <c r="BL115" i="102"/>
  <c r="BO96" i="102"/>
  <c r="BN96" i="102"/>
  <c r="BL96" i="102"/>
  <c r="BO82" i="102"/>
  <c r="BN82" i="102"/>
  <c r="BL82" i="102"/>
  <c r="BO114" i="102"/>
  <c r="BN114" i="102"/>
  <c r="BL114" i="102"/>
  <c r="BO113" i="102"/>
  <c r="BN113" i="102"/>
  <c r="BL113" i="102"/>
  <c r="BO95" i="102"/>
  <c r="BN95" i="102"/>
  <c r="BL95" i="102"/>
  <c r="BO94" i="102"/>
  <c r="BN94" i="102"/>
  <c r="BL94" i="102"/>
  <c r="BO93" i="102"/>
  <c r="BN93" i="102"/>
  <c r="BL93" i="102"/>
  <c r="BO92" i="102"/>
  <c r="BN92" i="102"/>
  <c r="BL92" i="102"/>
  <c r="BO112" i="102"/>
  <c r="BN112" i="102"/>
  <c r="BL112" i="102"/>
  <c r="BO81" i="102"/>
  <c r="BN81" i="102"/>
  <c r="BL81" i="102"/>
  <c r="BO91" i="102"/>
  <c r="BN91" i="102"/>
  <c r="BL91" i="102"/>
  <c r="BO90" i="102"/>
  <c r="BN90" i="102"/>
  <c r="BL90" i="102"/>
  <c r="BO89" i="102"/>
  <c r="BN89" i="102"/>
  <c r="BL89" i="102"/>
  <c r="BN102" i="102"/>
  <c r="BP102" i="102" s="1"/>
  <c r="BN101" i="102"/>
  <c r="BP101" i="102" s="1"/>
  <c r="BN100" i="102"/>
  <c r="BP100" i="102" s="1"/>
  <c r="BN99" i="102"/>
  <c r="BP99" i="102" s="1"/>
  <c r="BN98" i="102"/>
  <c r="BP98" i="102" s="1"/>
  <c r="BN97" i="102"/>
  <c r="BP97" i="102" s="1"/>
  <c r="BN68" i="102"/>
  <c r="BP68" i="102" s="1"/>
  <c r="BL68" i="102"/>
  <c r="BN67" i="102"/>
  <c r="BP67" i="102" s="1"/>
  <c r="BL67" i="102"/>
  <c r="BN66" i="102"/>
  <c r="BP66" i="102" s="1"/>
  <c r="BL66" i="102"/>
  <c r="BN65" i="102"/>
  <c r="BP65" i="102" s="1"/>
  <c r="BL65" i="102"/>
  <c r="BN64" i="102"/>
  <c r="BP64" i="102" s="1"/>
  <c r="BL64" i="102"/>
  <c r="BN63" i="102"/>
  <c r="BP63" i="102" s="1"/>
  <c r="BL63" i="102"/>
  <c r="BN62" i="102"/>
  <c r="BP62" i="102" s="1"/>
  <c r="BL62" i="102"/>
  <c r="BN61" i="102"/>
  <c r="BP61" i="102" s="1"/>
  <c r="BL61" i="102"/>
  <c r="BN60" i="102"/>
  <c r="BP60" i="102" s="1"/>
  <c r="BL60" i="102"/>
  <c r="BN59" i="102"/>
  <c r="BP59" i="102" s="1"/>
  <c r="BL59" i="102"/>
  <c r="BN58" i="102"/>
  <c r="BP58" i="102" s="1"/>
  <c r="BL58" i="102"/>
  <c r="BN57" i="102"/>
  <c r="BP57" i="102" s="1"/>
  <c r="BL57" i="102"/>
  <c r="BN56" i="102"/>
  <c r="BP56" i="102" s="1"/>
  <c r="BL56" i="102"/>
  <c r="BN55" i="102"/>
  <c r="BP55" i="102" s="1"/>
  <c r="BL55" i="102"/>
  <c r="BN54" i="102"/>
  <c r="BP54" i="102" s="1"/>
  <c r="BL54" i="102"/>
  <c r="BP53" i="102"/>
  <c r="BN53" i="102"/>
  <c r="BL53" i="102"/>
  <c r="BN52" i="102"/>
  <c r="BP52" i="102" s="1"/>
  <c r="BL52" i="102"/>
  <c r="BN51" i="102"/>
  <c r="BP51" i="102" s="1"/>
  <c r="BL51" i="102"/>
  <c r="BN50" i="102"/>
  <c r="BP50" i="102" s="1"/>
  <c r="BL50" i="102"/>
  <c r="BN49" i="102"/>
  <c r="BP49" i="102" s="1"/>
  <c r="BL49" i="102"/>
  <c r="BN48" i="102"/>
  <c r="BP48" i="102" s="1"/>
  <c r="BL48" i="102"/>
  <c r="BN47" i="102"/>
  <c r="BP47" i="102" s="1"/>
  <c r="BL47" i="102"/>
  <c r="BN46" i="102"/>
  <c r="BP46" i="102" s="1"/>
  <c r="BL46" i="102"/>
  <c r="BN45" i="102"/>
  <c r="BP45" i="102" s="1"/>
  <c r="BL45" i="102"/>
  <c r="BN44" i="102"/>
  <c r="BP44" i="102" s="1"/>
  <c r="BL44" i="102"/>
  <c r="BN43" i="102"/>
  <c r="BP43" i="102" s="1"/>
  <c r="BL43" i="102"/>
  <c r="BN42" i="102"/>
  <c r="BP42" i="102" s="1"/>
  <c r="BL42" i="102"/>
  <c r="BN41" i="102"/>
  <c r="BP41" i="102" s="1"/>
  <c r="BL41" i="102"/>
  <c r="BN40" i="102"/>
  <c r="BP40" i="102" s="1"/>
  <c r="BL40" i="102"/>
  <c r="BN39" i="102"/>
  <c r="BP39" i="102" s="1"/>
  <c r="BL39" i="102"/>
  <c r="BN38" i="102"/>
  <c r="BP38" i="102" s="1"/>
  <c r="BL38" i="102"/>
  <c r="BN37" i="102"/>
  <c r="BP37" i="102" s="1"/>
  <c r="BL37" i="102"/>
  <c r="BN36" i="102"/>
  <c r="BP36" i="102" s="1"/>
  <c r="BL36" i="102"/>
  <c r="BN35" i="102"/>
  <c r="BP35" i="102" s="1"/>
  <c r="BL35" i="102"/>
  <c r="BN34" i="102"/>
  <c r="BP34" i="102" s="1"/>
  <c r="BL34" i="102"/>
  <c r="BN33" i="102"/>
  <c r="BP33" i="102" s="1"/>
  <c r="BL33" i="102"/>
  <c r="BN32" i="102"/>
  <c r="BP32" i="102" s="1"/>
  <c r="BL32" i="102"/>
  <c r="BN31" i="102"/>
  <c r="BP31" i="102" s="1"/>
  <c r="BL31" i="102"/>
  <c r="BN30" i="102"/>
  <c r="BP30" i="102" s="1"/>
  <c r="BL30" i="102"/>
  <c r="BN29" i="102"/>
  <c r="BP29" i="102" s="1"/>
  <c r="BL29" i="102"/>
  <c r="BN28" i="102"/>
  <c r="BP28" i="102" s="1"/>
  <c r="BL28" i="102"/>
  <c r="BN27" i="102"/>
  <c r="BP27" i="102" s="1"/>
  <c r="BL27" i="102"/>
  <c r="BN26" i="102"/>
  <c r="BP26" i="102" s="1"/>
  <c r="BL26" i="102"/>
  <c r="BN25" i="102"/>
  <c r="BP25" i="102" s="1"/>
  <c r="BL25" i="102"/>
  <c r="BN24" i="102"/>
  <c r="BP24" i="102" s="1"/>
  <c r="BL24" i="102"/>
  <c r="BN23" i="102"/>
  <c r="BP23" i="102" s="1"/>
  <c r="BL23" i="102"/>
  <c r="BN22" i="102"/>
  <c r="BP22" i="102" s="1"/>
  <c r="BL22" i="102"/>
  <c r="BN21" i="102"/>
  <c r="BP21" i="102" s="1"/>
  <c r="BL21" i="102"/>
  <c r="BN20" i="102"/>
  <c r="BP20" i="102" s="1"/>
  <c r="BL20" i="102"/>
  <c r="BN19" i="102"/>
  <c r="BP19" i="102" s="1"/>
  <c r="BL19" i="102"/>
  <c r="BO123" i="102"/>
  <c r="BN123" i="102"/>
  <c r="BP123" i="102" s="1"/>
  <c r="BL123" i="102"/>
  <c r="BN13" i="102"/>
  <c r="BP13" i="102" s="1"/>
  <c r="BL13" i="102"/>
  <c r="BN12" i="102"/>
  <c r="BP12" i="102" s="1"/>
  <c r="BL12" i="102"/>
  <c r="BN11" i="102"/>
  <c r="BP11" i="102" s="1"/>
  <c r="BL11" i="102"/>
  <c r="BP88" i="102"/>
  <c r="BN88" i="102"/>
  <c r="BL88" i="102"/>
  <c r="BN10" i="102"/>
  <c r="BP10" i="102" s="1"/>
  <c r="BL10" i="102"/>
  <c r="BN18" i="102"/>
  <c r="BP18" i="102" s="1"/>
  <c r="BL18" i="102"/>
  <c r="BN17" i="102"/>
  <c r="BP17" i="102" s="1"/>
  <c r="BL17" i="102"/>
  <c r="BN78" i="102"/>
  <c r="BP78" i="102" s="1"/>
  <c r="BL78" i="102"/>
  <c r="BN16" i="102"/>
  <c r="BP16" i="102" s="1"/>
  <c r="BL16" i="102"/>
  <c r="BN15" i="102"/>
  <c r="BP15" i="102" s="1"/>
  <c r="BL15" i="102"/>
  <c r="BN14" i="102"/>
  <c r="BP14" i="102" s="1"/>
  <c r="BL14" i="102"/>
  <c r="BN9" i="102"/>
  <c r="BP9" i="102" s="1"/>
  <c r="BL9" i="102"/>
  <c r="BN8" i="102"/>
  <c r="BP8" i="102" s="1"/>
  <c r="BL8" i="102"/>
  <c r="BN7" i="102"/>
  <c r="BP7" i="102" s="1"/>
  <c r="BL7" i="102"/>
  <c r="BO85" i="102"/>
  <c r="BN85" i="102"/>
  <c r="BL85" i="102"/>
  <c r="BO84" i="102"/>
  <c r="BN84" i="102"/>
  <c r="BL84" i="102"/>
  <c r="BO124" i="102"/>
  <c r="BN124" i="102"/>
  <c r="BL124" i="102"/>
  <c r="BO77" i="102"/>
  <c r="BN77" i="102"/>
  <c r="BL77" i="102"/>
  <c r="BO111" i="102"/>
  <c r="BN111" i="102"/>
  <c r="BL111" i="102"/>
  <c r="BO128" i="102"/>
  <c r="BN128" i="102"/>
  <c r="BL128" i="102"/>
  <c r="BO127" i="102"/>
  <c r="BN127" i="102"/>
  <c r="BL127" i="102"/>
  <c r="BO6" i="102"/>
  <c r="BN6" i="102"/>
  <c r="BL6" i="102"/>
  <c r="BO5" i="102"/>
  <c r="BN5" i="102"/>
  <c r="BL5" i="102"/>
  <c r="BO72" i="102"/>
  <c r="BN72" i="102"/>
  <c r="BL72" i="102"/>
  <c r="BO86" i="102"/>
  <c r="BN86" i="102"/>
  <c r="BL86" i="102"/>
  <c r="BN76" i="102"/>
  <c r="BP76" i="102" s="1"/>
  <c r="BO80" i="102"/>
  <c r="BN80" i="102"/>
  <c r="BL80" i="102"/>
  <c r="BO105" i="102"/>
  <c r="BN105" i="102"/>
  <c r="BL105" i="102"/>
  <c r="BN107" i="102"/>
  <c r="BP107" i="102" s="1"/>
  <c r="BL107" i="102"/>
  <c r="BO4" i="102"/>
  <c r="BN4" i="102"/>
  <c r="BL4" i="102"/>
  <c r="BN75" i="102"/>
  <c r="BP75" i="102" s="1"/>
  <c r="BO3" i="102"/>
  <c r="BN3" i="102"/>
  <c r="BL3" i="102"/>
  <c r="BO69" i="102"/>
  <c r="BN69" i="102"/>
  <c r="BL69" i="102"/>
  <c r="BO126" i="102"/>
  <c r="BN126" i="102"/>
  <c r="BL126" i="102"/>
  <c r="BO110" i="102"/>
  <c r="BN110" i="102"/>
  <c r="BL110" i="102"/>
  <c r="BO106" i="102"/>
  <c r="BN106" i="102"/>
  <c r="BL106" i="102"/>
  <c r="BO71" i="102"/>
  <c r="BN71" i="102"/>
  <c r="BL71" i="102"/>
  <c r="BO70" i="102"/>
  <c r="BN70" i="102"/>
  <c r="BL70" i="102"/>
  <c r="BO83" i="102"/>
  <c r="BN83" i="102"/>
  <c r="BL83" i="102"/>
  <c r="BO109" i="102"/>
  <c r="BN109" i="102"/>
  <c r="BL109" i="102"/>
  <c r="BO74" i="102"/>
  <c r="BN74" i="102"/>
  <c r="BO125" i="102"/>
  <c r="BN125" i="102"/>
  <c r="BL125" i="102"/>
  <c r="BO122" i="102"/>
  <c r="BN122" i="102"/>
  <c r="BL122" i="102"/>
  <c r="BO2" i="102"/>
  <c r="BN2" i="102"/>
  <c r="BL2" i="102"/>
  <c r="BO79" i="102"/>
  <c r="BN79" i="102"/>
  <c r="BL79" i="102"/>
  <c r="BO104" i="102"/>
  <c r="BN104" i="102"/>
  <c r="BL104" i="102"/>
  <c r="BO73" i="102"/>
  <c r="BN73" i="102"/>
  <c r="BO103" i="102"/>
  <c r="BN103" i="102"/>
  <c r="BL103" i="102"/>
  <c r="BO87" i="102"/>
  <c r="BN87" i="102"/>
  <c r="BL87" i="102"/>
  <c r="BO108" i="102"/>
  <c r="BN108" i="102"/>
  <c r="BL108" i="102"/>
  <c r="BP79" i="102" l="1"/>
  <c r="BP2" i="102"/>
  <c r="BP4" i="102"/>
  <c r="BP90" i="102"/>
  <c r="BP92" i="102"/>
  <c r="BP113" i="102"/>
  <c r="BP115" i="102"/>
  <c r="BP117" i="102"/>
  <c r="BP108" i="102"/>
  <c r="BP109" i="102"/>
  <c r="BP106" i="102"/>
  <c r="BP3" i="102"/>
  <c r="BP105" i="102"/>
  <c r="BP91" i="102"/>
  <c r="BP93" i="102"/>
  <c r="BP114" i="102"/>
  <c r="BP120" i="102"/>
  <c r="BP118" i="102"/>
  <c r="BP81" i="102"/>
  <c r="BP94" i="102"/>
  <c r="BP82" i="102"/>
  <c r="BP121" i="102"/>
  <c r="BP119" i="102"/>
  <c r="BP89" i="102"/>
  <c r="BP112" i="102"/>
  <c r="BP95" i="102"/>
  <c r="BP96" i="102"/>
  <c r="BP116" i="102"/>
  <c r="BP104" i="102"/>
  <c r="BP125" i="102"/>
  <c r="BP80" i="102"/>
  <c r="BP73" i="102"/>
  <c r="BP122" i="102"/>
  <c r="BP5" i="102"/>
  <c r="BP111" i="102"/>
  <c r="BP85" i="102"/>
  <c r="BP87" i="102"/>
  <c r="BP83" i="102"/>
  <c r="BP110" i="102"/>
  <c r="BP103" i="102"/>
  <c r="BP72" i="102"/>
  <c r="BP128" i="102"/>
  <c r="BP84" i="102"/>
  <c r="BP70" i="102"/>
  <c r="BP126" i="102"/>
  <c r="BP6" i="102"/>
  <c r="BP77" i="102"/>
  <c r="BP74" i="102"/>
  <c r="BP71" i="102"/>
  <c r="BP69" i="102"/>
  <c r="BP86" i="102"/>
  <c r="BP127" i="102"/>
  <c r="BP124" i="102"/>
  <c r="N174" i="98"/>
  <c r="M174" i="98"/>
  <c r="O174" i="98" s="1"/>
  <c r="K174" i="98"/>
  <c r="J174" i="98"/>
  <c r="N173" i="98"/>
  <c r="M173" i="98"/>
  <c r="K173" i="98"/>
  <c r="J173" i="98"/>
  <c r="N168" i="98"/>
  <c r="M168" i="98"/>
  <c r="O168" i="98" s="1"/>
  <c r="K168" i="98"/>
  <c r="J168" i="98"/>
  <c r="N172" i="98"/>
  <c r="M172" i="98"/>
  <c r="O172" i="98" s="1"/>
  <c r="K172" i="98"/>
  <c r="J172" i="98"/>
  <c r="N171" i="98"/>
  <c r="M171" i="98"/>
  <c r="O171" i="98" s="1"/>
  <c r="K171" i="98"/>
  <c r="J171" i="98"/>
  <c r="N167" i="98"/>
  <c r="M167" i="98"/>
  <c r="K167" i="98"/>
  <c r="J167" i="98"/>
  <c r="N166" i="98"/>
  <c r="M166" i="98"/>
  <c r="O166" i="98" s="1"/>
  <c r="K166" i="98"/>
  <c r="J166" i="98"/>
  <c r="N165" i="98"/>
  <c r="M165" i="98"/>
  <c r="O165" i="98" s="1"/>
  <c r="K165" i="98"/>
  <c r="J165" i="98"/>
  <c r="J176" i="98" s="1"/>
  <c r="N164" i="98"/>
  <c r="M164" i="98"/>
  <c r="K164" i="98"/>
  <c r="J164" i="98"/>
  <c r="N170" i="98"/>
  <c r="M170" i="98"/>
  <c r="K170" i="98"/>
  <c r="J170" i="98"/>
  <c r="N169" i="98"/>
  <c r="M169" i="98"/>
  <c r="O169" i="98" s="1"/>
  <c r="K169" i="98"/>
  <c r="J169" i="98"/>
  <c r="N175" i="98"/>
  <c r="M175" i="98"/>
  <c r="K175" i="98"/>
  <c r="M98" i="31"/>
  <c r="O98" i="31" s="1"/>
  <c r="K98" i="31"/>
  <c r="M97" i="31"/>
  <c r="O97" i="31" s="1"/>
  <c r="K97" i="31"/>
  <c r="M96" i="31"/>
  <c r="O96" i="31" s="1"/>
  <c r="K96" i="31"/>
  <c r="M95" i="31"/>
  <c r="O95" i="31" s="1"/>
  <c r="K95" i="31"/>
  <c r="M94" i="31"/>
  <c r="O94" i="31" s="1"/>
  <c r="K94" i="31"/>
  <c r="M93" i="31"/>
  <c r="O93" i="31" s="1"/>
  <c r="K93" i="31"/>
  <c r="M92" i="31"/>
  <c r="O92" i="31" s="1"/>
  <c r="K92" i="31"/>
  <c r="M91" i="31"/>
  <c r="O91" i="31" s="1"/>
  <c r="K91" i="31"/>
  <c r="M90" i="31"/>
  <c r="O90" i="31" s="1"/>
  <c r="K90" i="31"/>
  <c r="M89" i="31"/>
  <c r="O89" i="31" s="1"/>
  <c r="K89" i="31"/>
  <c r="M88" i="31"/>
  <c r="O88" i="31" s="1"/>
  <c r="K88" i="31"/>
  <c r="M87" i="31"/>
  <c r="O87" i="31" s="1"/>
  <c r="K87" i="31"/>
  <c r="M86" i="31"/>
  <c r="O86" i="31" s="1"/>
  <c r="K86" i="31"/>
  <c r="M85" i="31"/>
  <c r="O85" i="31" s="1"/>
  <c r="K85" i="31"/>
  <c r="M84" i="31"/>
  <c r="O84" i="31" s="1"/>
  <c r="K84" i="31"/>
  <c r="M134" i="31"/>
  <c r="O134" i="31" s="1"/>
  <c r="K134" i="31"/>
  <c r="M133" i="31"/>
  <c r="O133" i="31" s="1"/>
  <c r="K133" i="31"/>
  <c r="M132" i="31"/>
  <c r="O132" i="31" s="1"/>
  <c r="K132" i="31"/>
  <c r="M131" i="31"/>
  <c r="O131" i="31" s="1"/>
  <c r="K131" i="31"/>
  <c r="M130" i="31"/>
  <c r="O130" i="31" s="1"/>
  <c r="K130" i="31"/>
  <c r="M129" i="31"/>
  <c r="O129" i="31" s="1"/>
  <c r="K129" i="31"/>
  <c r="M128" i="31"/>
  <c r="O128" i="31" s="1"/>
  <c r="K128" i="31"/>
  <c r="M127" i="31"/>
  <c r="O127" i="31" s="1"/>
  <c r="K127" i="31"/>
  <c r="M126" i="31"/>
  <c r="O126" i="31" s="1"/>
  <c r="K126" i="31"/>
  <c r="M125" i="31"/>
  <c r="O125" i="31" s="1"/>
  <c r="K125" i="31"/>
  <c r="M83" i="31"/>
  <c r="O83" i="31" s="1"/>
  <c r="K83" i="31"/>
  <c r="M124" i="31"/>
  <c r="O124" i="31" s="1"/>
  <c r="K124" i="31"/>
  <c r="M123" i="31"/>
  <c r="O123" i="31" s="1"/>
  <c r="K123" i="31"/>
  <c r="M122" i="31"/>
  <c r="O122" i="31" s="1"/>
  <c r="K122" i="31"/>
  <c r="M121" i="31"/>
  <c r="O121" i="31" s="1"/>
  <c r="K121" i="31"/>
  <c r="M120" i="31"/>
  <c r="O120" i="31" s="1"/>
  <c r="K120" i="31"/>
  <c r="M119" i="31"/>
  <c r="O119" i="31" s="1"/>
  <c r="K119" i="31"/>
  <c r="M118" i="31"/>
  <c r="O118" i="31" s="1"/>
  <c r="K118" i="31"/>
  <c r="M117" i="31"/>
  <c r="O117" i="31" s="1"/>
  <c r="K117" i="31"/>
  <c r="M82" i="31"/>
  <c r="O82" i="31" s="1"/>
  <c r="K82" i="31"/>
  <c r="M116" i="31"/>
  <c r="O116" i="31" s="1"/>
  <c r="K116" i="31"/>
  <c r="M115" i="31"/>
  <c r="O115" i="31" s="1"/>
  <c r="K115" i="31"/>
  <c r="M81" i="31"/>
  <c r="O81" i="31" s="1"/>
  <c r="K81" i="31"/>
  <c r="M80" i="31"/>
  <c r="O80" i="31" s="1"/>
  <c r="K80" i="31"/>
  <c r="M79" i="31"/>
  <c r="O79" i="31" s="1"/>
  <c r="K79" i="31"/>
  <c r="M78" i="31"/>
  <c r="O78" i="31" s="1"/>
  <c r="K78" i="31"/>
  <c r="M77" i="31"/>
  <c r="O77" i="31" s="1"/>
  <c r="K77" i="31"/>
  <c r="M76" i="31"/>
  <c r="O76" i="31" s="1"/>
  <c r="K76" i="31"/>
  <c r="O170" i="98" l="1"/>
  <c r="O167" i="98"/>
  <c r="O173" i="98"/>
  <c r="O175" i="98"/>
  <c r="O164" i="98"/>
  <c r="K37" i="86" l="1"/>
  <c r="M37" i="86"/>
  <c r="N37" i="86"/>
  <c r="O37" i="86" l="1"/>
  <c r="AD209" i="102" l="1"/>
  <c r="L143" i="102"/>
  <c r="L141" i="102"/>
  <c r="AD106" i="102"/>
  <c r="AD125" i="102"/>
  <c r="AB125" i="102"/>
  <c r="AD198" i="102"/>
  <c r="AB198" i="102"/>
  <c r="AD186" i="102"/>
  <c r="AB186" i="102"/>
  <c r="AD180" i="102"/>
  <c r="AB180" i="102"/>
  <c r="AD166" i="102"/>
  <c r="AB166" i="102"/>
  <c r="AD143" i="102"/>
  <c r="AB143" i="102"/>
  <c r="AD137" i="102"/>
  <c r="AB137" i="102"/>
  <c r="AB106" i="102"/>
  <c r="AD94" i="102"/>
  <c r="AB94" i="102"/>
  <c r="AD85" i="102"/>
  <c r="AB85" i="102"/>
  <c r="AD73" i="102"/>
  <c r="AB73" i="102"/>
  <c r="AD7" i="102"/>
  <c r="AB7" i="102"/>
  <c r="AF177" i="102"/>
  <c r="AE177" i="102"/>
  <c r="AC177" i="102"/>
  <c r="AF176" i="102"/>
  <c r="AE176" i="102"/>
  <c r="AC176" i="102"/>
  <c r="AF175" i="102"/>
  <c r="AE175" i="102"/>
  <c r="AC175" i="102"/>
  <c r="AF174" i="102"/>
  <c r="AE174" i="102"/>
  <c r="AC174" i="102"/>
  <c r="AF179" i="102"/>
  <c r="AE179" i="102"/>
  <c r="AC179" i="102"/>
  <c r="AF178" i="102"/>
  <c r="AE178" i="102"/>
  <c r="AC178" i="102"/>
  <c r="AF173" i="102"/>
  <c r="AE173" i="102"/>
  <c r="AC173" i="102"/>
  <c r="AF136" i="102"/>
  <c r="AE136" i="102"/>
  <c r="AC136" i="102"/>
  <c r="AF110" i="102"/>
  <c r="AE110" i="102"/>
  <c r="AC110" i="102"/>
  <c r="AF172" i="102"/>
  <c r="AE172" i="102"/>
  <c r="AC172" i="102"/>
  <c r="AF171" i="102"/>
  <c r="AE171" i="102"/>
  <c r="AC171" i="102"/>
  <c r="AF135" i="102"/>
  <c r="AE135" i="102"/>
  <c r="AC135" i="102"/>
  <c r="AF134" i="102"/>
  <c r="AE134" i="102"/>
  <c r="AC134" i="102"/>
  <c r="AF133" i="102"/>
  <c r="AE133" i="102"/>
  <c r="AC133" i="102"/>
  <c r="AF132" i="102"/>
  <c r="AE132" i="102"/>
  <c r="AC132" i="102"/>
  <c r="AF170" i="102"/>
  <c r="AE170" i="102"/>
  <c r="AC170" i="102"/>
  <c r="AF105" i="102"/>
  <c r="AE105" i="102"/>
  <c r="AC105" i="102"/>
  <c r="AF131" i="102"/>
  <c r="AE131" i="102"/>
  <c r="AC131" i="102"/>
  <c r="AF130" i="102"/>
  <c r="AE130" i="102"/>
  <c r="AC130" i="102"/>
  <c r="AF129" i="102"/>
  <c r="AE129" i="102"/>
  <c r="AC129" i="102"/>
  <c r="AE72" i="102"/>
  <c r="AG72" i="102" s="1"/>
  <c r="AC72" i="102"/>
  <c r="AE71" i="102"/>
  <c r="AG71" i="102" s="1"/>
  <c r="AC71" i="102"/>
  <c r="AE70" i="102"/>
  <c r="AG70" i="102" s="1"/>
  <c r="AC70" i="102"/>
  <c r="AE69" i="102"/>
  <c r="AG69" i="102" s="1"/>
  <c r="AC69" i="102"/>
  <c r="AE68" i="102"/>
  <c r="AG68" i="102" s="1"/>
  <c r="AC68" i="102"/>
  <c r="AE67" i="102"/>
  <c r="AG67" i="102" s="1"/>
  <c r="AC67" i="102"/>
  <c r="AE66" i="102"/>
  <c r="AG66" i="102" s="1"/>
  <c r="AC66" i="102"/>
  <c r="AE65" i="102"/>
  <c r="AG65" i="102" s="1"/>
  <c r="AC65" i="102"/>
  <c r="AE64" i="102"/>
  <c r="AG64" i="102" s="1"/>
  <c r="AC64" i="102"/>
  <c r="AE63" i="102"/>
  <c r="AG63" i="102" s="1"/>
  <c r="AC63" i="102"/>
  <c r="AE62" i="102"/>
  <c r="AG62" i="102" s="1"/>
  <c r="AC62" i="102"/>
  <c r="AE61" i="102"/>
  <c r="AG61" i="102" s="1"/>
  <c r="AC61" i="102"/>
  <c r="AE60" i="102"/>
  <c r="AG60" i="102" s="1"/>
  <c r="AC60" i="102"/>
  <c r="AE59" i="102"/>
  <c r="AG59" i="102" s="1"/>
  <c r="AC59" i="102"/>
  <c r="AE58" i="102"/>
  <c r="AG58" i="102" s="1"/>
  <c r="AC58" i="102"/>
  <c r="AE57" i="102"/>
  <c r="AG57" i="102" s="1"/>
  <c r="AC57" i="102"/>
  <c r="AE56" i="102"/>
  <c r="AG56" i="102" s="1"/>
  <c r="AC56" i="102"/>
  <c r="AE55" i="102"/>
  <c r="AG55" i="102" s="1"/>
  <c r="AC55" i="102"/>
  <c r="AE54" i="102"/>
  <c r="AG54" i="102" s="1"/>
  <c r="AC54" i="102"/>
  <c r="AE53" i="102"/>
  <c r="AG53" i="102" s="1"/>
  <c r="AC53" i="102"/>
  <c r="AE52" i="102"/>
  <c r="AG52" i="102" s="1"/>
  <c r="AC52" i="102"/>
  <c r="AE51" i="102"/>
  <c r="AG51" i="102" s="1"/>
  <c r="AC51" i="102"/>
  <c r="AE50" i="102"/>
  <c r="AG50" i="102" s="1"/>
  <c r="AC50" i="102"/>
  <c r="AE49" i="102"/>
  <c r="AG49" i="102" s="1"/>
  <c r="AC49" i="102"/>
  <c r="AE48" i="102"/>
  <c r="AG48" i="102" s="1"/>
  <c r="AC48" i="102"/>
  <c r="AE47" i="102"/>
  <c r="AG47" i="102" s="1"/>
  <c r="AC47" i="102"/>
  <c r="AE46" i="102"/>
  <c r="AG46" i="102" s="1"/>
  <c r="AC46" i="102"/>
  <c r="AE45" i="102"/>
  <c r="AG45" i="102" s="1"/>
  <c r="AC45" i="102"/>
  <c r="AE44" i="102"/>
  <c r="AG44" i="102" s="1"/>
  <c r="AC44" i="102"/>
  <c r="AE43" i="102"/>
  <c r="AG43" i="102" s="1"/>
  <c r="AC43" i="102"/>
  <c r="AE42" i="102"/>
  <c r="AG42" i="102" s="1"/>
  <c r="AC42" i="102"/>
  <c r="AE41" i="102"/>
  <c r="AG41" i="102" s="1"/>
  <c r="AC41" i="102"/>
  <c r="AE40" i="102"/>
  <c r="AG40" i="102" s="1"/>
  <c r="AC40" i="102"/>
  <c r="AE39" i="102"/>
  <c r="AG39" i="102" s="1"/>
  <c r="AC39" i="102"/>
  <c r="AE38" i="102"/>
  <c r="AG38" i="102" s="1"/>
  <c r="AC38" i="102"/>
  <c r="AE37" i="102"/>
  <c r="AG37" i="102" s="1"/>
  <c r="AC37" i="102"/>
  <c r="AE36" i="102"/>
  <c r="AG36" i="102" s="1"/>
  <c r="AC36" i="102"/>
  <c r="AE35" i="102"/>
  <c r="AG35" i="102" s="1"/>
  <c r="AC35" i="102"/>
  <c r="AE34" i="102"/>
  <c r="AG34" i="102" s="1"/>
  <c r="AC34" i="102"/>
  <c r="AE33" i="102"/>
  <c r="AG33" i="102" s="1"/>
  <c r="AC33" i="102"/>
  <c r="AE32" i="102"/>
  <c r="AG32" i="102" s="1"/>
  <c r="AC32" i="102"/>
  <c r="AE31" i="102"/>
  <c r="AG31" i="102" s="1"/>
  <c r="AC31" i="102"/>
  <c r="AE30" i="102"/>
  <c r="AG30" i="102" s="1"/>
  <c r="AC30" i="102"/>
  <c r="AE29" i="102"/>
  <c r="AG29" i="102" s="1"/>
  <c r="AC29" i="102"/>
  <c r="AE28" i="102"/>
  <c r="AG28" i="102" s="1"/>
  <c r="AC28" i="102"/>
  <c r="AE27" i="102"/>
  <c r="AG27" i="102" s="1"/>
  <c r="AC27" i="102"/>
  <c r="AE26" i="102"/>
  <c r="AG26" i="102" s="1"/>
  <c r="AC26" i="102"/>
  <c r="AE25" i="102"/>
  <c r="AG25" i="102" s="1"/>
  <c r="AC25" i="102"/>
  <c r="AE24" i="102"/>
  <c r="AG24" i="102" s="1"/>
  <c r="AC24" i="102"/>
  <c r="AE23" i="102"/>
  <c r="AG23" i="102" s="1"/>
  <c r="AC23" i="102"/>
  <c r="AF185" i="102"/>
  <c r="AE185" i="102"/>
  <c r="AC185" i="102"/>
  <c r="AE17" i="102"/>
  <c r="AG17" i="102" s="1"/>
  <c r="AC17" i="102"/>
  <c r="AE16" i="102"/>
  <c r="AG16" i="102" s="1"/>
  <c r="AC16" i="102"/>
  <c r="AE15" i="102"/>
  <c r="AG15" i="102" s="1"/>
  <c r="AC15" i="102"/>
  <c r="AE124" i="102"/>
  <c r="AG124" i="102" s="1"/>
  <c r="AC124" i="102"/>
  <c r="AE14" i="102"/>
  <c r="AG14" i="102" s="1"/>
  <c r="AC14" i="102"/>
  <c r="AE22" i="102"/>
  <c r="AG22" i="102" s="1"/>
  <c r="AC22" i="102"/>
  <c r="AE21" i="102"/>
  <c r="AG21" i="102" s="1"/>
  <c r="AC21" i="102"/>
  <c r="AE98" i="102"/>
  <c r="AG98" i="102" s="1"/>
  <c r="AC98" i="102"/>
  <c r="AE20" i="102"/>
  <c r="AG20" i="102" s="1"/>
  <c r="AC20" i="102"/>
  <c r="AE19" i="102"/>
  <c r="AG19" i="102" s="1"/>
  <c r="AC19" i="102"/>
  <c r="AE18" i="102"/>
  <c r="AG18" i="102" s="1"/>
  <c r="AC18" i="102"/>
  <c r="AE13" i="102"/>
  <c r="AG13" i="102" s="1"/>
  <c r="AC13" i="102"/>
  <c r="AE12" i="102"/>
  <c r="AG12" i="102" s="1"/>
  <c r="AC12" i="102"/>
  <c r="AE11" i="102"/>
  <c r="AG11" i="102" s="1"/>
  <c r="AC11" i="102"/>
  <c r="AF121" i="102"/>
  <c r="AE121" i="102"/>
  <c r="AC121" i="102"/>
  <c r="AF120" i="102"/>
  <c r="AE120" i="102"/>
  <c r="AC120" i="102"/>
  <c r="AF190" i="102"/>
  <c r="AE190" i="102"/>
  <c r="AC190" i="102"/>
  <c r="AF93" i="102"/>
  <c r="AE93" i="102"/>
  <c r="AF165" i="102"/>
  <c r="AE165" i="102"/>
  <c r="AC165" i="102"/>
  <c r="AF202" i="102"/>
  <c r="AE202" i="102"/>
  <c r="AC202" i="102"/>
  <c r="AF197" i="102"/>
  <c r="AE197" i="102"/>
  <c r="AC197" i="102"/>
  <c r="AF6" i="102"/>
  <c r="AE6" i="102"/>
  <c r="AC6" i="102"/>
  <c r="AF5" i="102"/>
  <c r="AE5" i="102"/>
  <c r="AC5" i="102"/>
  <c r="AF84" i="102"/>
  <c r="AE84" i="102"/>
  <c r="AC84" i="102"/>
  <c r="AF122" i="102"/>
  <c r="AE122" i="102"/>
  <c r="AC122" i="102"/>
  <c r="AE92" i="102"/>
  <c r="AG92" i="102" s="1"/>
  <c r="AF104" i="102"/>
  <c r="AE104" i="102"/>
  <c r="AC104" i="102"/>
  <c r="AF147" i="102"/>
  <c r="AE147" i="102"/>
  <c r="AC147" i="102"/>
  <c r="AE157" i="102"/>
  <c r="AG157" i="102" s="1"/>
  <c r="AC157" i="102"/>
  <c r="AF4" i="102"/>
  <c r="AE4" i="102"/>
  <c r="AC4" i="102"/>
  <c r="AE91" i="102"/>
  <c r="AG91" i="102" s="1"/>
  <c r="AF3" i="102"/>
  <c r="AE3" i="102"/>
  <c r="AC3" i="102"/>
  <c r="AF77" i="102"/>
  <c r="AE77" i="102"/>
  <c r="AC77" i="102"/>
  <c r="AF196" i="102"/>
  <c r="AE196" i="102"/>
  <c r="AC196" i="102"/>
  <c r="AF164" i="102"/>
  <c r="AE164" i="102"/>
  <c r="AC164" i="102"/>
  <c r="AF152" i="102"/>
  <c r="AE152" i="102"/>
  <c r="AC152" i="102"/>
  <c r="AF83" i="102"/>
  <c r="AE83" i="102"/>
  <c r="AC83" i="102"/>
  <c r="AF82" i="102"/>
  <c r="AE82" i="102"/>
  <c r="AC82" i="102"/>
  <c r="AF115" i="102"/>
  <c r="AE115" i="102"/>
  <c r="AC115" i="102"/>
  <c r="AF163" i="102"/>
  <c r="AE163" i="102"/>
  <c r="AC163" i="102"/>
  <c r="AF90" i="102"/>
  <c r="AE90" i="102"/>
  <c r="AF195" i="102"/>
  <c r="AE195" i="102"/>
  <c r="AC195" i="102"/>
  <c r="AF184" i="102"/>
  <c r="AE184" i="102"/>
  <c r="AC184" i="102"/>
  <c r="AF2" i="102"/>
  <c r="AE2" i="102"/>
  <c r="AC2" i="102"/>
  <c r="AF103" i="102"/>
  <c r="AE103" i="102"/>
  <c r="AC103" i="102"/>
  <c r="AF142" i="102"/>
  <c r="AE142" i="102"/>
  <c r="AC142" i="102"/>
  <c r="AF89" i="102"/>
  <c r="AE89" i="102"/>
  <c r="AF141" i="102"/>
  <c r="AE141" i="102"/>
  <c r="AC141" i="102"/>
  <c r="AF123" i="102"/>
  <c r="AE123" i="102"/>
  <c r="AC123" i="102"/>
  <c r="AF162" i="102"/>
  <c r="AE162" i="102"/>
  <c r="AC162" i="102"/>
  <c r="J197" i="102"/>
  <c r="J193" i="102"/>
  <c r="J191" i="102"/>
  <c r="N188" i="102"/>
  <c r="M188" i="102"/>
  <c r="K188" i="102"/>
  <c r="N187" i="102"/>
  <c r="M187" i="102"/>
  <c r="K187" i="102"/>
  <c r="N186" i="102"/>
  <c r="M186" i="102"/>
  <c r="K186" i="102"/>
  <c r="N185" i="102"/>
  <c r="M185" i="102"/>
  <c r="K185" i="102"/>
  <c r="N190" i="102"/>
  <c r="M190" i="102"/>
  <c r="K190" i="102"/>
  <c r="N189" i="102"/>
  <c r="M189" i="102"/>
  <c r="K189" i="102"/>
  <c r="N184" i="102"/>
  <c r="M184" i="102"/>
  <c r="K184" i="102"/>
  <c r="N183" i="102"/>
  <c r="M183" i="102"/>
  <c r="K183" i="102"/>
  <c r="N182" i="102"/>
  <c r="M182" i="102"/>
  <c r="K182" i="102"/>
  <c r="N181" i="102"/>
  <c r="M181" i="102"/>
  <c r="K181" i="102"/>
  <c r="K138" i="102"/>
  <c r="K137" i="102"/>
  <c r="M137" i="102"/>
  <c r="N137" i="102"/>
  <c r="N138" i="102"/>
  <c r="M138" i="102"/>
  <c r="AU76" i="102"/>
  <c r="AV76" i="102" s="1"/>
  <c r="AU75" i="102"/>
  <c r="AV75" i="102" s="1"/>
  <c r="AU74" i="102"/>
  <c r="AV74" i="102" s="1"/>
  <c r="AU73" i="102"/>
  <c r="AV73" i="102" s="1"/>
  <c r="AU72" i="102"/>
  <c r="AV72" i="102" s="1"/>
  <c r="AU71" i="102"/>
  <c r="AV71" i="102" s="1"/>
  <c r="AU70" i="102"/>
  <c r="AV70" i="102" s="1"/>
  <c r="AU69" i="102"/>
  <c r="AV69" i="102" s="1"/>
  <c r="AU68" i="102"/>
  <c r="AV68" i="102" s="1"/>
  <c r="AU67" i="102"/>
  <c r="AV67" i="102" s="1"/>
  <c r="AU66" i="102"/>
  <c r="AV66" i="102" s="1"/>
  <c r="AU65" i="102"/>
  <c r="AV65" i="102" s="1"/>
  <c r="AU64" i="102"/>
  <c r="AV64" i="102" s="1"/>
  <c r="AU63" i="102"/>
  <c r="AV63" i="102" s="1"/>
  <c r="AU62" i="102"/>
  <c r="AV62" i="102" s="1"/>
  <c r="AU61" i="102"/>
  <c r="AV61" i="102" s="1"/>
  <c r="AU60" i="102"/>
  <c r="AV60" i="102" s="1"/>
  <c r="AR76" i="102"/>
  <c r="AR75" i="102"/>
  <c r="AR74" i="102"/>
  <c r="AR73" i="102"/>
  <c r="AR72" i="102"/>
  <c r="AR71" i="102"/>
  <c r="AR70" i="102"/>
  <c r="AR69" i="102"/>
  <c r="AR68" i="102"/>
  <c r="AR67" i="102"/>
  <c r="AR66" i="102"/>
  <c r="AR65" i="102"/>
  <c r="AR64" i="102"/>
  <c r="AR63" i="102"/>
  <c r="AR62" i="102"/>
  <c r="AR61" i="102"/>
  <c r="AR60" i="102"/>
  <c r="AS77" i="102"/>
  <c r="AQ77" i="102"/>
  <c r="AU42" i="102"/>
  <c r="AV42" i="102" s="1"/>
  <c r="AU41" i="102"/>
  <c r="AV41" i="102" s="1"/>
  <c r="AU40" i="102"/>
  <c r="AV40" i="102" s="1"/>
  <c r="AU39" i="102"/>
  <c r="AV39" i="102" s="1"/>
  <c r="AU38" i="102"/>
  <c r="AV38" i="102" s="1"/>
  <c r="AU37" i="102"/>
  <c r="AV37" i="102" s="1"/>
  <c r="AU36" i="102"/>
  <c r="AV36" i="102" s="1"/>
  <c r="AU35" i="102"/>
  <c r="AV35" i="102" s="1"/>
  <c r="AU34" i="102"/>
  <c r="AV34" i="102" s="1"/>
  <c r="AU33" i="102"/>
  <c r="AV33" i="102" s="1"/>
  <c r="AU32" i="102"/>
  <c r="AV32" i="102" s="1"/>
  <c r="AU31" i="102"/>
  <c r="AV31" i="102" s="1"/>
  <c r="AU30" i="102"/>
  <c r="AV30" i="102" s="1"/>
  <c r="AU29" i="102"/>
  <c r="AV29" i="102" s="1"/>
  <c r="AU28" i="102"/>
  <c r="AV28" i="102" s="1"/>
  <c r="AU27" i="102"/>
  <c r="AV27" i="102" s="1"/>
  <c r="AU26" i="102"/>
  <c r="AV26" i="102" s="1"/>
  <c r="AU25" i="102"/>
  <c r="AV25" i="102" s="1"/>
  <c r="AU24" i="102"/>
  <c r="AV24" i="102" s="1"/>
  <c r="AU23" i="102"/>
  <c r="AV23" i="102" s="1"/>
  <c r="AU22" i="102"/>
  <c r="AV22" i="102" s="1"/>
  <c r="AU21" i="102"/>
  <c r="AV21" i="102" s="1"/>
  <c r="AU20" i="102"/>
  <c r="AV20" i="102" s="1"/>
  <c r="AU19" i="102"/>
  <c r="AV19" i="102" s="1"/>
  <c r="AU18" i="102"/>
  <c r="AV18" i="102" s="1"/>
  <c r="AU17" i="102"/>
  <c r="AV17" i="102" s="1"/>
  <c r="AU16" i="102"/>
  <c r="AV16" i="102" s="1"/>
  <c r="AU15" i="102"/>
  <c r="AV15" i="102" s="1"/>
  <c r="AU14" i="102"/>
  <c r="AV14" i="102" s="1"/>
  <c r="AU13" i="102"/>
  <c r="AV13" i="102" s="1"/>
  <c r="AU12" i="102"/>
  <c r="AV12" i="102" s="1"/>
  <c r="AU11" i="102"/>
  <c r="AV11" i="102" s="1"/>
  <c r="AU10" i="102"/>
  <c r="AV10" i="102" s="1"/>
  <c r="AU9" i="102"/>
  <c r="AV9" i="102" s="1"/>
  <c r="AU8" i="102"/>
  <c r="AV8" i="102" s="1"/>
  <c r="AU7" i="102"/>
  <c r="AV7" i="102" s="1"/>
  <c r="AU6" i="102"/>
  <c r="AV6" i="102" s="1"/>
  <c r="AU5" i="102"/>
  <c r="AV5" i="102" s="1"/>
  <c r="AR42" i="102"/>
  <c r="AR41" i="102"/>
  <c r="AR40" i="102"/>
  <c r="AR39" i="102"/>
  <c r="AR38" i="102"/>
  <c r="AR37" i="102"/>
  <c r="AR36" i="102"/>
  <c r="AR35" i="102"/>
  <c r="AR34" i="102"/>
  <c r="AR33" i="102"/>
  <c r="AR32" i="102"/>
  <c r="AR31" i="102"/>
  <c r="AR30" i="102"/>
  <c r="AR29" i="102"/>
  <c r="AR28" i="102"/>
  <c r="AR27" i="102"/>
  <c r="AR26" i="102"/>
  <c r="AR25" i="102"/>
  <c r="AR24" i="102"/>
  <c r="AR23" i="102"/>
  <c r="AR22" i="102"/>
  <c r="AR21" i="102"/>
  <c r="AR20" i="102"/>
  <c r="AR19" i="102"/>
  <c r="AR18" i="102"/>
  <c r="AR17" i="102"/>
  <c r="AR16" i="102"/>
  <c r="AR15" i="102"/>
  <c r="AR14" i="102"/>
  <c r="AR13" i="102"/>
  <c r="AR12" i="102"/>
  <c r="AR11" i="102"/>
  <c r="AR10" i="102"/>
  <c r="AR9" i="102"/>
  <c r="AR8" i="102"/>
  <c r="AR7" i="102"/>
  <c r="AR6" i="102"/>
  <c r="AR5" i="102"/>
  <c r="AS43" i="102"/>
  <c r="AQ43" i="102"/>
  <c r="K35" i="102"/>
  <c r="M35" i="102"/>
  <c r="N35" i="102"/>
  <c r="K34" i="102"/>
  <c r="M34" i="102"/>
  <c r="N34" i="102"/>
  <c r="K33" i="102"/>
  <c r="M33" i="102"/>
  <c r="N33" i="102"/>
  <c r="K32" i="102"/>
  <c r="M32" i="102"/>
  <c r="N32" i="102"/>
  <c r="K31" i="102"/>
  <c r="M31" i="102"/>
  <c r="N31" i="102"/>
  <c r="BC59" i="96"/>
  <c r="BD59" i="96" s="1"/>
  <c r="BC58" i="96"/>
  <c r="BD58" i="96" s="1"/>
  <c r="BC57" i="96"/>
  <c r="BD57" i="96" s="1"/>
  <c r="BC56" i="96"/>
  <c r="BD56" i="96" s="1"/>
  <c r="BC55" i="96"/>
  <c r="BD55" i="96" s="1"/>
  <c r="BC54" i="96"/>
  <c r="BD54" i="96" s="1"/>
  <c r="BC53" i="96"/>
  <c r="BD53" i="96" s="1"/>
  <c r="BC52" i="96"/>
  <c r="BD52" i="96" s="1"/>
  <c r="BC51" i="96"/>
  <c r="BD51" i="96" s="1"/>
  <c r="BC50" i="96"/>
  <c r="AY49" i="96"/>
  <c r="BA49" i="96" s="1"/>
  <c r="AY48" i="96"/>
  <c r="BA48" i="96" s="1"/>
  <c r="BC31" i="96"/>
  <c r="BD31" i="96" s="1"/>
  <c r="BC30" i="96"/>
  <c r="BD30" i="96" s="1"/>
  <c r="BC29" i="96"/>
  <c r="BD29" i="96" s="1"/>
  <c r="BC28" i="96"/>
  <c r="BD28" i="96" s="1"/>
  <c r="BC27" i="96"/>
  <c r="BD27" i="96" s="1"/>
  <c r="BC26" i="96"/>
  <c r="BD26" i="96" s="1"/>
  <c r="BC25" i="96"/>
  <c r="BD25" i="96" s="1"/>
  <c r="BC24" i="96"/>
  <c r="BD24" i="96" s="1"/>
  <c r="BC23" i="96"/>
  <c r="BD23" i="96" s="1"/>
  <c r="BC22" i="96"/>
  <c r="BD22" i="96" s="1"/>
  <c r="BC21" i="96"/>
  <c r="BD21" i="96" s="1"/>
  <c r="BC20" i="96"/>
  <c r="BD20" i="96" s="1"/>
  <c r="BC19" i="96"/>
  <c r="BD19" i="96" s="1"/>
  <c r="BC18" i="96"/>
  <c r="BD18" i="96" s="1"/>
  <c r="BC17" i="96"/>
  <c r="BD17" i="96" s="1"/>
  <c r="BC16" i="96"/>
  <c r="BD16" i="96" s="1"/>
  <c r="BC15" i="96"/>
  <c r="BD15" i="96" s="1"/>
  <c r="BC14" i="96"/>
  <c r="BD14" i="96" s="1"/>
  <c r="BC13" i="96"/>
  <c r="BD13" i="96" s="1"/>
  <c r="BC12" i="96"/>
  <c r="BD12" i="96" s="1"/>
  <c r="BC11" i="96"/>
  <c r="BD11" i="96" s="1"/>
  <c r="BC10" i="96"/>
  <c r="BD10" i="96" s="1"/>
  <c r="BC9" i="96"/>
  <c r="BD9" i="96" s="1"/>
  <c r="BC8" i="96"/>
  <c r="BD8" i="96" s="1"/>
  <c r="BC7" i="96"/>
  <c r="BD7" i="96" s="1"/>
  <c r="BC6" i="96"/>
  <c r="BD6" i="96" s="1"/>
  <c r="AY5" i="96"/>
  <c r="BA5" i="96" s="1"/>
  <c r="AY4" i="96"/>
  <c r="BA4" i="96" s="1"/>
  <c r="BT58" i="98"/>
  <c r="BU58" i="98" s="1"/>
  <c r="BT57" i="98"/>
  <c r="BU57" i="98" s="1"/>
  <c r="BT56" i="98"/>
  <c r="BU56" i="98" s="1"/>
  <c r="BT55" i="98"/>
  <c r="BU55" i="98" s="1"/>
  <c r="BT54" i="98"/>
  <c r="BU54" i="98" s="1"/>
  <c r="BT53" i="98"/>
  <c r="BU53" i="98" s="1"/>
  <c r="BT52" i="98"/>
  <c r="BU52" i="98" s="1"/>
  <c r="BT51" i="98"/>
  <c r="BU51" i="98" s="1"/>
  <c r="BT50" i="98"/>
  <c r="BU50" i="98" s="1"/>
  <c r="BT49" i="98"/>
  <c r="BU49" i="98" s="1"/>
  <c r="BT48" i="98"/>
  <c r="BU48" i="98" s="1"/>
  <c r="BT47" i="98"/>
  <c r="BU47" i="98" s="1"/>
  <c r="BT46" i="98"/>
  <c r="BU46" i="98" s="1"/>
  <c r="BT45" i="98"/>
  <c r="BU45" i="98" s="1"/>
  <c r="BT44" i="98"/>
  <c r="BU44" i="98" s="1"/>
  <c r="BT43" i="98"/>
  <c r="BU43" i="98" s="1"/>
  <c r="BT42" i="98"/>
  <c r="BU42" i="98" s="1"/>
  <c r="BT41" i="98"/>
  <c r="BU41" i="98" s="1"/>
  <c r="BO40" i="98"/>
  <c r="BQ40" i="98" s="1"/>
  <c r="BO39" i="98"/>
  <c r="BQ39" i="98" s="1"/>
  <c r="BT23" i="98"/>
  <c r="BU23" i="98" s="1"/>
  <c r="BT22" i="98"/>
  <c r="BU22" i="98" s="1"/>
  <c r="BT21" i="98"/>
  <c r="BU21" i="98" s="1"/>
  <c r="BT20" i="98"/>
  <c r="BU20" i="98" s="1"/>
  <c r="BT19" i="98"/>
  <c r="BU19" i="98" s="1"/>
  <c r="BT18" i="98"/>
  <c r="BU18" i="98" s="1"/>
  <c r="BT17" i="98"/>
  <c r="BU17" i="98" s="1"/>
  <c r="BT16" i="98"/>
  <c r="BU16" i="98" s="1"/>
  <c r="BT15" i="98"/>
  <c r="BU15" i="98" s="1"/>
  <c r="BT14" i="98"/>
  <c r="BU14" i="98" s="1"/>
  <c r="BT13" i="98"/>
  <c r="BU13" i="98" s="1"/>
  <c r="BT12" i="98"/>
  <c r="BU12" i="98" s="1"/>
  <c r="BT11" i="98"/>
  <c r="BU11" i="98" s="1"/>
  <c r="BT10" i="98"/>
  <c r="BU10" i="98" s="1"/>
  <c r="BT9" i="98"/>
  <c r="BU9" i="98" s="1"/>
  <c r="BT8" i="98"/>
  <c r="BU8" i="98" s="1"/>
  <c r="BT7" i="98"/>
  <c r="BU7" i="98" s="1"/>
  <c r="BT6" i="98"/>
  <c r="BU6" i="98" s="1"/>
  <c r="BM58" i="98"/>
  <c r="BM57" i="98"/>
  <c r="BM56" i="98"/>
  <c r="BM55" i="98"/>
  <c r="BM54" i="98"/>
  <c r="BM53" i="98"/>
  <c r="BM52" i="98"/>
  <c r="BM51" i="98"/>
  <c r="BM50" i="98"/>
  <c r="BM49" i="98"/>
  <c r="BM48" i="98"/>
  <c r="BM47" i="98"/>
  <c r="BM46" i="98"/>
  <c r="BM45" i="98"/>
  <c r="BM44" i="98"/>
  <c r="BM43" i="98"/>
  <c r="BM42" i="98"/>
  <c r="BM41" i="98"/>
  <c r="BM23" i="98"/>
  <c r="BM22" i="98"/>
  <c r="BM21" i="98"/>
  <c r="BM20" i="98"/>
  <c r="BM19" i="98"/>
  <c r="BM18" i="98"/>
  <c r="BM17" i="98"/>
  <c r="BM16" i="98"/>
  <c r="BM15" i="98"/>
  <c r="BM14" i="98"/>
  <c r="BM13" i="98"/>
  <c r="BM12" i="98"/>
  <c r="BM11" i="98"/>
  <c r="BM10" i="98"/>
  <c r="BM9" i="98"/>
  <c r="BM8" i="98"/>
  <c r="BM7" i="98"/>
  <c r="BM6" i="98"/>
  <c r="AV60" i="96"/>
  <c r="AX60" i="96"/>
  <c r="AX32" i="96"/>
  <c r="AV32" i="96"/>
  <c r="AW59" i="96"/>
  <c r="AW58" i="96"/>
  <c r="AW57" i="96"/>
  <c r="AW56" i="96"/>
  <c r="AW55" i="96"/>
  <c r="AW54" i="96"/>
  <c r="AW53" i="96"/>
  <c r="AW52" i="96"/>
  <c r="AW51" i="96"/>
  <c r="AW50" i="96"/>
  <c r="AW31" i="96"/>
  <c r="AW30" i="96"/>
  <c r="AW29" i="96"/>
  <c r="AW28" i="96"/>
  <c r="AW27" i="96"/>
  <c r="AW26" i="96"/>
  <c r="AW25" i="96"/>
  <c r="AW24" i="96"/>
  <c r="AW23" i="96"/>
  <c r="AW22" i="96"/>
  <c r="AW21" i="96"/>
  <c r="AW20" i="96"/>
  <c r="AW19" i="96"/>
  <c r="AW18" i="96"/>
  <c r="AW17" i="96"/>
  <c r="AW16" i="96"/>
  <c r="AW15" i="96"/>
  <c r="AW14" i="96"/>
  <c r="AW13" i="96"/>
  <c r="AW12" i="96"/>
  <c r="AW11" i="96"/>
  <c r="AW10" i="96"/>
  <c r="AW9" i="96"/>
  <c r="AW8" i="96"/>
  <c r="AW7" i="96"/>
  <c r="AW6" i="96"/>
  <c r="AY31" i="96"/>
  <c r="BA31" i="96" s="1"/>
  <c r="AY30" i="96"/>
  <c r="BA30" i="96" s="1"/>
  <c r="AY29" i="96"/>
  <c r="BA29" i="96" s="1"/>
  <c r="AY28" i="96"/>
  <c r="BA28" i="96" s="1"/>
  <c r="AY27" i="96"/>
  <c r="BA27" i="96" s="1"/>
  <c r="AY26" i="96"/>
  <c r="BA26" i="96" s="1"/>
  <c r="AY25" i="96"/>
  <c r="BA25" i="96" s="1"/>
  <c r="AY24" i="96"/>
  <c r="BA24" i="96" s="1"/>
  <c r="AY23" i="96"/>
  <c r="BA23" i="96" s="1"/>
  <c r="AY22" i="96"/>
  <c r="BA22" i="96" s="1"/>
  <c r="AY21" i="96"/>
  <c r="BA21" i="96" s="1"/>
  <c r="AY20" i="96"/>
  <c r="BA20" i="96" s="1"/>
  <c r="AY19" i="96"/>
  <c r="BA19" i="96" s="1"/>
  <c r="AY18" i="96"/>
  <c r="BA18" i="96" s="1"/>
  <c r="AY17" i="96"/>
  <c r="BA17" i="96" s="1"/>
  <c r="AY16" i="96"/>
  <c r="BA16" i="96" s="1"/>
  <c r="AY15" i="96"/>
  <c r="BA15" i="96" s="1"/>
  <c r="AY14" i="96"/>
  <c r="BA14" i="96" s="1"/>
  <c r="AY13" i="96"/>
  <c r="BA13" i="96" s="1"/>
  <c r="AY12" i="96"/>
  <c r="BA12" i="96" s="1"/>
  <c r="AY11" i="96"/>
  <c r="BA11" i="96" s="1"/>
  <c r="AY59" i="96"/>
  <c r="BA59" i="96" s="1"/>
  <c r="AY10" i="96"/>
  <c r="BA10" i="96" s="1"/>
  <c r="AY9" i="96"/>
  <c r="BA9" i="96" s="1"/>
  <c r="AY58" i="96"/>
  <c r="BA58" i="96" s="1"/>
  <c r="AY57" i="96"/>
  <c r="BA57" i="96" s="1"/>
  <c r="AY8" i="96"/>
  <c r="BA8" i="96" s="1"/>
  <c r="AY56" i="96"/>
  <c r="BA56" i="96" s="1"/>
  <c r="AY55" i="96"/>
  <c r="BA55" i="96" s="1"/>
  <c r="AY54" i="96"/>
  <c r="BA54" i="96" s="1"/>
  <c r="AY7" i="96"/>
  <c r="BA7" i="96" s="1"/>
  <c r="AY53" i="96"/>
  <c r="BA53" i="96" s="1"/>
  <c r="AY52" i="96"/>
  <c r="BA52" i="96" s="1"/>
  <c r="AY51" i="96"/>
  <c r="BA51" i="96" s="1"/>
  <c r="AY6" i="96"/>
  <c r="BA6" i="96" s="1"/>
  <c r="AY50" i="96"/>
  <c r="BA50" i="96" s="1"/>
  <c r="AX79" i="96" l="1"/>
  <c r="AD208" i="102"/>
  <c r="AD210" i="102" s="1"/>
  <c r="AG110" i="102"/>
  <c r="AG177" i="102"/>
  <c r="AG105" i="102"/>
  <c r="AG134" i="102"/>
  <c r="AG179" i="102"/>
  <c r="AG136" i="102"/>
  <c r="AG174" i="102"/>
  <c r="AG131" i="102"/>
  <c r="AG133" i="102"/>
  <c r="AG172" i="102"/>
  <c r="AG178" i="102"/>
  <c r="AG176" i="102"/>
  <c r="AG129" i="102"/>
  <c r="AG170" i="102"/>
  <c r="AG135" i="102"/>
  <c r="AG130" i="102"/>
  <c r="AG132" i="102"/>
  <c r="AG171" i="102"/>
  <c r="AG173" i="102"/>
  <c r="AG175" i="102"/>
  <c r="AG142" i="102"/>
  <c r="AG195" i="102"/>
  <c r="AG2" i="102"/>
  <c r="AG147" i="102"/>
  <c r="AG103" i="102"/>
  <c r="AG82" i="102"/>
  <c r="AG196" i="102"/>
  <c r="AG162" i="102"/>
  <c r="AG89" i="102"/>
  <c r="AG184" i="102"/>
  <c r="AG122" i="102"/>
  <c r="AG197" i="102"/>
  <c r="AG190" i="102"/>
  <c r="AG123" i="102"/>
  <c r="AG90" i="102"/>
  <c r="AG84" i="102"/>
  <c r="AG202" i="102"/>
  <c r="AG83" i="102"/>
  <c r="AG77" i="102"/>
  <c r="AG104" i="102"/>
  <c r="AG120" i="102"/>
  <c r="AG185" i="102"/>
  <c r="AG152" i="102"/>
  <c r="AG3" i="102"/>
  <c r="AG5" i="102"/>
  <c r="AG165" i="102"/>
  <c r="AG121" i="102"/>
  <c r="AG115" i="102"/>
  <c r="AG164" i="102"/>
  <c r="O181" i="102"/>
  <c r="O189" i="102"/>
  <c r="O187" i="102"/>
  <c r="AG141" i="102"/>
  <c r="AG163" i="102"/>
  <c r="AG4" i="102"/>
  <c r="J195" i="102"/>
  <c r="O138" i="102"/>
  <c r="O184" i="102"/>
  <c r="O186" i="102"/>
  <c r="AG6" i="102"/>
  <c r="AG93" i="102"/>
  <c r="O182" i="102"/>
  <c r="O188" i="102"/>
  <c r="O183" i="102"/>
  <c r="O185" i="102"/>
  <c r="O190" i="102"/>
  <c r="O137" i="102"/>
  <c r="AR43" i="102"/>
  <c r="AR77" i="102"/>
  <c r="AU77" i="102"/>
  <c r="AV77" i="102"/>
  <c r="AV43" i="102"/>
  <c r="AU43" i="102"/>
  <c r="O33" i="102"/>
  <c r="O34" i="102"/>
  <c r="O35" i="102"/>
  <c r="O31" i="102"/>
  <c r="O32" i="102"/>
  <c r="BU24" i="98"/>
  <c r="BC60" i="96"/>
  <c r="BD50" i="96"/>
  <c r="BD60" i="96" s="1"/>
  <c r="BC32" i="96"/>
  <c r="BD32" i="96"/>
  <c r="BU59" i="98"/>
  <c r="BT59" i="98"/>
  <c r="BT24" i="98"/>
  <c r="BA43" i="31" l="1"/>
  <c r="AZ43" i="31"/>
  <c r="AX43" i="31"/>
  <c r="AW43" i="31"/>
  <c r="BA42" i="31"/>
  <c r="AZ42" i="31"/>
  <c r="AX42" i="31"/>
  <c r="AW42" i="31"/>
  <c r="BA41" i="31"/>
  <c r="AZ41" i="31"/>
  <c r="AX41" i="31"/>
  <c r="AW41" i="31"/>
  <c r="BA40" i="31"/>
  <c r="AZ40" i="31"/>
  <c r="AX40" i="31"/>
  <c r="AW40" i="31"/>
  <c r="BA39" i="31"/>
  <c r="AZ39" i="31"/>
  <c r="AX39" i="31"/>
  <c r="AW39" i="31"/>
  <c r="BA38" i="31"/>
  <c r="AZ38" i="31"/>
  <c r="AX38" i="31"/>
  <c r="AW38" i="31"/>
  <c r="AZ37" i="31"/>
  <c r="BB37" i="31" s="1"/>
  <c r="AX37" i="31"/>
  <c r="AZ36" i="31"/>
  <c r="BB36" i="31" s="1"/>
  <c r="AX36" i="31"/>
  <c r="AZ35" i="31"/>
  <c r="BB35" i="31" s="1"/>
  <c r="AX35" i="31"/>
  <c r="AZ34" i="31"/>
  <c r="BB34" i="31" s="1"/>
  <c r="AX34" i="31"/>
  <c r="AZ33" i="31"/>
  <c r="BB33" i="31" s="1"/>
  <c r="AX33" i="31"/>
  <c r="AZ32" i="31"/>
  <c r="BB32" i="31" s="1"/>
  <c r="AX32" i="31"/>
  <c r="AZ31" i="31"/>
  <c r="BB31" i="31" s="1"/>
  <c r="AX31" i="31"/>
  <c r="AZ30" i="31"/>
  <c r="BB30" i="31" s="1"/>
  <c r="AX30" i="31"/>
  <c r="AZ29" i="31"/>
  <c r="BB29" i="31" s="1"/>
  <c r="AX29" i="31"/>
  <c r="AZ28" i="31"/>
  <c r="BB28" i="31" s="1"/>
  <c r="AX28" i="31"/>
  <c r="BA27" i="31"/>
  <c r="AZ27" i="31"/>
  <c r="AX27" i="31"/>
  <c r="BA26" i="31"/>
  <c r="AZ26" i="31"/>
  <c r="AX26" i="31"/>
  <c r="BA25" i="31"/>
  <c r="AZ25" i="31"/>
  <c r="AX25" i="31"/>
  <c r="BA24" i="31"/>
  <c r="AZ24" i="31"/>
  <c r="AX24" i="31"/>
  <c r="BA23" i="31"/>
  <c r="AZ23" i="31"/>
  <c r="AX23" i="31"/>
  <c r="BA22" i="31"/>
  <c r="AZ22" i="31"/>
  <c r="AX22" i="31"/>
  <c r="AZ21" i="31"/>
  <c r="BB21" i="31" s="1"/>
  <c r="AX21" i="31"/>
  <c r="BA20" i="31"/>
  <c r="AZ20" i="31"/>
  <c r="AX20" i="31"/>
  <c r="BA19" i="31"/>
  <c r="AZ19" i="31"/>
  <c r="AX19" i="31"/>
  <c r="BA18" i="31"/>
  <c r="AZ18" i="31"/>
  <c r="AX18" i="31"/>
  <c r="BA17" i="31"/>
  <c r="AZ17" i="31"/>
  <c r="AX17" i="31"/>
  <c r="AZ16" i="31"/>
  <c r="BB16" i="31" s="1"/>
  <c r="AX16" i="31"/>
  <c r="AZ15" i="31"/>
  <c r="BB15" i="31" s="1"/>
  <c r="AX15" i="31"/>
  <c r="BA14" i="31"/>
  <c r="AZ14" i="31"/>
  <c r="AX14" i="31"/>
  <c r="BA13" i="31"/>
  <c r="AZ13" i="31"/>
  <c r="AX13" i="31"/>
  <c r="BA12" i="31"/>
  <c r="AZ12" i="31"/>
  <c r="AX12" i="31"/>
  <c r="BA11" i="31"/>
  <c r="AZ11" i="31"/>
  <c r="AX11" i="31"/>
  <c r="BA10" i="31"/>
  <c r="AZ10" i="31"/>
  <c r="AX10" i="31"/>
  <c r="BA9" i="31"/>
  <c r="AZ9" i="31"/>
  <c r="AX9" i="31"/>
  <c r="BA8" i="31"/>
  <c r="AZ8" i="31"/>
  <c r="AX8" i="31"/>
  <c r="BA7" i="31"/>
  <c r="AZ7" i="31"/>
  <c r="AX7" i="31"/>
  <c r="BA6" i="31"/>
  <c r="AZ6" i="31"/>
  <c r="AX6" i="31"/>
  <c r="BA5" i="31"/>
  <c r="AZ5" i="31"/>
  <c r="AX5" i="31"/>
  <c r="BA4" i="31"/>
  <c r="BB4" i="31" s="1"/>
  <c r="AX4" i="31"/>
  <c r="BA3" i="31"/>
  <c r="AZ3" i="31"/>
  <c r="AX3" i="31"/>
  <c r="BB2" i="31"/>
  <c r="AX2" i="31"/>
  <c r="K66" i="102"/>
  <c r="N61" i="102"/>
  <c r="N11" i="102"/>
  <c r="N5" i="102"/>
  <c r="N16" i="102"/>
  <c r="BB42" i="31" l="1"/>
  <c r="BB43" i="31"/>
  <c r="BB41" i="31"/>
  <c r="BB5" i="31"/>
  <c r="BB9" i="31"/>
  <c r="BB13" i="31"/>
  <c r="BB19" i="31"/>
  <c r="BB3" i="31"/>
  <c r="BB6" i="31"/>
  <c r="BB10" i="31"/>
  <c r="BB14" i="31"/>
  <c r="BB20" i="31"/>
  <c r="BB38" i="31"/>
  <c r="BB17" i="31"/>
  <c r="BB24" i="31"/>
  <c r="BB18" i="31"/>
  <c r="BB25" i="31"/>
  <c r="BB7" i="31"/>
  <c r="BB11" i="31"/>
  <c r="BB22" i="31"/>
  <c r="BB26" i="31"/>
  <c r="BB39" i="31"/>
  <c r="BB40" i="31"/>
  <c r="BB8" i="31"/>
  <c r="BB12" i="31"/>
  <c r="BB23" i="31"/>
  <c r="BB27" i="31"/>
  <c r="N46" i="102"/>
  <c r="N45" i="102"/>
  <c r="K46" i="102"/>
  <c r="K45" i="102"/>
  <c r="K124" i="102"/>
  <c r="K123" i="102"/>
  <c r="K120" i="102"/>
  <c r="K121" i="102"/>
  <c r="N43" i="102"/>
  <c r="M43" i="102"/>
  <c r="N42" i="102"/>
  <c r="M42" i="102"/>
  <c r="N41" i="102"/>
  <c r="M41" i="102"/>
  <c r="N40" i="102"/>
  <c r="M40" i="102"/>
  <c r="N39" i="102"/>
  <c r="M39" i="102"/>
  <c r="N38" i="102"/>
  <c r="M38" i="102"/>
  <c r="N30" i="102"/>
  <c r="M30" i="102"/>
  <c r="N29" i="102"/>
  <c r="M29" i="102"/>
  <c r="N28" i="102"/>
  <c r="M28" i="102"/>
  <c r="N27" i="102"/>
  <c r="M27" i="102"/>
  <c r="M26" i="102"/>
  <c r="N25" i="102"/>
  <c r="M25" i="102"/>
  <c r="N24" i="102"/>
  <c r="M24" i="102"/>
  <c r="M23" i="102"/>
  <c r="N22" i="102"/>
  <c r="M22" i="102"/>
  <c r="M21" i="102"/>
  <c r="O21" i="102" s="1"/>
  <c r="N20" i="102"/>
  <c r="M20" i="102"/>
  <c r="N19" i="102"/>
  <c r="M19" i="102"/>
  <c r="N18" i="102"/>
  <c r="M18" i="102"/>
  <c r="N17" i="102"/>
  <c r="M17" i="102"/>
  <c r="M16" i="102"/>
  <c r="O16" i="102" s="1"/>
  <c r="N15" i="102"/>
  <c r="M15" i="102"/>
  <c r="N14" i="102"/>
  <c r="M14" i="102"/>
  <c r="N13" i="102"/>
  <c r="M13" i="102"/>
  <c r="N12" i="102"/>
  <c r="M12" i="102"/>
  <c r="M11" i="102"/>
  <c r="O11" i="102" s="1"/>
  <c r="N10" i="102"/>
  <c r="M10" i="102"/>
  <c r="N9" i="102"/>
  <c r="M9" i="102"/>
  <c r="N8" i="102"/>
  <c r="M8" i="102"/>
  <c r="N7" i="102"/>
  <c r="M7" i="102"/>
  <c r="N6" i="102"/>
  <c r="M6" i="102"/>
  <c r="M5" i="102"/>
  <c r="O5" i="102" s="1"/>
  <c r="N4" i="102"/>
  <c r="M4" i="102"/>
  <c r="N3" i="102"/>
  <c r="M3" i="102"/>
  <c r="K24" i="102"/>
  <c r="K23" i="102"/>
  <c r="K4" i="102"/>
  <c r="J163" i="102"/>
  <c r="J164" i="102" s="1"/>
  <c r="L149" i="102"/>
  <c r="L146" i="102"/>
  <c r="L155" i="102" s="1"/>
  <c r="J146" i="102"/>
  <c r="J155" i="102" s="1"/>
  <c r="L145" i="102"/>
  <c r="J145" i="102"/>
  <c r="I141" i="102"/>
  <c r="H141" i="102"/>
  <c r="N140" i="102"/>
  <c r="M140" i="102"/>
  <c r="K140" i="102"/>
  <c r="N139" i="102"/>
  <c r="M139" i="102"/>
  <c r="K139" i="102"/>
  <c r="N136" i="102"/>
  <c r="M136" i="102"/>
  <c r="K136" i="102"/>
  <c r="N135" i="102"/>
  <c r="M135" i="102"/>
  <c r="K135" i="102"/>
  <c r="N134" i="102"/>
  <c r="M134" i="102"/>
  <c r="K134" i="102"/>
  <c r="N133" i="102"/>
  <c r="M133" i="102"/>
  <c r="K133" i="102"/>
  <c r="N132" i="102"/>
  <c r="M132" i="102"/>
  <c r="K132" i="102"/>
  <c r="N131" i="102"/>
  <c r="M131" i="102"/>
  <c r="K131" i="102"/>
  <c r="N130" i="102"/>
  <c r="M130" i="102"/>
  <c r="K130" i="102"/>
  <c r="N129" i="102"/>
  <c r="M129" i="102"/>
  <c r="K129" i="102"/>
  <c r="N128" i="102"/>
  <c r="M128" i="102"/>
  <c r="K128" i="102"/>
  <c r="N127" i="102"/>
  <c r="M127" i="102"/>
  <c r="K127" i="102"/>
  <c r="N126" i="102"/>
  <c r="M126" i="102"/>
  <c r="K126" i="102"/>
  <c r="N125" i="102"/>
  <c r="M125" i="102"/>
  <c r="K125" i="102"/>
  <c r="N124" i="102"/>
  <c r="M124" i="102"/>
  <c r="N123" i="102"/>
  <c r="M123" i="102"/>
  <c r="N122" i="102"/>
  <c r="M122" i="102"/>
  <c r="K122" i="102"/>
  <c r="N121" i="102"/>
  <c r="M121" i="102"/>
  <c r="J141" i="102"/>
  <c r="N120" i="102"/>
  <c r="M120" i="102"/>
  <c r="M118" i="102"/>
  <c r="O118" i="102" s="1"/>
  <c r="M117" i="102"/>
  <c r="O117" i="102" s="1"/>
  <c r="M116" i="102"/>
  <c r="O116" i="102" s="1"/>
  <c r="M115" i="102"/>
  <c r="O115" i="102" s="1"/>
  <c r="M114" i="102"/>
  <c r="O114" i="102" s="1"/>
  <c r="M113" i="102"/>
  <c r="O113" i="102" s="1"/>
  <c r="M112" i="102"/>
  <c r="O112" i="102" s="1"/>
  <c r="M111" i="102"/>
  <c r="O111" i="102" s="1"/>
  <c r="K111" i="102"/>
  <c r="M110" i="102"/>
  <c r="O110" i="102" s="1"/>
  <c r="K110" i="102"/>
  <c r="M109" i="102"/>
  <c r="O109" i="102" s="1"/>
  <c r="K109" i="102"/>
  <c r="M108" i="102"/>
  <c r="O108" i="102" s="1"/>
  <c r="K108" i="102"/>
  <c r="M107" i="102"/>
  <c r="O107" i="102" s="1"/>
  <c r="K107" i="102"/>
  <c r="M106" i="102"/>
  <c r="O106" i="102" s="1"/>
  <c r="K106" i="102"/>
  <c r="M105" i="102"/>
  <c r="O105" i="102" s="1"/>
  <c r="K105" i="102"/>
  <c r="M104" i="102"/>
  <c r="O104" i="102" s="1"/>
  <c r="K104" i="102"/>
  <c r="M103" i="102"/>
  <c r="O103" i="102" s="1"/>
  <c r="K103" i="102"/>
  <c r="M102" i="102"/>
  <c r="O102" i="102" s="1"/>
  <c r="K102" i="102"/>
  <c r="M101" i="102"/>
  <c r="O101" i="102" s="1"/>
  <c r="K101" i="102"/>
  <c r="M100" i="102"/>
  <c r="O100" i="102" s="1"/>
  <c r="K100" i="102"/>
  <c r="M99" i="102"/>
  <c r="O99" i="102" s="1"/>
  <c r="K99" i="102"/>
  <c r="M98" i="102"/>
  <c r="O98" i="102" s="1"/>
  <c r="K98" i="102"/>
  <c r="M97" i="102"/>
  <c r="O97" i="102" s="1"/>
  <c r="K97" i="102"/>
  <c r="M96" i="102"/>
  <c r="O96" i="102" s="1"/>
  <c r="K96" i="102"/>
  <c r="M95" i="102"/>
  <c r="O95" i="102" s="1"/>
  <c r="K95" i="102"/>
  <c r="M94" i="102"/>
  <c r="O94" i="102" s="1"/>
  <c r="K94" i="102"/>
  <c r="M93" i="102"/>
  <c r="O93" i="102" s="1"/>
  <c r="K93" i="102"/>
  <c r="M92" i="102"/>
  <c r="O92" i="102" s="1"/>
  <c r="K92" i="102"/>
  <c r="M91" i="102"/>
  <c r="O91" i="102" s="1"/>
  <c r="K91" i="102"/>
  <c r="M90" i="102"/>
  <c r="O90" i="102" s="1"/>
  <c r="K90" i="102"/>
  <c r="M89" i="102"/>
  <c r="O89" i="102" s="1"/>
  <c r="K89" i="102"/>
  <c r="M88" i="102"/>
  <c r="O88" i="102" s="1"/>
  <c r="K88" i="102"/>
  <c r="M87" i="102"/>
  <c r="O87" i="102" s="1"/>
  <c r="K87" i="102"/>
  <c r="M86" i="102"/>
  <c r="O86" i="102" s="1"/>
  <c r="K86" i="102"/>
  <c r="M85" i="102"/>
  <c r="O85" i="102" s="1"/>
  <c r="K85" i="102"/>
  <c r="M84" i="102"/>
  <c r="O84" i="102" s="1"/>
  <c r="K84" i="102"/>
  <c r="M83" i="102"/>
  <c r="O83" i="102" s="1"/>
  <c r="K83" i="102"/>
  <c r="M82" i="102"/>
  <c r="O82" i="102" s="1"/>
  <c r="K82" i="102"/>
  <c r="M81" i="102"/>
  <c r="O81" i="102" s="1"/>
  <c r="K81" i="102"/>
  <c r="M80" i="102"/>
  <c r="O80" i="102" s="1"/>
  <c r="K80" i="102"/>
  <c r="M79" i="102"/>
  <c r="O79" i="102" s="1"/>
  <c r="K79" i="102"/>
  <c r="M78" i="102"/>
  <c r="O78" i="102" s="1"/>
  <c r="K78" i="102"/>
  <c r="M77" i="102"/>
  <c r="O77" i="102" s="1"/>
  <c r="K77" i="102"/>
  <c r="M76" i="102"/>
  <c r="O76" i="102" s="1"/>
  <c r="K76" i="102"/>
  <c r="M75" i="102"/>
  <c r="O75" i="102" s="1"/>
  <c r="K75" i="102"/>
  <c r="M74" i="102"/>
  <c r="O74" i="102" s="1"/>
  <c r="K74" i="102"/>
  <c r="M73" i="102"/>
  <c r="O73" i="102" s="1"/>
  <c r="K73" i="102"/>
  <c r="M72" i="102"/>
  <c r="O72" i="102" s="1"/>
  <c r="K72" i="102"/>
  <c r="M71" i="102"/>
  <c r="O71" i="102" s="1"/>
  <c r="K71" i="102"/>
  <c r="M70" i="102"/>
  <c r="O70" i="102" s="1"/>
  <c r="K70" i="102"/>
  <c r="M69" i="102"/>
  <c r="O69" i="102" s="1"/>
  <c r="K69" i="102"/>
  <c r="M68" i="102"/>
  <c r="O68" i="102" s="1"/>
  <c r="K68" i="102"/>
  <c r="M67" i="102"/>
  <c r="O67" i="102" s="1"/>
  <c r="K67" i="102"/>
  <c r="M66" i="102"/>
  <c r="O66" i="102" s="1"/>
  <c r="M65" i="102"/>
  <c r="O65" i="102" s="1"/>
  <c r="K65" i="102"/>
  <c r="M64" i="102"/>
  <c r="O64" i="102" s="1"/>
  <c r="K64" i="102"/>
  <c r="M63" i="102"/>
  <c r="O63" i="102" s="1"/>
  <c r="K63" i="102"/>
  <c r="M62" i="102"/>
  <c r="O62" i="102" s="1"/>
  <c r="K62" i="102"/>
  <c r="M61" i="102"/>
  <c r="O61" i="102" s="1"/>
  <c r="K61" i="102"/>
  <c r="M60" i="102"/>
  <c r="O60" i="102" s="1"/>
  <c r="K60" i="102"/>
  <c r="M59" i="102"/>
  <c r="O59" i="102" s="1"/>
  <c r="K59" i="102"/>
  <c r="M58" i="102"/>
  <c r="O58" i="102" s="1"/>
  <c r="K58" i="102"/>
  <c r="M57" i="102"/>
  <c r="O57" i="102" s="1"/>
  <c r="K57" i="102"/>
  <c r="M56" i="102"/>
  <c r="O56" i="102" s="1"/>
  <c r="K56" i="102"/>
  <c r="M55" i="102"/>
  <c r="O55" i="102" s="1"/>
  <c r="K55" i="102"/>
  <c r="M54" i="102"/>
  <c r="O54" i="102" s="1"/>
  <c r="K54" i="102"/>
  <c r="M53" i="102"/>
  <c r="O53" i="102" s="1"/>
  <c r="K53" i="102"/>
  <c r="M52" i="102"/>
  <c r="O52" i="102" s="1"/>
  <c r="K52" i="102"/>
  <c r="M51" i="102"/>
  <c r="O51" i="102" s="1"/>
  <c r="K51" i="102"/>
  <c r="M50" i="102"/>
  <c r="O50" i="102" s="1"/>
  <c r="K50" i="102"/>
  <c r="M49" i="102"/>
  <c r="O49" i="102" s="1"/>
  <c r="K49" i="102"/>
  <c r="M48" i="102"/>
  <c r="O48" i="102" s="1"/>
  <c r="K48" i="102"/>
  <c r="M47" i="102"/>
  <c r="O47" i="102" s="1"/>
  <c r="K47" i="102"/>
  <c r="M46" i="102"/>
  <c r="M45" i="102"/>
  <c r="K43" i="102"/>
  <c r="K42" i="102"/>
  <c r="K41" i="102"/>
  <c r="K40" i="102"/>
  <c r="K39" i="102"/>
  <c r="K38" i="102"/>
  <c r="K30" i="102"/>
  <c r="K29" i="102"/>
  <c r="K28" i="102"/>
  <c r="K27" i="102"/>
  <c r="K25" i="102"/>
  <c r="K22" i="102"/>
  <c r="K20" i="102"/>
  <c r="K19" i="102"/>
  <c r="K18" i="102"/>
  <c r="K17" i="102"/>
  <c r="K16" i="102"/>
  <c r="K15" i="102"/>
  <c r="K14" i="102"/>
  <c r="K13" i="102"/>
  <c r="K12" i="102"/>
  <c r="K10" i="102"/>
  <c r="K9" i="102"/>
  <c r="K8" i="102"/>
  <c r="K7" i="102"/>
  <c r="K6" i="102"/>
  <c r="K3" i="102"/>
  <c r="N2" i="102"/>
  <c r="M2" i="102"/>
  <c r="K2" i="102"/>
  <c r="Q106" i="98"/>
  <c r="AY28" i="98"/>
  <c r="BA28" i="98" s="1"/>
  <c r="AW28" i="98"/>
  <c r="BN59" i="98"/>
  <c r="BL59" i="98"/>
  <c r="BN24" i="98"/>
  <c r="BL24" i="98"/>
  <c r="AV33" i="98"/>
  <c r="AV30" i="98"/>
  <c r="AV37" i="98" s="1"/>
  <c r="BO55" i="98"/>
  <c r="BQ55" i="98" s="1"/>
  <c r="BO19" i="98"/>
  <c r="BQ19" i="98" s="1"/>
  <c r="BO18" i="98"/>
  <c r="BQ18" i="98" s="1"/>
  <c r="BO17" i="98"/>
  <c r="BQ17" i="98" s="1"/>
  <c r="BO16" i="98"/>
  <c r="BQ16" i="98" s="1"/>
  <c r="BO15" i="98"/>
  <c r="BQ15" i="98" s="1"/>
  <c r="BO14" i="98"/>
  <c r="BQ14" i="98" s="1"/>
  <c r="BO13" i="98"/>
  <c r="BQ13" i="98" s="1"/>
  <c r="BO12" i="98"/>
  <c r="BQ12" i="98" s="1"/>
  <c r="BO54" i="98"/>
  <c r="BQ54" i="98" s="1"/>
  <c r="BO53" i="98"/>
  <c r="BQ53" i="98" s="1"/>
  <c r="BO11" i="98"/>
  <c r="BQ11" i="98" s="1"/>
  <c r="BO10" i="98"/>
  <c r="BQ10" i="98" s="1"/>
  <c r="BO52" i="98"/>
  <c r="BQ52" i="98" s="1"/>
  <c r="BO51" i="98"/>
  <c r="BQ51" i="98" s="1"/>
  <c r="BO50" i="98"/>
  <c r="BQ50" i="98" s="1"/>
  <c r="BO49" i="98"/>
  <c r="BQ49" i="98" s="1"/>
  <c r="BO48" i="98"/>
  <c r="BQ48" i="98" s="1"/>
  <c r="BO47" i="98"/>
  <c r="BQ47" i="98" s="1"/>
  <c r="BO46" i="98"/>
  <c r="BQ46" i="98" s="1"/>
  <c r="BO9" i="98"/>
  <c r="BQ9" i="98" s="1"/>
  <c r="BO8" i="98"/>
  <c r="BQ8" i="98" s="1"/>
  <c r="BO45" i="98"/>
  <c r="BQ45" i="98" s="1"/>
  <c r="BO44" i="98"/>
  <c r="BQ44" i="98" s="1"/>
  <c r="BO7" i="98"/>
  <c r="BQ7" i="98" s="1"/>
  <c r="BO43" i="98"/>
  <c r="BQ43" i="98" s="1"/>
  <c r="BO42" i="98"/>
  <c r="BQ42" i="98" s="1"/>
  <c r="BO41" i="98"/>
  <c r="BQ41" i="98" s="1"/>
  <c r="BO21" i="98"/>
  <c r="BQ21" i="98" s="1"/>
  <c r="BO24" i="98"/>
  <c r="BQ24" i="98" s="1"/>
  <c r="BO4" i="98"/>
  <c r="BQ4" i="98" s="1"/>
  <c r="BO6" i="98"/>
  <c r="BQ6" i="98" s="1"/>
  <c r="BO5" i="98"/>
  <c r="BQ5" i="98" s="1"/>
  <c r="AY29" i="98"/>
  <c r="BA29" i="98" s="1"/>
  <c r="AW29" i="98"/>
  <c r="BO20" i="98"/>
  <c r="BQ20" i="98" s="1"/>
  <c r="AY27" i="98"/>
  <c r="BA27" i="98" s="1"/>
  <c r="AW27" i="98"/>
  <c r="AY26" i="98"/>
  <c r="BA26" i="98" s="1"/>
  <c r="AW26" i="98"/>
  <c r="AY25" i="98"/>
  <c r="BA25" i="98" s="1"/>
  <c r="AW25" i="98"/>
  <c r="AY24" i="98"/>
  <c r="BA24" i="98" s="1"/>
  <c r="AW24" i="98"/>
  <c r="AY23" i="98"/>
  <c r="BA23" i="98" s="1"/>
  <c r="AW23" i="98"/>
  <c r="AY22" i="98"/>
  <c r="BA22" i="98" s="1"/>
  <c r="AW22" i="98"/>
  <c r="AY21" i="98"/>
  <c r="BA21" i="98" s="1"/>
  <c r="AW21" i="98"/>
  <c r="AY32" i="98"/>
  <c r="BA32" i="98" s="1"/>
  <c r="AW32" i="98"/>
  <c r="AY20" i="98"/>
  <c r="BA20" i="98" s="1"/>
  <c r="AW20" i="98"/>
  <c r="AY19" i="98"/>
  <c r="BA19" i="98" s="1"/>
  <c r="AW19" i="98"/>
  <c r="AY18" i="98"/>
  <c r="BA18" i="98" s="1"/>
  <c r="AW18" i="98"/>
  <c r="AY31" i="98"/>
  <c r="BA31" i="98" s="1"/>
  <c r="AW31" i="98"/>
  <c r="AY17" i="98"/>
  <c r="BA17" i="98" s="1"/>
  <c r="AW17" i="98"/>
  <c r="AY16" i="98"/>
  <c r="BA16" i="98" s="1"/>
  <c r="AW16" i="98"/>
  <c r="AY15" i="98"/>
  <c r="BA15" i="98" s="1"/>
  <c r="AW15" i="98"/>
  <c r="AY14" i="98"/>
  <c r="BA14" i="98" s="1"/>
  <c r="AW14" i="98"/>
  <c r="AY13" i="98"/>
  <c r="BA13" i="98" s="1"/>
  <c r="AW13" i="98"/>
  <c r="AY12" i="98"/>
  <c r="BA12" i="98" s="1"/>
  <c r="AW12" i="98"/>
  <c r="AY11" i="98"/>
  <c r="BA11" i="98" s="1"/>
  <c r="AW11" i="98"/>
  <c r="AY10" i="98"/>
  <c r="BA10" i="98" s="1"/>
  <c r="AW10" i="98"/>
  <c r="AY9" i="98"/>
  <c r="BA9" i="98" s="1"/>
  <c r="AW9" i="98"/>
  <c r="AY8" i="98"/>
  <c r="BA8" i="98" s="1"/>
  <c r="AW8" i="98"/>
  <c r="AY7" i="98"/>
  <c r="BA7" i="98" s="1"/>
  <c r="AW7" i="98"/>
  <c r="AY6" i="98"/>
  <c r="BA6" i="98" s="1"/>
  <c r="AW6" i="98"/>
  <c r="AY5" i="98"/>
  <c r="BA5" i="98" s="1"/>
  <c r="AW5" i="98"/>
  <c r="AY4" i="98"/>
  <c r="BA4" i="98" s="1"/>
  <c r="AW4" i="98"/>
  <c r="AY3" i="98"/>
  <c r="BA3" i="98" s="1"/>
  <c r="AW3" i="98"/>
  <c r="AY2" i="98"/>
  <c r="BA2" i="98" s="1"/>
  <c r="AW2" i="98"/>
  <c r="BM59" i="98" l="1"/>
  <c r="BM24" i="98"/>
  <c r="O45" i="102"/>
  <c r="O42" i="102"/>
  <c r="O12" i="102"/>
  <c r="O134" i="102"/>
  <c r="O7" i="102"/>
  <c r="O27" i="102"/>
  <c r="O140" i="102"/>
  <c r="O4" i="102"/>
  <c r="O17" i="102"/>
  <c r="O43" i="102"/>
  <c r="O125" i="102"/>
  <c r="O139" i="102"/>
  <c r="O20" i="102"/>
  <c r="O123" i="102"/>
  <c r="O3" i="102"/>
  <c r="O6" i="102"/>
  <c r="O30" i="102"/>
  <c r="O39" i="102"/>
  <c r="O41" i="102"/>
  <c r="O9" i="102"/>
  <c r="O29" i="102"/>
  <c r="O38" i="102"/>
  <c r="O40" i="102"/>
  <c r="O13" i="102"/>
  <c r="O15" i="102"/>
  <c r="O132" i="102"/>
  <c r="O28" i="102"/>
  <c r="O26" i="102"/>
  <c r="O25" i="102"/>
  <c r="O23" i="102"/>
  <c r="O22" i="102"/>
  <c r="O19" i="102"/>
  <c r="O14" i="102"/>
  <c r="O46" i="102"/>
  <c r="O128" i="102"/>
  <c r="O129" i="102"/>
  <c r="O127" i="102"/>
  <c r="O136" i="102"/>
  <c r="O8" i="102"/>
  <c r="O10" i="102"/>
  <c r="O18" i="102"/>
  <c r="O24" i="102"/>
  <c r="N141" i="102"/>
  <c r="O120" i="102"/>
  <c r="O122" i="102"/>
  <c r="O124" i="102"/>
  <c r="O133" i="102"/>
  <c r="O126" i="102"/>
  <c r="O131" i="102"/>
  <c r="O135" i="102"/>
  <c r="O121" i="102"/>
  <c r="O130" i="102"/>
  <c r="M141" i="102"/>
  <c r="K141" i="102"/>
  <c r="O2" i="102"/>
  <c r="J149" i="102"/>
  <c r="J150" i="102" s="1"/>
  <c r="L150" i="102"/>
  <c r="L151" i="102" s="1"/>
  <c r="L134" i="98"/>
  <c r="L133" i="98"/>
  <c r="K100" i="98"/>
  <c r="M106" i="98"/>
  <c r="O106" i="98" s="1"/>
  <c r="M105" i="98"/>
  <c r="O105" i="98" s="1"/>
  <c r="M104" i="98"/>
  <c r="O104" i="98" s="1"/>
  <c r="M103" i="98"/>
  <c r="O103" i="98" s="1"/>
  <c r="M102" i="98"/>
  <c r="O102" i="98" s="1"/>
  <c r="M101" i="98"/>
  <c r="O101" i="98" s="1"/>
  <c r="M100" i="98"/>
  <c r="O100" i="98" s="1"/>
  <c r="M99" i="98"/>
  <c r="O99" i="98" s="1"/>
  <c r="M98" i="98"/>
  <c r="O98" i="98" s="1"/>
  <c r="M97" i="98"/>
  <c r="O97" i="98" s="1"/>
  <c r="K106" i="98"/>
  <c r="K105" i="98"/>
  <c r="K104" i="98"/>
  <c r="K103" i="98"/>
  <c r="K102" i="98"/>
  <c r="K101" i="98"/>
  <c r="K99" i="98"/>
  <c r="K98" i="98"/>
  <c r="K97" i="98"/>
  <c r="M107" i="98"/>
  <c r="O107" i="98" s="1"/>
  <c r="K107" i="98"/>
  <c r="M96" i="98"/>
  <c r="O96" i="98" s="1"/>
  <c r="K96" i="98"/>
  <c r="M95" i="98"/>
  <c r="O95" i="98" s="1"/>
  <c r="K95" i="98"/>
  <c r="M94" i="98"/>
  <c r="O94" i="98" s="1"/>
  <c r="K94" i="98"/>
  <c r="M93" i="98"/>
  <c r="O93" i="98" s="1"/>
  <c r="K93" i="98"/>
  <c r="M92" i="98"/>
  <c r="O92" i="98" s="1"/>
  <c r="K92" i="98"/>
  <c r="M91" i="98"/>
  <c r="O91" i="98" s="1"/>
  <c r="K91" i="98"/>
  <c r="M90" i="98"/>
  <c r="O90" i="98" s="1"/>
  <c r="K90" i="98"/>
  <c r="N33" i="98"/>
  <c r="M33" i="98"/>
  <c r="N32" i="98"/>
  <c r="M32" i="98"/>
  <c r="N31" i="98"/>
  <c r="M31" i="98"/>
  <c r="N30" i="98"/>
  <c r="M30" i="98"/>
  <c r="K33" i="98"/>
  <c r="K32" i="98"/>
  <c r="K31" i="98"/>
  <c r="K30" i="98"/>
  <c r="AE7" i="98"/>
  <c r="AC7" i="98"/>
  <c r="AE60" i="98"/>
  <c r="AC60" i="98"/>
  <c r="AE67" i="98"/>
  <c r="AC67" i="98"/>
  <c r="AE72" i="98"/>
  <c r="AC72" i="98"/>
  <c r="AE75" i="98"/>
  <c r="AC75" i="98"/>
  <c r="AE80" i="98"/>
  <c r="AC80" i="98"/>
  <c r="AE83" i="98"/>
  <c r="AC83" i="98"/>
  <c r="AE88" i="98"/>
  <c r="AC88" i="98"/>
  <c r="AE111" i="98"/>
  <c r="AC111" i="98"/>
  <c r="AE116" i="98"/>
  <c r="AE122" i="98"/>
  <c r="AG115" i="98"/>
  <c r="AF115" i="98"/>
  <c r="AD115" i="98"/>
  <c r="AC115" i="98"/>
  <c r="AG121" i="98"/>
  <c r="AF121" i="98"/>
  <c r="AD121" i="98"/>
  <c r="AC121" i="98"/>
  <c r="AG120" i="98"/>
  <c r="AF120" i="98"/>
  <c r="AD120" i="98"/>
  <c r="AC120" i="98"/>
  <c r="AG114" i="98"/>
  <c r="AF114" i="98"/>
  <c r="AD114" i="98"/>
  <c r="AC114" i="98"/>
  <c r="AG113" i="98"/>
  <c r="AF113" i="98"/>
  <c r="AD113" i="98"/>
  <c r="AC113" i="98"/>
  <c r="AG112" i="98"/>
  <c r="AF112" i="98"/>
  <c r="AD112" i="98"/>
  <c r="AC112" i="98"/>
  <c r="AG71" i="98"/>
  <c r="AF71" i="98"/>
  <c r="AD71" i="98"/>
  <c r="AG70" i="98"/>
  <c r="AF70" i="98"/>
  <c r="AD70" i="98"/>
  <c r="AG119" i="98"/>
  <c r="AF119" i="98"/>
  <c r="AD119" i="98"/>
  <c r="AC119" i="98"/>
  <c r="AG79" i="98"/>
  <c r="AF79" i="98"/>
  <c r="AD79" i="98"/>
  <c r="AG118" i="98"/>
  <c r="AF118" i="98"/>
  <c r="AD118" i="98"/>
  <c r="AC118" i="98"/>
  <c r="AG78" i="98"/>
  <c r="AF78" i="98"/>
  <c r="AD78" i="98"/>
  <c r="AG117" i="98"/>
  <c r="AF117" i="98"/>
  <c r="AD117" i="98"/>
  <c r="AC117" i="98"/>
  <c r="AG123" i="98"/>
  <c r="AF123" i="98"/>
  <c r="AD123" i="98"/>
  <c r="AF59" i="98"/>
  <c r="AH59" i="98" s="1"/>
  <c r="AD59" i="98"/>
  <c r="AF58" i="98"/>
  <c r="AH58" i="98" s="1"/>
  <c r="AD58" i="98"/>
  <c r="AF29" i="98"/>
  <c r="AH29" i="98" s="1"/>
  <c r="AD29" i="98"/>
  <c r="AF57" i="98"/>
  <c r="AH57" i="98" s="1"/>
  <c r="AD57" i="98"/>
  <c r="AF56" i="98"/>
  <c r="AH56" i="98" s="1"/>
  <c r="AD56" i="98"/>
  <c r="AF28" i="98"/>
  <c r="AH28" i="98" s="1"/>
  <c r="AD28" i="98"/>
  <c r="AF27" i="98"/>
  <c r="AH27" i="98" s="1"/>
  <c r="AD27" i="98"/>
  <c r="AF26" i="98"/>
  <c r="AH26" i="98" s="1"/>
  <c r="AD26" i="98"/>
  <c r="AF25" i="98"/>
  <c r="AH25" i="98" s="1"/>
  <c r="AD25" i="98"/>
  <c r="AF24" i="98"/>
  <c r="AH24" i="98" s="1"/>
  <c r="AD24" i="98"/>
  <c r="AF23" i="98"/>
  <c r="AH23" i="98" s="1"/>
  <c r="AD23" i="98"/>
  <c r="AF55" i="98"/>
  <c r="AH55" i="98" s="1"/>
  <c r="AD55" i="98"/>
  <c r="AF54" i="98"/>
  <c r="AH54" i="98" s="1"/>
  <c r="AD54" i="98"/>
  <c r="AF53" i="98"/>
  <c r="AH53" i="98" s="1"/>
  <c r="AD53" i="98"/>
  <c r="AF22" i="98"/>
  <c r="AH22" i="98" s="1"/>
  <c r="AD22" i="98"/>
  <c r="AF21" i="98"/>
  <c r="AH21" i="98" s="1"/>
  <c r="AD21" i="98"/>
  <c r="AF20" i="98"/>
  <c r="AH20" i="98" s="1"/>
  <c r="AD20" i="98"/>
  <c r="AF52" i="98"/>
  <c r="AH52" i="98" s="1"/>
  <c r="AD52" i="98"/>
  <c r="AF51" i="98"/>
  <c r="AH51" i="98" s="1"/>
  <c r="AD51" i="98"/>
  <c r="AF50" i="98"/>
  <c r="AH50" i="98" s="1"/>
  <c r="AD50" i="98"/>
  <c r="AF49" i="98"/>
  <c r="AH49" i="98" s="1"/>
  <c r="AD49" i="98"/>
  <c r="AF48" i="98"/>
  <c r="AH48" i="98" s="1"/>
  <c r="AD48" i="98"/>
  <c r="AF47" i="98"/>
  <c r="AH47" i="98" s="1"/>
  <c r="AD47" i="98"/>
  <c r="AF46" i="98"/>
  <c r="AH46" i="98" s="1"/>
  <c r="AD46" i="98"/>
  <c r="AF45" i="98"/>
  <c r="AH45" i="98" s="1"/>
  <c r="AD45" i="98"/>
  <c r="AF44" i="98"/>
  <c r="AH44" i="98" s="1"/>
  <c r="AD44" i="98"/>
  <c r="AF43" i="98"/>
  <c r="AH43" i="98" s="1"/>
  <c r="AD43" i="98"/>
  <c r="AF42" i="98"/>
  <c r="AH42" i="98" s="1"/>
  <c r="AD42" i="98"/>
  <c r="AF41" i="98"/>
  <c r="AH41" i="98" s="1"/>
  <c r="AD41" i="98"/>
  <c r="AF40" i="98"/>
  <c r="AH40" i="98" s="1"/>
  <c r="AD40" i="98"/>
  <c r="AF39" i="98"/>
  <c r="AH39" i="98" s="1"/>
  <c r="AD39" i="98"/>
  <c r="AF38" i="98"/>
  <c r="AH38" i="98" s="1"/>
  <c r="AD38" i="98"/>
  <c r="AF133" i="98"/>
  <c r="AH133" i="98" s="1"/>
  <c r="AD133" i="98"/>
  <c r="AF37" i="98"/>
  <c r="AH37" i="98" s="1"/>
  <c r="AD37" i="98"/>
  <c r="AF36" i="98"/>
  <c r="AH36" i="98" s="1"/>
  <c r="AD36" i="98"/>
  <c r="AF19" i="98"/>
  <c r="AH19" i="98" s="1"/>
  <c r="AD19" i="98"/>
  <c r="AF18" i="98"/>
  <c r="AH18" i="98" s="1"/>
  <c r="AD18" i="98"/>
  <c r="AF17" i="98"/>
  <c r="AH17" i="98" s="1"/>
  <c r="AD17" i="98"/>
  <c r="AF16" i="98"/>
  <c r="AH16" i="98" s="1"/>
  <c r="AD16" i="98"/>
  <c r="AF132" i="98"/>
  <c r="AH132" i="98" s="1"/>
  <c r="AD132" i="98"/>
  <c r="AF15" i="98"/>
  <c r="AH15" i="98" s="1"/>
  <c r="AD15" i="98"/>
  <c r="AF14" i="98"/>
  <c r="AH14" i="98" s="1"/>
  <c r="AD14" i="98"/>
  <c r="AF13" i="98"/>
  <c r="AH13" i="98" s="1"/>
  <c r="AD13" i="98"/>
  <c r="AF12" i="98"/>
  <c r="AH12" i="98" s="1"/>
  <c r="AD12" i="98"/>
  <c r="AF125" i="98"/>
  <c r="AH125" i="98" s="1"/>
  <c r="AD125" i="98"/>
  <c r="AF6" i="98"/>
  <c r="AH6" i="98" s="1"/>
  <c r="AD6" i="98"/>
  <c r="AF35" i="98"/>
  <c r="AH35" i="98" s="1"/>
  <c r="AD35" i="98"/>
  <c r="AF34" i="98"/>
  <c r="AH34" i="98" s="1"/>
  <c r="AD34" i="98"/>
  <c r="AF11" i="98"/>
  <c r="AH11" i="98" s="1"/>
  <c r="AD11" i="98"/>
  <c r="AF10" i="98"/>
  <c r="AH10" i="98" s="1"/>
  <c r="AD10" i="98"/>
  <c r="AF9" i="98"/>
  <c r="AH9" i="98" s="1"/>
  <c r="AD9" i="98"/>
  <c r="AF8" i="98"/>
  <c r="AH8" i="98" s="1"/>
  <c r="AD8" i="98"/>
  <c r="AG74" i="98"/>
  <c r="AF74" i="98"/>
  <c r="AD74" i="98"/>
  <c r="AG110" i="98"/>
  <c r="AF110" i="98"/>
  <c r="AD110" i="98"/>
  <c r="AG109" i="98"/>
  <c r="AF109" i="98"/>
  <c r="AD109" i="98"/>
  <c r="AG131" i="98"/>
  <c r="AF131" i="98"/>
  <c r="AD131" i="98"/>
  <c r="AG5" i="98"/>
  <c r="AF5" i="98"/>
  <c r="AD5" i="98"/>
  <c r="AF66" i="98"/>
  <c r="AH66" i="98" s="1"/>
  <c r="AF65" i="98"/>
  <c r="AH65" i="98" s="1"/>
  <c r="AG87" i="98"/>
  <c r="AF87" i="98"/>
  <c r="AD87" i="98"/>
  <c r="AG77" i="98"/>
  <c r="AF77" i="98"/>
  <c r="AD77" i="98"/>
  <c r="AG4" i="98"/>
  <c r="AF4" i="98"/>
  <c r="AD4" i="98"/>
  <c r="AG3" i="98"/>
  <c r="AF3" i="98"/>
  <c r="AD3" i="98"/>
  <c r="AG73" i="98"/>
  <c r="AF73" i="98"/>
  <c r="AD73" i="98"/>
  <c r="AG2" i="98"/>
  <c r="AF2" i="98"/>
  <c r="AD2" i="98"/>
  <c r="AG82" i="98"/>
  <c r="AF82" i="98"/>
  <c r="AD82" i="98"/>
  <c r="AG81" i="98"/>
  <c r="AF81" i="98"/>
  <c r="AD81" i="98"/>
  <c r="AG108" i="98"/>
  <c r="AF108" i="98"/>
  <c r="AD108" i="98"/>
  <c r="AG84" i="98"/>
  <c r="AF84" i="98"/>
  <c r="AD84" i="98"/>
  <c r="AG76" i="98"/>
  <c r="AF76" i="98"/>
  <c r="AD76" i="98"/>
  <c r="AG68" i="98"/>
  <c r="AF68" i="98"/>
  <c r="AD68" i="98"/>
  <c r="AG89" i="98"/>
  <c r="AF89" i="98"/>
  <c r="AD89" i="98"/>
  <c r="AF64" i="98"/>
  <c r="AH64" i="98" s="1"/>
  <c r="AD64" i="98"/>
  <c r="AF63" i="98"/>
  <c r="AH63" i="98" s="1"/>
  <c r="AD63" i="98"/>
  <c r="AG129" i="98"/>
  <c r="AF129" i="98"/>
  <c r="AD129" i="98"/>
  <c r="AG126" i="98"/>
  <c r="AF126" i="98"/>
  <c r="AD126" i="98"/>
  <c r="AG86" i="98"/>
  <c r="AF86" i="98"/>
  <c r="AD86" i="98"/>
  <c r="AG62" i="98"/>
  <c r="AF62" i="98"/>
  <c r="AG128" i="98"/>
  <c r="AF128" i="98"/>
  <c r="AD128" i="98"/>
  <c r="AG61" i="98"/>
  <c r="AF61" i="98"/>
  <c r="K120" i="98"/>
  <c r="K119" i="98"/>
  <c r="K115" i="98"/>
  <c r="K117" i="98"/>
  <c r="N128" i="98"/>
  <c r="M128" i="98"/>
  <c r="K128" i="98"/>
  <c r="N127" i="98"/>
  <c r="M127" i="98"/>
  <c r="K127" i="98"/>
  <c r="N126" i="98"/>
  <c r="M126" i="98"/>
  <c r="K126" i="98"/>
  <c r="N125" i="98"/>
  <c r="M125" i="98"/>
  <c r="K125" i="98"/>
  <c r="N124" i="98"/>
  <c r="M124" i="98"/>
  <c r="K124" i="98"/>
  <c r="N123" i="98"/>
  <c r="M123" i="98"/>
  <c r="K123" i="98"/>
  <c r="N122" i="98"/>
  <c r="M122" i="98"/>
  <c r="K122" i="98"/>
  <c r="N121" i="98"/>
  <c r="M121" i="98"/>
  <c r="K121" i="98"/>
  <c r="J128" i="98"/>
  <c r="J127" i="98"/>
  <c r="J126" i="98"/>
  <c r="J125" i="98"/>
  <c r="J124" i="98"/>
  <c r="J123" i="98"/>
  <c r="J122" i="98"/>
  <c r="J121" i="98"/>
  <c r="Q86" i="98"/>
  <c r="M84" i="98"/>
  <c r="O84" i="98" s="1"/>
  <c r="K84" i="98"/>
  <c r="M83" i="98"/>
  <c r="O83" i="98" s="1"/>
  <c r="K83" i="98"/>
  <c r="M82" i="98"/>
  <c r="O82" i="98" s="1"/>
  <c r="K82" i="98"/>
  <c r="M81" i="98"/>
  <c r="O81" i="98" s="1"/>
  <c r="K81" i="98"/>
  <c r="M80" i="98"/>
  <c r="O80" i="98" s="1"/>
  <c r="K80" i="98"/>
  <c r="M79" i="98"/>
  <c r="O79" i="98" s="1"/>
  <c r="K79" i="98"/>
  <c r="M78" i="98"/>
  <c r="O78" i="98" s="1"/>
  <c r="K78" i="98"/>
  <c r="M77" i="98"/>
  <c r="O77" i="98" s="1"/>
  <c r="K77" i="98"/>
  <c r="M76" i="98"/>
  <c r="O76" i="98" s="1"/>
  <c r="K76" i="98"/>
  <c r="N27" i="98"/>
  <c r="M27" i="98"/>
  <c r="N26" i="98"/>
  <c r="M26" i="98"/>
  <c r="N25" i="98"/>
  <c r="M25" i="98"/>
  <c r="M24" i="98"/>
  <c r="O24" i="98" s="1"/>
  <c r="M23" i="98"/>
  <c r="O23" i="98" s="1"/>
  <c r="K27" i="98"/>
  <c r="K26" i="98"/>
  <c r="K25" i="98"/>
  <c r="J154" i="98"/>
  <c r="J155" i="98" s="1"/>
  <c r="AE91" i="96"/>
  <c r="AC91" i="96"/>
  <c r="AE87" i="96"/>
  <c r="AE81" i="96"/>
  <c r="AC81" i="96"/>
  <c r="AE61" i="96"/>
  <c r="AC61" i="96"/>
  <c r="AE54" i="96"/>
  <c r="AC54" i="96"/>
  <c r="AE5" i="96"/>
  <c r="AC5" i="96"/>
  <c r="AG86" i="96"/>
  <c r="AF86" i="96"/>
  <c r="AD86" i="96"/>
  <c r="AC86" i="96"/>
  <c r="AG85" i="96"/>
  <c r="AF85" i="96"/>
  <c r="AD85" i="96"/>
  <c r="AC85" i="96"/>
  <c r="AG84" i="96"/>
  <c r="AF84" i="96"/>
  <c r="AD84" i="96"/>
  <c r="AC84" i="96"/>
  <c r="AG83" i="96"/>
  <c r="AF83" i="96"/>
  <c r="AD83" i="96"/>
  <c r="AC83" i="96"/>
  <c r="AG82" i="96"/>
  <c r="AF82" i="96"/>
  <c r="AD82" i="96"/>
  <c r="AC82" i="96"/>
  <c r="AF17" i="96"/>
  <c r="AH17" i="96" s="1"/>
  <c r="AD17" i="96"/>
  <c r="AF16" i="96"/>
  <c r="AH16" i="96" s="1"/>
  <c r="AD16" i="96"/>
  <c r="AF53" i="96"/>
  <c r="AH53" i="96" s="1"/>
  <c r="AD53" i="96"/>
  <c r="AF52" i="96"/>
  <c r="AH52" i="96" s="1"/>
  <c r="AD52" i="96"/>
  <c r="AF51" i="96"/>
  <c r="AH51" i="96" s="1"/>
  <c r="AD51" i="96"/>
  <c r="AF50" i="96"/>
  <c r="AH50" i="96" s="1"/>
  <c r="AD50" i="96"/>
  <c r="AF49" i="96"/>
  <c r="AH49" i="96" s="1"/>
  <c r="AD49" i="96"/>
  <c r="AF48" i="96"/>
  <c r="AH48" i="96" s="1"/>
  <c r="AD48" i="96"/>
  <c r="AF47" i="96"/>
  <c r="AH47" i="96" s="1"/>
  <c r="AD47" i="96"/>
  <c r="AF46" i="96"/>
  <c r="AH46" i="96" s="1"/>
  <c r="AD46" i="96"/>
  <c r="AF45" i="96"/>
  <c r="AH45" i="96" s="1"/>
  <c r="AD45" i="96"/>
  <c r="AF44" i="96"/>
  <c r="AH44" i="96" s="1"/>
  <c r="AD44" i="96"/>
  <c r="AF43" i="96"/>
  <c r="AH43" i="96" s="1"/>
  <c r="AD43" i="96"/>
  <c r="AF42" i="96"/>
  <c r="AH42" i="96" s="1"/>
  <c r="AD42" i="96"/>
  <c r="AF41" i="96"/>
  <c r="AH41" i="96" s="1"/>
  <c r="AD41" i="96"/>
  <c r="AF40" i="96"/>
  <c r="AH40" i="96" s="1"/>
  <c r="AD40" i="96"/>
  <c r="AF39" i="96"/>
  <c r="AH39" i="96" s="1"/>
  <c r="AD39" i="96"/>
  <c r="AF38" i="96"/>
  <c r="AH38" i="96" s="1"/>
  <c r="AD38" i="96"/>
  <c r="AF37" i="96"/>
  <c r="AH37" i="96" s="1"/>
  <c r="AD37" i="96"/>
  <c r="AF36" i="96"/>
  <c r="AH36" i="96" s="1"/>
  <c r="AD36" i="96"/>
  <c r="AF35" i="96"/>
  <c r="AH35" i="96" s="1"/>
  <c r="AD35" i="96"/>
  <c r="AF34" i="96"/>
  <c r="AH34" i="96" s="1"/>
  <c r="AD34" i="96"/>
  <c r="AF33" i="96"/>
  <c r="AH33" i="96" s="1"/>
  <c r="AD33" i="96"/>
  <c r="AF32" i="96"/>
  <c r="AH32" i="96" s="1"/>
  <c r="AD32" i="96"/>
  <c r="AF31" i="96"/>
  <c r="AH31" i="96" s="1"/>
  <c r="AD31" i="96"/>
  <c r="AF30" i="96"/>
  <c r="AH30" i="96" s="1"/>
  <c r="AD30" i="96"/>
  <c r="AF29" i="96"/>
  <c r="AH29" i="96" s="1"/>
  <c r="AD29" i="96"/>
  <c r="AF28" i="96"/>
  <c r="AH28" i="96" s="1"/>
  <c r="AD28" i="96"/>
  <c r="AF15" i="96"/>
  <c r="AH15" i="96" s="1"/>
  <c r="AD15" i="96"/>
  <c r="AF14" i="96"/>
  <c r="AH14" i="96" s="1"/>
  <c r="AD14" i="96"/>
  <c r="AF13" i="96"/>
  <c r="AH13" i="96" s="1"/>
  <c r="AD13" i="96"/>
  <c r="AF12" i="96"/>
  <c r="AH12" i="96" s="1"/>
  <c r="AD12" i="96"/>
  <c r="AF11" i="96"/>
  <c r="AH11" i="96" s="1"/>
  <c r="AD11" i="96"/>
  <c r="AF10" i="96"/>
  <c r="AH10" i="96" s="1"/>
  <c r="AD10" i="96"/>
  <c r="AF9" i="96"/>
  <c r="AH9" i="96" s="1"/>
  <c r="AD9" i="96"/>
  <c r="AF8" i="96"/>
  <c r="AH8" i="96" s="1"/>
  <c r="AD8" i="96"/>
  <c r="AF27" i="96"/>
  <c r="AH27" i="96" s="1"/>
  <c r="AD27" i="96"/>
  <c r="AF26" i="96"/>
  <c r="AH26" i="96" s="1"/>
  <c r="AD26" i="96"/>
  <c r="AF25" i="96"/>
  <c r="AH25" i="96" s="1"/>
  <c r="AD25" i="96"/>
  <c r="AF24" i="96"/>
  <c r="AH24" i="96" s="1"/>
  <c r="AD24" i="96"/>
  <c r="AF23" i="96"/>
  <c r="AH23" i="96" s="1"/>
  <c r="AD23" i="96"/>
  <c r="AF22" i="96"/>
  <c r="AH22" i="96" s="1"/>
  <c r="AD22" i="96"/>
  <c r="AF21" i="96"/>
  <c r="AH21" i="96" s="1"/>
  <c r="AD21" i="96"/>
  <c r="AF20" i="96"/>
  <c r="AH20" i="96" s="1"/>
  <c r="AD20" i="96"/>
  <c r="AF19" i="96"/>
  <c r="AH19" i="96" s="1"/>
  <c r="AD19" i="96"/>
  <c r="AF18" i="96"/>
  <c r="AH18" i="96" s="1"/>
  <c r="AD18" i="96"/>
  <c r="AF68" i="96"/>
  <c r="AH68" i="96" s="1"/>
  <c r="AD68" i="96"/>
  <c r="AG4" i="96"/>
  <c r="AF4" i="96"/>
  <c r="AD4" i="96"/>
  <c r="AG92" i="96"/>
  <c r="AF92" i="96"/>
  <c r="AD92" i="96"/>
  <c r="AG60" i="96"/>
  <c r="AF60" i="96"/>
  <c r="AD60" i="96"/>
  <c r="AG80" i="96"/>
  <c r="AF80" i="96"/>
  <c r="AD80" i="96"/>
  <c r="AG64" i="96"/>
  <c r="AF64" i="96"/>
  <c r="AD64" i="96"/>
  <c r="AG79" i="96"/>
  <c r="AF79" i="96"/>
  <c r="AD79" i="96"/>
  <c r="AG90" i="96"/>
  <c r="AF90" i="96"/>
  <c r="AD90" i="96"/>
  <c r="AG59" i="96"/>
  <c r="AF59" i="96"/>
  <c r="AD59" i="96"/>
  <c r="AG89" i="96"/>
  <c r="AF89" i="96"/>
  <c r="AD89" i="96"/>
  <c r="AG58" i="96"/>
  <c r="AF58" i="96"/>
  <c r="AD58" i="96"/>
  <c r="AG70" i="96"/>
  <c r="AF70" i="96"/>
  <c r="AD70" i="96"/>
  <c r="AG6" i="96"/>
  <c r="AF6" i="96"/>
  <c r="AD6" i="96"/>
  <c r="AG78" i="96"/>
  <c r="AF78" i="96"/>
  <c r="AD78" i="96"/>
  <c r="AG62" i="96"/>
  <c r="AF62" i="96"/>
  <c r="AD62" i="96"/>
  <c r="AG94" i="96"/>
  <c r="AF94" i="96"/>
  <c r="AD94" i="96"/>
  <c r="AG72" i="96"/>
  <c r="AF72" i="96"/>
  <c r="AD72" i="96"/>
  <c r="AG57" i="96"/>
  <c r="AF57" i="96"/>
  <c r="AD57" i="96"/>
  <c r="AG66" i="96"/>
  <c r="AF66" i="96"/>
  <c r="AD66" i="96"/>
  <c r="AG56" i="96"/>
  <c r="AF56" i="96"/>
  <c r="AD56" i="96"/>
  <c r="AG55" i="96"/>
  <c r="AF55" i="96"/>
  <c r="AD55" i="96"/>
  <c r="AG3" i="96"/>
  <c r="AF3" i="96"/>
  <c r="AD3" i="96"/>
  <c r="AG88" i="96"/>
  <c r="AF88" i="96"/>
  <c r="AD88" i="96"/>
  <c r="AG77" i="96"/>
  <c r="AF77" i="96"/>
  <c r="AD77" i="96"/>
  <c r="AG76" i="96"/>
  <c r="AF76" i="96"/>
  <c r="AD76" i="96"/>
  <c r="AG2" i="96"/>
  <c r="AF2" i="96"/>
  <c r="AD2" i="96"/>
  <c r="AG75" i="96"/>
  <c r="AF75" i="96"/>
  <c r="AD75" i="96"/>
  <c r="AG74" i="96"/>
  <c r="AF74" i="96"/>
  <c r="AD74" i="96"/>
  <c r="N4" i="98"/>
  <c r="N3" i="98"/>
  <c r="M2" i="98"/>
  <c r="N120" i="98"/>
  <c r="M120" i="98"/>
  <c r="N37" i="98"/>
  <c r="N36" i="98"/>
  <c r="N35" i="98"/>
  <c r="N34" i="98"/>
  <c r="N29" i="98"/>
  <c r="N28" i="98"/>
  <c r="N22" i="98"/>
  <c r="N21" i="98"/>
  <c r="N20" i="98"/>
  <c r="N19" i="98"/>
  <c r="N18" i="98"/>
  <c r="N17" i="98"/>
  <c r="N16" i="98"/>
  <c r="N15" i="98"/>
  <c r="N14" i="98"/>
  <c r="N13" i="98"/>
  <c r="N12" i="98"/>
  <c r="N11" i="98"/>
  <c r="N10" i="98"/>
  <c r="N7" i="98"/>
  <c r="N6" i="98"/>
  <c r="N5" i="98"/>
  <c r="L140" i="98"/>
  <c r="L137" i="98"/>
  <c r="L146" i="98" s="1"/>
  <c r="J137" i="98"/>
  <c r="J146" i="98" s="1"/>
  <c r="J136" i="98"/>
  <c r="I132" i="98"/>
  <c r="H132" i="98"/>
  <c r="N131" i="98"/>
  <c r="M131" i="98"/>
  <c r="K131" i="98"/>
  <c r="J131" i="98"/>
  <c r="N130" i="98"/>
  <c r="M130" i="98"/>
  <c r="K130" i="98"/>
  <c r="J130" i="98"/>
  <c r="N129" i="98"/>
  <c r="M129" i="98"/>
  <c r="K129" i="98"/>
  <c r="J129" i="98"/>
  <c r="N119" i="98"/>
  <c r="M119" i="98"/>
  <c r="N118" i="98"/>
  <c r="M118" i="98"/>
  <c r="K118" i="98"/>
  <c r="J118" i="98"/>
  <c r="N117" i="98"/>
  <c r="M117" i="98"/>
  <c r="N116" i="98"/>
  <c r="M116" i="98"/>
  <c r="K116" i="98"/>
  <c r="J116" i="98"/>
  <c r="N115" i="98"/>
  <c r="M115" i="98"/>
  <c r="N114" i="98"/>
  <c r="M114" i="98"/>
  <c r="K114" i="98"/>
  <c r="J114" i="98"/>
  <c r="N113" i="98"/>
  <c r="M113" i="98"/>
  <c r="K113" i="98"/>
  <c r="M111" i="98"/>
  <c r="O111" i="98" s="1"/>
  <c r="K111" i="98"/>
  <c r="M110" i="98"/>
  <c r="O110" i="98" s="1"/>
  <c r="K110" i="98"/>
  <c r="M109" i="98"/>
  <c r="O109" i="98" s="1"/>
  <c r="K109" i="98"/>
  <c r="M108" i="98"/>
  <c r="O108" i="98" s="1"/>
  <c r="K108" i="98"/>
  <c r="M89" i="98"/>
  <c r="O89" i="98" s="1"/>
  <c r="K89" i="98"/>
  <c r="M88" i="98"/>
  <c r="O88" i="98" s="1"/>
  <c r="K88" i="98"/>
  <c r="M87" i="98"/>
  <c r="O87" i="98" s="1"/>
  <c r="K87" i="98"/>
  <c r="M86" i="98"/>
  <c r="O86" i="98" s="1"/>
  <c r="K86" i="98"/>
  <c r="M85" i="98"/>
  <c r="O85" i="98" s="1"/>
  <c r="K85" i="98"/>
  <c r="M75" i="98"/>
  <c r="O75" i="98" s="1"/>
  <c r="K75" i="98"/>
  <c r="M74" i="98"/>
  <c r="O74" i="98" s="1"/>
  <c r="K74" i="98"/>
  <c r="M73" i="98"/>
  <c r="O73" i="98" s="1"/>
  <c r="K73" i="98"/>
  <c r="M72" i="98"/>
  <c r="O72" i="98" s="1"/>
  <c r="K72" i="98"/>
  <c r="M71" i="98"/>
  <c r="O71" i="98" s="1"/>
  <c r="K71" i="98"/>
  <c r="M70" i="98"/>
  <c r="O70" i="98" s="1"/>
  <c r="K70" i="98"/>
  <c r="M69" i="98"/>
  <c r="O69" i="98" s="1"/>
  <c r="K69" i="98"/>
  <c r="M68" i="98"/>
  <c r="O68" i="98" s="1"/>
  <c r="K68" i="98"/>
  <c r="M67" i="98"/>
  <c r="O67" i="98" s="1"/>
  <c r="K67" i="98"/>
  <c r="M66" i="98"/>
  <c r="O66" i="98" s="1"/>
  <c r="K66" i="98"/>
  <c r="M65" i="98"/>
  <c r="O65" i="98" s="1"/>
  <c r="K65" i="98"/>
  <c r="M64" i="98"/>
  <c r="O64" i="98" s="1"/>
  <c r="K64" i="98"/>
  <c r="M63" i="98"/>
  <c r="O63" i="98" s="1"/>
  <c r="K63" i="98"/>
  <c r="M62" i="98"/>
  <c r="O62" i="98" s="1"/>
  <c r="K62" i="98"/>
  <c r="M61" i="98"/>
  <c r="O61" i="98" s="1"/>
  <c r="K61" i="98"/>
  <c r="M60" i="98"/>
  <c r="O60" i="98" s="1"/>
  <c r="K60" i="98"/>
  <c r="M59" i="98"/>
  <c r="O59" i="98" s="1"/>
  <c r="K59" i="98"/>
  <c r="M58" i="98"/>
  <c r="O58" i="98" s="1"/>
  <c r="K58" i="98"/>
  <c r="M57" i="98"/>
  <c r="O57" i="98" s="1"/>
  <c r="K57" i="98"/>
  <c r="M56" i="98"/>
  <c r="O56" i="98" s="1"/>
  <c r="K56" i="98"/>
  <c r="M55" i="98"/>
  <c r="O55" i="98" s="1"/>
  <c r="K55" i="98"/>
  <c r="M54" i="98"/>
  <c r="O54" i="98" s="1"/>
  <c r="K54" i="98"/>
  <c r="M53" i="98"/>
  <c r="O53" i="98" s="1"/>
  <c r="K53" i="98"/>
  <c r="M52" i="98"/>
  <c r="O52" i="98" s="1"/>
  <c r="K52" i="98"/>
  <c r="M51" i="98"/>
  <c r="O51" i="98" s="1"/>
  <c r="K51" i="98"/>
  <c r="M50" i="98"/>
  <c r="O50" i="98" s="1"/>
  <c r="K50" i="98"/>
  <c r="M49" i="98"/>
  <c r="O49" i="98" s="1"/>
  <c r="K49" i="98"/>
  <c r="M48" i="98"/>
  <c r="O48" i="98" s="1"/>
  <c r="K48" i="98"/>
  <c r="M47" i="98"/>
  <c r="O47" i="98" s="1"/>
  <c r="K47" i="98"/>
  <c r="M46" i="98"/>
  <c r="O46" i="98" s="1"/>
  <c r="K46" i="98"/>
  <c r="M45" i="98"/>
  <c r="O45" i="98" s="1"/>
  <c r="K45" i="98"/>
  <c r="M44" i="98"/>
  <c r="O44" i="98" s="1"/>
  <c r="K44" i="98"/>
  <c r="M43" i="98"/>
  <c r="O43" i="98" s="1"/>
  <c r="K43" i="98"/>
  <c r="M42" i="98"/>
  <c r="O42" i="98" s="1"/>
  <c r="K42" i="98"/>
  <c r="M41" i="98"/>
  <c r="O41" i="98" s="1"/>
  <c r="K41" i="98"/>
  <c r="M40" i="98"/>
  <c r="O40" i="98" s="1"/>
  <c r="K40" i="98"/>
  <c r="M39" i="98"/>
  <c r="O39" i="98" s="1"/>
  <c r="K39" i="98"/>
  <c r="M38" i="98"/>
  <c r="O38" i="98" s="1"/>
  <c r="K38" i="98"/>
  <c r="M37" i="98"/>
  <c r="K37" i="98"/>
  <c r="M36" i="98"/>
  <c r="K36" i="98"/>
  <c r="M35" i="98"/>
  <c r="K35" i="98"/>
  <c r="M34" i="98"/>
  <c r="K34" i="98"/>
  <c r="M29" i="98"/>
  <c r="K29" i="98"/>
  <c r="M28" i="98"/>
  <c r="K28" i="98"/>
  <c r="M22" i="98"/>
  <c r="K22" i="98"/>
  <c r="M21" i="98"/>
  <c r="K21" i="98"/>
  <c r="M20" i="98"/>
  <c r="K20" i="98"/>
  <c r="M19" i="98"/>
  <c r="K19" i="98"/>
  <c r="M18" i="98"/>
  <c r="K18" i="98"/>
  <c r="M17" i="98"/>
  <c r="K17" i="98"/>
  <c r="M16" i="98"/>
  <c r="K16" i="98"/>
  <c r="M15" i="98"/>
  <c r="K15" i="98"/>
  <c r="M14" i="98"/>
  <c r="K14" i="98"/>
  <c r="M13" i="98"/>
  <c r="K13" i="98"/>
  <c r="M12" i="98"/>
  <c r="K12" i="98"/>
  <c r="M11" i="98"/>
  <c r="K11" i="98"/>
  <c r="M10" i="98"/>
  <c r="K10" i="98"/>
  <c r="M9" i="98"/>
  <c r="O9" i="98" s="1"/>
  <c r="K9" i="98"/>
  <c r="M8" i="98"/>
  <c r="O8" i="98" s="1"/>
  <c r="K8" i="98"/>
  <c r="M7" i="98"/>
  <c r="K7" i="98"/>
  <c r="M6" i="98"/>
  <c r="K6" i="98"/>
  <c r="M5" i="98"/>
  <c r="K5" i="98"/>
  <c r="M4" i="98"/>
  <c r="K2" i="98"/>
  <c r="AC87" i="96" l="1"/>
  <c r="AH85" i="96"/>
  <c r="AH86" i="96"/>
  <c r="O141" i="102"/>
  <c r="AC116" i="98"/>
  <c r="AC122" i="98"/>
  <c r="O31" i="98"/>
  <c r="O32" i="98"/>
  <c r="O30" i="98"/>
  <c r="O33" i="98"/>
  <c r="AH120" i="98"/>
  <c r="AH110" i="98"/>
  <c r="AH5" i="98"/>
  <c r="AH109" i="98"/>
  <c r="AH74" i="98"/>
  <c r="O27" i="98"/>
  <c r="AH131" i="98"/>
  <c r="O6" i="98"/>
  <c r="O37" i="98"/>
  <c r="O129" i="98"/>
  <c r="O123" i="98"/>
  <c r="O127" i="98"/>
  <c r="AH121" i="98"/>
  <c r="O11" i="98"/>
  <c r="O19" i="98"/>
  <c r="O7" i="98"/>
  <c r="AH84" i="98"/>
  <c r="AH2" i="98"/>
  <c r="AH77" i="98"/>
  <c r="AH78" i="98"/>
  <c r="AH118" i="98"/>
  <c r="AH4" i="98"/>
  <c r="AH123" i="98"/>
  <c r="AH117" i="98"/>
  <c r="AH71" i="98"/>
  <c r="AH112" i="98"/>
  <c r="AH113" i="98"/>
  <c r="AH114" i="98"/>
  <c r="O128" i="98"/>
  <c r="AH108" i="98"/>
  <c r="AH73" i="98"/>
  <c r="AH119" i="98"/>
  <c r="O118" i="98"/>
  <c r="AH61" i="98"/>
  <c r="AH86" i="98"/>
  <c r="AH68" i="98"/>
  <c r="AH81" i="98"/>
  <c r="AH3" i="98"/>
  <c r="AH70" i="98"/>
  <c r="AH89" i="98"/>
  <c r="AH87" i="98"/>
  <c r="O17" i="98"/>
  <c r="O131" i="98"/>
  <c r="O35" i="98"/>
  <c r="AH128" i="98"/>
  <c r="AH126" i="98"/>
  <c r="AH76" i="98"/>
  <c r="AH82" i="98"/>
  <c r="O120" i="98"/>
  <c r="AH79" i="98"/>
  <c r="AH115" i="98"/>
  <c r="O22" i="98"/>
  <c r="J140" i="98"/>
  <c r="J141" i="98" s="1"/>
  <c r="O119" i="98"/>
  <c r="AH62" i="98"/>
  <c r="O34" i="98"/>
  <c r="O26" i="98"/>
  <c r="AH129" i="98"/>
  <c r="O126" i="98"/>
  <c r="O125" i="98"/>
  <c r="O124" i="98"/>
  <c r="O122" i="98"/>
  <c r="O121" i="98"/>
  <c r="O25" i="98"/>
  <c r="O117" i="98"/>
  <c r="O116" i="98"/>
  <c r="O115" i="98"/>
  <c r="O18" i="98"/>
  <c r="AH74" i="96"/>
  <c r="AH94" i="96"/>
  <c r="AH90" i="96"/>
  <c r="AH70" i="96"/>
  <c r="AH76" i="96"/>
  <c r="AH55" i="96"/>
  <c r="AH72" i="96"/>
  <c r="AH6" i="96"/>
  <c r="AH59" i="96"/>
  <c r="AH80" i="96"/>
  <c r="AH77" i="96"/>
  <c r="AH56" i="96"/>
  <c r="AH60" i="96"/>
  <c r="AH82" i="96"/>
  <c r="AH83" i="96"/>
  <c r="AH84" i="96"/>
  <c r="AH75" i="96"/>
  <c r="AH88" i="96"/>
  <c r="AH66" i="96"/>
  <c r="AH62" i="96"/>
  <c r="AH58" i="96"/>
  <c r="AH79" i="96"/>
  <c r="AH92" i="96"/>
  <c r="AH2" i="96"/>
  <c r="AH3" i="96"/>
  <c r="AH57" i="96"/>
  <c r="AH78" i="96"/>
  <c r="AH89" i="96"/>
  <c r="AH64" i="96"/>
  <c r="AH4" i="96"/>
  <c r="M3" i="98"/>
  <c r="O3" i="98" s="1"/>
  <c r="K3" i="98"/>
  <c r="K132" i="98" s="1"/>
  <c r="L136" i="98"/>
  <c r="L141" i="98" s="1"/>
  <c r="N2" i="98"/>
  <c r="N132" i="98" s="1"/>
  <c r="L132" i="98"/>
  <c r="J132" i="98"/>
  <c r="O12" i="98"/>
  <c r="O16" i="98"/>
  <c r="O10" i="98"/>
  <c r="O21" i="98"/>
  <c r="O36" i="98"/>
  <c r="O13" i="98"/>
  <c r="O20" i="98"/>
  <c r="O4" i="98"/>
  <c r="O14" i="98"/>
  <c r="O28" i="98"/>
  <c r="O5" i="98"/>
  <c r="O15" i="98"/>
  <c r="O29" i="98"/>
  <c r="O113" i="98"/>
  <c r="O114" i="98"/>
  <c r="O130" i="98"/>
  <c r="L91" i="96"/>
  <c r="L87" i="96"/>
  <c r="J91" i="96"/>
  <c r="K28" i="96"/>
  <c r="M28" i="96"/>
  <c r="N28" i="96"/>
  <c r="K34" i="96"/>
  <c r="K33" i="96"/>
  <c r="O2" i="98" l="1"/>
  <c r="O132" i="98" s="1"/>
  <c r="M132" i="98"/>
  <c r="L142" i="98"/>
  <c r="O28" i="96"/>
  <c r="L92" i="96"/>
  <c r="L101" i="96" s="1"/>
  <c r="J92" i="96"/>
  <c r="J101" i="96" s="1"/>
  <c r="M75" i="96"/>
  <c r="O75" i="96" s="1"/>
  <c r="M74" i="96"/>
  <c r="O74" i="96" s="1"/>
  <c r="M73" i="96"/>
  <c r="O73" i="96" s="1"/>
  <c r="M72" i="96"/>
  <c r="O72" i="96" s="1"/>
  <c r="M71" i="96"/>
  <c r="O71" i="96" s="1"/>
  <c r="M70" i="96"/>
  <c r="O70" i="96" s="1"/>
  <c r="M69" i="96"/>
  <c r="O69" i="96" s="1"/>
  <c r="M68" i="96"/>
  <c r="O68" i="96" s="1"/>
  <c r="M67" i="96"/>
  <c r="O67" i="96" s="1"/>
  <c r="M66" i="96"/>
  <c r="O66" i="96" s="1"/>
  <c r="K71" i="96"/>
  <c r="K70" i="96"/>
  <c r="K69" i="96"/>
  <c r="K68" i="96"/>
  <c r="K67" i="96"/>
  <c r="M65" i="96"/>
  <c r="O65" i="96" s="1"/>
  <c r="M64" i="96"/>
  <c r="O64" i="96" s="1"/>
  <c r="M63" i="96"/>
  <c r="O63" i="96" s="1"/>
  <c r="M62" i="96"/>
  <c r="O62" i="96" s="1"/>
  <c r="M61" i="96"/>
  <c r="O61" i="96" s="1"/>
  <c r="M60" i="96"/>
  <c r="O60" i="96" s="1"/>
  <c r="M59" i="96"/>
  <c r="O59" i="96" s="1"/>
  <c r="M58" i="96"/>
  <c r="O58" i="96" s="1"/>
  <c r="M57" i="96"/>
  <c r="O57" i="96" s="1"/>
  <c r="M56" i="96"/>
  <c r="O56" i="96" s="1"/>
  <c r="M55" i="96"/>
  <c r="O55" i="96" s="1"/>
  <c r="M54" i="96"/>
  <c r="O54" i="96" s="1"/>
  <c r="M53" i="96"/>
  <c r="O53" i="96" s="1"/>
  <c r="M52" i="96"/>
  <c r="O52" i="96" s="1"/>
  <c r="K75" i="96"/>
  <c r="K74" i="96"/>
  <c r="K73" i="96"/>
  <c r="K72" i="96"/>
  <c r="K66" i="96"/>
  <c r="K65" i="96"/>
  <c r="K64" i="96"/>
  <c r="K63" i="96"/>
  <c r="K62" i="96"/>
  <c r="K61" i="96"/>
  <c r="K60" i="96"/>
  <c r="K59" i="96"/>
  <c r="K58" i="96"/>
  <c r="K57" i="96"/>
  <c r="K56" i="96"/>
  <c r="K55" i="96"/>
  <c r="K54" i="96"/>
  <c r="K53" i="96"/>
  <c r="K52" i="96"/>
  <c r="K51" i="96"/>
  <c r="M51" i="96"/>
  <c r="O51" i="96" s="1"/>
  <c r="K50" i="96"/>
  <c r="M50" i="96"/>
  <c r="O50" i="96" s="1"/>
  <c r="N21" i="96"/>
  <c r="N19" i="96"/>
  <c r="N12" i="96" l="1"/>
  <c r="N11" i="96"/>
  <c r="N9" i="96"/>
  <c r="AF79" i="86"/>
  <c r="AE79" i="86"/>
  <c r="AG79" i="86" s="1"/>
  <c r="AC79" i="86"/>
  <c r="AB79" i="86"/>
  <c r="AF78" i="86"/>
  <c r="AE78" i="86"/>
  <c r="AC78" i="86"/>
  <c r="AB78" i="86"/>
  <c r="AF77" i="86"/>
  <c r="AE77" i="86"/>
  <c r="AC77" i="86"/>
  <c r="AB77" i="86"/>
  <c r="AF76" i="86"/>
  <c r="AE76" i="86"/>
  <c r="AC76" i="86"/>
  <c r="AB76" i="86"/>
  <c r="AF75" i="86"/>
  <c r="AE75" i="86"/>
  <c r="AG75" i="86" s="1"/>
  <c r="AC75" i="86"/>
  <c r="AB75" i="86"/>
  <c r="AF74" i="86"/>
  <c r="AE74" i="86"/>
  <c r="AC74" i="86"/>
  <c r="AB74" i="86"/>
  <c r="AF73" i="86"/>
  <c r="AE73" i="86"/>
  <c r="AC73" i="86"/>
  <c r="AB73" i="86"/>
  <c r="AF72" i="86"/>
  <c r="AG72" i="86" s="1"/>
  <c r="AE72" i="86"/>
  <c r="AC72" i="86"/>
  <c r="AB72" i="86"/>
  <c r="AF71" i="86"/>
  <c r="AE71" i="86"/>
  <c r="AG71" i="86" s="1"/>
  <c r="AC71" i="86"/>
  <c r="AB71" i="86"/>
  <c r="AE70" i="86"/>
  <c r="AG70" i="86" s="1"/>
  <c r="AC70" i="86"/>
  <c r="AE69" i="86"/>
  <c r="AG69" i="86" s="1"/>
  <c r="AC69" i="86"/>
  <c r="AE68" i="86"/>
  <c r="AG68" i="86" s="1"/>
  <c r="AC68" i="86"/>
  <c r="AE67" i="86"/>
  <c r="AG67" i="86" s="1"/>
  <c r="AC67" i="86"/>
  <c r="AE66" i="86"/>
  <c r="AG66" i="86" s="1"/>
  <c r="AC66" i="86"/>
  <c r="AE65" i="86"/>
  <c r="AG65" i="86" s="1"/>
  <c r="AC65" i="86"/>
  <c r="AE64" i="86"/>
  <c r="AG64" i="86" s="1"/>
  <c r="AC64" i="86"/>
  <c r="AE63" i="86"/>
  <c r="AG63" i="86" s="1"/>
  <c r="AC63" i="86"/>
  <c r="AE62" i="86"/>
  <c r="AG62" i="86" s="1"/>
  <c r="AC62" i="86"/>
  <c r="AE61" i="86"/>
  <c r="AG61" i="86" s="1"/>
  <c r="AC61" i="86"/>
  <c r="AE60" i="86"/>
  <c r="AG60" i="86" s="1"/>
  <c r="AC60" i="86"/>
  <c r="AE59" i="86"/>
  <c r="AG59" i="86" s="1"/>
  <c r="AC59" i="86"/>
  <c r="AE58" i="86"/>
  <c r="AG58" i="86" s="1"/>
  <c r="AC58" i="86"/>
  <c r="AE57" i="86"/>
  <c r="AG57" i="86" s="1"/>
  <c r="AC57" i="86"/>
  <c r="AE56" i="86"/>
  <c r="AG56" i="86" s="1"/>
  <c r="AC56" i="86"/>
  <c r="AE55" i="86"/>
  <c r="AG55" i="86" s="1"/>
  <c r="AC55" i="86"/>
  <c r="AE54" i="86"/>
  <c r="AG54" i="86" s="1"/>
  <c r="AC54" i="86"/>
  <c r="AE53" i="86"/>
  <c r="AG53" i="86" s="1"/>
  <c r="AC53" i="86"/>
  <c r="AE52" i="86"/>
  <c r="AG52" i="86" s="1"/>
  <c r="AC52" i="86"/>
  <c r="AE51" i="86"/>
  <c r="AG51" i="86" s="1"/>
  <c r="AC51" i="86"/>
  <c r="AE50" i="86"/>
  <c r="AG50" i="86" s="1"/>
  <c r="AC50" i="86"/>
  <c r="AG49" i="86"/>
  <c r="AE49" i="86"/>
  <c r="AC49" i="86"/>
  <c r="AE48" i="86"/>
  <c r="AG48" i="86" s="1"/>
  <c r="AC48" i="86"/>
  <c r="AE47" i="86"/>
  <c r="AG47" i="86" s="1"/>
  <c r="AC47" i="86"/>
  <c r="AE46" i="86"/>
  <c r="AG46" i="86" s="1"/>
  <c r="AC46" i="86"/>
  <c r="AE45" i="86"/>
  <c r="AG45" i="86" s="1"/>
  <c r="AC45" i="86"/>
  <c r="AE44" i="86"/>
  <c r="AG44" i="86" s="1"/>
  <c r="AC44" i="86"/>
  <c r="AE43" i="86"/>
  <c r="AG43" i="86" s="1"/>
  <c r="AC43" i="86"/>
  <c r="AE42" i="86"/>
  <c r="AG42" i="86" s="1"/>
  <c r="AC42" i="86"/>
  <c r="AE41" i="86"/>
  <c r="AG41" i="86" s="1"/>
  <c r="AC41" i="86"/>
  <c r="AE40" i="86"/>
  <c r="AG40" i="86" s="1"/>
  <c r="AC40" i="86"/>
  <c r="AE39" i="86"/>
  <c r="AG39" i="86" s="1"/>
  <c r="AC39" i="86"/>
  <c r="AE38" i="86"/>
  <c r="AG38" i="86" s="1"/>
  <c r="AC38" i="86"/>
  <c r="AG37" i="86"/>
  <c r="AE37" i="86"/>
  <c r="AC37" i="86"/>
  <c r="AF36" i="86"/>
  <c r="AE36" i="86"/>
  <c r="AC36" i="86"/>
  <c r="AF35" i="86"/>
  <c r="AE35" i="86"/>
  <c r="AC35" i="86"/>
  <c r="AF34" i="86"/>
  <c r="AE34" i="86"/>
  <c r="AC34" i="86"/>
  <c r="AF33" i="86"/>
  <c r="AE33" i="86"/>
  <c r="AC33" i="86"/>
  <c r="AF32" i="86"/>
  <c r="AE32" i="86"/>
  <c r="AC32" i="86"/>
  <c r="AF31" i="86"/>
  <c r="AE31" i="86"/>
  <c r="AC31" i="86"/>
  <c r="AF30" i="86"/>
  <c r="AE30" i="86"/>
  <c r="AC30" i="86"/>
  <c r="AF29" i="86"/>
  <c r="AG29" i="86" s="1"/>
  <c r="AE29" i="86"/>
  <c r="AC29" i="86"/>
  <c r="AF28" i="86"/>
  <c r="AE28" i="86"/>
  <c r="AC28" i="86"/>
  <c r="AF27" i="86"/>
  <c r="AE27" i="86"/>
  <c r="AC27" i="86"/>
  <c r="AF26" i="86"/>
  <c r="AE26" i="86"/>
  <c r="AC26" i="86"/>
  <c r="AF25" i="86"/>
  <c r="AE25" i="86"/>
  <c r="AC25" i="86"/>
  <c r="AF24" i="86"/>
  <c r="AE24" i="86"/>
  <c r="AC24" i="86"/>
  <c r="AF23" i="86"/>
  <c r="AE23" i="86"/>
  <c r="AC23" i="86"/>
  <c r="AF22" i="86"/>
  <c r="AE22" i="86"/>
  <c r="AC22" i="86"/>
  <c r="AF21" i="86"/>
  <c r="AG21" i="86" s="1"/>
  <c r="AE21" i="86"/>
  <c r="AC21" i="86"/>
  <c r="AF20" i="86"/>
  <c r="AE20" i="86"/>
  <c r="AC20" i="86"/>
  <c r="AF19" i="86"/>
  <c r="AE19" i="86"/>
  <c r="AC19" i="86"/>
  <c r="AF18" i="86"/>
  <c r="AE18" i="86"/>
  <c r="AC18" i="86"/>
  <c r="AF17" i="86"/>
  <c r="AE17" i="86"/>
  <c r="AC17" i="86"/>
  <c r="AF16" i="86"/>
  <c r="AE16" i="86"/>
  <c r="AC16" i="86"/>
  <c r="AF15" i="86"/>
  <c r="AE15" i="86"/>
  <c r="AC15" i="86"/>
  <c r="AF14" i="86"/>
  <c r="AE14" i="86"/>
  <c r="AC14" i="86"/>
  <c r="AF13" i="86"/>
  <c r="AG13" i="86" s="1"/>
  <c r="AE13" i="86"/>
  <c r="AC13" i="86"/>
  <c r="AF12" i="86"/>
  <c r="AE12" i="86"/>
  <c r="AC12" i="86"/>
  <c r="AF11" i="86"/>
  <c r="AE11" i="86"/>
  <c r="AC11" i="86"/>
  <c r="AF10" i="86"/>
  <c r="AE10" i="86"/>
  <c r="AC10" i="86"/>
  <c r="AF9" i="86"/>
  <c r="AE9" i="86"/>
  <c r="AC9" i="86"/>
  <c r="AF8" i="86"/>
  <c r="AE8" i="86"/>
  <c r="AC8" i="86"/>
  <c r="AF7" i="86"/>
  <c r="AE7" i="86"/>
  <c r="AC7" i="86"/>
  <c r="AF6" i="86"/>
  <c r="AE6" i="86"/>
  <c r="AC6" i="86"/>
  <c r="AF5" i="86"/>
  <c r="AG5" i="86" s="1"/>
  <c r="AE5" i="86"/>
  <c r="AC5" i="86"/>
  <c r="AF4" i="86"/>
  <c r="AE4" i="86"/>
  <c r="AC4" i="86"/>
  <c r="AF3" i="86"/>
  <c r="AE3" i="86"/>
  <c r="AC3" i="86"/>
  <c r="AF2" i="86"/>
  <c r="AE2" i="86"/>
  <c r="AC2" i="86"/>
  <c r="AD113" i="85"/>
  <c r="AD112" i="85"/>
  <c r="AD111" i="85"/>
  <c r="AB112" i="85"/>
  <c r="AD108" i="85"/>
  <c r="AD109" i="85"/>
  <c r="AB108" i="85"/>
  <c r="AD106" i="85"/>
  <c r="AB106" i="85"/>
  <c r="AD104" i="85"/>
  <c r="AB104" i="85"/>
  <c r="AD97" i="85"/>
  <c r="AB97" i="85"/>
  <c r="AD94" i="85"/>
  <c r="AD84" i="85"/>
  <c r="AB84" i="85"/>
  <c r="AD78" i="85"/>
  <c r="AD110" i="85" s="1"/>
  <c r="AD114" i="85" s="1"/>
  <c r="AB78" i="85"/>
  <c r="AB110" i="85" s="1"/>
  <c r="AD72" i="85"/>
  <c r="AB72" i="85"/>
  <c r="AD65" i="85"/>
  <c r="AB65" i="85"/>
  <c r="AD56" i="85"/>
  <c r="AB56" i="85"/>
  <c r="AB113" i="85" s="1"/>
  <c r="AD48" i="85"/>
  <c r="AB48" i="85"/>
  <c r="AD5" i="85"/>
  <c r="AB5" i="85"/>
  <c r="AB109" i="85" s="1"/>
  <c r="AF93" i="85"/>
  <c r="AE93" i="85"/>
  <c r="AC93" i="85"/>
  <c r="AB93" i="85"/>
  <c r="AF92" i="85"/>
  <c r="AE92" i="85"/>
  <c r="AC92" i="85"/>
  <c r="AB92" i="85"/>
  <c r="AF91" i="85"/>
  <c r="AE91" i="85"/>
  <c r="AC91" i="85"/>
  <c r="AB91" i="85"/>
  <c r="AF90" i="85"/>
  <c r="AE90" i="85"/>
  <c r="AC90" i="85"/>
  <c r="AB90" i="85"/>
  <c r="AF89" i="85"/>
  <c r="AE89" i="85"/>
  <c r="AC89" i="85"/>
  <c r="AB89" i="85"/>
  <c r="AF88" i="85"/>
  <c r="AE88" i="85"/>
  <c r="AC88" i="85"/>
  <c r="AB88" i="85"/>
  <c r="AF87" i="85"/>
  <c r="AE87" i="85"/>
  <c r="AC87" i="85"/>
  <c r="AB87" i="85"/>
  <c r="AF86" i="85"/>
  <c r="AE86" i="85"/>
  <c r="AC86" i="85"/>
  <c r="AB86" i="85"/>
  <c r="AB94" i="85" s="1"/>
  <c r="AF85" i="85"/>
  <c r="AE85" i="85"/>
  <c r="AC85" i="85"/>
  <c r="AB85" i="85"/>
  <c r="AE47" i="85"/>
  <c r="AG47" i="85" s="1"/>
  <c r="AC47" i="85"/>
  <c r="AE46" i="85"/>
  <c r="AG46" i="85" s="1"/>
  <c r="AC46" i="85"/>
  <c r="AE45" i="85"/>
  <c r="AG45" i="85" s="1"/>
  <c r="AC45" i="85"/>
  <c r="AE44" i="85"/>
  <c r="AG44" i="85" s="1"/>
  <c r="AC44" i="85"/>
  <c r="AE43" i="85"/>
  <c r="AG43" i="85" s="1"/>
  <c r="AC43" i="85"/>
  <c r="AE42" i="85"/>
  <c r="AG42" i="85" s="1"/>
  <c r="AC42" i="85"/>
  <c r="AE41" i="85"/>
  <c r="AG41" i="85" s="1"/>
  <c r="AC41" i="85"/>
  <c r="AE40" i="85"/>
  <c r="AG40" i="85" s="1"/>
  <c r="AC40" i="85"/>
  <c r="AE39" i="85"/>
  <c r="AG39" i="85" s="1"/>
  <c r="AC39" i="85"/>
  <c r="AE38" i="85"/>
  <c r="AG38" i="85" s="1"/>
  <c r="AC38" i="85"/>
  <c r="AE37" i="85"/>
  <c r="AG37" i="85" s="1"/>
  <c r="AC37" i="85"/>
  <c r="AE36" i="85"/>
  <c r="AG36" i="85" s="1"/>
  <c r="AC36" i="85"/>
  <c r="AE35" i="85"/>
  <c r="AG35" i="85" s="1"/>
  <c r="AC35" i="85"/>
  <c r="AE34" i="85"/>
  <c r="AG34" i="85" s="1"/>
  <c r="AC34" i="85"/>
  <c r="AE33" i="85"/>
  <c r="AG33" i="85" s="1"/>
  <c r="AC33" i="85"/>
  <c r="AE32" i="85"/>
  <c r="AG32" i="85" s="1"/>
  <c r="AC32" i="85"/>
  <c r="AE31" i="85"/>
  <c r="AG31" i="85" s="1"/>
  <c r="AC31" i="85"/>
  <c r="AE30" i="85"/>
  <c r="AG30" i="85" s="1"/>
  <c r="AC30" i="85"/>
  <c r="AE29" i="85"/>
  <c r="AG29" i="85" s="1"/>
  <c r="AC29" i="85"/>
  <c r="AF70" i="85"/>
  <c r="AE70" i="85"/>
  <c r="AC70" i="85"/>
  <c r="AF103" i="85"/>
  <c r="AE103" i="85"/>
  <c r="AC103" i="85"/>
  <c r="AE28" i="85"/>
  <c r="AG28" i="85" s="1"/>
  <c r="AC28" i="85"/>
  <c r="AE27" i="85"/>
  <c r="AG27" i="85" s="1"/>
  <c r="AC27" i="85"/>
  <c r="AE26" i="85"/>
  <c r="AG26" i="85" s="1"/>
  <c r="AC26" i="85"/>
  <c r="AE25" i="85"/>
  <c r="AG25" i="85" s="1"/>
  <c r="AC25" i="85"/>
  <c r="AE24" i="85"/>
  <c r="AG24" i="85" s="1"/>
  <c r="AC24" i="85"/>
  <c r="AE23" i="85"/>
  <c r="AG23" i="85" s="1"/>
  <c r="AC23" i="85"/>
  <c r="AE22" i="85"/>
  <c r="AG22" i="85" s="1"/>
  <c r="AC22" i="85"/>
  <c r="AE21" i="85"/>
  <c r="AG21" i="85" s="1"/>
  <c r="AC21" i="85"/>
  <c r="AE20" i="85"/>
  <c r="AG20" i="85" s="1"/>
  <c r="AC20" i="85"/>
  <c r="AE19" i="85"/>
  <c r="AG19" i="85" s="1"/>
  <c r="AC19" i="85"/>
  <c r="AE18" i="85"/>
  <c r="AG18" i="85" s="1"/>
  <c r="AC18" i="85"/>
  <c r="AE17" i="85"/>
  <c r="AG17" i="85" s="1"/>
  <c r="AC17" i="85"/>
  <c r="AE16" i="85"/>
  <c r="AG16" i="85" s="1"/>
  <c r="AC16" i="85"/>
  <c r="AE15" i="85"/>
  <c r="AG15" i="85" s="1"/>
  <c r="AC15" i="85"/>
  <c r="AE14" i="85"/>
  <c r="AG14" i="85" s="1"/>
  <c r="AC14" i="85"/>
  <c r="AE13" i="85"/>
  <c r="AG13" i="85" s="1"/>
  <c r="AC13" i="85"/>
  <c r="AE12" i="85"/>
  <c r="AG12" i="85" s="1"/>
  <c r="AC12" i="85"/>
  <c r="AE11" i="85"/>
  <c r="AG11" i="85" s="1"/>
  <c r="AC11" i="85"/>
  <c r="AE10" i="85"/>
  <c r="AG10" i="85" s="1"/>
  <c r="AC10" i="85"/>
  <c r="AE9" i="85"/>
  <c r="AG9" i="85" s="1"/>
  <c r="AC9" i="85"/>
  <c r="AE8" i="85"/>
  <c r="AG8" i="85" s="1"/>
  <c r="AC8" i="85"/>
  <c r="AE7" i="85"/>
  <c r="AG7" i="85" s="1"/>
  <c r="AC7" i="85"/>
  <c r="AE6" i="85"/>
  <c r="AG6" i="85" s="1"/>
  <c r="AC6" i="85"/>
  <c r="AF69" i="85"/>
  <c r="AE69" i="85"/>
  <c r="AC69" i="85"/>
  <c r="AF50" i="85"/>
  <c r="AE50" i="85"/>
  <c r="AC50" i="85"/>
  <c r="AF64" i="85"/>
  <c r="AE64" i="85"/>
  <c r="AC64" i="85"/>
  <c r="AF63" i="85"/>
  <c r="AE63" i="85"/>
  <c r="AC63" i="85"/>
  <c r="AF4" i="85"/>
  <c r="AE4" i="85"/>
  <c r="AC4" i="85"/>
  <c r="AF55" i="85"/>
  <c r="AE55" i="85"/>
  <c r="AC55" i="85"/>
  <c r="AF77" i="85"/>
  <c r="AE77" i="85"/>
  <c r="AC77" i="85"/>
  <c r="AF82" i="85"/>
  <c r="AE82" i="85"/>
  <c r="AC82" i="85"/>
  <c r="AF3" i="85"/>
  <c r="AE3" i="85"/>
  <c r="AC3" i="85"/>
  <c r="AF96" i="85"/>
  <c r="AE96" i="85"/>
  <c r="AC96" i="85"/>
  <c r="AF83" i="85"/>
  <c r="AE83" i="85"/>
  <c r="AC83" i="85"/>
  <c r="AG100" i="85"/>
  <c r="AC100" i="85"/>
  <c r="AF68" i="85"/>
  <c r="AE68" i="85"/>
  <c r="AC68" i="85"/>
  <c r="AF76" i="85"/>
  <c r="AE76" i="85"/>
  <c r="AC76" i="85"/>
  <c r="AF54" i="85"/>
  <c r="AE54" i="85"/>
  <c r="AC54" i="85"/>
  <c r="AF2" i="85"/>
  <c r="AE2" i="85"/>
  <c r="AC2" i="85"/>
  <c r="AF75" i="85"/>
  <c r="AE75" i="85"/>
  <c r="AC75" i="85"/>
  <c r="AF53" i="85"/>
  <c r="AE53" i="85"/>
  <c r="AC53" i="85"/>
  <c r="AF74" i="85"/>
  <c r="AE74" i="85"/>
  <c r="AC74" i="85"/>
  <c r="AF81" i="85"/>
  <c r="AE81" i="85"/>
  <c r="AC81" i="85"/>
  <c r="AF49" i="85"/>
  <c r="AE49" i="85"/>
  <c r="AC49" i="85"/>
  <c r="AF60" i="85"/>
  <c r="AE60" i="85"/>
  <c r="AC60" i="85"/>
  <c r="AF95" i="85"/>
  <c r="AE95" i="85"/>
  <c r="AC95" i="85"/>
  <c r="AF52" i="85"/>
  <c r="AE52" i="85"/>
  <c r="AC52" i="85"/>
  <c r="AF67" i="85"/>
  <c r="AE67" i="85"/>
  <c r="AC67" i="85"/>
  <c r="AF59" i="85"/>
  <c r="AE59" i="85"/>
  <c r="AC59" i="85"/>
  <c r="AF71" i="85"/>
  <c r="AE71" i="85"/>
  <c r="AC71" i="85"/>
  <c r="AF62" i="85"/>
  <c r="AE62" i="85"/>
  <c r="AC62" i="85"/>
  <c r="AF102" i="85"/>
  <c r="AE102" i="85"/>
  <c r="AC102" i="85"/>
  <c r="AF73" i="85"/>
  <c r="AE73" i="85"/>
  <c r="AC73" i="85"/>
  <c r="AF61" i="85"/>
  <c r="AE61" i="85"/>
  <c r="AC61" i="85"/>
  <c r="AF57" i="85"/>
  <c r="AE57" i="85"/>
  <c r="AC57" i="85"/>
  <c r="AF51" i="85"/>
  <c r="AE51" i="85"/>
  <c r="AC51" i="85"/>
  <c r="AF66" i="85"/>
  <c r="AE66" i="85"/>
  <c r="AC66" i="85"/>
  <c r="AF80" i="85"/>
  <c r="AE80" i="85"/>
  <c r="AC80" i="85"/>
  <c r="AF79" i="85"/>
  <c r="AE79" i="85"/>
  <c r="AC79" i="85"/>
  <c r="AF98" i="85"/>
  <c r="AE98" i="85"/>
  <c r="AC98" i="85"/>
  <c r="AG14" i="86" l="1"/>
  <c r="AG9" i="86"/>
  <c r="AG33" i="86"/>
  <c r="AG12" i="86"/>
  <c r="AG20" i="86"/>
  <c r="AG36" i="86"/>
  <c r="AG22" i="86"/>
  <c r="AB111" i="85"/>
  <c r="AB114" i="85" s="1"/>
  <c r="AG4" i="86"/>
  <c r="AG28" i="86"/>
  <c r="AG2" i="86"/>
  <c r="AG10" i="86"/>
  <c r="AG18" i="86"/>
  <c r="AG26" i="86"/>
  <c r="AG34" i="86"/>
  <c r="AG6" i="86"/>
  <c r="AG17" i="86"/>
  <c r="AG30" i="86"/>
  <c r="AG25" i="86"/>
  <c r="AG8" i="86"/>
  <c r="AG16" i="86"/>
  <c r="AG24" i="86"/>
  <c r="AG32" i="86"/>
  <c r="AG76" i="86"/>
  <c r="AG3" i="86"/>
  <c r="AG7" i="86"/>
  <c r="AG11" i="86"/>
  <c r="AG15" i="86"/>
  <c r="AG19" i="86"/>
  <c r="AG23" i="86"/>
  <c r="AG27" i="86"/>
  <c r="AG31" i="86"/>
  <c r="AG35" i="86"/>
  <c r="AG73" i="86"/>
  <c r="AG74" i="86"/>
  <c r="AG77" i="86"/>
  <c r="AG78" i="86"/>
  <c r="AG57" i="85"/>
  <c r="AG52" i="85"/>
  <c r="AG81" i="85"/>
  <c r="AG79" i="85"/>
  <c r="AG62" i="85"/>
  <c r="AG2" i="85"/>
  <c r="AG96" i="85"/>
  <c r="AG55" i="85"/>
  <c r="AG50" i="85"/>
  <c r="AG73" i="85"/>
  <c r="AG59" i="85"/>
  <c r="AG60" i="85"/>
  <c r="AG53" i="85"/>
  <c r="AG76" i="85"/>
  <c r="AG66" i="85"/>
  <c r="AG80" i="85"/>
  <c r="AG61" i="85"/>
  <c r="AG71" i="85"/>
  <c r="AG95" i="85"/>
  <c r="AG74" i="85"/>
  <c r="AG54" i="85"/>
  <c r="AG98" i="85"/>
  <c r="AG51" i="85"/>
  <c r="AG102" i="85"/>
  <c r="AG67" i="85"/>
  <c r="AG49" i="85"/>
  <c r="AG75" i="85"/>
  <c r="AG68" i="85"/>
  <c r="AG70" i="85"/>
  <c r="AG85" i="85"/>
  <c r="AG86" i="85"/>
  <c r="AG87" i="85"/>
  <c r="AG88" i="85"/>
  <c r="AG83" i="85"/>
  <c r="AG77" i="85"/>
  <c r="AG64" i="85"/>
  <c r="AG89" i="85"/>
  <c r="AG90" i="85"/>
  <c r="AG91" i="85"/>
  <c r="AG92" i="85"/>
  <c r="AG3" i="85"/>
  <c r="AG4" i="85"/>
  <c r="AG69" i="85"/>
  <c r="AG82" i="85"/>
  <c r="AG63" i="85"/>
  <c r="AG103" i="85"/>
  <c r="AG93" i="85"/>
  <c r="AE112" i="79" l="1"/>
  <c r="AE108" i="79"/>
  <c r="AE107" i="79"/>
  <c r="AE104" i="79"/>
  <c r="AE103" i="79"/>
  <c r="AC112" i="79"/>
  <c r="AC110" i="79"/>
  <c r="AE100" i="79"/>
  <c r="AE97" i="79"/>
  <c r="AE91" i="79"/>
  <c r="AE82" i="79"/>
  <c r="AE71" i="79"/>
  <c r="AE62" i="79"/>
  <c r="AE110" i="79" s="1"/>
  <c r="AE56" i="79"/>
  <c r="AE6" i="79"/>
  <c r="AE106" i="79" s="1"/>
  <c r="AC6" i="79"/>
  <c r="AC56" i="79"/>
  <c r="AC62" i="79"/>
  <c r="AC71" i="79"/>
  <c r="AC82" i="79"/>
  <c r="AC107" i="79" s="1"/>
  <c r="AC97" i="79"/>
  <c r="AC100" i="79"/>
  <c r="AC105" i="79"/>
  <c r="AC104" i="79"/>
  <c r="AC103" i="79"/>
  <c r="AG90" i="79"/>
  <c r="AF90" i="79"/>
  <c r="AD90" i="79"/>
  <c r="AC90" i="79"/>
  <c r="AC91" i="79" s="1"/>
  <c r="AC108" i="79" s="1"/>
  <c r="AG63" i="79"/>
  <c r="AF63" i="79"/>
  <c r="AD63" i="79"/>
  <c r="AG89" i="79"/>
  <c r="AF89" i="79"/>
  <c r="AD89" i="79"/>
  <c r="AC89" i="79"/>
  <c r="AG88" i="79"/>
  <c r="AF88" i="79"/>
  <c r="AD88" i="79"/>
  <c r="AC88" i="79"/>
  <c r="AG87" i="79"/>
  <c r="AF87" i="79"/>
  <c r="AD87" i="79"/>
  <c r="AC87" i="79"/>
  <c r="AG86" i="79"/>
  <c r="AF86" i="79"/>
  <c r="AD86" i="79"/>
  <c r="AC86" i="79"/>
  <c r="AG85" i="79"/>
  <c r="AF85" i="79"/>
  <c r="AD85" i="79"/>
  <c r="AC85" i="79"/>
  <c r="AG84" i="79"/>
  <c r="AF84" i="79"/>
  <c r="AD84" i="79"/>
  <c r="AC84" i="79"/>
  <c r="AG83" i="79"/>
  <c r="AF83" i="79"/>
  <c r="AD83" i="79"/>
  <c r="AC83" i="79"/>
  <c r="AF55" i="79"/>
  <c r="AH55" i="79" s="1"/>
  <c r="AD55" i="79"/>
  <c r="AF54" i="79"/>
  <c r="AH54" i="79" s="1"/>
  <c r="AD54" i="79"/>
  <c r="AF53" i="79"/>
  <c r="AH53" i="79" s="1"/>
  <c r="AD53" i="79"/>
  <c r="AF52" i="79"/>
  <c r="AH52" i="79" s="1"/>
  <c r="AD52" i="79"/>
  <c r="AF51" i="79"/>
  <c r="AH51" i="79" s="1"/>
  <c r="AD51" i="79"/>
  <c r="AF50" i="79"/>
  <c r="AH50" i="79" s="1"/>
  <c r="AD50" i="79"/>
  <c r="AF49" i="79"/>
  <c r="AH49" i="79" s="1"/>
  <c r="AD49" i="79"/>
  <c r="AF48" i="79"/>
  <c r="AH48" i="79" s="1"/>
  <c r="AD48" i="79"/>
  <c r="AF47" i="79"/>
  <c r="AH47" i="79" s="1"/>
  <c r="AD47" i="79"/>
  <c r="AF46" i="79"/>
  <c r="AH46" i="79" s="1"/>
  <c r="AD46" i="79"/>
  <c r="AF45" i="79"/>
  <c r="AH45" i="79" s="1"/>
  <c r="AD45" i="79"/>
  <c r="AG5" i="79"/>
  <c r="AF5" i="79"/>
  <c r="AD5" i="79"/>
  <c r="AF44" i="79"/>
  <c r="AH44" i="79" s="1"/>
  <c r="AD44" i="79"/>
  <c r="AF43" i="79"/>
  <c r="AH43" i="79" s="1"/>
  <c r="AD43" i="79"/>
  <c r="AF42" i="79"/>
  <c r="AH42" i="79" s="1"/>
  <c r="AD42" i="79"/>
  <c r="AF41" i="79"/>
  <c r="AH41" i="79" s="1"/>
  <c r="AD41" i="79"/>
  <c r="AF40" i="79"/>
  <c r="AH40" i="79" s="1"/>
  <c r="AD40" i="79"/>
  <c r="AF39" i="79"/>
  <c r="AH39" i="79" s="1"/>
  <c r="AD39" i="79"/>
  <c r="AF38" i="79"/>
  <c r="AH38" i="79" s="1"/>
  <c r="AD38" i="79"/>
  <c r="AF37" i="79"/>
  <c r="AH37" i="79" s="1"/>
  <c r="AD37" i="79"/>
  <c r="AF36" i="79"/>
  <c r="AH36" i="79" s="1"/>
  <c r="AD36" i="79"/>
  <c r="AF35" i="79"/>
  <c r="AH35" i="79" s="1"/>
  <c r="AD35" i="79"/>
  <c r="AF34" i="79"/>
  <c r="AH34" i="79" s="1"/>
  <c r="AD34" i="79"/>
  <c r="AF33" i="79"/>
  <c r="AH33" i="79" s="1"/>
  <c r="AD33" i="79"/>
  <c r="AF32" i="79"/>
  <c r="AH32" i="79" s="1"/>
  <c r="AD32" i="79"/>
  <c r="AF31" i="79"/>
  <c r="AH31" i="79" s="1"/>
  <c r="AD31" i="79"/>
  <c r="AF30" i="79"/>
  <c r="AH30" i="79" s="1"/>
  <c r="AD30" i="79"/>
  <c r="AF29" i="79"/>
  <c r="AH29" i="79" s="1"/>
  <c r="AD29" i="79"/>
  <c r="AF28" i="79"/>
  <c r="AH28" i="79" s="1"/>
  <c r="AD28" i="79"/>
  <c r="AF27" i="79"/>
  <c r="AH27" i="79" s="1"/>
  <c r="AD27" i="79"/>
  <c r="AF26" i="79"/>
  <c r="AH26" i="79" s="1"/>
  <c r="AD26" i="79"/>
  <c r="AF25" i="79"/>
  <c r="AH25" i="79" s="1"/>
  <c r="AD25" i="79"/>
  <c r="AF24" i="79"/>
  <c r="AH24" i="79" s="1"/>
  <c r="AD24" i="79"/>
  <c r="AG99" i="79"/>
  <c r="AF99" i="79"/>
  <c r="AD99" i="79"/>
  <c r="AF23" i="79"/>
  <c r="AH23" i="79" s="1"/>
  <c r="AD23" i="79"/>
  <c r="AF22" i="79"/>
  <c r="AH22" i="79" s="1"/>
  <c r="AD22" i="79"/>
  <c r="AF21" i="79"/>
  <c r="AH21" i="79" s="1"/>
  <c r="AD21" i="79"/>
  <c r="AF20" i="79"/>
  <c r="AH20" i="79" s="1"/>
  <c r="AD20" i="79"/>
  <c r="AF19" i="79"/>
  <c r="AH19" i="79" s="1"/>
  <c r="AD19" i="79"/>
  <c r="AF18" i="79"/>
  <c r="AH18" i="79" s="1"/>
  <c r="AD18" i="79"/>
  <c r="AG92" i="79"/>
  <c r="AF92" i="79"/>
  <c r="AD92" i="79"/>
  <c r="AG4" i="79"/>
  <c r="AF4" i="79"/>
  <c r="AD4" i="79"/>
  <c r="AF17" i="79"/>
  <c r="AH17" i="79" s="1"/>
  <c r="AD17" i="79"/>
  <c r="AF16" i="79"/>
  <c r="AH16" i="79" s="1"/>
  <c r="AD16" i="79"/>
  <c r="AF15" i="79"/>
  <c r="AH15" i="79" s="1"/>
  <c r="AD15" i="79"/>
  <c r="AF14" i="79"/>
  <c r="AH14" i="79" s="1"/>
  <c r="AD14" i="79"/>
  <c r="AF13" i="79"/>
  <c r="AH13" i="79" s="1"/>
  <c r="AD13" i="79"/>
  <c r="AF12" i="79"/>
  <c r="AH12" i="79" s="1"/>
  <c r="AD12" i="79"/>
  <c r="AF11" i="79"/>
  <c r="AH11" i="79" s="1"/>
  <c r="AD11" i="79"/>
  <c r="AF10" i="79"/>
  <c r="AH10" i="79" s="1"/>
  <c r="AD10" i="79"/>
  <c r="AF9" i="79"/>
  <c r="AH9" i="79" s="1"/>
  <c r="AD9" i="79"/>
  <c r="AF8" i="79"/>
  <c r="AH8" i="79" s="1"/>
  <c r="AD8" i="79"/>
  <c r="AF7" i="79"/>
  <c r="AH7" i="79" s="1"/>
  <c r="AD7" i="79"/>
  <c r="AG81" i="79"/>
  <c r="AF81" i="79"/>
  <c r="AD81" i="79"/>
  <c r="AG74" i="79"/>
  <c r="AF74" i="79"/>
  <c r="AD74" i="79"/>
  <c r="AG65" i="79"/>
  <c r="AF65" i="79"/>
  <c r="AD65" i="79"/>
  <c r="AG80" i="79"/>
  <c r="AF80" i="79"/>
  <c r="AD80" i="79"/>
  <c r="AG3" i="79"/>
  <c r="AF3" i="79"/>
  <c r="AD3" i="79"/>
  <c r="AG79" i="79"/>
  <c r="AF79" i="79"/>
  <c r="AD79" i="79"/>
  <c r="AG61" i="79"/>
  <c r="AF61" i="79"/>
  <c r="AD61" i="79"/>
  <c r="AG78" i="79"/>
  <c r="AF78" i="79"/>
  <c r="AD78" i="79"/>
  <c r="AG96" i="79"/>
  <c r="AF96" i="79"/>
  <c r="AD96" i="79"/>
  <c r="AG98" i="79"/>
  <c r="AF98" i="79"/>
  <c r="AD98" i="79"/>
  <c r="AG95" i="79"/>
  <c r="AF95" i="79"/>
  <c r="AD95" i="79"/>
  <c r="AG94" i="79"/>
  <c r="AF94" i="79"/>
  <c r="AD94" i="79"/>
  <c r="AG60" i="79"/>
  <c r="AF60" i="79"/>
  <c r="AD60" i="79"/>
  <c r="AG72" i="79"/>
  <c r="AF72" i="79"/>
  <c r="AD72" i="79"/>
  <c r="AG59" i="79"/>
  <c r="AF59" i="79"/>
  <c r="AD59" i="79"/>
  <c r="AG70" i="79"/>
  <c r="AF70" i="79"/>
  <c r="AD70" i="79"/>
  <c r="AG58" i="79"/>
  <c r="AF58" i="79"/>
  <c r="AD58" i="79"/>
  <c r="AG69" i="79"/>
  <c r="AF69" i="79"/>
  <c r="AD69" i="79"/>
  <c r="AF67" i="79"/>
  <c r="AH67" i="79" s="1"/>
  <c r="AD67" i="79"/>
  <c r="AG2" i="79"/>
  <c r="AF2" i="79"/>
  <c r="AD2" i="79"/>
  <c r="AG57" i="79"/>
  <c r="AF57" i="79"/>
  <c r="AD57" i="79"/>
  <c r="AG77" i="79"/>
  <c r="AF77" i="79"/>
  <c r="AD77" i="79"/>
  <c r="AG76" i="79"/>
  <c r="AF76" i="79"/>
  <c r="AD76" i="79"/>
  <c r="AE49" i="31"/>
  <c r="AE69" i="31" s="1"/>
  <c r="AE44" i="31"/>
  <c r="AE41" i="31"/>
  <c r="AC41" i="31"/>
  <c r="AE34" i="31"/>
  <c r="AE28" i="31"/>
  <c r="AE67" i="31"/>
  <c r="AE66" i="31"/>
  <c r="AE65" i="31"/>
  <c r="AE61" i="31"/>
  <c r="AE60" i="31"/>
  <c r="AC67" i="31"/>
  <c r="AC64" i="31"/>
  <c r="AC28" i="31"/>
  <c r="AC34" i="31"/>
  <c r="AC49" i="31"/>
  <c r="AC69" i="31" s="1"/>
  <c r="AC44" i="31"/>
  <c r="AC66" i="31"/>
  <c r="AC61" i="31"/>
  <c r="AC60" i="31"/>
  <c r="AG57" i="31"/>
  <c r="AF57" i="31"/>
  <c r="AD57" i="31"/>
  <c r="AC57" i="31"/>
  <c r="AG56" i="31"/>
  <c r="AF56" i="31"/>
  <c r="AD56" i="31"/>
  <c r="AC56" i="31"/>
  <c r="AG55" i="31"/>
  <c r="AF55" i="31"/>
  <c r="AD55" i="31"/>
  <c r="AC55" i="31"/>
  <c r="AG54" i="31"/>
  <c r="AF54" i="31"/>
  <c r="AD54" i="31"/>
  <c r="AC54" i="31"/>
  <c r="AG53" i="31"/>
  <c r="AF53" i="31"/>
  <c r="AD53" i="31"/>
  <c r="AC53" i="31"/>
  <c r="AG52" i="31"/>
  <c r="AF52" i="31"/>
  <c r="AD52" i="31"/>
  <c r="AC52" i="31"/>
  <c r="AC65" i="31" s="1"/>
  <c r="AF27" i="31"/>
  <c r="AH27" i="31" s="1"/>
  <c r="AD27" i="31"/>
  <c r="AF26" i="31"/>
  <c r="AH26" i="31" s="1"/>
  <c r="AD26" i="31"/>
  <c r="AF25" i="31"/>
  <c r="AH25" i="31" s="1"/>
  <c r="AD25" i="31"/>
  <c r="AF24" i="31"/>
  <c r="AH24" i="31" s="1"/>
  <c r="AD24" i="31"/>
  <c r="AF23" i="31"/>
  <c r="AH23" i="31" s="1"/>
  <c r="AD23" i="31"/>
  <c r="AF22" i="31"/>
  <c r="AH22" i="31" s="1"/>
  <c r="AD22" i="31"/>
  <c r="AF21" i="31"/>
  <c r="AH21" i="31" s="1"/>
  <c r="AD21" i="31"/>
  <c r="AF20" i="31"/>
  <c r="AH20" i="31" s="1"/>
  <c r="AD20" i="31"/>
  <c r="AF19" i="31"/>
  <c r="AH19" i="31" s="1"/>
  <c r="AD19" i="31"/>
  <c r="AF18" i="31"/>
  <c r="AH18" i="31" s="1"/>
  <c r="AD18" i="31"/>
  <c r="AF17" i="31"/>
  <c r="AH17" i="31" s="1"/>
  <c r="AD17" i="31"/>
  <c r="AF16" i="31"/>
  <c r="AH16" i="31" s="1"/>
  <c r="AD16" i="31"/>
  <c r="AF15" i="31"/>
  <c r="AH15" i="31" s="1"/>
  <c r="AD15" i="31"/>
  <c r="AF14" i="31"/>
  <c r="AH14" i="31" s="1"/>
  <c r="AD14" i="31"/>
  <c r="AF13" i="31"/>
  <c r="AH13" i="31" s="1"/>
  <c r="AD13" i="31"/>
  <c r="AF12" i="31"/>
  <c r="AH12" i="31" s="1"/>
  <c r="AD12" i="31"/>
  <c r="AF11" i="31"/>
  <c r="AH11" i="31" s="1"/>
  <c r="AD11" i="31"/>
  <c r="AF10" i="31"/>
  <c r="AH10" i="31" s="1"/>
  <c r="AD10" i="31"/>
  <c r="AF9" i="31"/>
  <c r="AH9" i="31" s="1"/>
  <c r="AD9" i="31"/>
  <c r="AF8" i="31"/>
  <c r="AH8" i="31" s="1"/>
  <c r="AD8" i="31"/>
  <c r="AF7" i="31"/>
  <c r="AH7" i="31" s="1"/>
  <c r="AD7" i="31"/>
  <c r="AF6" i="31"/>
  <c r="AH6" i="31" s="1"/>
  <c r="AD6" i="31"/>
  <c r="AF5" i="31"/>
  <c r="AH5" i="31" s="1"/>
  <c r="AD5" i="31"/>
  <c r="AF4" i="31"/>
  <c r="AH4" i="31" s="1"/>
  <c r="AD4" i="31"/>
  <c r="AG43" i="31"/>
  <c r="AF43" i="31"/>
  <c r="AD43" i="31"/>
  <c r="AG42" i="31"/>
  <c r="AF42" i="31"/>
  <c r="AD42" i="31"/>
  <c r="AG40" i="31"/>
  <c r="AF40" i="31"/>
  <c r="AD40" i="31"/>
  <c r="AG2" i="31"/>
  <c r="AF2" i="31"/>
  <c r="AD2" i="31"/>
  <c r="AG33" i="31"/>
  <c r="AF33" i="31"/>
  <c r="AD33" i="31"/>
  <c r="AG48" i="31"/>
  <c r="AF48" i="31"/>
  <c r="AD48" i="31"/>
  <c r="AG39" i="31"/>
  <c r="AF39" i="31"/>
  <c r="AD39" i="31"/>
  <c r="AG47" i="31"/>
  <c r="AF47" i="31"/>
  <c r="AD47" i="31"/>
  <c r="AG32" i="31"/>
  <c r="AF32" i="31"/>
  <c r="AD32" i="31"/>
  <c r="AG35" i="31"/>
  <c r="AF35" i="31"/>
  <c r="AD35" i="31"/>
  <c r="AG50" i="31"/>
  <c r="AF50" i="31"/>
  <c r="AD50" i="31"/>
  <c r="AG37" i="31"/>
  <c r="AF37" i="31"/>
  <c r="AD37" i="31"/>
  <c r="AG31" i="31"/>
  <c r="AF31" i="31"/>
  <c r="AD31" i="31"/>
  <c r="AG29" i="31"/>
  <c r="AH29" i="31" s="1"/>
  <c r="AD29" i="31"/>
  <c r="AH45" i="31"/>
  <c r="AD45" i="31"/>
  <c r="J56" i="31"/>
  <c r="J100" i="79"/>
  <c r="J58" i="31"/>
  <c r="J57" i="31"/>
  <c r="L59" i="31"/>
  <c r="L58" i="31"/>
  <c r="L57" i="31"/>
  <c r="L56" i="31"/>
  <c r="N27" i="96"/>
  <c r="M27" i="96"/>
  <c r="N26" i="96"/>
  <c r="M26" i="96"/>
  <c r="N25" i="96"/>
  <c r="M25" i="96"/>
  <c r="N24" i="96"/>
  <c r="M24" i="96"/>
  <c r="N23" i="96"/>
  <c r="M23" i="96"/>
  <c r="N22" i="96"/>
  <c r="M22" i="96"/>
  <c r="M21" i="96"/>
  <c r="N20" i="96"/>
  <c r="M20" i="96"/>
  <c r="M19" i="96"/>
  <c r="O19" i="96" s="1"/>
  <c r="N18" i="96"/>
  <c r="M18" i="96"/>
  <c r="N17" i="96"/>
  <c r="M17" i="96"/>
  <c r="N16" i="96"/>
  <c r="M16" i="96"/>
  <c r="N15" i="96"/>
  <c r="M15" i="96"/>
  <c r="N14" i="96"/>
  <c r="M14" i="96"/>
  <c r="N13" i="96"/>
  <c r="M13" i="96"/>
  <c r="M12" i="96"/>
  <c r="M11" i="96"/>
  <c r="N10" i="96"/>
  <c r="M10" i="96"/>
  <c r="M9" i="96"/>
  <c r="N8" i="96"/>
  <c r="M8" i="96"/>
  <c r="N7" i="96"/>
  <c r="M7" i="96"/>
  <c r="N6" i="96"/>
  <c r="M6" i="96"/>
  <c r="N5" i="96"/>
  <c r="M5" i="96"/>
  <c r="N4" i="96"/>
  <c r="M4" i="96"/>
  <c r="N3" i="96"/>
  <c r="M3" i="96"/>
  <c r="J80" i="96"/>
  <c r="J79" i="96"/>
  <c r="J78" i="96"/>
  <c r="J77" i="96"/>
  <c r="L95" i="96"/>
  <c r="I87" i="96"/>
  <c r="H87" i="96"/>
  <c r="N86" i="96"/>
  <c r="M86" i="96"/>
  <c r="K86" i="96"/>
  <c r="J86" i="96"/>
  <c r="N85" i="96"/>
  <c r="M85" i="96"/>
  <c r="K85" i="96"/>
  <c r="J85" i="96"/>
  <c r="N84" i="96"/>
  <c r="M84" i="96"/>
  <c r="K84" i="96"/>
  <c r="J84" i="96"/>
  <c r="N82" i="96"/>
  <c r="M82" i="96"/>
  <c r="K82" i="96"/>
  <c r="J82" i="96"/>
  <c r="N81" i="96"/>
  <c r="M81" i="96"/>
  <c r="K81" i="96"/>
  <c r="J81" i="96"/>
  <c r="N80" i="96"/>
  <c r="M80" i="96"/>
  <c r="K80" i="96"/>
  <c r="N79" i="96"/>
  <c r="M79" i="96"/>
  <c r="K79" i="96"/>
  <c r="N78" i="96"/>
  <c r="M78" i="96"/>
  <c r="K78" i="96"/>
  <c r="N77" i="96"/>
  <c r="M77" i="96"/>
  <c r="K77" i="96"/>
  <c r="N76" i="96"/>
  <c r="M76" i="96"/>
  <c r="K76" i="96"/>
  <c r="J76" i="96"/>
  <c r="M49" i="96"/>
  <c r="O49" i="96" s="1"/>
  <c r="K49" i="96"/>
  <c r="M48" i="96"/>
  <c r="O48" i="96" s="1"/>
  <c r="K48" i="96"/>
  <c r="M47" i="96"/>
  <c r="O47" i="96" s="1"/>
  <c r="K47" i="96"/>
  <c r="M46" i="96"/>
  <c r="O46" i="96" s="1"/>
  <c r="K46" i="96"/>
  <c r="M45" i="96"/>
  <c r="O45" i="96" s="1"/>
  <c r="K45" i="96"/>
  <c r="M44" i="96"/>
  <c r="O44" i="96" s="1"/>
  <c r="K44" i="96"/>
  <c r="M43" i="96"/>
  <c r="O43" i="96" s="1"/>
  <c r="K43" i="96"/>
  <c r="M42" i="96"/>
  <c r="O42" i="96" s="1"/>
  <c r="K42" i="96"/>
  <c r="M41" i="96"/>
  <c r="O41" i="96" s="1"/>
  <c r="K41" i="96"/>
  <c r="M40" i="96"/>
  <c r="O40" i="96" s="1"/>
  <c r="K40" i="96"/>
  <c r="M39" i="96"/>
  <c r="O39" i="96" s="1"/>
  <c r="K39" i="96"/>
  <c r="M38" i="96"/>
  <c r="O38" i="96" s="1"/>
  <c r="K38" i="96"/>
  <c r="M37" i="96"/>
  <c r="O37" i="96" s="1"/>
  <c r="K37" i="96"/>
  <c r="M36" i="96"/>
  <c r="O36" i="96" s="1"/>
  <c r="K36" i="96"/>
  <c r="M35" i="96"/>
  <c r="O35" i="96" s="1"/>
  <c r="K35" i="96"/>
  <c r="M34" i="96"/>
  <c r="O34" i="96" s="1"/>
  <c r="M33" i="96"/>
  <c r="O33" i="96" s="1"/>
  <c r="M32" i="96"/>
  <c r="O32" i="96" s="1"/>
  <c r="K32" i="96"/>
  <c r="M31" i="96"/>
  <c r="O31" i="96" s="1"/>
  <c r="K31" i="96"/>
  <c r="M30" i="96"/>
  <c r="O30" i="96" s="1"/>
  <c r="K30" i="96"/>
  <c r="M29" i="96"/>
  <c r="O29" i="96" s="1"/>
  <c r="K29" i="96"/>
  <c r="K27" i="96"/>
  <c r="K26" i="96"/>
  <c r="K25" i="96"/>
  <c r="K24" i="96"/>
  <c r="K23" i="96"/>
  <c r="K22" i="96"/>
  <c r="K21" i="96"/>
  <c r="K20" i="96"/>
  <c r="K19" i="96"/>
  <c r="K18" i="96"/>
  <c r="K17" i="96"/>
  <c r="K16" i="96"/>
  <c r="K15" i="96"/>
  <c r="K14" i="96"/>
  <c r="K13" i="96"/>
  <c r="K12" i="96"/>
  <c r="K11" i="96"/>
  <c r="K10" i="96"/>
  <c r="K9" i="96"/>
  <c r="K8" i="96"/>
  <c r="K7" i="96"/>
  <c r="K6" i="96"/>
  <c r="K5" i="96"/>
  <c r="K4" i="96"/>
  <c r="K3" i="96"/>
  <c r="N2" i="96"/>
  <c r="M2" i="96"/>
  <c r="K2" i="96"/>
  <c r="AE105" i="79" l="1"/>
  <c r="AE111" i="79" s="1"/>
  <c r="AC62" i="31"/>
  <c r="AE62" i="31"/>
  <c r="AE63" i="31"/>
  <c r="J95" i="96"/>
  <c r="J87" i="96"/>
  <c r="O7" i="96"/>
  <c r="O15" i="96"/>
  <c r="O24" i="96"/>
  <c r="O23" i="96"/>
  <c r="O81" i="96"/>
  <c r="O20" i="96"/>
  <c r="O14" i="96"/>
  <c r="O25" i="96"/>
  <c r="O27" i="96"/>
  <c r="O8" i="96"/>
  <c r="O82" i="96"/>
  <c r="O84" i="96"/>
  <c r="O85" i="96"/>
  <c r="O86" i="96"/>
  <c r="O3" i="96"/>
  <c r="O26" i="96"/>
  <c r="O22" i="96"/>
  <c r="O10" i="96"/>
  <c r="AC106" i="79"/>
  <c r="AC111" i="79" s="1"/>
  <c r="AH90" i="79"/>
  <c r="AH83" i="79"/>
  <c r="AH87" i="79"/>
  <c r="AH88" i="79"/>
  <c r="AH77" i="79"/>
  <c r="AH59" i="79"/>
  <c r="AH95" i="79"/>
  <c r="AH61" i="79"/>
  <c r="AH65" i="79"/>
  <c r="AH69" i="79"/>
  <c r="AH72" i="79"/>
  <c r="AH98" i="79"/>
  <c r="AH79" i="79"/>
  <c r="AH74" i="79"/>
  <c r="AH58" i="79"/>
  <c r="AH60" i="79"/>
  <c r="AH96" i="79"/>
  <c r="AH3" i="79"/>
  <c r="AH81" i="79"/>
  <c r="AH85" i="79"/>
  <c r="AH86" i="79"/>
  <c r="AH63" i="79"/>
  <c r="AH70" i="79"/>
  <c r="AH94" i="79"/>
  <c r="AH78" i="79"/>
  <c r="AH80" i="79"/>
  <c r="AH99" i="79"/>
  <c r="AH5" i="79"/>
  <c r="AH57" i="79"/>
  <c r="AH89" i="79"/>
  <c r="AH2" i="79"/>
  <c r="AH4" i="79"/>
  <c r="AH84" i="79"/>
  <c r="AH76" i="79"/>
  <c r="AH92" i="79"/>
  <c r="AE64" i="31"/>
  <c r="AC63" i="31"/>
  <c r="AH53" i="31"/>
  <c r="AH55" i="31"/>
  <c r="AH56" i="31"/>
  <c r="AH37" i="31"/>
  <c r="AH47" i="31"/>
  <c r="AH33" i="31"/>
  <c r="AH52" i="31"/>
  <c r="AH31" i="31"/>
  <c r="AH35" i="31"/>
  <c r="AH39" i="31"/>
  <c r="AH2" i="31"/>
  <c r="AH50" i="31"/>
  <c r="AH40" i="31"/>
  <c r="AH42" i="31"/>
  <c r="L60" i="31"/>
  <c r="AH32" i="31"/>
  <c r="AH48" i="31"/>
  <c r="AH57" i="31"/>
  <c r="AH43" i="31"/>
  <c r="AH54" i="31"/>
  <c r="O12" i="96"/>
  <c r="O18" i="96"/>
  <c r="O11" i="96"/>
  <c r="O78" i="96"/>
  <c r="O79" i="96"/>
  <c r="O77" i="96"/>
  <c r="O4" i="96"/>
  <c r="O13" i="96"/>
  <c r="O16" i="96"/>
  <c r="K87" i="96"/>
  <c r="O21" i="96"/>
  <c r="N87" i="96"/>
  <c r="O5" i="96"/>
  <c r="M87" i="96"/>
  <c r="O6" i="96"/>
  <c r="O9" i="96"/>
  <c r="O17" i="96"/>
  <c r="O76" i="96"/>
  <c r="O80" i="96"/>
  <c r="L96" i="96"/>
  <c r="L97" i="96" s="1"/>
  <c r="O2" i="96"/>
  <c r="AC113" i="79" l="1"/>
  <c r="AE113" i="79"/>
  <c r="AC68" i="31"/>
  <c r="AE68" i="31"/>
  <c r="AE70" i="31" s="1"/>
  <c r="AC70" i="31"/>
  <c r="J96" i="96"/>
  <c r="O87" i="96"/>
  <c r="N29" i="94" l="1"/>
  <c r="N7" i="94"/>
  <c r="N6" i="94"/>
  <c r="N5" i="94"/>
  <c r="N48" i="94"/>
  <c r="M48" i="94"/>
  <c r="K48" i="94"/>
  <c r="N47" i="94"/>
  <c r="M47" i="94"/>
  <c r="K47" i="94"/>
  <c r="N46" i="94"/>
  <c r="M46" i="94"/>
  <c r="K46" i="94"/>
  <c r="N45" i="94"/>
  <c r="M45" i="94"/>
  <c r="K45" i="94"/>
  <c r="N44" i="94"/>
  <c r="M44" i="94"/>
  <c r="K44" i="94"/>
  <c r="N43" i="94"/>
  <c r="M43" i="94"/>
  <c r="K43" i="94"/>
  <c r="M37" i="94"/>
  <c r="K37" i="94"/>
  <c r="M36" i="94"/>
  <c r="O36" i="94" s="1"/>
  <c r="K36" i="94"/>
  <c r="M35" i="94"/>
  <c r="K35" i="94"/>
  <c r="N34" i="94"/>
  <c r="M34" i="94"/>
  <c r="K34" i="94"/>
  <c r="N33" i="94"/>
  <c r="M33" i="94"/>
  <c r="K33" i="94"/>
  <c r="M32" i="94"/>
  <c r="K32" i="94"/>
  <c r="M31" i="94"/>
  <c r="O31" i="94" s="1"/>
  <c r="K31" i="94"/>
  <c r="N21" i="94"/>
  <c r="N17" i="94"/>
  <c r="N16" i="94"/>
  <c r="N9" i="94"/>
  <c r="N10" i="94"/>
  <c r="N4" i="94"/>
  <c r="N55" i="94"/>
  <c r="K54" i="94"/>
  <c r="K55" i="94"/>
  <c r="N54" i="94"/>
  <c r="K10" i="94"/>
  <c r="K9" i="94"/>
  <c r="K8" i="94"/>
  <c r="K7" i="94"/>
  <c r="K6" i="94"/>
  <c r="L81" i="94"/>
  <c r="I81" i="94"/>
  <c r="H81" i="94"/>
  <c r="N80" i="94"/>
  <c r="M80" i="94"/>
  <c r="K80" i="94"/>
  <c r="J80" i="94"/>
  <c r="N79" i="94"/>
  <c r="M79" i="94"/>
  <c r="K79" i="94"/>
  <c r="J79" i="94"/>
  <c r="N78" i="94"/>
  <c r="M78" i="94"/>
  <c r="K78" i="94"/>
  <c r="J78" i="94"/>
  <c r="N77" i="94"/>
  <c r="M77" i="94"/>
  <c r="K77" i="94"/>
  <c r="N76" i="94"/>
  <c r="M76" i="94"/>
  <c r="K76" i="94"/>
  <c r="N75" i="94"/>
  <c r="M75" i="94"/>
  <c r="K75" i="94"/>
  <c r="J75" i="94"/>
  <c r="N74" i="94"/>
  <c r="M74" i="94"/>
  <c r="K74" i="94"/>
  <c r="N73" i="94"/>
  <c r="M73" i="94"/>
  <c r="K73" i="94"/>
  <c r="J73" i="94"/>
  <c r="N72" i="94"/>
  <c r="M72" i="94"/>
  <c r="K72" i="94"/>
  <c r="J72" i="94"/>
  <c r="N71" i="94"/>
  <c r="M71" i="94"/>
  <c r="K71" i="94"/>
  <c r="J71" i="94"/>
  <c r="N70" i="94"/>
  <c r="M70" i="94"/>
  <c r="K70" i="94"/>
  <c r="N69" i="94"/>
  <c r="M69" i="94"/>
  <c r="K69" i="94"/>
  <c r="N68" i="94"/>
  <c r="M68" i="94"/>
  <c r="K68" i="94"/>
  <c r="J68" i="94"/>
  <c r="M67" i="94"/>
  <c r="O67" i="94" s="1"/>
  <c r="K67" i="94"/>
  <c r="M66" i="94"/>
  <c r="O66" i="94" s="1"/>
  <c r="K66" i="94"/>
  <c r="M65" i="94"/>
  <c r="K65" i="94"/>
  <c r="M64" i="94"/>
  <c r="O64" i="94" s="1"/>
  <c r="K64" i="94"/>
  <c r="M63" i="94"/>
  <c r="O63" i="94" s="1"/>
  <c r="K63" i="94"/>
  <c r="M62" i="94"/>
  <c r="O62" i="94" s="1"/>
  <c r="K62" i="94"/>
  <c r="M61" i="94"/>
  <c r="O61" i="94" s="1"/>
  <c r="K61" i="94"/>
  <c r="M60" i="94"/>
  <c r="O60" i="94" s="1"/>
  <c r="K60" i="94"/>
  <c r="M59" i="94"/>
  <c r="O59" i="94" s="1"/>
  <c r="K59" i="94"/>
  <c r="M58" i="94"/>
  <c r="O58" i="94" s="1"/>
  <c r="K58" i="94"/>
  <c r="M57" i="94"/>
  <c r="O57" i="94" s="1"/>
  <c r="K57" i="94"/>
  <c r="M56" i="94"/>
  <c r="O56" i="94" s="1"/>
  <c r="K56" i="94"/>
  <c r="M55" i="94"/>
  <c r="M54" i="94"/>
  <c r="M53" i="94"/>
  <c r="O53" i="94" s="1"/>
  <c r="K53" i="94"/>
  <c r="M52" i="94"/>
  <c r="O52" i="94" s="1"/>
  <c r="K52" i="94"/>
  <c r="M51" i="94"/>
  <c r="O51" i="94" s="1"/>
  <c r="K51" i="94"/>
  <c r="M50" i="94"/>
  <c r="O50" i="94" s="1"/>
  <c r="K50" i="94"/>
  <c r="M49" i="94"/>
  <c r="K49" i="94"/>
  <c r="N42" i="94"/>
  <c r="M42" i="94"/>
  <c r="K42" i="94"/>
  <c r="N41" i="94"/>
  <c r="M41" i="94"/>
  <c r="K41" i="94"/>
  <c r="N40" i="94"/>
  <c r="M40" i="94"/>
  <c r="K40" i="94"/>
  <c r="N39" i="94"/>
  <c r="M39" i="94"/>
  <c r="K39" i="94"/>
  <c r="N38" i="94"/>
  <c r="M38" i="94"/>
  <c r="K38" i="94"/>
  <c r="N30" i="94"/>
  <c r="M30" i="94"/>
  <c r="K30" i="94"/>
  <c r="M29" i="94"/>
  <c r="K29" i="94"/>
  <c r="N28" i="94"/>
  <c r="M28" i="94"/>
  <c r="K28" i="94"/>
  <c r="N27" i="94"/>
  <c r="M27" i="94"/>
  <c r="K27" i="94"/>
  <c r="N26" i="94"/>
  <c r="M26" i="94"/>
  <c r="K26" i="94"/>
  <c r="N25" i="94"/>
  <c r="M25" i="94"/>
  <c r="K25" i="94"/>
  <c r="N24" i="94"/>
  <c r="M24" i="94"/>
  <c r="K24" i="94"/>
  <c r="N23" i="94"/>
  <c r="M23" i="94"/>
  <c r="K23" i="94"/>
  <c r="N22" i="94"/>
  <c r="M22" i="94"/>
  <c r="K22" i="94"/>
  <c r="M21" i="94"/>
  <c r="K21" i="94"/>
  <c r="N20" i="94"/>
  <c r="M20" i="94"/>
  <c r="K20" i="94"/>
  <c r="N19" i="94"/>
  <c r="M19" i="94"/>
  <c r="K19" i="94"/>
  <c r="N18" i="94"/>
  <c r="M18" i="94"/>
  <c r="K18" i="94"/>
  <c r="M17" i="94"/>
  <c r="K17" i="94"/>
  <c r="M16" i="94"/>
  <c r="K16" i="94"/>
  <c r="N15" i="94"/>
  <c r="M15" i="94"/>
  <c r="K15" i="94"/>
  <c r="N14" i="94"/>
  <c r="M14" i="94"/>
  <c r="K14" i="94"/>
  <c r="N13" i="94"/>
  <c r="M13" i="94"/>
  <c r="K13" i="94"/>
  <c r="N12" i="94"/>
  <c r="M12" i="94"/>
  <c r="K12" i="94"/>
  <c r="N11" i="94"/>
  <c r="M11" i="94"/>
  <c r="K11" i="94"/>
  <c r="M10" i="94"/>
  <c r="M9" i="94"/>
  <c r="M7" i="94"/>
  <c r="M6" i="94"/>
  <c r="M5" i="94"/>
  <c r="K5" i="94"/>
  <c r="M4" i="94"/>
  <c r="K4" i="94"/>
  <c r="N3" i="94"/>
  <c r="M3" i="94"/>
  <c r="K3" i="94"/>
  <c r="N2" i="94"/>
  <c r="M2" i="94"/>
  <c r="K2" i="94"/>
  <c r="O44" i="94" l="1"/>
  <c r="O48" i="94"/>
  <c r="O38" i="94"/>
  <c r="O54" i="94"/>
  <c r="O45" i="94"/>
  <c r="O30" i="94"/>
  <c r="O43" i="94"/>
  <c r="O46" i="94"/>
  <c r="O47" i="94"/>
  <c r="O10" i="94"/>
  <c r="O75" i="94"/>
  <c r="O23" i="94"/>
  <c r="O27" i="94"/>
  <c r="O78" i="94"/>
  <c r="O22" i="94"/>
  <c r="O26" i="94"/>
  <c r="O49" i="94"/>
  <c r="O69" i="94"/>
  <c r="O72" i="94"/>
  <c r="O15" i="94"/>
  <c r="O33" i="94"/>
  <c r="O77" i="94"/>
  <c r="O42" i="94"/>
  <c r="O41" i="94"/>
  <c r="O40" i="94"/>
  <c r="O37" i="94"/>
  <c r="O35" i="94"/>
  <c r="O34" i="94"/>
  <c r="O32" i="94"/>
  <c r="O28" i="94"/>
  <c r="O25" i="94"/>
  <c r="O20" i="94"/>
  <c r="O19" i="94"/>
  <c r="O18" i="94"/>
  <c r="O14" i="94"/>
  <c r="O13" i="94"/>
  <c r="O9" i="94"/>
  <c r="O6" i="94"/>
  <c r="K81" i="94"/>
  <c r="O55" i="94"/>
  <c r="O76" i="94"/>
  <c r="O73" i="94"/>
  <c r="O71" i="94"/>
  <c r="O16" i="94"/>
  <c r="O29" i="94"/>
  <c r="M81" i="94"/>
  <c r="O3" i="94"/>
  <c r="O8" i="94"/>
  <c r="O11" i="94"/>
  <c r="O17" i="94"/>
  <c r="O24" i="94"/>
  <c r="O39" i="94"/>
  <c r="O74" i="94"/>
  <c r="O79" i="94"/>
  <c r="O80" i="94"/>
  <c r="O5" i="94"/>
  <c r="O21" i="94"/>
  <c r="O65" i="94"/>
  <c r="O68" i="94"/>
  <c r="O70" i="94"/>
  <c r="O7" i="94"/>
  <c r="O12" i="94"/>
  <c r="N81" i="94"/>
  <c r="O4" i="94"/>
  <c r="O2" i="94"/>
  <c r="J81" i="94"/>
  <c r="O81" i="94" l="1"/>
  <c r="L98" i="88" l="1"/>
  <c r="L99" i="88" s="1"/>
  <c r="K54" i="90" l="1"/>
  <c r="M54" i="90"/>
  <c r="O54" i="90" s="1"/>
  <c r="N29" i="90"/>
  <c r="J84" i="90"/>
  <c r="J83" i="90"/>
  <c r="J82" i="90"/>
  <c r="J81" i="90"/>
  <c r="J80" i="90"/>
  <c r="J79" i="90"/>
  <c r="J78" i="90"/>
  <c r="N4" i="90"/>
  <c r="AE113" i="88"/>
  <c r="AC113" i="88"/>
  <c r="AE104" i="88"/>
  <c r="AC104" i="88"/>
  <c r="AE52" i="88"/>
  <c r="AE46" i="88"/>
  <c r="AC46" i="88"/>
  <c r="AE41" i="88"/>
  <c r="AC41" i="88"/>
  <c r="AE36" i="88"/>
  <c r="AC36" i="88"/>
  <c r="AE32" i="88"/>
  <c r="AC32" i="88"/>
  <c r="AE27" i="88"/>
  <c r="AE24" i="88"/>
  <c r="AC24" i="88"/>
  <c r="AE15" i="88"/>
  <c r="AE8" i="88"/>
  <c r="AC8" i="88"/>
  <c r="AE5" i="88"/>
  <c r="AE116" i="88" s="1"/>
  <c r="AC5" i="88"/>
  <c r="AG14" i="88"/>
  <c r="AF14" i="88"/>
  <c r="AD14" i="88"/>
  <c r="AC14" i="88"/>
  <c r="AG7" i="88"/>
  <c r="AF7" i="88"/>
  <c r="AD7" i="88"/>
  <c r="AC7" i="88"/>
  <c r="AG13" i="88"/>
  <c r="AF13" i="88"/>
  <c r="AD13" i="88"/>
  <c r="AC13" i="88"/>
  <c r="AC15" i="88" s="1"/>
  <c r="AG26" i="88"/>
  <c r="AF26" i="88"/>
  <c r="AD26" i="88"/>
  <c r="AC26" i="88"/>
  <c r="AC27" i="88" s="1"/>
  <c r="AG6" i="88"/>
  <c r="AF6" i="88"/>
  <c r="AD6" i="88"/>
  <c r="AC6" i="88"/>
  <c r="AG51" i="88"/>
  <c r="AF51" i="88"/>
  <c r="AD51" i="88"/>
  <c r="AC51" i="88"/>
  <c r="AC52" i="88" s="1"/>
  <c r="AG25" i="88"/>
  <c r="AF25" i="88"/>
  <c r="AD25" i="88"/>
  <c r="AG50" i="88"/>
  <c r="AF50" i="88"/>
  <c r="AD50" i="88"/>
  <c r="AG49" i="88"/>
  <c r="AF49" i="88"/>
  <c r="AD49" i="88"/>
  <c r="AG48" i="88"/>
  <c r="AF48" i="88"/>
  <c r="AD48" i="88"/>
  <c r="AG47" i="88"/>
  <c r="AF47" i="88"/>
  <c r="AD47" i="88"/>
  <c r="AG114" i="88"/>
  <c r="AF114" i="88"/>
  <c r="AD114" i="88"/>
  <c r="AF103" i="88"/>
  <c r="AH103" i="88" s="1"/>
  <c r="AD103" i="88"/>
  <c r="AF102" i="88"/>
  <c r="AH102" i="88" s="1"/>
  <c r="AD102" i="88"/>
  <c r="AF101" i="88"/>
  <c r="AH101" i="88" s="1"/>
  <c r="AD101" i="88"/>
  <c r="AF100" i="88"/>
  <c r="AH100" i="88" s="1"/>
  <c r="AD100" i="88"/>
  <c r="AF99" i="88"/>
  <c r="AH99" i="88" s="1"/>
  <c r="AD99" i="88"/>
  <c r="AF98" i="88"/>
  <c r="AH98" i="88" s="1"/>
  <c r="AD98" i="88"/>
  <c r="AF97" i="88"/>
  <c r="AH97" i="88" s="1"/>
  <c r="AD97" i="88"/>
  <c r="AF96" i="88"/>
  <c r="AH96" i="88" s="1"/>
  <c r="AD96" i="88"/>
  <c r="AF95" i="88"/>
  <c r="AH95" i="88" s="1"/>
  <c r="AD95" i="88"/>
  <c r="AF94" i="88"/>
  <c r="AH94" i="88" s="1"/>
  <c r="AD94" i="88"/>
  <c r="AF93" i="88"/>
  <c r="AH93" i="88" s="1"/>
  <c r="AD93" i="88"/>
  <c r="AF92" i="88"/>
  <c r="AH92" i="88" s="1"/>
  <c r="AD92" i="88"/>
  <c r="AF91" i="88"/>
  <c r="AH91" i="88" s="1"/>
  <c r="AD91" i="88"/>
  <c r="AF90" i="88"/>
  <c r="AH90" i="88" s="1"/>
  <c r="AD90" i="88"/>
  <c r="AF89" i="88"/>
  <c r="AH89" i="88" s="1"/>
  <c r="AD89" i="88"/>
  <c r="AF88" i="88"/>
  <c r="AH88" i="88" s="1"/>
  <c r="AD88" i="88"/>
  <c r="AF87" i="88"/>
  <c r="AH87" i="88" s="1"/>
  <c r="AD87" i="88"/>
  <c r="AF86" i="88"/>
  <c r="AH86" i="88" s="1"/>
  <c r="AD86" i="88"/>
  <c r="AF85" i="88"/>
  <c r="AH85" i="88" s="1"/>
  <c r="AD85" i="88"/>
  <c r="AF84" i="88"/>
  <c r="AH84" i="88" s="1"/>
  <c r="AD84" i="88"/>
  <c r="AG105" i="88"/>
  <c r="AF105" i="88"/>
  <c r="AD105" i="88"/>
  <c r="AF83" i="88"/>
  <c r="AH83" i="88" s="1"/>
  <c r="AD83" i="88"/>
  <c r="AF82" i="88"/>
  <c r="AH82" i="88" s="1"/>
  <c r="AD82" i="88"/>
  <c r="AF81" i="88"/>
  <c r="AH81" i="88" s="1"/>
  <c r="AD81" i="88"/>
  <c r="AF80" i="88"/>
  <c r="AH80" i="88" s="1"/>
  <c r="AD80" i="88"/>
  <c r="AF79" i="88"/>
  <c r="AH79" i="88" s="1"/>
  <c r="AD79" i="88"/>
  <c r="AF78" i="88"/>
  <c r="AH78" i="88" s="1"/>
  <c r="AD78" i="88"/>
  <c r="AF77" i="88"/>
  <c r="AH77" i="88" s="1"/>
  <c r="AD77" i="88"/>
  <c r="AF76" i="88"/>
  <c r="AH76" i="88" s="1"/>
  <c r="AD76" i="88"/>
  <c r="AF75" i="88"/>
  <c r="AH75" i="88" s="1"/>
  <c r="AD75" i="88"/>
  <c r="AF74" i="88"/>
  <c r="AH74" i="88" s="1"/>
  <c r="AD74" i="88"/>
  <c r="AF73" i="88"/>
  <c r="AH73" i="88" s="1"/>
  <c r="AD73" i="88"/>
  <c r="AF72" i="88"/>
  <c r="AH72" i="88" s="1"/>
  <c r="AD72" i="88"/>
  <c r="AF71" i="88"/>
  <c r="AH71" i="88" s="1"/>
  <c r="AD71" i="88"/>
  <c r="AF70" i="88"/>
  <c r="AH70" i="88" s="1"/>
  <c r="AD70" i="88"/>
  <c r="AF69" i="88"/>
  <c r="AH69" i="88" s="1"/>
  <c r="AD69" i="88"/>
  <c r="AF68" i="88"/>
  <c r="AH68" i="88" s="1"/>
  <c r="AD68" i="88"/>
  <c r="AF67" i="88"/>
  <c r="AH67" i="88" s="1"/>
  <c r="AD67" i="88"/>
  <c r="AF66" i="88"/>
  <c r="AH66" i="88" s="1"/>
  <c r="AD66" i="88"/>
  <c r="AF65" i="88"/>
  <c r="AH65" i="88" s="1"/>
  <c r="AD65" i="88"/>
  <c r="AF64" i="88"/>
  <c r="AH64" i="88" s="1"/>
  <c r="AD64" i="88"/>
  <c r="AF63" i="88"/>
  <c r="AH63" i="88" s="1"/>
  <c r="AD63" i="88"/>
  <c r="AF62" i="88"/>
  <c r="AH62" i="88" s="1"/>
  <c r="AD62" i="88"/>
  <c r="AF61" i="88"/>
  <c r="AH61" i="88" s="1"/>
  <c r="AD61" i="88"/>
  <c r="AF60" i="88"/>
  <c r="AH60" i="88" s="1"/>
  <c r="AD60" i="88"/>
  <c r="AF59" i="88"/>
  <c r="AH59" i="88" s="1"/>
  <c r="AD59" i="88"/>
  <c r="AF58" i="88"/>
  <c r="AH58" i="88" s="1"/>
  <c r="AD58" i="88"/>
  <c r="AF57" i="88"/>
  <c r="AH57" i="88" s="1"/>
  <c r="AD57" i="88"/>
  <c r="AF56" i="88"/>
  <c r="AH56" i="88" s="1"/>
  <c r="AD56" i="88"/>
  <c r="AF55" i="88"/>
  <c r="AH55" i="88" s="1"/>
  <c r="AD55" i="88"/>
  <c r="AF54" i="88"/>
  <c r="AH54" i="88" s="1"/>
  <c r="AD54" i="88"/>
  <c r="AF53" i="88"/>
  <c r="AH53" i="88" s="1"/>
  <c r="AD53" i="88"/>
  <c r="AG112" i="88"/>
  <c r="AF112" i="88"/>
  <c r="AD112" i="88"/>
  <c r="AG23" i="88"/>
  <c r="AF23" i="88"/>
  <c r="AD23" i="88"/>
  <c r="AG4" i="88"/>
  <c r="AF4" i="88"/>
  <c r="AD4" i="88"/>
  <c r="AG22" i="88"/>
  <c r="AF22" i="88"/>
  <c r="AD22" i="88"/>
  <c r="AG35" i="88"/>
  <c r="AF35" i="88"/>
  <c r="AD35" i="88"/>
  <c r="AG107" i="88"/>
  <c r="AF107" i="88"/>
  <c r="AD107" i="88"/>
  <c r="AG31" i="88"/>
  <c r="AF31" i="88"/>
  <c r="AD31" i="88"/>
  <c r="AG21" i="88"/>
  <c r="AF21" i="88"/>
  <c r="AD21" i="88"/>
  <c r="AG11" i="88"/>
  <c r="AF11" i="88"/>
  <c r="AD11" i="88"/>
  <c r="AG111" i="88"/>
  <c r="AF111" i="88"/>
  <c r="AD111" i="88"/>
  <c r="AG45" i="88"/>
  <c r="AF45" i="88"/>
  <c r="AD45" i="88"/>
  <c r="AG44" i="88"/>
  <c r="AF44" i="88"/>
  <c r="AD44" i="88"/>
  <c r="AG30" i="88"/>
  <c r="AF30" i="88"/>
  <c r="AD30" i="88"/>
  <c r="AG29" i="88"/>
  <c r="AF29" i="88"/>
  <c r="AD29" i="88"/>
  <c r="AG20" i="88"/>
  <c r="AF20" i="88"/>
  <c r="AD20" i="88"/>
  <c r="AG34" i="88"/>
  <c r="AF34" i="88"/>
  <c r="AD34" i="88"/>
  <c r="AG3" i="88"/>
  <c r="AF3" i="88"/>
  <c r="AD3" i="88"/>
  <c r="AG9" i="88"/>
  <c r="AF9" i="88"/>
  <c r="AD9" i="88"/>
  <c r="AG110" i="88"/>
  <c r="AF110" i="88"/>
  <c r="AD110" i="88"/>
  <c r="AG33" i="88"/>
  <c r="AF33" i="88"/>
  <c r="AD33" i="88"/>
  <c r="AG28" i="88"/>
  <c r="AF28" i="88"/>
  <c r="AD28" i="88"/>
  <c r="AG19" i="88"/>
  <c r="AF19" i="88"/>
  <c r="AD19" i="88"/>
  <c r="AG37" i="88"/>
  <c r="AF37" i="88"/>
  <c r="AD37" i="88"/>
  <c r="AG109" i="88"/>
  <c r="AF109" i="88"/>
  <c r="AD109" i="88"/>
  <c r="AG40" i="88"/>
  <c r="AF40" i="88"/>
  <c r="AD40" i="88"/>
  <c r="AG39" i="88"/>
  <c r="AF39" i="88"/>
  <c r="AD39" i="88"/>
  <c r="AG18" i="88"/>
  <c r="AF18" i="88"/>
  <c r="AD18" i="88"/>
  <c r="AG17" i="88"/>
  <c r="AF17" i="88"/>
  <c r="AD17" i="88"/>
  <c r="AG16" i="88"/>
  <c r="AF16" i="88"/>
  <c r="AD16" i="88"/>
  <c r="AG2" i="88"/>
  <c r="AF2" i="88"/>
  <c r="AD2" i="88"/>
  <c r="AG42" i="88"/>
  <c r="AF42" i="88"/>
  <c r="AD42" i="88"/>
  <c r="L85" i="90"/>
  <c r="I85" i="90"/>
  <c r="H85" i="90"/>
  <c r="N84" i="90"/>
  <c r="M84" i="90"/>
  <c r="K84" i="90"/>
  <c r="N83" i="90"/>
  <c r="M83" i="90"/>
  <c r="K83" i="90"/>
  <c r="N82" i="90"/>
  <c r="M82" i="90"/>
  <c r="K82" i="90"/>
  <c r="N81" i="90"/>
  <c r="M81" i="90"/>
  <c r="K81" i="90"/>
  <c r="N80" i="90"/>
  <c r="M80" i="90"/>
  <c r="K80" i="90"/>
  <c r="N79" i="90"/>
  <c r="M79" i="90"/>
  <c r="K79" i="90"/>
  <c r="N78" i="90"/>
  <c r="M78" i="90"/>
  <c r="K78" i="90"/>
  <c r="M77" i="90"/>
  <c r="O77" i="90" s="1"/>
  <c r="K77" i="90"/>
  <c r="M76" i="90"/>
  <c r="O76" i="90" s="1"/>
  <c r="K76" i="90"/>
  <c r="M75" i="90"/>
  <c r="O75" i="90" s="1"/>
  <c r="K75" i="90"/>
  <c r="M74" i="90"/>
  <c r="O74" i="90" s="1"/>
  <c r="K74" i="90"/>
  <c r="M73" i="90"/>
  <c r="O73" i="90" s="1"/>
  <c r="K73" i="90"/>
  <c r="M72" i="90"/>
  <c r="O72" i="90" s="1"/>
  <c r="K72" i="90"/>
  <c r="M71" i="90"/>
  <c r="O71" i="90" s="1"/>
  <c r="K71" i="90"/>
  <c r="M70" i="90"/>
  <c r="O70" i="90" s="1"/>
  <c r="K70" i="90"/>
  <c r="M69" i="90"/>
  <c r="O69" i="90" s="1"/>
  <c r="K69" i="90"/>
  <c r="M68" i="90"/>
  <c r="O68" i="90" s="1"/>
  <c r="K68" i="90"/>
  <c r="M67" i="90"/>
  <c r="O67" i="90" s="1"/>
  <c r="K67" i="90"/>
  <c r="M66" i="90"/>
  <c r="O66" i="90" s="1"/>
  <c r="K66" i="90"/>
  <c r="M65" i="90"/>
  <c r="O65" i="90" s="1"/>
  <c r="K65" i="90"/>
  <c r="M64" i="90"/>
  <c r="O64" i="90" s="1"/>
  <c r="K64" i="90"/>
  <c r="M63" i="90"/>
  <c r="O63" i="90" s="1"/>
  <c r="K63" i="90"/>
  <c r="M62" i="90"/>
  <c r="K62" i="90"/>
  <c r="M61" i="90"/>
  <c r="O61" i="90" s="1"/>
  <c r="K61" i="90"/>
  <c r="M60" i="90"/>
  <c r="O60" i="90" s="1"/>
  <c r="K60" i="90"/>
  <c r="M59" i="90"/>
  <c r="O59" i="90" s="1"/>
  <c r="K59" i="90"/>
  <c r="M58" i="90"/>
  <c r="O58" i="90" s="1"/>
  <c r="K58" i="90"/>
  <c r="M57" i="90"/>
  <c r="O57" i="90" s="1"/>
  <c r="K57" i="90"/>
  <c r="M56" i="90"/>
  <c r="O56" i="90" s="1"/>
  <c r="K56" i="90"/>
  <c r="M55" i="90"/>
  <c r="O55" i="90" s="1"/>
  <c r="K55" i="90"/>
  <c r="M53" i="90"/>
  <c r="O53" i="90" s="1"/>
  <c r="K53" i="90"/>
  <c r="M52" i="90"/>
  <c r="O52" i="90" s="1"/>
  <c r="K52" i="90"/>
  <c r="M51" i="90"/>
  <c r="O51" i="90" s="1"/>
  <c r="K51" i="90"/>
  <c r="M50" i="90"/>
  <c r="O50" i="90" s="1"/>
  <c r="K50" i="90"/>
  <c r="M49" i="90"/>
  <c r="O49" i="90" s="1"/>
  <c r="K49" i="90"/>
  <c r="M48" i="90"/>
  <c r="O48" i="90" s="1"/>
  <c r="K48" i="90"/>
  <c r="M47" i="90"/>
  <c r="O47" i="90" s="1"/>
  <c r="K47" i="90"/>
  <c r="M46" i="90"/>
  <c r="O46" i="90" s="1"/>
  <c r="K46" i="90"/>
  <c r="M45" i="90"/>
  <c r="O45" i="90" s="1"/>
  <c r="K45" i="90"/>
  <c r="M44" i="90"/>
  <c r="O44" i="90" s="1"/>
  <c r="K44" i="90"/>
  <c r="M43" i="90"/>
  <c r="O43" i="90" s="1"/>
  <c r="K43" i="90"/>
  <c r="M42" i="90"/>
  <c r="O42" i="90" s="1"/>
  <c r="K42" i="90"/>
  <c r="M41" i="90"/>
  <c r="O41" i="90" s="1"/>
  <c r="K41" i="90"/>
  <c r="M40" i="90"/>
  <c r="O40" i="90" s="1"/>
  <c r="K40" i="90"/>
  <c r="M39" i="90"/>
  <c r="O39" i="90" s="1"/>
  <c r="K39" i="90"/>
  <c r="M38" i="90"/>
  <c r="O38" i="90" s="1"/>
  <c r="K38" i="90"/>
  <c r="M37" i="90"/>
  <c r="O37" i="90" s="1"/>
  <c r="K37" i="90"/>
  <c r="M36" i="90"/>
  <c r="O36" i="90" s="1"/>
  <c r="K36" i="90"/>
  <c r="M35" i="90"/>
  <c r="O35" i="90" s="1"/>
  <c r="K35" i="90"/>
  <c r="M34" i="90"/>
  <c r="O34" i="90" s="1"/>
  <c r="K34" i="90"/>
  <c r="M33" i="90"/>
  <c r="O33" i="90" s="1"/>
  <c r="K33" i="90"/>
  <c r="M32" i="90"/>
  <c r="O32" i="90" s="1"/>
  <c r="K32" i="90"/>
  <c r="M31" i="90"/>
  <c r="O31" i="90" s="1"/>
  <c r="K31" i="90"/>
  <c r="N30" i="90"/>
  <c r="M30" i="90"/>
  <c r="K30" i="90"/>
  <c r="M29" i="90"/>
  <c r="K29" i="90"/>
  <c r="N28" i="90"/>
  <c r="M28" i="90"/>
  <c r="K28" i="90"/>
  <c r="N27" i="90"/>
  <c r="M27" i="90"/>
  <c r="K27" i="90"/>
  <c r="N26" i="90"/>
  <c r="M26" i="90"/>
  <c r="K26" i="90"/>
  <c r="N25" i="90"/>
  <c r="M25" i="90"/>
  <c r="K25" i="90"/>
  <c r="N24" i="90"/>
  <c r="M24" i="90"/>
  <c r="K24" i="90"/>
  <c r="N23" i="90"/>
  <c r="M23" i="90"/>
  <c r="K23" i="90"/>
  <c r="N22" i="90"/>
  <c r="M22" i="90"/>
  <c r="K22" i="90"/>
  <c r="N21" i="90"/>
  <c r="M21" i="90"/>
  <c r="K21" i="90"/>
  <c r="N20" i="90"/>
  <c r="M20" i="90"/>
  <c r="K20" i="90"/>
  <c r="N19" i="90"/>
  <c r="M19" i="90"/>
  <c r="K19" i="90"/>
  <c r="N18" i="90"/>
  <c r="M18" i="90"/>
  <c r="K18" i="90"/>
  <c r="N17" i="90"/>
  <c r="M17" i="90"/>
  <c r="K17" i="90"/>
  <c r="N16" i="90"/>
  <c r="M16" i="90"/>
  <c r="K16" i="90"/>
  <c r="N15" i="90"/>
  <c r="M15" i="90"/>
  <c r="K15" i="90"/>
  <c r="N14" i="90"/>
  <c r="M14" i="90"/>
  <c r="K14" i="90"/>
  <c r="N13" i="90"/>
  <c r="M13" i="90"/>
  <c r="K13" i="90"/>
  <c r="N12" i="90"/>
  <c r="M12" i="90"/>
  <c r="K12" i="90"/>
  <c r="N11" i="90"/>
  <c r="M11" i="90"/>
  <c r="K11" i="90"/>
  <c r="N10" i="90"/>
  <c r="M10" i="90"/>
  <c r="K10" i="90"/>
  <c r="N9" i="90"/>
  <c r="M9" i="90"/>
  <c r="K9" i="90"/>
  <c r="N8" i="90"/>
  <c r="M8" i="90"/>
  <c r="K8" i="90"/>
  <c r="N7" i="90"/>
  <c r="M7" i="90"/>
  <c r="K7" i="90"/>
  <c r="N6" i="90"/>
  <c r="M6" i="90"/>
  <c r="K6" i="90"/>
  <c r="M5" i="90"/>
  <c r="K5" i="90"/>
  <c r="M4" i="90"/>
  <c r="N3" i="90"/>
  <c r="M3" i="90"/>
  <c r="K3" i="90"/>
  <c r="N2" i="90"/>
  <c r="M2" i="90"/>
  <c r="K2" i="90"/>
  <c r="AC116" i="88" l="1"/>
  <c r="O84" i="90"/>
  <c r="O11" i="90"/>
  <c r="O19" i="90"/>
  <c r="O27" i="90"/>
  <c r="O17" i="90"/>
  <c r="O81" i="90"/>
  <c r="J85" i="90"/>
  <c r="O4" i="90"/>
  <c r="O3" i="90"/>
  <c r="AH6" i="88"/>
  <c r="AH7" i="88"/>
  <c r="AH14" i="88"/>
  <c r="AH105" i="88"/>
  <c r="AH114" i="88"/>
  <c r="AH2" i="88"/>
  <c r="AH39" i="88"/>
  <c r="AH19" i="88"/>
  <c r="AH9" i="88"/>
  <c r="AH29" i="88"/>
  <c r="AH111" i="88"/>
  <c r="AH107" i="88"/>
  <c r="AH23" i="88"/>
  <c r="AH47" i="88"/>
  <c r="AH25" i="88"/>
  <c r="AH51" i="88"/>
  <c r="AH16" i="88"/>
  <c r="AH11" i="88"/>
  <c r="AH35" i="88"/>
  <c r="AH112" i="88"/>
  <c r="AH48" i="88"/>
  <c r="AH42" i="88"/>
  <c r="AH18" i="88"/>
  <c r="AH37" i="88"/>
  <c r="AH110" i="88"/>
  <c r="AH20" i="88"/>
  <c r="AH45" i="88"/>
  <c r="AH31" i="88"/>
  <c r="AH4" i="88"/>
  <c r="AH50" i="88"/>
  <c r="AH40" i="88"/>
  <c r="AH28" i="88"/>
  <c r="AH3" i="88"/>
  <c r="AH30" i="88"/>
  <c r="AH17" i="88"/>
  <c r="AH109" i="88"/>
  <c r="AH33" i="88"/>
  <c r="AH34" i="88"/>
  <c r="AH44" i="88"/>
  <c r="AH21" i="88"/>
  <c r="AH22" i="88"/>
  <c r="AH49" i="88"/>
  <c r="AH26" i="88"/>
  <c r="AH13" i="88"/>
  <c r="O20" i="90"/>
  <c r="O7" i="90"/>
  <c r="O25" i="90"/>
  <c r="O8" i="90"/>
  <c r="O21" i="90"/>
  <c r="O12" i="90"/>
  <c r="O28" i="90"/>
  <c r="O6" i="90"/>
  <c r="O13" i="90"/>
  <c r="O18" i="90"/>
  <c r="O23" i="90"/>
  <c r="O29" i="90"/>
  <c r="O62" i="90"/>
  <c r="O2" i="90"/>
  <c r="O10" i="90"/>
  <c r="O15" i="90"/>
  <c r="O26" i="90"/>
  <c r="O79" i="90"/>
  <c r="K85" i="90"/>
  <c r="O16" i="90"/>
  <c r="O78" i="90"/>
  <c r="O80" i="90"/>
  <c r="O82" i="90"/>
  <c r="M85" i="90"/>
  <c r="O9" i="90"/>
  <c r="O14" i="90"/>
  <c r="O22" i="90"/>
  <c r="O30" i="90"/>
  <c r="O83" i="90"/>
  <c r="O24" i="90"/>
  <c r="N85" i="90"/>
  <c r="O5" i="90"/>
  <c r="O85" i="90" l="1"/>
  <c r="L102" i="88"/>
  <c r="M84" i="88"/>
  <c r="O84" i="88" s="1"/>
  <c r="K84" i="88"/>
  <c r="M83" i="88"/>
  <c r="O83" i="88" s="1"/>
  <c r="K83" i="88"/>
  <c r="M82" i="88"/>
  <c r="O82" i="88" s="1"/>
  <c r="K82" i="88"/>
  <c r="M81" i="88"/>
  <c r="O81" i="88" s="1"/>
  <c r="K81" i="88"/>
  <c r="M80" i="88"/>
  <c r="O80" i="88" s="1"/>
  <c r="K80" i="88"/>
  <c r="M79" i="88"/>
  <c r="O79" i="88" s="1"/>
  <c r="K79" i="88"/>
  <c r="M78" i="88"/>
  <c r="O78" i="88" s="1"/>
  <c r="K78" i="88"/>
  <c r="M77" i="88"/>
  <c r="O77" i="88" s="1"/>
  <c r="K77" i="88"/>
  <c r="M76" i="88"/>
  <c r="O76" i="88" s="1"/>
  <c r="K76" i="88"/>
  <c r="N64" i="88"/>
  <c r="L101" i="88"/>
  <c r="L109" i="88"/>
  <c r="L110" i="88"/>
  <c r="M75" i="88"/>
  <c r="O75" i="88" s="1"/>
  <c r="K75" i="88"/>
  <c r="M74" i="88"/>
  <c r="O74" i="88" s="1"/>
  <c r="K74" i="88"/>
  <c r="M73" i="88"/>
  <c r="O73" i="88" s="1"/>
  <c r="K73" i="88"/>
  <c r="M72" i="88"/>
  <c r="O72" i="88" s="1"/>
  <c r="K72" i="88"/>
  <c r="M71" i="88"/>
  <c r="O71" i="88" s="1"/>
  <c r="K71" i="88"/>
  <c r="M70" i="88"/>
  <c r="O70" i="88" s="1"/>
  <c r="K70" i="88"/>
  <c r="M69" i="88"/>
  <c r="O69" i="88" s="1"/>
  <c r="K69" i="88"/>
  <c r="M68" i="88"/>
  <c r="O68" i="88" s="1"/>
  <c r="K68" i="88"/>
  <c r="M67" i="88"/>
  <c r="O67" i="88" s="1"/>
  <c r="K67" i="88"/>
  <c r="M66" i="88"/>
  <c r="O66" i="88" s="1"/>
  <c r="K66" i="88"/>
  <c r="M65" i="88"/>
  <c r="O65" i="88" s="1"/>
  <c r="K65" i="88"/>
  <c r="M64" i="88"/>
  <c r="K64" i="88"/>
  <c r="J96" i="88"/>
  <c r="J95" i="88"/>
  <c r="J94" i="88"/>
  <c r="J93" i="88"/>
  <c r="J92" i="88"/>
  <c r="J91" i="88"/>
  <c r="N96" i="88"/>
  <c r="M96" i="88"/>
  <c r="K96" i="88"/>
  <c r="N95" i="88"/>
  <c r="M95" i="88"/>
  <c r="K95" i="88"/>
  <c r="N94" i="88"/>
  <c r="M94" i="88"/>
  <c r="K94" i="88"/>
  <c r="N93" i="88"/>
  <c r="M93" i="88"/>
  <c r="K93" i="88"/>
  <c r="N92" i="88"/>
  <c r="M92" i="88"/>
  <c r="K92" i="88"/>
  <c r="N91" i="88"/>
  <c r="M91" i="88"/>
  <c r="K91" i="88"/>
  <c r="L89" i="86"/>
  <c r="L86" i="86"/>
  <c r="L85" i="86"/>
  <c r="J86" i="86"/>
  <c r="J85" i="86"/>
  <c r="AU7" i="86"/>
  <c r="AU17" i="86"/>
  <c r="AU27" i="86"/>
  <c r="AS27" i="86"/>
  <c r="AU34" i="86"/>
  <c r="AS34" i="86"/>
  <c r="AU48" i="86"/>
  <c r="AS48" i="86"/>
  <c r="AU43" i="86"/>
  <c r="AS43" i="86"/>
  <c r="AU55" i="86"/>
  <c r="AS55" i="86"/>
  <c r="AU88" i="86"/>
  <c r="AS88" i="86"/>
  <c r="AU91" i="86"/>
  <c r="AU107" i="86" s="1"/>
  <c r="AS91" i="86"/>
  <c r="AU101" i="86"/>
  <c r="AS101" i="86"/>
  <c r="AW6" i="86"/>
  <c r="AV6" i="86"/>
  <c r="AT6" i="86"/>
  <c r="AS6" i="86"/>
  <c r="AW5" i="86"/>
  <c r="AV5" i="86"/>
  <c r="AT5" i="86"/>
  <c r="AS5" i="86"/>
  <c r="AW4" i="86"/>
  <c r="AV4" i="86"/>
  <c r="AT4" i="86"/>
  <c r="AS4" i="86"/>
  <c r="AS7" i="86" s="1"/>
  <c r="AW16" i="86"/>
  <c r="AV16" i="86"/>
  <c r="AT16" i="86"/>
  <c r="AS16" i="86"/>
  <c r="AW51" i="86"/>
  <c r="AV51" i="86"/>
  <c r="AT51" i="86"/>
  <c r="AS51" i="86"/>
  <c r="AW15" i="86"/>
  <c r="AV15" i="86"/>
  <c r="AT15" i="86"/>
  <c r="AS15" i="86"/>
  <c r="AW30" i="86"/>
  <c r="AV30" i="86"/>
  <c r="AT30" i="86"/>
  <c r="AS30" i="86"/>
  <c r="AW102" i="86"/>
  <c r="AV102" i="86"/>
  <c r="AT102" i="86"/>
  <c r="AS102" i="86"/>
  <c r="AW14" i="86"/>
  <c r="AV14" i="86"/>
  <c r="AT14" i="86"/>
  <c r="AS14" i="86"/>
  <c r="AS17" i="86" s="1"/>
  <c r="AV87" i="86"/>
  <c r="AX87" i="86" s="1"/>
  <c r="AT87" i="86"/>
  <c r="AV86" i="86"/>
  <c r="AX86" i="86" s="1"/>
  <c r="AT86" i="86"/>
  <c r="AV85" i="86"/>
  <c r="AX85" i="86" s="1"/>
  <c r="AT85" i="86"/>
  <c r="AV84" i="86"/>
  <c r="AX84" i="86" s="1"/>
  <c r="AT84" i="86"/>
  <c r="AV83" i="86"/>
  <c r="AX83" i="86" s="1"/>
  <c r="AT83" i="86"/>
  <c r="AV82" i="86"/>
  <c r="AX82" i="86" s="1"/>
  <c r="AT82" i="86"/>
  <c r="AV81" i="86"/>
  <c r="AX81" i="86" s="1"/>
  <c r="AT81" i="86"/>
  <c r="AV80" i="86"/>
  <c r="AX80" i="86" s="1"/>
  <c r="AT80" i="86"/>
  <c r="AV79" i="86"/>
  <c r="AX79" i="86" s="1"/>
  <c r="AT79" i="86"/>
  <c r="AV78" i="86"/>
  <c r="AX78" i="86" s="1"/>
  <c r="AT78" i="86"/>
  <c r="AV77" i="86"/>
  <c r="AX77" i="86" s="1"/>
  <c r="AT77" i="86"/>
  <c r="AV90" i="86"/>
  <c r="AX90" i="86" s="1"/>
  <c r="AT90" i="86"/>
  <c r="AV76" i="86"/>
  <c r="AX76" i="86" s="1"/>
  <c r="AT76" i="86"/>
  <c r="AV75" i="86"/>
  <c r="AX75" i="86" s="1"/>
  <c r="AT75" i="86"/>
  <c r="AV74" i="86"/>
  <c r="AX74" i="86" s="1"/>
  <c r="AT74" i="86"/>
  <c r="AV73" i="86"/>
  <c r="AX73" i="86" s="1"/>
  <c r="AT73" i="86"/>
  <c r="AV72" i="86"/>
  <c r="AX72" i="86" s="1"/>
  <c r="AT72" i="86"/>
  <c r="AV71" i="86"/>
  <c r="AX71" i="86" s="1"/>
  <c r="AT71" i="86"/>
  <c r="AV70" i="86"/>
  <c r="AX70" i="86" s="1"/>
  <c r="AT70" i="86"/>
  <c r="AV69" i="86"/>
  <c r="AX69" i="86" s="1"/>
  <c r="AT69" i="86"/>
  <c r="AV68" i="86"/>
  <c r="AX68" i="86" s="1"/>
  <c r="AT68" i="86"/>
  <c r="AV67" i="86"/>
  <c r="AX67" i="86" s="1"/>
  <c r="AT67" i="86"/>
  <c r="AV66" i="86"/>
  <c r="AX66" i="86" s="1"/>
  <c r="AT66" i="86"/>
  <c r="AV65" i="86"/>
  <c r="AX65" i="86" s="1"/>
  <c r="AT65" i="86"/>
  <c r="AV64" i="86"/>
  <c r="AX64" i="86" s="1"/>
  <c r="AT64" i="86"/>
  <c r="AV89" i="86"/>
  <c r="AX89" i="86" s="1"/>
  <c r="AT89" i="86"/>
  <c r="AV63" i="86"/>
  <c r="AX63" i="86" s="1"/>
  <c r="AT63" i="86"/>
  <c r="AV62" i="86"/>
  <c r="AX62" i="86" s="1"/>
  <c r="AT62" i="86"/>
  <c r="AV61" i="86"/>
  <c r="AX61" i="86" s="1"/>
  <c r="AT61" i="86"/>
  <c r="AV60" i="86"/>
  <c r="AX60" i="86" s="1"/>
  <c r="AT60" i="86"/>
  <c r="AV59" i="86"/>
  <c r="AX59" i="86" s="1"/>
  <c r="AT59" i="86"/>
  <c r="AV58" i="86"/>
  <c r="AX58" i="86" s="1"/>
  <c r="AT58" i="86"/>
  <c r="AV57" i="86"/>
  <c r="AX57" i="86" s="1"/>
  <c r="AT57" i="86"/>
  <c r="AV56" i="86"/>
  <c r="AX56" i="86" s="1"/>
  <c r="AT56" i="86"/>
  <c r="AW100" i="86"/>
  <c r="AV100" i="86"/>
  <c r="AT100" i="86"/>
  <c r="AW26" i="86"/>
  <c r="AV26" i="86"/>
  <c r="AT26" i="86"/>
  <c r="AW54" i="86"/>
  <c r="AV54" i="86"/>
  <c r="AT54" i="86"/>
  <c r="AW47" i="86"/>
  <c r="AV47" i="86"/>
  <c r="AT47" i="86"/>
  <c r="AW99" i="86"/>
  <c r="AV99" i="86"/>
  <c r="AT99" i="86"/>
  <c r="AW42" i="86"/>
  <c r="AV42" i="86"/>
  <c r="AT42" i="86"/>
  <c r="AW25" i="86"/>
  <c r="AV25" i="86"/>
  <c r="AT25" i="86"/>
  <c r="AW24" i="86"/>
  <c r="AV24" i="86"/>
  <c r="AT24" i="86"/>
  <c r="AW12" i="86"/>
  <c r="AV12" i="86"/>
  <c r="AT12" i="86"/>
  <c r="AW98" i="86"/>
  <c r="AV98" i="86"/>
  <c r="AT98" i="86"/>
  <c r="AW23" i="86"/>
  <c r="AV23" i="86"/>
  <c r="AT23" i="86"/>
  <c r="AW22" i="86"/>
  <c r="AV22" i="86"/>
  <c r="AT22" i="86"/>
  <c r="AW2" i="86"/>
  <c r="AV2" i="86"/>
  <c r="AT2" i="86"/>
  <c r="AW8" i="86"/>
  <c r="AV8" i="86"/>
  <c r="AT8" i="86"/>
  <c r="AW21" i="86"/>
  <c r="AV21" i="86"/>
  <c r="AT21" i="86"/>
  <c r="AW20" i="86"/>
  <c r="AV20" i="86"/>
  <c r="AT20" i="86"/>
  <c r="AW28" i="86"/>
  <c r="AV28" i="86"/>
  <c r="AT28" i="86"/>
  <c r="AW92" i="86"/>
  <c r="AV92" i="86"/>
  <c r="AT92" i="86"/>
  <c r="AW97" i="86"/>
  <c r="AV97" i="86"/>
  <c r="AT97" i="86"/>
  <c r="AW41" i="86"/>
  <c r="AV41" i="86"/>
  <c r="AT41" i="86"/>
  <c r="AW96" i="86"/>
  <c r="AV96" i="86"/>
  <c r="AT96" i="86"/>
  <c r="AW46" i="86"/>
  <c r="AV46" i="86"/>
  <c r="AT46" i="86"/>
  <c r="AW95" i="86"/>
  <c r="AV95" i="86"/>
  <c r="AT95" i="86"/>
  <c r="AW49" i="86"/>
  <c r="AV49" i="86"/>
  <c r="AT49" i="86"/>
  <c r="AW39" i="86"/>
  <c r="AV39" i="86"/>
  <c r="AT39" i="86"/>
  <c r="AW10" i="86"/>
  <c r="AV10" i="86"/>
  <c r="AT10" i="86"/>
  <c r="AW33" i="86"/>
  <c r="AV33" i="86"/>
  <c r="AT33" i="86"/>
  <c r="AW37" i="86"/>
  <c r="AV37" i="86"/>
  <c r="AT37" i="86"/>
  <c r="AW32" i="86"/>
  <c r="AV32" i="86"/>
  <c r="AT32" i="86"/>
  <c r="AW35" i="86"/>
  <c r="AV35" i="86"/>
  <c r="AT35" i="86"/>
  <c r="AW53" i="86"/>
  <c r="AV53" i="86"/>
  <c r="AT53" i="86"/>
  <c r="AW19" i="86"/>
  <c r="AV19" i="86"/>
  <c r="AT19" i="86"/>
  <c r="AW18" i="86"/>
  <c r="AV18" i="86"/>
  <c r="AT18" i="86"/>
  <c r="AW94" i="86"/>
  <c r="AV94" i="86"/>
  <c r="AT94" i="86"/>
  <c r="AW44" i="86"/>
  <c r="AV44" i="86"/>
  <c r="AT44" i="86"/>
  <c r="L105" i="88"/>
  <c r="J102" i="88"/>
  <c r="J101" i="88"/>
  <c r="L97" i="88"/>
  <c r="I97" i="88"/>
  <c r="H97" i="88"/>
  <c r="N90" i="88"/>
  <c r="M90" i="88"/>
  <c r="K90" i="88"/>
  <c r="N89" i="88"/>
  <c r="M89" i="88"/>
  <c r="K89" i="88"/>
  <c r="N88" i="88"/>
  <c r="M88" i="88"/>
  <c r="K88" i="88"/>
  <c r="N87" i="88"/>
  <c r="M87" i="88"/>
  <c r="K87" i="88"/>
  <c r="N86" i="88"/>
  <c r="M86" i="88"/>
  <c r="K86" i="88"/>
  <c r="N85" i="88"/>
  <c r="M85" i="88"/>
  <c r="K85" i="88"/>
  <c r="M63" i="88"/>
  <c r="O63" i="88" s="1"/>
  <c r="K63" i="88"/>
  <c r="M62" i="88"/>
  <c r="O62" i="88" s="1"/>
  <c r="K62" i="88"/>
  <c r="M61" i="88"/>
  <c r="O61" i="88" s="1"/>
  <c r="K61" i="88"/>
  <c r="M60" i="88"/>
  <c r="O60" i="88" s="1"/>
  <c r="K60" i="88"/>
  <c r="M59" i="88"/>
  <c r="O59" i="88" s="1"/>
  <c r="K59" i="88"/>
  <c r="M58" i="88"/>
  <c r="O58" i="88" s="1"/>
  <c r="K58" i="88"/>
  <c r="M57" i="88"/>
  <c r="O57" i="88" s="1"/>
  <c r="K57" i="88"/>
  <c r="M56" i="88"/>
  <c r="O56" i="88" s="1"/>
  <c r="K56" i="88"/>
  <c r="M55" i="88"/>
  <c r="O55" i="88" s="1"/>
  <c r="K55" i="88"/>
  <c r="M54" i="88"/>
  <c r="O54" i="88" s="1"/>
  <c r="K54" i="88"/>
  <c r="M53" i="88"/>
  <c r="O53" i="88" s="1"/>
  <c r="K53" i="88"/>
  <c r="M52" i="88"/>
  <c r="O52" i="88" s="1"/>
  <c r="K52" i="88"/>
  <c r="M51" i="88"/>
  <c r="O51" i="88" s="1"/>
  <c r="K51" i="88"/>
  <c r="M50" i="88"/>
  <c r="O50" i="88" s="1"/>
  <c r="K50" i="88"/>
  <c r="M49" i="88"/>
  <c r="O49" i="88" s="1"/>
  <c r="K49" i="88"/>
  <c r="M48" i="88"/>
  <c r="O48" i="88" s="1"/>
  <c r="K48" i="88"/>
  <c r="M47" i="88"/>
  <c r="O47" i="88" s="1"/>
  <c r="K47" i="88"/>
  <c r="M46" i="88"/>
  <c r="O46" i="88" s="1"/>
  <c r="K46" i="88"/>
  <c r="M45" i="88"/>
  <c r="O45" i="88" s="1"/>
  <c r="K45" i="88"/>
  <c r="M44" i="88"/>
  <c r="O44" i="88" s="1"/>
  <c r="K44" i="88"/>
  <c r="M43" i="88"/>
  <c r="O43" i="88" s="1"/>
  <c r="K43" i="88"/>
  <c r="M42" i="88"/>
  <c r="O42" i="88" s="1"/>
  <c r="K42" i="88"/>
  <c r="M41" i="88"/>
  <c r="O41" i="88" s="1"/>
  <c r="K41" i="88"/>
  <c r="M40" i="88"/>
  <c r="O40" i="88" s="1"/>
  <c r="K40" i="88"/>
  <c r="M39" i="88"/>
  <c r="O39" i="88" s="1"/>
  <c r="K39" i="88"/>
  <c r="M38" i="88"/>
  <c r="O38" i="88" s="1"/>
  <c r="K38" i="88"/>
  <c r="M37" i="88"/>
  <c r="O37" i="88" s="1"/>
  <c r="K37" i="88"/>
  <c r="M36" i="88"/>
  <c r="O36" i="88" s="1"/>
  <c r="K36" i="88"/>
  <c r="M35" i="88"/>
  <c r="O35" i="88" s="1"/>
  <c r="K35" i="88"/>
  <c r="M34" i="88"/>
  <c r="O34" i="88" s="1"/>
  <c r="K34" i="88"/>
  <c r="M33" i="88"/>
  <c r="O33" i="88" s="1"/>
  <c r="K33" i="88"/>
  <c r="N32" i="88"/>
  <c r="M32" i="88"/>
  <c r="K32" i="88"/>
  <c r="N31" i="88"/>
  <c r="M31" i="88"/>
  <c r="K31" i="88"/>
  <c r="N30" i="88"/>
  <c r="M30" i="88"/>
  <c r="K30" i="88"/>
  <c r="N29" i="88"/>
  <c r="M29" i="88"/>
  <c r="K29" i="88"/>
  <c r="N28" i="88"/>
  <c r="M28" i="88"/>
  <c r="K28" i="88"/>
  <c r="N27" i="88"/>
  <c r="M27" i="88"/>
  <c r="K27" i="88"/>
  <c r="N26" i="88"/>
  <c r="M26" i="88"/>
  <c r="K26" i="88"/>
  <c r="N25" i="88"/>
  <c r="M25" i="88"/>
  <c r="K25" i="88"/>
  <c r="N24" i="88"/>
  <c r="M24" i="88"/>
  <c r="K24" i="88"/>
  <c r="N23" i="88"/>
  <c r="M23" i="88"/>
  <c r="K23" i="88"/>
  <c r="N22" i="88"/>
  <c r="M22" i="88"/>
  <c r="K22" i="88"/>
  <c r="N21" i="88"/>
  <c r="M21" i="88"/>
  <c r="K21" i="88"/>
  <c r="N20" i="88"/>
  <c r="M20" i="88"/>
  <c r="K20" i="88"/>
  <c r="N19" i="88"/>
  <c r="M19" i="88"/>
  <c r="K19" i="88"/>
  <c r="N18" i="88"/>
  <c r="M18" i="88"/>
  <c r="K18" i="88"/>
  <c r="N17" i="88"/>
  <c r="M17" i="88"/>
  <c r="K17" i="88"/>
  <c r="N16" i="88"/>
  <c r="M16" i="88"/>
  <c r="K16" i="88"/>
  <c r="N15" i="88"/>
  <c r="M15" i="88"/>
  <c r="K15" i="88"/>
  <c r="N14" i="88"/>
  <c r="M14" i="88"/>
  <c r="K14" i="88"/>
  <c r="N13" i="88"/>
  <c r="M13" i="88"/>
  <c r="K13" i="88"/>
  <c r="N12" i="88"/>
  <c r="M12" i="88"/>
  <c r="K12" i="88"/>
  <c r="N11" i="88"/>
  <c r="M11" i="88"/>
  <c r="K11" i="88"/>
  <c r="N10" i="88"/>
  <c r="M10" i="88"/>
  <c r="K10" i="88"/>
  <c r="N9" i="88"/>
  <c r="M9" i="88"/>
  <c r="K9" i="88"/>
  <c r="N8" i="88"/>
  <c r="M8" i="88"/>
  <c r="K8" i="88"/>
  <c r="N7" i="88"/>
  <c r="M7" i="88"/>
  <c r="K7" i="88"/>
  <c r="N6" i="88"/>
  <c r="M6" i="88"/>
  <c r="K6" i="88"/>
  <c r="N5" i="88"/>
  <c r="M5" i="88"/>
  <c r="K5" i="88"/>
  <c r="N4" i="88"/>
  <c r="M4" i="88"/>
  <c r="K4" i="88"/>
  <c r="N3" i="88"/>
  <c r="M3" i="88"/>
  <c r="K3" i="88"/>
  <c r="N2" i="88"/>
  <c r="M2" i="88"/>
  <c r="K2" i="88"/>
  <c r="K71" i="86"/>
  <c r="M71" i="86"/>
  <c r="O71" i="86" s="1"/>
  <c r="K70" i="86"/>
  <c r="M70" i="86"/>
  <c r="O70" i="86" s="1"/>
  <c r="K34" i="86"/>
  <c r="M34" i="86"/>
  <c r="N34" i="86"/>
  <c r="K36" i="86"/>
  <c r="M36" i="86"/>
  <c r="N36" i="86"/>
  <c r="K35" i="86"/>
  <c r="M35" i="86"/>
  <c r="N35" i="86"/>
  <c r="K22" i="86"/>
  <c r="M22" i="86"/>
  <c r="N22" i="86"/>
  <c r="J98" i="88" l="1"/>
  <c r="J99" i="88" s="1"/>
  <c r="AS107" i="86"/>
  <c r="O64" i="88"/>
  <c r="J97" i="88"/>
  <c r="O29" i="88"/>
  <c r="O96" i="88"/>
  <c r="O6" i="88"/>
  <c r="O14" i="88"/>
  <c r="O30" i="88"/>
  <c r="O3" i="88"/>
  <c r="O7" i="88"/>
  <c r="O15" i="88"/>
  <c r="O8" i="88"/>
  <c r="O24" i="88"/>
  <c r="O32" i="88"/>
  <c r="O87" i="88"/>
  <c r="O10" i="88"/>
  <c r="O18" i="88"/>
  <c r="O27" i="88"/>
  <c r="O31" i="88"/>
  <c r="O86" i="88"/>
  <c r="O94" i="88"/>
  <c r="O95" i="88"/>
  <c r="O93" i="88"/>
  <c r="O92" i="88"/>
  <c r="O91" i="88"/>
  <c r="J105" i="88"/>
  <c r="J106" i="88" s="1"/>
  <c r="O28" i="88"/>
  <c r="O26" i="88"/>
  <c r="O25" i="88"/>
  <c r="O23" i="88"/>
  <c r="O22" i="88"/>
  <c r="O21" i="88"/>
  <c r="O20" i="88"/>
  <c r="O19" i="88"/>
  <c r="O90" i="88"/>
  <c r="O89" i="88"/>
  <c r="L106" i="88"/>
  <c r="O17" i="88"/>
  <c r="O16" i="88"/>
  <c r="O13" i="88"/>
  <c r="O12" i="88"/>
  <c r="O11" i="88"/>
  <c r="O9" i="88"/>
  <c r="O5" i="88"/>
  <c r="K97" i="88"/>
  <c r="O4" i="88"/>
  <c r="N97" i="88"/>
  <c r="O2" i="88"/>
  <c r="O22" i="86"/>
  <c r="O34" i="86"/>
  <c r="O36" i="86"/>
  <c r="AX15" i="86"/>
  <c r="AX44" i="86"/>
  <c r="AX33" i="86"/>
  <c r="AX95" i="86"/>
  <c r="AX97" i="86"/>
  <c r="AX21" i="86"/>
  <c r="AX4" i="86"/>
  <c r="AX5" i="86"/>
  <c r="AX6" i="86"/>
  <c r="AX53" i="86"/>
  <c r="AX23" i="86"/>
  <c r="AX25" i="86"/>
  <c r="AX54" i="86"/>
  <c r="O35" i="86"/>
  <c r="AX94" i="86"/>
  <c r="AX10" i="86"/>
  <c r="AX98" i="86"/>
  <c r="AX42" i="86"/>
  <c r="AX26" i="86"/>
  <c r="AX14" i="86"/>
  <c r="AX102" i="86"/>
  <c r="AX30" i="86"/>
  <c r="AX35" i="86"/>
  <c r="AX46" i="86"/>
  <c r="AX92" i="86"/>
  <c r="AX8" i="86"/>
  <c r="AX39" i="86"/>
  <c r="AX28" i="86"/>
  <c r="AX12" i="86"/>
  <c r="AX19" i="86"/>
  <c r="AX37" i="86"/>
  <c r="AX49" i="86"/>
  <c r="AX41" i="86"/>
  <c r="AX20" i="86"/>
  <c r="AX22" i="86"/>
  <c r="AX24" i="86"/>
  <c r="AX47" i="86"/>
  <c r="AX51" i="86"/>
  <c r="AX16" i="86"/>
  <c r="AX18" i="86"/>
  <c r="AX32" i="86"/>
  <c r="AX96" i="86"/>
  <c r="AX2" i="86"/>
  <c r="AX99" i="86"/>
  <c r="AX100" i="86"/>
  <c r="O85" i="88"/>
  <c r="O88" i="88"/>
  <c r="M97" i="88"/>
  <c r="O97" i="88" l="1"/>
  <c r="J80" i="86"/>
  <c r="J79" i="86"/>
  <c r="J78" i="86"/>
  <c r="K30" i="86"/>
  <c r="M30" i="86"/>
  <c r="N30" i="86"/>
  <c r="N29" i="86"/>
  <c r="M29" i="86"/>
  <c r="K29" i="86"/>
  <c r="N28" i="86"/>
  <c r="M28" i="86"/>
  <c r="K28" i="86"/>
  <c r="N27" i="86"/>
  <c r="M27" i="86"/>
  <c r="K27" i="86"/>
  <c r="N26" i="86"/>
  <c r="M26" i="86"/>
  <c r="K26" i="86"/>
  <c r="N25" i="86"/>
  <c r="M25" i="86"/>
  <c r="K25" i="86"/>
  <c r="N24" i="86"/>
  <c r="M24" i="86"/>
  <c r="K24" i="86"/>
  <c r="N23" i="86"/>
  <c r="M23" i="86"/>
  <c r="K23" i="86"/>
  <c r="K31" i="86"/>
  <c r="M31" i="86"/>
  <c r="N31" i="86"/>
  <c r="K32" i="86"/>
  <c r="M32" i="86"/>
  <c r="N32" i="86"/>
  <c r="K33" i="86"/>
  <c r="M33" i="86"/>
  <c r="N33" i="86"/>
  <c r="J77" i="86"/>
  <c r="J76" i="86"/>
  <c r="J75" i="86"/>
  <c r="J74" i="86"/>
  <c r="N80" i="86"/>
  <c r="M80" i="86"/>
  <c r="N79" i="86"/>
  <c r="M79" i="86"/>
  <c r="N78" i="86"/>
  <c r="M78" i="86"/>
  <c r="N77" i="86"/>
  <c r="M77" i="86"/>
  <c r="N76" i="86"/>
  <c r="M76" i="86"/>
  <c r="N75" i="86"/>
  <c r="M75" i="86"/>
  <c r="N74" i="86"/>
  <c r="M74" i="86"/>
  <c r="N73" i="86"/>
  <c r="M73" i="86"/>
  <c r="J73" i="86"/>
  <c r="N72" i="86"/>
  <c r="M72" i="86"/>
  <c r="J72" i="86"/>
  <c r="M69" i="86"/>
  <c r="O69" i="86" s="1"/>
  <c r="M68" i="86"/>
  <c r="O68" i="86" s="1"/>
  <c r="M67" i="86"/>
  <c r="O67" i="86" s="1"/>
  <c r="M66" i="86"/>
  <c r="O66" i="86" s="1"/>
  <c r="M65" i="86"/>
  <c r="O65" i="86" s="1"/>
  <c r="M64" i="86"/>
  <c r="O64" i="86" s="1"/>
  <c r="M63" i="86"/>
  <c r="O63" i="86" s="1"/>
  <c r="M62" i="86"/>
  <c r="O62" i="86" s="1"/>
  <c r="M61" i="86"/>
  <c r="O61" i="86" s="1"/>
  <c r="M60" i="86"/>
  <c r="O60" i="86" s="1"/>
  <c r="M59" i="86"/>
  <c r="O59" i="86" s="1"/>
  <c r="M58" i="86"/>
  <c r="O58" i="86" s="1"/>
  <c r="M57" i="86"/>
  <c r="O57" i="86" s="1"/>
  <c r="M56" i="86"/>
  <c r="O56" i="86" s="1"/>
  <c r="M55" i="86"/>
  <c r="O55" i="86" s="1"/>
  <c r="M54" i="86"/>
  <c r="O54" i="86" s="1"/>
  <c r="M53" i="86"/>
  <c r="O53" i="86" s="1"/>
  <c r="M52" i="86"/>
  <c r="O52" i="86" s="1"/>
  <c r="M51" i="86"/>
  <c r="O51" i="86" s="1"/>
  <c r="M50" i="86"/>
  <c r="O50" i="86" s="1"/>
  <c r="M49" i="86"/>
  <c r="O49" i="86" s="1"/>
  <c r="M48" i="86"/>
  <c r="O48" i="86" s="1"/>
  <c r="M47" i="86"/>
  <c r="O47" i="86" s="1"/>
  <c r="M46" i="86"/>
  <c r="O46" i="86" s="1"/>
  <c r="M45" i="86"/>
  <c r="O45" i="86" s="1"/>
  <c r="M44" i="86"/>
  <c r="O44" i="86" s="1"/>
  <c r="M43" i="86"/>
  <c r="O43" i="86" s="1"/>
  <c r="M42" i="86"/>
  <c r="O42" i="86" s="1"/>
  <c r="M41" i="86"/>
  <c r="O41" i="86" s="1"/>
  <c r="M40" i="86"/>
  <c r="O40" i="86" s="1"/>
  <c r="M39" i="86"/>
  <c r="O39" i="86" s="1"/>
  <c r="M38" i="86"/>
  <c r="O38" i="86" s="1"/>
  <c r="N21" i="86"/>
  <c r="M21" i="86"/>
  <c r="N20" i="86"/>
  <c r="M20" i="86"/>
  <c r="N19" i="86"/>
  <c r="M19" i="86"/>
  <c r="N18" i="86"/>
  <c r="M18" i="86"/>
  <c r="N17" i="86"/>
  <c r="M17" i="86"/>
  <c r="N16" i="86"/>
  <c r="M16" i="86"/>
  <c r="N15" i="86"/>
  <c r="M15" i="86"/>
  <c r="N14" i="86"/>
  <c r="M14" i="86"/>
  <c r="N13" i="86"/>
  <c r="M13" i="86"/>
  <c r="N12" i="86"/>
  <c r="M12" i="86"/>
  <c r="N11" i="86"/>
  <c r="M11" i="86"/>
  <c r="N10" i="86"/>
  <c r="M10" i="86"/>
  <c r="N9" i="86"/>
  <c r="M9" i="86"/>
  <c r="N8" i="86"/>
  <c r="M8" i="86"/>
  <c r="N7" i="86"/>
  <c r="M7" i="86"/>
  <c r="N6" i="86"/>
  <c r="M6" i="86"/>
  <c r="N5" i="86"/>
  <c r="M5" i="86"/>
  <c r="N4" i="86"/>
  <c r="M4" i="86"/>
  <c r="N3" i="86"/>
  <c r="M3" i="86"/>
  <c r="N2" i="86"/>
  <c r="M2" i="86"/>
  <c r="L81" i="86"/>
  <c r="I81" i="86"/>
  <c r="H81" i="86"/>
  <c r="K80" i="86"/>
  <c r="K79" i="86"/>
  <c r="K78" i="86"/>
  <c r="K77" i="86"/>
  <c r="K76" i="86"/>
  <c r="K75" i="86"/>
  <c r="K74" i="86"/>
  <c r="K73" i="86"/>
  <c r="K72" i="86"/>
  <c r="K69" i="86"/>
  <c r="K68" i="86"/>
  <c r="K67" i="86"/>
  <c r="K66" i="86"/>
  <c r="K65" i="86"/>
  <c r="K64" i="86"/>
  <c r="K63" i="86"/>
  <c r="K62" i="86"/>
  <c r="K61" i="86"/>
  <c r="K60" i="86"/>
  <c r="K59" i="86"/>
  <c r="K58" i="86"/>
  <c r="K57" i="86"/>
  <c r="K56" i="86"/>
  <c r="K55" i="86"/>
  <c r="K54" i="86"/>
  <c r="K53" i="86"/>
  <c r="K52" i="86"/>
  <c r="K51" i="86"/>
  <c r="K50" i="86"/>
  <c r="K49" i="86"/>
  <c r="K48" i="86"/>
  <c r="K47" i="86"/>
  <c r="K46" i="86"/>
  <c r="K45" i="86"/>
  <c r="K44" i="86"/>
  <c r="K43" i="86"/>
  <c r="K42" i="86"/>
  <c r="K41" i="86"/>
  <c r="K40" i="86"/>
  <c r="K39" i="86"/>
  <c r="K38" i="86"/>
  <c r="K21" i="86"/>
  <c r="K20" i="86"/>
  <c r="K19" i="86"/>
  <c r="K18" i="86"/>
  <c r="K17" i="86"/>
  <c r="K16" i="86"/>
  <c r="K15" i="86"/>
  <c r="K14" i="86"/>
  <c r="K13" i="86"/>
  <c r="K12" i="86"/>
  <c r="K11" i="86"/>
  <c r="K10" i="86"/>
  <c r="K9" i="86"/>
  <c r="K8" i="86"/>
  <c r="K7" i="86"/>
  <c r="K6" i="86"/>
  <c r="K5" i="86"/>
  <c r="K4" i="86"/>
  <c r="K3" i="86"/>
  <c r="K2" i="86"/>
  <c r="AY9" i="85"/>
  <c r="AX9" i="85"/>
  <c r="AV9" i="85"/>
  <c r="AY114" i="85"/>
  <c r="AX114" i="85"/>
  <c r="AV114" i="85"/>
  <c r="AU114" i="85"/>
  <c r="AW113" i="85"/>
  <c r="AU113" i="85"/>
  <c r="AY112" i="85"/>
  <c r="AX112" i="85"/>
  <c r="AV112" i="85"/>
  <c r="AY111" i="85"/>
  <c r="AX111" i="85"/>
  <c r="AV111" i="85"/>
  <c r="AY110" i="85"/>
  <c r="AX110" i="85"/>
  <c r="AV110" i="85"/>
  <c r="AY109" i="85"/>
  <c r="AX109" i="85"/>
  <c r="AV109" i="85"/>
  <c r="AY108" i="85"/>
  <c r="AX108" i="85"/>
  <c r="AV108" i="85"/>
  <c r="AY107" i="85"/>
  <c r="AX107" i="85"/>
  <c r="AV107" i="85"/>
  <c r="AY106" i="85"/>
  <c r="AX106" i="85"/>
  <c r="AV106" i="85"/>
  <c r="AY104" i="85"/>
  <c r="AX104" i="85"/>
  <c r="AV104" i="85"/>
  <c r="AY102" i="85"/>
  <c r="AX102" i="85"/>
  <c r="AV102" i="85"/>
  <c r="L100" i="85"/>
  <c r="AW101" i="85"/>
  <c r="AU101" i="85"/>
  <c r="AX100" i="85"/>
  <c r="AZ100" i="85" s="1"/>
  <c r="AV100" i="85"/>
  <c r="AX99" i="85"/>
  <c r="AZ99" i="85" s="1"/>
  <c r="AV99" i="85"/>
  <c r="L97" i="85"/>
  <c r="J97" i="85"/>
  <c r="AX98" i="85"/>
  <c r="AZ98" i="85" s="1"/>
  <c r="AV98" i="85"/>
  <c r="L96" i="85"/>
  <c r="J96" i="85"/>
  <c r="AX97" i="85"/>
  <c r="AZ97" i="85" s="1"/>
  <c r="AV97" i="85"/>
  <c r="AX96" i="85"/>
  <c r="AZ96" i="85" s="1"/>
  <c r="AV96" i="85"/>
  <c r="AX95" i="85"/>
  <c r="AZ95" i="85" s="1"/>
  <c r="AV95" i="85"/>
  <c r="AX94" i="85"/>
  <c r="AZ94" i="85" s="1"/>
  <c r="AV94" i="85"/>
  <c r="L92" i="85"/>
  <c r="I92" i="85"/>
  <c r="H92" i="85"/>
  <c r="AX93" i="85"/>
  <c r="AZ93" i="85" s="1"/>
  <c r="AV93" i="85"/>
  <c r="N91" i="85"/>
  <c r="M91" i="85"/>
  <c r="K91" i="85"/>
  <c r="J91" i="85"/>
  <c r="AX92" i="85"/>
  <c r="AZ92" i="85" s="1"/>
  <c r="AV92" i="85"/>
  <c r="N90" i="85"/>
  <c r="M90" i="85"/>
  <c r="K90" i="85"/>
  <c r="J90" i="85"/>
  <c r="AX91" i="85"/>
  <c r="AZ91" i="85" s="1"/>
  <c r="AV91" i="85"/>
  <c r="N89" i="85"/>
  <c r="M89" i="85"/>
  <c r="K89" i="85"/>
  <c r="J89" i="85"/>
  <c r="AX90" i="85"/>
  <c r="AZ90" i="85" s="1"/>
  <c r="AV90" i="85"/>
  <c r="N88" i="85"/>
  <c r="M88" i="85"/>
  <c r="K88" i="85"/>
  <c r="J88" i="85"/>
  <c r="AX89" i="85"/>
  <c r="AZ89" i="85" s="1"/>
  <c r="AV89" i="85"/>
  <c r="N87" i="85"/>
  <c r="M87" i="85"/>
  <c r="K87" i="85"/>
  <c r="J87" i="85"/>
  <c r="AX88" i="85"/>
  <c r="AZ88" i="85" s="1"/>
  <c r="AV88" i="85"/>
  <c r="N86" i="85"/>
  <c r="M86" i="85"/>
  <c r="K86" i="85"/>
  <c r="J86" i="85"/>
  <c r="AX87" i="85"/>
  <c r="AZ87" i="85" s="1"/>
  <c r="AV87" i="85"/>
  <c r="N85" i="85"/>
  <c r="M85" i="85"/>
  <c r="K85" i="85"/>
  <c r="J85" i="85"/>
  <c r="AX86" i="85"/>
  <c r="AZ86" i="85" s="1"/>
  <c r="AV86" i="85"/>
  <c r="N84" i="85"/>
  <c r="M84" i="85"/>
  <c r="K84" i="85"/>
  <c r="J84" i="85"/>
  <c r="AX85" i="85"/>
  <c r="AZ85" i="85" s="1"/>
  <c r="AV85" i="85"/>
  <c r="N83" i="85"/>
  <c r="M83" i="85"/>
  <c r="K83" i="85"/>
  <c r="J83" i="85"/>
  <c r="AX84" i="85"/>
  <c r="AZ84" i="85" s="1"/>
  <c r="AV84" i="85"/>
  <c r="M82" i="85"/>
  <c r="O82" i="85" s="1"/>
  <c r="K82" i="85"/>
  <c r="AX83" i="85"/>
  <c r="AZ83" i="85" s="1"/>
  <c r="AV83" i="85"/>
  <c r="M81" i="85"/>
  <c r="O81" i="85" s="1"/>
  <c r="K81" i="85"/>
  <c r="AX82" i="85"/>
  <c r="AZ82" i="85" s="1"/>
  <c r="AV82" i="85"/>
  <c r="M80" i="85"/>
  <c r="O80" i="85" s="1"/>
  <c r="K80" i="85"/>
  <c r="AY81" i="85"/>
  <c r="AX81" i="85"/>
  <c r="AV81" i="85"/>
  <c r="M79" i="85"/>
  <c r="O79" i="85" s="1"/>
  <c r="K79" i="85"/>
  <c r="AX80" i="85"/>
  <c r="AZ80" i="85" s="1"/>
  <c r="AV80" i="85"/>
  <c r="M78" i="85"/>
  <c r="O78" i="85" s="1"/>
  <c r="K78" i="85"/>
  <c r="AX79" i="85"/>
  <c r="AZ79" i="85" s="1"/>
  <c r="AV79" i="85"/>
  <c r="M77" i="85"/>
  <c r="O77" i="85" s="1"/>
  <c r="K77" i="85"/>
  <c r="AX78" i="85"/>
  <c r="AZ78" i="85" s="1"/>
  <c r="AV78" i="85"/>
  <c r="M76" i="85"/>
  <c r="O76" i="85" s="1"/>
  <c r="K76" i="85"/>
  <c r="AX77" i="85"/>
  <c r="AZ77" i="85" s="1"/>
  <c r="AV77" i="85"/>
  <c r="M75" i="85"/>
  <c r="O75" i="85" s="1"/>
  <c r="K75" i="85"/>
  <c r="AX76" i="85"/>
  <c r="AZ76" i="85" s="1"/>
  <c r="AV76" i="85"/>
  <c r="M74" i="85"/>
  <c r="O74" i="85" s="1"/>
  <c r="K74" i="85"/>
  <c r="AX75" i="85"/>
  <c r="AZ75" i="85" s="1"/>
  <c r="AV75" i="85"/>
  <c r="M73" i="85"/>
  <c r="O73" i="85" s="1"/>
  <c r="K73" i="85"/>
  <c r="AX74" i="85"/>
  <c r="AZ74" i="85" s="1"/>
  <c r="AV74" i="85"/>
  <c r="M72" i="85"/>
  <c r="O72" i="85" s="1"/>
  <c r="K72" i="85"/>
  <c r="AX73" i="85"/>
  <c r="AZ73" i="85" s="1"/>
  <c r="AV73" i="85"/>
  <c r="M71" i="85"/>
  <c r="O71" i="85" s="1"/>
  <c r="K71" i="85"/>
  <c r="AX72" i="85"/>
  <c r="AZ72" i="85" s="1"/>
  <c r="AV72" i="85"/>
  <c r="M70" i="85"/>
  <c r="O70" i="85" s="1"/>
  <c r="K70" i="85"/>
  <c r="AX71" i="85"/>
  <c r="AZ71" i="85" s="1"/>
  <c r="AV71" i="85"/>
  <c r="M69" i="85"/>
  <c r="O69" i="85" s="1"/>
  <c r="K69" i="85"/>
  <c r="AX70" i="85"/>
  <c r="AZ70" i="85" s="1"/>
  <c r="AV70" i="85"/>
  <c r="M68" i="85"/>
  <c r="O68" i="85" s="1"/>
  <c r="K68" i="85"/>
  <c r="AX69" i="85"/>
  <c r="AZ69" i="85" s="1"/>
  <c r="AV69" i="85"/>
  <c r="M67" i="85"/>
  <c r="O67" i="85" s="1"/>
  <c r="K67" i="85"/>
  <c r="AX68" i="85"/>
  <c r="AZ68" i="85" s="1"/>
  <c r="AV68" i="85"/>
  <c r="M66" i="85"/>
  <c r="O66" i="85" s="1"/>
  <c r="K66" i="85"/>
  <c r="AX67" i="85"/>
  <c r="AZ67" i="85" s="1"/>
  <c r="AV67" i="85"/>
  <c r="M65" i="85"/>
  <c r="O65" i="85" s="1"/>
  <c r="K65" i="85"/>
  <c r="AX66" i="85"/>
  <c r="AZ66" i="85" s="1"/>
  <c r="AV66" i="85"/>
  <c r="M64" i="85"/>
  <c r="O64" i="85" s="1"/>
  <c r="K64" i="85"/>
  <c r="AX65" i="85"/>
  <c r="AZ65" i="85" s="1"/>
  <c r="AV65" i="85"/>
  <c r="N63" i="85"/>
  <c r="M63" i="85"/>
  <c r="K63" i="85"/>
  <c r="AX64" i="85"/>
  <c r="AZ64" i="85" s="1"/>
  <c r="AV64" i="85"/>
  <c r="N62" i="85"/>
  <c r="M62" i="85"/>
  <c r="K62" i="85"/>
  <c r="AX63" i="85"/>
  <c r="AZ63" i="85" s="1"/>
  <c r="AV63" i="85"/>
  <c r="M61" i="85"/>
  <c r="O61" i="85" s="1"/>
  <c r="K61" i="85"/>
  <c r="AX62" i="85"/>
  <c r="AZ62" i="85" s="1"/>
  <c r="AV62" i="85"/>
  <c r="M60" i="85"/>
  <c r="O60" i="85" s="1"/>
  <c r="K60" i="85"/>
  <c r="AX61" i="85"/>
  <c r="AZ61" i="85" s="1"/>
  <c r="AV61" i="85"/>
  <c r="M59" i="85"/>
  <c r="O59" i="85" s="1"/>
  <c r="K59" i="85"/>
  <c r="AX60" i="85"/>
  <c r="AZ60" i="85" s="1"/>
  <c r="AV60" i="85"/>
  <c r="M58" i="85"/>
  <c r="O58" i="85" s="1"/>
  <c r="K58" i="85"/>
  <c r="AX59" i="85"/>
  <c r="AZ59" i="85" s="1"/>
  <c r="AV59" i="85"/>
  <c r="M57" i="85"/>
  <c r="O57" i="85" s="1"/>
  <c r="K57" i="85"/>
  <c r="AX58" i="85"/>
  <c r="AZ58" i="85" s="1"/>
  <c r="AV58" i="85"/>
  <c r="M56" i="85"/>
  <c r="O56" i="85" s="1"/>
  <c r="K56" i="85"/>
  <c r="M55" i="85"/>
  <c r="O55" i="85" s="1"/>
  <c r="K55" i="85"/>
  <c r="AY56" i="85"/>
  <c r="AX56" i="85"/>
  <c r="AV56" i="85"/>
  <c r="M54" i="85"/>
  <c r="O54" i="85" s="1"/>
  <c r="K54" i="85"/>
  <c r="M53" i="85"/>
  <c r="O53" i="85" s="1"/>
  <c r="K53" i="85"/>
  <c r="AY54" i="85"/>
  <c r="AX54" i="85"/>
  <c r="AV54" i="85"/>
  <c r="M52" i="85"/>
  <c r="O52" i="85" s="1"/>
  <c r="K52" i="85"/>
  <c r="M51" i="85"/>
  <c r="O51" i="85" s="1"/>
  <c r="K51" i="85"/>
  <c r="AY52" i="85"/>
  <c r="AX52" i="85"/>
  <c r="AV52" i="85"/>
  <c r="M50" i="85"/>
  <c r="O50" i="85" s="1"/>
  <c r="K50" i="85"/>
  <c r="M49" i="85"/>
  <c r="O49" i="85" s="1"/>
  <c r="K49" i="85"/>
  <c r="AY50" i="85"/>
  <c r="AX50" i="85"/>
  <c r="AV50" i="85"/>
  <c r="AU50" i="85"/>
  <c r="M48" i="85"/>
  <c r="O48" i="85" s="1"/>
  <c r="K48" i="85"/>
  <c r="M47" i="85"/>
  <c r="O47" i="85" s="1"/>
  <c r="K47" i="85"/>
  <c r="AY48" i="85"/>
  <c r="AX48" i="85"/>
  <c r="AV48" i="85"/>
  <c r="M46" i="85"/>
  <c r="O46" i="85" s="1"/>
  <c r="K46" i="85"/>
  <c r="M45" i="85"/>
  <c r="O45" i="85" s="1"/>
  <c r="K45" i="85"/>
  <c r="AZ46" i="85"/>
  <c r="AV46" i="85"/>
  <c r="M44" i="85"/>
  <c r="O44" i="85" s="1"/>
  <c r="K44" i="85"/>
  <c r="M43" i="85"/>
  <c r="O43" i="85" s="1"/>
  <c r="K43" i="85"/>
  <c r="AY44" i="85"/>
  <c r="AX44" i="85"/>
  <c r="AV44" i="85"/>
  <c r="M42" i="85"/>
  <c r="O42" i="85" s="1"/>
  <c r="K42" i="85"/>
  <c r="M41" i="85"/>
  <c r="O41" i="85" s="1"/>
  <c r="K41" i="85"/>
  <c r="AY42" i="85"/>
  <c r="AX42" i="85"/>
  <c r="AV42" i="85"/>
  <c r="M40" i="85"/>
  <c r="O40" i="85" s="1"/>
  <c r="K40" i="85"/>
  <c r="AW41" i="85"/>
  <c r="AU41" i="85"/>
  <c r="M39" i="85"/>
  <c r="O39" i="85" s="1"/>
  <c r="K39" i="85"/>
  <c r="AY40" i="85"/>
  <c r="AX40" i="85"/>
  <c r="AV40" i="85"/>
  <c r="N38" i="85"/>
  <c r="M38" i="85"/>
  <c r="K38" i="85"/>
  <c r="AY39" i="85"/>
  <c r="AX39" i="85"/>
  <c r="AV39" i="85"/>
  <c r="N37" i="85"/>
  <c r="M37" i="85"/>
  <c r="K37" i="85"/>
  <c r="N36" i="85"/>
  <c r="M36" i="85"/>
  <c r="K36" i="85"/>
  <c r="AY37" i="85"/>
  <c r="AX37" i="85"/>
  <c r="AV37" i="85"/>
  <c r="AU37" i="85"/>
  <c r="N35" i="85"/>
  <c r="M35" i="85"/>
  <c r="K35" i="85"/>
  <c r="N34" i="85"/>
  <c r="M34" i="85"/>
  <c r="K34" i="85"/>
  <c r="AY35" i="85"/>
  <c r="AX35" i="85"/>
  <c r="AV35" i="85"/>
  <c r="N33" i="85"/>
  <c r="M33" i="85"/>
  <c r="K33" i="85"/>
  <c r="AW34" i="85"/>
  <c r="AU34" i="85"/>
  <c r="N32" i="85"/>
  <c r="M32" i="85"/>
  <c r="K32" i="85"/>
  <c r="AY33" i="85"/>
  <c r="AX33" i="85"/>
  <c r="AV33" i="85"/>
  <c r="N31" i="85"/>
  <c r="M31" i="85"/>
  <c r="K31" i="85"/>
  <c r="AY32" i="85"/>
  <c r="AX32" i="85"/>
  <c r="AV32" i="85"/>
  <c r="N30" i="85"/>
  <c r="M30" i="85"/>
  <c r="K30" i="85"/>
  <c r="N29" i="85"/>
  <c r="M29" i="85"/>
  <c r="K29" i="85"/>
  <c r="AY30" i="85"/>
  <c r="AX30" i="85"/>
  <c r="AV30" i="85"/>
  <c r="N28" i="85"/>
  <c r="M28" i="85"/>
  <c r="K28" i="85"/>
  <c r="AW29" i="85"/>
  <c r="AU29" i="85"/>
  <c r="O27" i="85"/>
  <c r="K27" i="85"/>
  <c r="AY28" i="85"/>
  <c r="AX28" i="85"/>
  <c r="AV28" i="85"/>
  <c r="N26" i="85"/>
  <c r="M26" i="85"/>
  <c r="K26" i="85"/>
  <c r="AY27" i="85"/>
  <c r="AX27" i="85"/>
  <c r="AV27" i="85"/>
  <c r="N25" i="85"/>
  <c r="M25" i="85"/>
  <c r="K25" i="85"/>
  <c r="AY26" i="85"/>
  <c r="AX26" i="85"/>
  <c r="AV26" i="85"/>
  <c r="N24" i="85"/>
  <c r="M24" i="85"/>
  <c r="K24" i="85"/>
  <c r="AY25" i="85"/>
  <c r="AX25" i="85"/>
  <c r="AV25" i="85"/>
  <c r="N23" i="85"/>
  <c r="M23" i="85"/>
  <c r="K23" i="85"/>
  <c r="AY24" i="85"/>
  <c r="AX24" i="85"/>
  <c r="AV24" i="85"/>
  <c r="N22" i="85"/>
  <c r="M22" i="85"/>
  <c r="K22" i="85"/>
  <c r="AY23" i="85"/>
  <c r="AX23" i="85"/>
  <c r="AV23" i="85"/>
  <c r="N21" i="85"/>
  <c r="M21" i="85"/>
  <c r="K21" i="85"/>
  <c r="AY22" i="85"/>
  <c r="AX22" i="85"/>
  <c r="AV22" i="85"/>
  <c r="N20" i="85"/>
  <c r="M20" i="85"/>
  <c r="K20" i="85"/>
  <c r="AY21" i="85"/>
  <c r="AX21" i="85"/>
  <c r="AV21" i="85"/>
  <c r="N19" i="85"/>
  <c r="M19" i="85"/>
  <c r="K19" i="85"/>
  <c r="AW20" i="85"/>
  <c r="N18" i="85"/>
  <c r="M18" i="85"/>
  <c r="K18" i="85"/>
  <c r="AY19" i="85"/>
  <c r="AX19" i="85"/>
  <c r="AV19" i="85"/>
  <c r="AU19" i="85"/>
  <c r="N17" i="85"/>
  <c r="M17" i="85"/>
  <c r="K17" i="85"/>
  <c r="AY18" i="85"/>
  <c r="AX18" i="85"/>
  <c r="AV18" i="85"/>
  <c r="AU18" i="85"/>
  <c r="N16" i="85"/>
  <c r="M16" i="85"/>
  <c r="K16" i="85"/>
  <c r="AY17" i="85"/>
  <c r="AX17" i="85"/>
  <c r="AV17" i="85"/>
  <c r="AU17" i="85"/>
  <c r="N15" i="85"/>
  <c r="M15" i="85"/>
  <c r="K15" i="85"/>
  <c r="AY16" i="85"/>
  <c r="AX16" i="85"/>
  <c r="AV16" i="85"/>
  <c r="AU16" i="85"/>
  <c r="N14" i="85"/>
  <c r="M14" i="85"/>
  <c r="K14" i="85"/>
  <c r="AY15" i="85"/>
  <c r="AX15" i="85"/>
  <c r="AV15" i="85"/>
  <c r="AU15" i="85"/>
  <c r="N13" i="85"/>
  <c r="M13" i="85"/>
  <c r="K13" i="85"/>
  <c r="AY14" i="85"/>
  <c r="AX14" i="85"/>
  <c r="AV14" i="85"/>
  <c r="AU14" i="85"/>
  <c r="N12" i="85"/>
  <c r="M12" i="85"/>
  <c r="K12" i="85"/>
  <c r="AY13" i="85"/>
  <c r="AX13" i="85"/>
  <c r="AV13" i="85"/>
  <c r="N11" i="85"/>
  <c r="M11" i="85"/>
  <c r="K11" i="85"/>
  <c r="N10" i="85"/>
  <c r="M10" i="85"/>
  <c r="K10" i="85"/>
  <c r="AY11" i="85"/>
  <c r="AX11" i="85"/>
  <c r="AV11" i="85"/>
  <c r="N9" i="85"/>
  <c r="M9" i="85"/>
  <c r="K9" i="85"/>
  <c r="AW7" i="85"/>
  <c r="AU7" i="85"/>
  <c r="N8" i="85"/>
  <c r="M8" i="85"/>
  <c r="K8" i="85"/>
  <c r="AY6" i="85"/>
  <c r="AX6" i="85"/>
  <c r="AV6" i="85"/>
  <c r="N7" i="85"/>
  <c r="M7" i="85"/>
  <c r="K7" i="85"/>
  <c r="AY5" i="85"/>
  <c r="AX5" i="85"/>
  <c r="AV5" i="85"/>
  <c r="N6" i="85"/>
  <c r="M6" i="85"/>
  <c r="K6" i="85"/>
  <c r="N5" i="85"/>
  <c r="M5" i="85"/>
  <c r="K5" i="85"/>
  <c r="AY4" i="85"/>
  <c r="AX4" i="85"/>
  <c r="AV4" i="85"/>
  <c r="N4" i="85"/>
  <c r="M4" i="85"/>
  <c r="K4" i="85"/>
  <c r="AY3" i="85"/>
  <c r="AX3" i="85"/>
  <c r="AV3" i="85"/>
  <c r="N3" i="85"/>
  <c r="M3" i="85"/>
  <c r="K3" i="85"/>
  <c r="AY2" i="85"/>
  <c r="AX2" i="85"/>
  <c r="AV2" i="85"/>
  <c r="N2" i="85"/>
  <c r="M2" i="85"/>
  <c r="K2" i="85"/>
  <c r="AZ106" i="85" l="1"/>
  <c r="L101" i="85"/>
  <c r="AZ110" i="85"/>
  <c r="J89" i="86"/>
  <c r="J90" i="86" s="1"/>
  <c r="AZ108" i="85"/>
  <c r="AZ5" i="85"/>
  <c r="O10" i="85"/>
  <c r="AZ15" i="85"/>
  <c r="AZ19" i="85"/>
  <c r="AZ22" i="85"/>
  <c r="AZ24" i="85"/>
  <c r="AZ26" i="85"/>
  <c r="AZ28" i="85"/>
  <c r="O30" i="85"/>
  <c r="O32" i="85"/>
  <c r="AZ35" i="85"/>
  <c r="AZ111" i="85"/>
  <c r="AZ9" i="85"/>
  <c r="AZ14" i="85"/>
  <c r="AZ18" i="85"/>
  <c r="O36" i="85"/>
  <c r="AZ40" i="85"/>
  <c r="AZ6" i="85"/>
  <c r="O9" i="85"/>
  <c r="AZ13" i="85"/>
  <c r="AU20" i="85"/>
  <c r="AZ16" i="85"/>
  <c r="AZ17" i="85"/>
  <c r="AZ21" i="85"/>
  <c r="AZ23" i="85"/>
  <c r="AZ25" i="85"/>
  <c r="AZ27" i="85"/>
  <c r="AZ30" i="85"/>
  <c r="O31" i="85"/>
  <c r="O35" i="85"/>
  <c r="AZ39" i="85"/>
  <c r="AZ42" i="85"/>
  <c r="AZ44" i="85"/>
  <c r="J92" i="85"/>
  <c r="O2" i="86"/>
  <c r="O4" i="86"/>
  <c r="O8" i="86"/>
  <c r="O10" i="86"/>
  <c r="O12" i="86"/>
  <c r="O20" i="86"/>
  <c r="O75" i="86"/>
  <c r="O77" i="86"/>
  <c r="O79" i="86"/>
  <c r="O25" i="86"/>
  <c r="O29" i="86"/>
  <c r="O30" i="86"/>
  <c r="O7" i="86"/>
  <c r="O15" i="86"/>
  <c r="O19" i="86"/>
  <c r="O78" i="86"/>
  <c r="O31" i="86"/>
  <c r="O72" i="86"/>
  <c r="O3" i="86"/>
  <c r="O76" i="86"/>
  <c r="O80" i="86"/>
  <c r="O23" i="86"/>
  <c r="O33" i="86"/>
  <c r="O32" i="86"/>
  <c r="O27" i="86"/>
  <c r="O73" i="86"/>
  <c r="O74" i="86"/>
  <c r="O24" i="86"/>
  <c r="O26" i="86"/>
  <c r="O28" i="86"/>
  <c r="O6" i="86"/>
  <c r="O9" i="86"/>
  <c r="O11" i="86"/>
  <c r="O16" i="86"/>
  <c r="O21" i="86"/>
  <c r="O18" i="86"/>
  <c r="O17" i="86"/>
  <c r="O14" i="86"/>
  <c r="O13" i="86"/>
  <c r="O5" i="86"/>
  <c r="N81" i="86"/>
  <c r="K81" i="86"/>
  <c r="M81" i="86"/>
  <c r="L90" i="86"/>
  <c r="J81" i="86"/>
  <c r="M92" i="85"/>
  <c r="AZ2" i="85"/>
  <c r="AZ3" i="85"/>
  <c r="AZ4" i="85"/>
  <c r="O62" i="85"/>
  <c r="O63" i="85"/>
  <c r="AZ102" i="85"/>
  <c r="AZ112" i="85"/>
  <c r="AZ114" i="85"/>
  <c r="K92" i="85"/>
  <c r="N92" i="85"/>
  <c r="O3" i="85"/>
  <c r="O4" i="85"/>
  <c r="O5" i="85"/>
  <c r="O6" i="85"/>
  <c r="O7" i="85"/>
  <c r="O8" i="85"/>
  <c r="AZ11" i="85"/>
  <c r="O11" i="85"/>
  <c r="O12" i="85"/>
  <c r="O13" i="85"/>
  <c r="O14" i="85"/>
  <c r="O15" i="85"/>
  <c r="O16" i="85"/>
  <c r="O17" i="85"/>
  <c r="O18" i="85"/>
  <c r="O19" i="85"/>
  <c r="O20" i="85"/>
  <c r="O21" i="85"/>
  <c r="O22" i="85"/>
  <c r="O23" i="85"/>
  <c r="O24" i="85"/>
  <c r="O25" i="85"/>
  <c r="O26" i="85"/>
  <c r="O28" i="85"/>
  <c r="O29" i="85"/>
  <c r="AZ32" i="85"/>
  <c r="AZ33" i="85"/>
  <c r="O33" i="85"/>
  <c r="O34" i="85"/>
  <c r="AZ37" i="85"/>
  <c r="O37" i="85"/>
  <c r="O38" i="85"/>
  <c r="AZ48" i="85"/>
  <c r="AZ50" i="85"/>
  <c r="AZ52" i="85"/>
  <c r="AZ54" i="85"/>
  <c r="AZ56" i="85"/>
  <c r="AZ81" i="85"/>
  <c r="O83" i="85"/>
  <c r="O84" i="85"/>
  <c r="O85" i="85"/>
  <c r="O86" i="85"/>
  <c r="O87" i="85"/>
  <c r="O88" i="85"/>
  <c r="O89" i="85"/>
  <c r="O90" i="85"/>
  <c r="O91" i="85"/>
  <c r="AZ104" i="85"/>
  <c r="AZ107" i="85"/>
  <c r="AZ109" i="85"/>
  <c r="O2" i="85"/>
  <c r="J100" i="85"/>
  <c r="J101" i="85" s="1"/>
  <c r="O81" i="86" l="1"/>
  <c r="O92" i="85"/>
  <c r="J92" i="86" l="1"/>
  <c r="J108" i="88"/>
  <c r="N68" i="79" l="1"/>
  <c r="S43" i="79"/>
  <c r="R43" i="79"/>
  <c r="S34" i="79"/>
  <c r="R34" i="79"/>
  <c r="S24" i="79"/>
  <c r="R24" i="79"/>
  <c r="K68" i="79"/>
  <c r="N46" i="79"/>
  <c r="K46" i="79"/>
  <c r="N39" i="79"/>
  <c r="N38" i="79"/>
  <c r="K39" i="79"/>
  <c r="K38" i="79"/>
  <c r="L108" i="88" l="1"/>
  <c r="L112" i="88" s="1"/>
  <c r="L92" i="86"/>
  <c r="N10" i="79"/>
  <c r="N4" i="79"/>
  <c r="K41" i="31" l="1"/>
  <c r="M41" i="31"/>
  <c r="O41" i="31" s="1"/>
  <c r="K40" i="31"/>
  <c r="M40" i="31"/>
  <c r="O40" i="31" s="1"/>
  <c r="K39" i="31"/>
  <c r="M39" i="31"/>
  <c r="O39" i="31" s="1"/>
  <c r="M38" i="31" l="1"/>
  <c r="O38" i="31" s="1"/>
  <c r="K38" i="31"/>
  <c r="K2" i="31" l="1"/>
  <c r="N93" i="79"/>
  <c r="M93" i="79"/>
  <c r="K93" i="79"/>
  <c r="J93" i="79"/>
  <c r="N92" i="79"/>
  <c r="M92" i="79"/>
  <c r="K92" i="79"/>
  <c r="N91" i="79"/>
  <c r="M91" i="79"/>
  <c r="K91" i="79"/>
  <c r="J91" i="79"/>
  <c r="N90" i="79"/>
  <c r="M90" i="79"/>
  <c r="K90" i="79"/>
  <c r="J90" i="79"/>
  <c r="N89" i="79"/>
  <c r="M89" i="79"/>
  <c r="K89" i="79"/>
  <c r="J89" i="79"/>
  <c r="N88" i="79"/>
  <c r="M88" i="79"/>
  <c r="K88" i="79"/>
  <c r="J88" i="79"/>
  <c r="N87" i="79"/>
  <c r="M87" i="79"/>
  <c r="K87" i="79"/>
  <c r="J87" i="79"/>
  <c r="N86" i="79"/>
  <c r="M86" i="79"/>
  <c r="K86" i="79"/>
  <c r="J86" i="79"/>
  <c r="N85" i="79"/>
  <c r="M85" i="79"/>
  <c r="K85" i="79"/>
  <c r="J85" i="79"/>
  <c r="M82" i="79"/>
  <c r="O82" i="79" s="1"/>
  <c r="K82" i="79"/>
  <c r="M81" i="79"/>
  <c r="O81" i="79" s="1"/>
  <c r="K81" i="79"/>
  <c r="M80" i="79"/>
  <c r="O80" i="79" s="1"/>
  <c r="K80" i="79"/>
  <c r="M79" i="79"/>
  <c r="O79" i="79" s="1"/>
  <c r="K79" i="79"/>
  <c r="R75" i="79"/>
  <c r="R74" i="79"/>
  <c r="R73" i="79"/>
  <c r="R53" i="79"/>
  <c r="M75" i="79"/>
  <c r="O75" i="79" s="1"/>
  <c r="K75" i="79"/>
  <c r="M74" i="79"/>
  <c r="O74" i="79" s="1"/>
  <c r="K74" i="79"/>
  <c r="M73" i="79"/>
  <c r="O73" i="79" s="1"/>
  <c r="K73" i="79"/>
  <c r="M72" i="79"/>
  <c r="O72" i="79" s="1"/>
  <c r="K72" i="79"/>
  <c r="M71" i="79"/>
  <c r="O71" i="79" s="1"/>
  <c r="K71" i="79"/>
  <c r="M70" i="79"/>
  <c r="O70" i="79" s="1"/>
  <c r="K70" i="79"/>
  <c r="M69" i="79"/>
  <c r="O69" i="79" s="1"/>
  <c r="K69" i="79"/>
  <c r="M68" i="79"/>
  <c r="O68" i="79" s="1"/>
  <c r="M67" i="79"/>
  <c r="O67" i="79" s="1"/>
  <c r="K67" i="79"/>
  <c r="M66" i="79"/>
  <c r="O66" i="79" s="1"/>
  <c r="K66" i="79"/>
  <c r="M65" i="79"/>
  <c r="O65" i="79" s="1"/>
  <c r="K65" i="79"/>
  <c r="M64" i="79"/>
  <c r="O64" i="79" s="1"/>
  <c r="K64" i="79"/>
  <c r="M63" i="79"/>
  <c r="O63" i="79" s="1"/>
  <c r="K63" i="79"/>
  <c r="M62" i="79"/>
  <c r="O62" i="79" s="1"/>
  <c r="K62" i="79"/>
  <c r="M61" i="79"/>
  <c r="O61" i="79" s="1"/>
  <c r="K61" i="79"/>
  <c r="M60" i="79"/>
  <c r="O60" i="79" s="1"/>
  <c r="K60" i="79"/>
  <c r="M59" i="79"/>
  <c r="O59" i="79" s="1"/>
  <c r="K59" i="79"/>
  <c r="M58" i="79"/>
  <c r="O58" i="79" s="1"/>
  <c r="K58" i="79"/>
  <c r="M57" i="79"/>
  <c r="O57" i="79" s="1"/>
  <c r="K57" i="79"/>
  <c r="M56" i="79"/>
  <c r="O56" i="79" s="1"/>
  <c r="K56" i="79"/>
  <c r="M55" i="79"/>
  <c r="O55" i="79" s="1"/>
  <c r="K55" i="79"/>
  <c r="M54" i="79"/>
  <c r="O54" i="79" s="1"/>
  <c r="K54" i="79"/>
  <c r="M53" i="79"/>
  <c r="O53" i="79" s="1"/>
  <c r="K53" i="79"/>
  <c r="M52" i="79"/>
  <c r="O52" i="79" s="1"/>
  <c r="K52" i="79"/>
  <c r="M51" i="79"/>
  <c r="O51" i="79" s="1"/>
  <c r="K51" i="79"/>
  <c r="M50" i="79"/>
  <c r="O50" i="79" s="1"/>
  <c r="K50" i="79"/>
  <c r="M49" i="79"/>
  <c r="O49" i="79" s="1"/>
  <c r="K49" i="79"/>
  <c r="M48" i="79"/>
  <c r="O48" i="79" s="1"/>
  <c r="K48" i="79"/>
  <c r="M47" i="79"/>
  <c r="O47" i="79" s="1"/>
  <c r="K47" i="79"/>
  <c r="M46" i="79"/>
  <c r="O46" i="79" s="1"/>
  <c r="M45" i="79"/>
  <c r="O45" i="79" s="1"/>
  <c r="K45" i="79"/>
  <c r="M44" i="79"/>
  <c r="O44" i="79" s="1"/>
  <c r="K44" i="79"/>
  <c r="M43" i="79"/>
  <c r="O43" i="79" s="1"/>
  <c r="K43" i="79"/>
  <c r="M42" i="79"/>
  <c r="O42" i="79" s="1"/>
  <c r="K42" i="79"/>
  <c r="M41" i="79"/>
  <c r="O41" i="79" s="1"/>
  <c r="K41" i="79"/>
  <c r="M40" i="79"/>
  <c r="O40" i="79" s="1"/>
  <c r="K40" i="79"/>
  <c r="M39" i="79"/>
  <c r="O39" i="79" s="1"/>
  <c r="M38" i="79"/>
  <c r="O38" i="79" s="1"/>
  <c r="M37" i="79"/>
  <c r="O37" i="79" s="1"/>
  <c r="K37" i="79"/>
  <c r="M36" i="79"/>
  <c r="O36" i="79" s="1"/>
  <c r="K36" i="79"/>
  <c r="M35" i="79"/>
  <c r="O35" i="79" s="1"/>
  <c r="K35" i="79"/>
  <c r="M34" i="79"/>
  <c r="O34" i="79" s="1"/>
  <c r="K34" i="79"/>
  <c r="M33" i="79"/>
  <c r="O33" i="79" s="1"/>
  <c r="K33" i="79"/>
  <c r="M32" i="79"/>
  <c r="O32" i="79" s="1"/>
  <c r="K32" i="79"/>
  <c r="M31" i="79"/>
  <c r="O31" i="79" s="1"/>
  <c r="K31" i="79"/>
  <c r="M30" i="79"/>
  <c r="O30" i="79" s="1"/>
  <c r="K30" i="79"/>
  <c r="M29" i="79"/>
  <c r="O29" i="79" s="1"/>
  <c r="K29" i="79"/>
  <c r="M28" i="79"/>
  <c r="O28" i="79" s="1"/>
  <c r="K28" i="79"/>
  <c r="M27" i="79"/>
  <c r="O27" i="79" s="1"/>
  <c r="K27" i="79"/>
  <c r="R12" i="79"/>
  <c r="R11" i="79"/>
  <c r="S11" i="79" s="1"/>
  <c r="R10" i="79"/>
  <c r="N24" i="79"/>
  <c r="M24" i="79"/>
  <c r="K24" i="79"/>
  <c r="N23" i="79"/>
  <c r="M23" i="79"/>
  <c r="K23" i="79"/>
  <c r="N22" i="79"/>
  <c r="M22" i="79"/>
  <c r="K22" i="79"/>
  <c r="N21" i="79"/>
  <c r="M21" i="79"/>
  <c r="K21" i="79"/>
  <c r="N20" i="79"/>
  <c r="M20" i="79"/>
  <c r="K20" i="79"/>
  <c r="R5" i="79"/>
  <c r="N19" i="79"/>
  <c r="M19" i="79"/>
  <c r="K19" i="79"/>
  <c r="N18" i="79"/>
  <c r="M18" i="79"/>
  <c r="K18" i="79"/>
  <c r="N17" i="79"/>
  <c r="M17" i="79"/>
  <c r="K17" i="79"/>
  <c r="N16" i="79"/>
  <c r="M16" i="79"/>
  <c r="K16" i="79"/>
  <c r="N15" i="79"/>
  <c r="M15" i="79"/>
  <c r="K15" i="79"/>
  <c r="N14" i="79"/>
  <c r="M14" i="79"/>
  <c r="K14" i="79"/>
  <c r="N13" i="79"/>
  <c r="M13" i="79"/>
  <c r="K13" i="79"/>
  <c r="N12" i="79"/>
  <c r="M12" i="79"/>
  <c r="K12" i="79"/>
  <c r="R69" i="79"/>
  <c r="R58" i="79" s="1"/>
  <c r="N11" i="79"/>
  <c r="M11" i="79"/>
  <c r="K11" i="79"/>
  <c r="M10" i="79"/>
  <c r="K10" i="79"/>
  <c r="N9" i="79"/>
  <c r="M9" i="79"/>
  <c r="K9" i="79"/>
  <c r="N8" i="79"/>
  <c r="M8" i="79"/>
  <c r="K8" i="79"/>
  <c r="N7" i="79"/>
  <c r="M7" i="79"/>
  <c r="K7" i="79"/>
  <c r="M6" i="79"/>
  <c r="O6" i="79" s="1"/>
  <c r="K6" i="79"/>
  <c r="N5" i="79"/>
  <c r="M5" i="79"/>
  <c r="K5" i="79"/>
  <c r="M4" i="79"/>
  <c r="K4" i="79"/>
  <c r="N3" i="79"/>
  <c r="M3" i="79"/>
  <c r="K3" i="79"/>
  <c r="N2" i="79"/>
  <c r="M2" i="79"/>
  <c r="K2" i="79"/>
  <c r="N48" i="31"/>
  <c r="M48" i="31"/>
  <c r="K48" i="31"/>
  <c r="J48" i="31"/>
  <c r="N47" i="31"/>
  <c r="M47" i="31"/>
  <c r="K47" i="31"/>
  <c r="J47" i="31"/>
  <c r="N46" i="31"/>
  <c r="M46" i="31"/>
  <c r="K46" i="31"/>
  <c r="J46" i="31"/>
  <c r="N45" i="31"/>
  <c r="M45" i="31"/>
  <c r="K45" i="31"/>
  <c r="J45" i="31"/>
  <c r="N44" i="31"/>
  <c r="M44" i="31"/>
  <c r="K44" i="31"/>
  <c r="J44" i="31"/>
  <c r="M37" i="31"/>
  <c r="O37" i="31" s="1"/>
  <c r="K37" i="31"/>
  <c r="M36" i="31"/>
  <c r="O36" i="31" s="1"/>
  <c r="K36" i="31"/>
  <c r="M35" i="31"/>
  <c r="O35" i="31" s="1"/>
  <c r="K35" i="31"/>
  <c r="M34" i="31"/>
  <c r="O34" i="31" s="1"/>
  <c r="K34" i="31"/>
  <c r="M33" i="31"/>
  <c r="O33" i="31" s="1"/>
  <c r="K33" i="31"/>
  <c r="M32" i="31"/>
  <c r="O32" i="31" s="1"/>
  <c r="K32" i="31"/>
  <c r="M31" i="31"/>
  <c r="O31" i="31" s="1"/>
  <c r="K31" i="31"/>
  <c r="N25" i="31"/>
  <c r="M25" i="31"/>
  <c r="K25" i="31"/>
  <c r="N24" i="31"/>
  <c r="M24" i="31"/>
  <c r="K24" i="31"/>
  <c r="N23" i="31"/>
  <c r="M23" i="31"/>
  <c r="K23" i="31"/>
  <c r="N22" i="31"/>
  <c r="M22" i="31"/>
  <c r="K22" i="31"/>
  <c r="M21" i="31"/>
  <c r="O21" i="31" s="1"/>
  <c r="K21" i="31"/>
  <c r="N20" i="31"/>
  <c r="M20" i="31"/>
  <c r="K20" i="31"/>
  <c r="N19" i="31"/>
  <c r="M19" i="31"/>
  <c r="K19" i="31"/>
  <c r="N18" i="31"/>
  <c r="M18" i="31"/>
  <c r="K18" i="31"/>
  <c r="N17" i="31"/>
  <c r="M17" i="31"/>
  <c r="K17" i="31"/>
  <c r="M16" i="31"/>
  <c r="O16" i="31" s="1"/>
  <c r="K16" i="31"/>
  <c r="M15" i="31"/>
  <c r="O15" i="31" s="1"/>
  <c r="K15" i="31"/>
  <c r="N14" i="31"/>
  <c r="M14" i="31"/>
  <c r="K14" i="31"/>
  <c r="N13" i="31"/>
  <c r="M13" i="31"/>
  <c r="K13" i="31"/>
  <c r="N12" i="31"/>
  <c r="M12" i="31"/>
  <c r="K12" i="31"/>
  <c r="N11" i="31"/>
  <c r="M11" i="31"/>
  <c r="K11" i="31"/>
  <c r="N10" i="31"/>
  <c r="M10" i="31"/>
  <c r="K10" i="31"/>
  <c r="N9" i="31"/>
  <c r="M9" i="31"/>
  <c r="K9" i="31"/>
  <c r="N8" i="31"/>
  <c r="M8" i="31"/>
  <c r="K8" i="31"/>
  <c r="N7" i="31"/>
  <c r="M7" i="31"/>
  <c r="K7" i="31"/>
  <c r="N6" i="31"/>
  <c r="M6" i="31"/>
  <c r="K6" i="31"/>
  <c r="N5" i="31"/>
  <c r="M5" i="31"/>
  <c r="K5" i="31"/>
  <c r="N4" i="31"/>
  <c r="K4" i="31"/>
  <c r="N3" i="31"/>
  <c r="M3" i="31"/>
  <c r="K3" i="31"/>
  <c r="O45" i="31" l="1"/>
  <c r="O47" i="31"/>
  <c r="O12" i="79"/>
  <c r="O15" i="79"/>
  <c r="O19" i="79"/>
  <c r="O20" i="79"/>
  <c r="O24" i="79"/>
  <c r="O14" i="79"/>
  <c r="O18" i="79"/>
  <c r="O23" i="79"/>
  <c r="O13" i="79"/>
  <c r="O17" i="79"/>
  <c r="O22" i="79"/>
  <c r="O86" i="79"/>
  <c r="O88" i="79"/>
  <c r="O16" i="79"/>
  <c r="O21" i="79"/>
  <c r="O93" i="79"/>
  <c r="O92" i="79"/>
  <c r="O91" i="79"/>
  <c r="O90" i="79"/>
  <c r="O89" i="79"/>
  <c r="O87" i="79"/>
  <c r="O11" i="79"/>
  <c r="O10" i="79"/>
  <c r="O9" i="79"/>
  <c r="O8" i="79"/>
  <c r="O7" i="79"/>
  <c r="O5" i="79"/>
  <c r="O4" i="79"/>
  <c r="O3" i="79"/>
  <c r="O10" i="31"/>
  <c r="O11" i="31"/>
  <c r="O18" i="31"/>
  <c r="O25" i="31"/>
  <c r="O5" i="31"/>
  <c r="O7" i="31"/>
  <c r="O9" i="31"/>
  <c r="O12" i="31"/>
  <c r="O17" i="31"/>
  <c r="O19" i="31"/>
  <c r="O22" i="31"/>
  <c r="O24" i="31"/>
  <c r="O46" i="31"/>
  <c r="O48" i="31"/>
  <c r="O44" i="31"/>
  <c r="O23" i="31"/>
  <c r="O20" i="31"/>
  <c r="O14" i="31"/>
  <c r="O13" i="31"/>
  <c r="O8" i="31"/>
  <c r="O6" i="31"/>
  <c r="O4" i="31"/>
  <c r="O3" i="31"/>
  <c r="O85" i="79"/>
  <c r="O2" i="79"/>
  <c r="O2" i="31"/>
  <c r="K30" i="31"/>
  <c r="M30" i="31"/>
  <c r="O30" i="31" s="1"/>
  <c r="J43" i="31"/>
  <c r="K43" i="31"/>
  <c r="M43" i="31"/>
  <c r="N43" i="31"/>
  <c r="J59" i="31" l="1"/>
  <c r="J60" i="31" s="1"/>
  <c r="O43" i="31"/>
</calcChain>
</file>

<file path=xl/comments1.xml><?xml version="1.0" encoding="utf-8"?>
<comments xmlns="http://schemas.openxmlformats.org/spreadsheetml/2006/main">
  <authors>
    <author>Marketing1</author>
  </authors>
  <commentList>
    <comment ref="P2" authorId="0">
      <text>
        <r>
          <rPr>
            <b/>
            <sz val="8"/>
            <color indexed="81"/>
            <rFont val="Tahoma"/>
            <family val="2"/>
          </rPr>
          <t>Marketing1:</t>
        </r>
        <r>
          <rPr>
            <sz val="8"/>
            <color indexed="81"/>
            <rFont val="Tahoma"/>
            <family val="2"/>
          </rPr>
          <t xml:space="preserve">
LC 30-0038-243065 tanggal 121228
1 USD = Rp.9,670,00</t>
        </r>
      </text>
    </comment>
    <comment ref="BC2" authorId="0">
      <text>
        <r>
          <rPr>
            <b/>
            <sz val="8"/>
            <color indexed="81"/>
            <rFont val="Tahoma"/>
            <family val="2"/>
          </rPr>
          <t>Marketing1:</t>
        </r>
        <r>
          <rPr>
            <sz val="8"/>
            <color indexed="81"/>
            <rFont val="Tahoma"/>
            <family val="2"/>
          </rPr>
          <t xml:space="preserve">
LC 30-0038-243065 tanggal 121228
1 USD = Rp.9,670,00</t>
        </r>
      </text>
    </comment>
    <comment ref="P5" authorId="0">
      <text>
        <r>
          <rPr>
            <b/>
            <sz val="8"/>
            <color indexed="81"/>
            <rFont val="Tahoma"/>
            <family val="2"/>
          </rPr>
          <t>Marketing1:</t>
        </r>
        <r>
          <rPr>
            <sz val="8"/>
            <color indexed="81"/>
            <rFont val="Tahoma"/>
            <family val="2"/>
          </rPr>
          <t xml:space="preserve">
GMU</t>
        </r>
      </text>
    </comment>
    <comment ref="BC5" authorId="0">
      <text>
        <r>
          <rPr>
            <b/>
            <sz val="8"/>
            <color indexed="81"/>
            <rFont val="Tahoma"/>
            <family val="2"/>
          </rPr>
          <t>Marketing1:</t>
        </r>
        <r>
          <rPr>
            <sz val="8"/>
            <color indexed="81"/>
            <rFont val="Tahoma"/>
            <family val="2"/>
          </rPr>
          <t xml:space="preserve">
GMU</t>
        </r>
      </text>
    </comment>
    <comment ref="P10" authorId="0">
      <text>
        <r>
          <rPr>
            <b/>
            <sz val="8"/>
            <color indexed="81"/>
            <rFont val="Tahoma"/>
            <family val="2"/>
          </rPr>
          <t>Marketing1:</t>
        </r>
        <r>
          <rPr>
            <sz val="8"/>
            <color indexed="81"/>
            <rFont val="Tahoma"/>
            <family val="2"/>
          </rPr>
          <t xml:space="preserve">
Sumber cakung
</t>
        </r>
      </text>
    </comment>
    <comment ref="BC10" authorId="0">
      <text>
        <r>
          <rPr>
            <b/>
            <sz val="8"/>
            <color indexed="81"/>
            <rFont val="Tahoma"/>
            <family val="2"/>
          </rPr>
          <t>Marketing1:</t>
        </r>
        <r>
          <rPr>
            <sz val="8"/>
            <color indexed="81"/>
            <rFont val="Tahoma"/>
            <family val="2"/>
          </rPr>
          <t xml:space="preserve">
Sumber cakung
</t>
        </r>
      </text>
    </comment>
    <comment ref="P19" authorId="0">
      <text>
        <r>
          <rPr>
            <b/>
            <sz val="8"/>
            <color indexed="81"/>
            <rFont val="Tahoma"/>
            <family val="2"/>
          </rPr>
          <t>Marketing1:</t>
        </r>
        <r>
          <rPr>
            <sz val="8"/>
            <color indexed="81"/>
            <rFont val="Tahoma"/>
            <family val="2"/>
          </rPr>
          <t xml:space="preserve">
Sumber Cakung</t>
        </r>
      </text>
    </comment>
    <comment ref="BC19" authorId="0">
      <text>
        <r>
          <rPr>
            <b/>
            <sz val="8"/>
            <color indexed="81"/>
            <rFont val="Tahoma"/>
            <family val="2"/>
          </rPr>
          <t>Marketing1:</t>
        </r>
        <r>
          <rPr>
            <sz val="8"/>
            <color indexed="81"/>
            <rFont val="Tahoma"/>
            <family val="2"/>
          </rPr>
          <t xml:space="preserve">
Sumber Cakung</t>
        </r>
      </text>
    </comment>
    <comment ref="AI31" authorId="0">
      <text>
        <r>
          <rPr>
            <b/>
            <sz val="8"/>
            <color indexed="81"/>
            <rFont val="Tahoma"/>
            <family val="2"/>
          </rPr>
          <t>Marketing1:</t>
        </r>
        <r>
          <rPr>
            <sz val="8"/>
            <color indexed="81"/>
            <rFont val="Tahoma"/>
            <family val="2"/>
          </rPr>
          <t xml:space="preserve">
GMU</t>
        </r>
      </text>
    </comment>
    <comment ref="AI32" authorId="0">
      <text>
        <r>
          <rPr>
            <b/>
            <sz val="8"/>
            <color indexed="81"/>
            <rFont val="Tahoma"/>
            <family val="2"/>
          </rPr>
          <t>Marketing1:</t>
        </r>
        <r>
          <rPr>
            <sz val="8"/>
            <color indexed="81"/>
            <rFont val="Tahoma"/>
            <family val="2"/>
          </rPr>
          <t xml:space="preserve">
Sumber cakung
</t>
        </r>
      </text>
    </comment>
    <comment ref="AI33" authorId="0">
      <text>
        <r>
          <rPr>
            <b/>
            <sz val="8"/>
            <color indexed="81"/>
            <rFont val="Tahoma"/>
            <family val="2"/>
          </rPr>
          <t>Marketing1:</t>
        </r>
        <r>
          <rPr>
            <sz val="8"/>
            <color indexed="81"/>
            <rFont val="Tahoma"/>
            <family val="2"/>
          </rPr>
          <t xml:space="preserve">
Sumber Cakung</t>
        </r>
      </text>
    </comment>
    <comment ref="AI45" authorId="0">
      <text>
        <r>
          <rPr>
            <b/>
            <sz val="8"/>
            <color indexed="81"/>
            <rFont val="Tahoma"/>
            <family val="2"/>
          </rPr>
          <t>Marketing1:</t>
        </r>
        <r>
          <rPr>
            <sz val="8"/>
            <color indexed="81"/>
            <rFont val="Tahoma"/>
            <family val="2"/>
          </rPr>
          <t xml:space="preserve">
LC 30-0038-243065 tanggal 121228
1 USD = Rp.9,670,00</t>
        </r>
      </text>
    </comment>
  </commentList>
</comments>
</file>

<file path=xl/comments2.xml><?xml version="1.0" encoding="utf-8"?>
<comments xmlns="http://schemas.openxmlformats.org/spreadsheetml/2006/main">
  <authors>
    <author>Marketing</author>
  </authors>
  <commentList>
    <comment ref="AI2" authorId="0">
      <text>
        <r>
          <rPr>
            <b/>
            <sz val="8"/>
            <color indexed="81"/>
            <rFont val="Tahoma"/>
            <family val="2"/>
          </rPr>
          <t>Marketing:</t>
        </r>
        <r>
          <rPr>
            <sz val="8"/>
            <color indexed="81"/>
            <rFont val="Tahoma"/>
            <family val="2"/>
          </rPr>
          <t xml:space="preserve">
Pengiriman ke sumber cakung
</t>
        </r>
      </text>
    </comment>
    <comment ref="AI3" authorId="0">
      <text>
        <r>
          <rPr>
            <b/>
            <sz val="8"/>
            <color indexed="81"/>
            <rFont val="Tahoma"/>
            <family val="2"/>
          </rPr>
          <t>Marketing:</t>
        </r>
        <r>
          <rPr>
            <sz val="8"/>
            <color indexed="81"/>
            <rFont val="Tahoma"/>
            <family val="2"/>
          </rPr>
          <t xml:space="preserve">
AMG
</t>
        </r>
      </text>
    </comment>
    <comment ref="P5" authorId="0">
      <text>
        <r>
          <rPr>
            <b/>
            <sz val="8"/>
            <color indexed="81"/>
            <rFont val="Tahoma"/>
            <family val="2"/>
          </rPr>
          <t>Marketing:</t>
        </r>
        <r>
          <rPr>
            <sz val="8"/>
            <color indexed="81"/>
            <rFont val="Tahoma"/>
            <family val="2"/>
          </rPr>
          <t xml:space="preserve">
Pengiriman ke sumber cakung
</t>
        </r>
      </text>
    </comment>
    <comment ref="P7" authorId="0">
      <text>
        <r>
          <rPr>
            <b/>
            <sz val="8"/>
            <color indexed="81"/>
            <rFont val="Tahoma"/>
            <family val="2"/>
          </rPr>
          <t>Marketing:</t>
        </r>
        <r>
          <rPr>
            <sz val="8"/>
            <color indexed="81"/>
            <rFont val="Tahoma"/>
            <family val="2"/>
          </rPr>
          <t xml:space="preserve">
PT, Swadharma ES
</t>
        </r>
      </text>
    </comment>
    <comment ref="P9" authorId="0">
      <text>
        <r>
          <rPr>
            <b/>
            <sz val="8"/>
            <color indexed="81"/>
            <rFont val="Tahoma"/>
            <family val="2"/>
          </rPr>
          <t>Marketing:</t>
        </r>
        <r>
          <rPr>
            <sz val="8"/>
            <color indexed="81"/>
            <rFont val="Tahoma"/>
            <family val="2"/>
          </rPr>
          <t xml:space="preserve">
AMG</t>
        </r>
      </text>
    </comment>
    <comment ref="P20" authorId="0">
      <text>
        <r>
          <rPr>
            <b/>
            <sz val="8"/>
            <color indexed="81"/>
            <rFont val="Tahoma"/>
            <family val="2"/>
          </rPr>
          <t>Marketing:</t>
        </r>
        <r>
          <rPr>
            <sz val="8"/>
            <color indexed="81"/>
            <rFont val="Tahoma"/>
            <family val="2"/>
          </rPr>
          <t xml:space="preserve">
AMG
</t>
        </r>
      </text>
    </comment>
    <comment ref="AI69" authorId="0">
      <text>
        <r>
          <rPr>
            <b/>
            <sz val="8"/>
            <color indexed="81"/>
            <rFont val="Tahoma"/>
            <family val="2"/>
          </rPr>
          <t>Marketing:</t>
        </r>
        <r>
          <rPr>
            <sz val="8"/>
            <color indexed="81"/>
            <rFont val="Tahoma"/>
            <family val="2"/>
          </rPr>
          <t xml:space="preserve">
PT, Swadharma ES
</t>
        </r>
      </text>
    </comment>
    <comment ref="AI70" authorId="0">
      <text>
        <r>
          <rPr>
            <b/>
            <sz val="8"/>
            <color indexed="81"/>
            <rFont val="Tahoma"/>
            <family val="2"/>
          </rPr>
          <t>Marketing:</t>
        </r>
        <r>
          <rPr>
            <sz val="8"/>
            <color indexed="81"/>
            <rFont val="Tahoma"/>
            <family val="2"/>
          </rPr>
          <t xml:space="preserve">
AMG</t>
        </r>
      </text>
    </comment>
  </commentList>
</comments>
</file>

<file path=xl/comments3.xml><?xml version="1.0" encoding="utf-8"?>
<comments xmlns="http://schemas.openxmlformats.org/spreadsheetml/2006/main">
  <authors>
    <author>Marketing</author>
  </authors>
  <commentList>
    <comment ref="AH2" authorId="0">
      <text>
        <r>
          <rPr>
            <b/>
            <sz val="8"/>
            <color indexed="81"/>
            <rFont val="Tahoma"/>
            <family val="2"/>
          </rPr>
          <t>Marketing:</t>
        </r>
        <r>
          <rPr>
            <sz val="8"/>
            <color indexed="81"/>
            <rFont val="Tahoma"/>
            <family val="2"/>
          </rPr>
          <t xml:space="preserve">
AMG</t>
        </r>
      </text>
    </comment>
    <comment ref="AH3" authorId="0">
      <text>
        <r>
          <rPr>
            <b/>
            <sz val="8"/>
            <color indexed="81"/>
            <rFont val="Tahoma"/>
            <family val="2"/>
          </rPr>
          <t>Marketing:</t>
        </r>
        <r>
          <rPr>
            <sz val="8"/>
            <color indexed="81"/>
            <rFont val="Tahoma"/>
            <family val="2"/>
          </rPr>
          <t xml:space="preserve">
AMG</t>
        </r>
      </text>
    </comment>
    <comment ref="AH4" authorId="0">
      <text>
        <r>
          <rPr>
            <b/>
            <sz val="8"/>
            <color indexed="81"/>
            <rFont val="Tahoma"/>
            <family val="2"/>
          </rPr>
          <t>Marketing:</t>
        </r>
        <r>
          <rPr>
            <sz val="8"/>
            <color indexed="81"/>
            <rFont val="Tahoma"/>
            <family val="2"/>
          </rPr>
          <t xml:space="preserve">
Sumber Cakung</t>
        </r>
      </text>
    </comment>
    <comment ref="P5" authorId="0">
      <text>
        <r>
          <rPr>
            <b/>
            <sz val="8"/>
            <color indexed="81"/>
            <rFont val="Tahoma"/>
            <family val="2"/>
          </rPr>
          <t>Marketing:</t>
        </r>
        <r>
          <rPr>
            <sz val="8"/>
            <color indexed="81"/>
            <rFont val="Tahoma"/>
            <family val="2"/>
          </rPr>
          <t xml:space="preserve">
Pengiriman Ke SES
</t>
        </r>
      </text>
    </comment>
    <comment ref="P12" authorId="0">
      <text>
        <r>
          <rPr>
            <b/>
            <sz val="8"/>
            <color indexed="81"/>
            <rFont val="Tahoma"/>
            <family val="2"/>
          </rPr>
          <t>Marketing:</t>
        </r>
        <r>
          <rPr>
            <sz val="8"/>
            <color indexed="81"/>
            <rFont val="Tahoma"/>
            <family val="2"/>
          </rPr>
          <t xml:space="preserve">
sumber cakung</t>
        </r>
      </text>
    </comment>
    <comment ref="P14" authorId="0">
      <text>
        <r>
          <rPr>
            <b/>
            <sz val="8"/>
            <color indexed="81"/>
            <rFont val="Tahoma"/>
            <family val="2"/>
          </rPr>
          <t>SES</t>
        </r>
      </text>
    </comment>
    <comment ref="BA21" authorId="0">
      <text>
        <r>
          <rPr>
            <b/>
            <sz val="8"/>
            <color indexed="81"/>
            <rFont val="Tahoma"/>
            <family val="2"/>
          </rPr>
          <t>Marketing:</t>
        </r>
        <r>
          <rPr>
            <sz val="8"/>
            <color indexed="81"/>
            <rFont val="Tahoma"/>
            <family val="2"/>
          </rPr>
          <t xml:space="preserve">
sumber cakung</t>
        </r>
      </text>
    </comment>
    <comment ref="BA22" authorId="0">
      <text>
        <r>
          <rPr>
            <b/>
            <sz val="8"/>
            <color indexed="81"/>
            <rFont val="Tahoma"/>
            <family val="2"/>
          </rPr>
          <t>SES</t>
        </r>
      </text>
    </comment>
    <comment ref="P23" authorId="0">
      <text>
        <r>
          <rPr>
            <b/>
            <sz val="8"/>
            <color indexed="81"/>
            <rFont val="Tahoma"/>
            <family val="2"/>
          </rPr>
          <t>Marketing:</t>
        </r>
        <r>
          <rPr>
            <sz val="8"/>
            <color indexed="81"/>
            <rFont val="Tahoma"/>
            <family val="2"/>
          </rPr>
          <t xml:space="preserve">
AMG</t>
        </r>
      </text>
    </comment>
    <comment ref="BA23" authorId="0">
      <text>
        <r>
          <rPr>
            <b/>
            <sz val="8"/>
            <color indexed="81"/>
            <rFont val="Tahoma"/>
            <family val="2"/>
          </rPr>
          <t>Marketing:</t>
        </r>
        <r>
          <rPr>
            <sz val="8"/>
            <color indexed="81"/>
            <rFont val="Tahoma"/>
            <family val="2"/>
          </rPr>
          <t xml:space="preserve">
AMG</t>
        </r>
      </text>
    </comment>
    <comment ref="BA24" authorId="0">
      <text>
        <r>
          <rPr>
            <b/>
            <sz val="8"/>
            <color indexed="81"/>
            <rFont val="Tahoma"/>
            <family val="2"/>
          </rPr>
          <t>Marketing:</t>
        </r>
        <r>
          <rPr>
            <sz val="8"/>
            <color indexed="81"/>
            <rFont val="Tahoma"/>
            <family val="2"/>
          </rPr>
          <t xml:space="preserve">
GMU</t>
        </r>
      </text>
    </comment>
    <comment ref="BA25" authorId="0">
      <text>
        <r>
          <rPr>
            <b/>
            <sz val="8"/>
            <color indexed="81"/>
            <rFont val="Tahoma"/>
            <family val="2"/>
          </rPr>
          <t>Marketing:</t>
        </r>
        <r>
          <rPr>
            <sz val="8"/>
            <color indexed="81"/>
            <rFont val="Tahoma"/>
            <family val="2"/>
          </rPr>
          <t xml:space="preserve">
AMG</t>
        </r>
      </text>
    </comment>
    <comment ref="P26" authorId="0">
      <text>
        <r>
          <rPr>
            <b/>
            <sz val="8"/>
            <color indexed="81"/>
            <rFont val="Tahoma"/>
            <family val="2"/>
          </rPr>
          <t>Marketing:</t>
        </r>
        <r>
          <rPr>
            <sz val="8"/>
            <color indexed="81"/>
            <rFont val="Tahoma"/>
            <family val="2"/>
          </rPr>
          <t xml:space="preserve">
GMU</t>
        </r>
      </text>
    </comment>
    <comment ref="BA26" authorId="0">
      <text>
        <r>
          <rPr>
            <b/>
            <sz val="8"/>
            <color indexed="81"/>
            <rFont val="Tahoma"/>
            <family val="2"/>
          </rPr>
          <t>Marketing:</t>
        </r>
        <r>
          <rPr>
            <sz val="8"/>
            <color indexed="81"/>
            <rFont val="Tahoma"/>
            <family val="2"/>
          </rPr>
          <t xml:space="preserve">
Sumber Cakung</t>
        </r>
      </text>
    </comment>
    <comment ref="K27" authorId="0">
      <text>
        <r>
          <rPr>
            <b/>
            <sz val="8"/>
            <color indexed="81"/>
            <rFont val="Tahoma"/>
            <family val="2"/>
          </rPr>
          <t>Marketing:</t>
        </r>
        <r>
          <rPr>
            <sz val="8"/>
            <color indexed="81"/>
            <rFont val="Tahoma"/>
            <family val="2"/>
          </rPr>
          <t xml:space="preserve">
USD 1,90/Kg = Rp. 18,447,10</t>
        </r>
      </text>
    </comment>
    <comment ref="P27" authorId="0">
      <text>
        <r>
          <rPr>
            <b/>
            <sz val="8"/>
            <color indexed="81"/>
            <rFont val="Tahoma"/>
            <family val="2"/>
          </rPr>
          <t>Marketing:</t>
        </r>
        <r>
          <rPr>
            <sz val="8"/>
            <color indexed="81"/>
            <rFont val="Tahoma"/>
            <family val="2"/>
          </rPr>
          <t xml:space="preserve">
LC No 0038-244443
Tgl 130408
</t>
        </r>
      </text>
    </comment>
    <comment ref="BA27" authorId="0">
      <text>
        <r>
          <rPr>
            <b/>
            <sz val="8"/>
            <color indexed="81"/>
            <rFont val="Tahoma"/>
            <family val="2"/>
          </rPr>
          <t>Marketing:</t>
        </r>
        <r>
          <rPr>
            <sz val="8"/>
            <color indexed="81"/>
            <rFont val="Tahoma"/>
            <family val="2"/>
          </rPr>
          <t xml:space="preserve">
AMG</t>
        </r>
      </text>
    </comment>
    <comment ref="BA28" authorId="0">
      <text>
        <r>
          <rPr>
            <b/>
            <sz val="8"/>
            <color indexed="81"/>
            <rFont val="Tahoma"/>
            <family val="2"/>
          </rPr>
          <t>Marketing:</t>
        </r>
        <r>
          <rPr>
            <sz val="8"/>
            <color indexed="81"/>
            <rFont val="Tahoma"/>
            <family val="2"/>
          </rPr>
          <t xml:space="preserve">
Pengiriman Ke SES
</t>
        </r>
      </text>
    </comment>
    <comment ref="P30" authorId="0">
      <text>
        <r>
          <rPr>
            <b/>
            <sz val="8"/>
            <color indexed="81"/>
            <rFont val="Tahoma"/>
            <family val="2"/>
          </rPr>
          <t>Marketing:</t>
        </r>
        <r>
          <rPr>
            <sz val="8"/>
            <color indexed="81"/>
            <rFont val="Tahoma"/>
            <family val="2"/>
          </rPr>
          <t xml:space="preserve">
AMG</t>
        </r>
      </text>
    </comment>
    <comment ref="P34" authorId="0">
      <text>
        <r>
          <rPr>
            <b/>
            <sz val="8"/>
            <color indexed="81"/>
            <rFont val="Tahoma"/>
            <family val="2"/>
          </rPr>
          <t>Marketing:</t>
        </r>
        <r>
          <rPr>
            <sz val="8"/>
            <color indexed="81"/>
            <rFont val="Tahoma"/>
            <family val="2"/>
          </rPr>
          <t xml:space="preserve">
Sumber Cakung</t>
        </r>
      </text>
    </comment>
    <comment ref="P38" authorId="0">
      <text>
        <r>
          <rPr>
            <b/>
            <sz val="8"/>
            <color indexed="81"/>
            <rFont val="Tahoma"/>
            <family val="2"/>
          </rPr>
          <t>Marketing:</t>
        </r>
        <r>
          <rPr>
            <sz val="8"/>
            <color indexed="81"/>
            <rFont val="Tahoma"/>
            <family val="2"/>
          </rPr>
          <t xml:space="preserve">
AMG</t>
        </r>
      </text>
    </comment>
    <comment ref="AV46" authorId="0">
      <text>
        <r>
          <rPr>
            <b/>
            <sz val="8"/>
            <color indexed="81"/>
            <rFont val="Tahoma"/>
            <family val="2"/>
          </rPr>
          <t>Marketing:</t>
        </r>
        <r>
          <rPr>
            <sz val="8"/>
            <color indexed="81"/>
            <rFont val="Tahoma"/>
            <family val="2"/>
          </rPr>
          <t xml:space="preserve">
USD 1,90/Kg = Rp. 18,447,10</t>
        </r>
      </text>
    </comment>
    <comment ref="BA46" authorId="0">
      <text>
        <r>
          <rPr>
            <b/>
            <sz val="8"/>
            <color indexed="81"/>
            <rFont val="Tahoma"/>
            <family val="2"/>
          </rPr>
          <t>Marketing:</t>
        </r>
        <r>
          <rPr>
            <sz val="8"/>
            <color indexed="81"/>
            <rFont val="Tahoma"/>
            <family val="2"/>
          </rPr>
          <t xml:space="preserve">
LC No 0038-244443
Tgl 130408
</t>
        </r>
      </text>
    </comment>
    <comment ref="AH66" authorId="0">
      <text>
        <r>
          <rPr>
            <b/>
            <sz val="8"/>
            <color indexed="81"/>
            <rFont val="Tahoma"/>
            <family val="2"/>
          </rPr>
          <t>Marketing:</t>
        </r>
        <r>
          <rPr>
            <sz val="8"/>
            <color indexed="81"/>
            <rFont val="Tahoma"/>
            <family val="2"/>
          </rPr>
          <t xml:space="preserve">
Pengiriman Ke SES
</t>
        </r>
      </text>
    </comment>
    <comment ref="AH67" authorId="0">
      <text>
        <r>
          <rPr>
            <b/>
            <sz val="8"/>
            <color indexed="81"/>
            <rFont val="Tahoma"/>
            <family val="2"/>
          </rPr>
          <t>SES</t>
        </r>
      </text>
    </comment>
    <comment ref="AH68" authorId="0">
      <text>
        <r>
          <rPr>
            <b/>
            <sz val="8"/>
            <color indexed="81"/>
            <rFont val="Tahoma"/>
            <family val="2"/>
          </rPr>
          <t>Marketing:</t>
        </r>
        <r>
          <rPr>
            <sz val="8"/>
            <color indexed="81"/>
            <rFont val="Tahoma"/>
            <family val="2"/>
          </rPr>
          <t xml:space="preserve">
GMU</t>
        </r>
      </text>
    </comment>
    <comment ref="AH69" authorId="0">
      <text>
        <r>
          <rPr>
            <b/>
            <sz val="8"/>
            <color indexed="81"/>
            <rFont val="Tahoma"/>
            <family val="2"/>
          </rPr>
          <t>Marketing:</t>
        </r>
        <r>
          <rPr>
            <sz val="8"/>
            <color indexed="81"/>
            <rFont val="Tahoma"/>
            <family val="2"/>
          </rPr>
          <t xml:space="preserve">
AMG</t>
        </r>
      </text>
    </comment>
    <comment ref="AH71" authorId="0">
      <text>
        <r>
          <rPr>
            <b/>
            <sz val="8"/>
            <color indexed="81"/>
            <rFont val="Tahoma"/>
            <family val="2"/>
          </rPr>
          <t>Marketing:</t>
        </r>
        <r>
          <rPr>
            <sz val="8"/>
            <color indexed="81"/>
            <rFont val="Tahoma"/>
            <family val="2"/>
          </rPr>
          <t xml:space="preserve">
sumber cakung</t>
        </r>
      </text>
    </comment>
    <comment ref="AC100" authorId="0">
      <text>
        <r>
          <rPr>
            <b/>
            <sz val="8"/>
            <color indexed="81"/>
            <rFont val="Tahoma"/>
            <family val="2"/>
          </rPr>
          <t>Marketing:</t>
        </r>
        <r>
          <rPr>
            <sz val="8"/>
            <color indexed="81"/>
            <rFont val="Tahoma"/>
            <family val="2"/>
          </rPr>
          <t xml:space="preserve">
USD 1,90/Kg = Rp. 18,447,10</t>
        </r>
      </text>
    </comment>
    <comment ref="AH100" authorId="0">
      <text>
        <r>
          <rPr>
            <b/>
            <sz val="8"/>
            <color indexed="81"/>
            <rFont val="Tahoma"/>
            <family val="2"/>
          </rPr>
          <t>Marketing:</t>
        </r>
        <r>
          <rPr>
            <sz val="8"/>
            <color indexed="81"/>
            <rFont val="Tahoma"/>
            <family val="2"/>
          </rPr>
          <t xml:space="preserve">
LC No 0038-244443
Tgl 130408
</t>
        </r>
      </text>
    </comment>
  </commentList>
</comments>
</file>

<file path=xl/comments4.xml><?xml version="1.0" encoding="utf-8"?>
<comments xmlns="http://schemas.openxmlformats.org/spreadsheetml/2006/main">
  <authors>
    <author>lenovo</author>
  </authors>
  <commentList>
    <comment ref="P4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PT. PERCA</t>
        </r>
      </text>
    </comment>
    <comment ref="AH4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PT. PERCA</t>
        </r>
      </text>
    </comment>
    <comment ref="P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PURI PANCA, PT
</t>
        </r>
      </text>
    </comment>
    <comment ref="AH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PURI PANCA, PT
</t>
        </r>
      </text>
    </comment>
    <comment ref="AY1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PT. PERCA</t>
        </r>
      </text>
    </comment>
    <comment ref="AY19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PURI PANCA, PT
</t>
        </r>
      </text>
    </comment>
    <comment ref="P20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Kantor Cabang Cimahi</t>
        </r>
      </text>
    </comment>
    <comment ref="AH20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Kantor Cabang Cimahi</t>
        </r>
      </text>
    </comment>
    <comment ref="AY20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sumber cakung, pt
</t>
        </r>
      </text>
    </comment>
    <comment ref="P2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sumber cakung, pt
</t>
        </r>
      </text>
    </comment>
    <comment ref="AH2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sumber cakung, pt
</t>
        </r>
      </text>
    </comment>
    <comment ref="AY2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sumber cakung, pt
</t>
        </r>
      </text>
    </comment>
    <comment ref="P22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sumber cakung, pt
</t>
        </r>
      </text>
    </comment>
    <comment ref="AH22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sumber cakung, pt
</t>
        </r>
      </text>
    </comment>
    <comment ref="AY2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Kantor Cabang Cimahi</t>
        </r>
      </text>
    </comment>
  </commentList>
</comments>
</file>

<file path=xl/comments5.xml><?xml version="1.0" encoding="utf-8"?>
<comments xmlns="http://schemas.openxmlformats.org/spreadsheetml/2006/main">
  <authors>
    <author>lenovo</author>
  </authors>
  <commentList>
    <comment ref="AI22" authorId="0">
      <text>
        <r>
          <rPr>
            <b/>
            <sz val="9"/>
            <color indexed="81"/>
            <rFont val="Tahoma"/>
            <family val="2"/>
          </rPr>
          <t>SUMBER CAKUNG</t>
        </r>
      </text>
    </comment>
    <comment ref="AI23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AMG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SUMBER CAKUNG</t>
        </r>
      </text>
    </comment>
    <comment ref="P3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AMG</t>
        </r>
      </text>
    </comment>
  </commentList>
</comments>
</file>

<file path=xl/comments6.xml><?xml version="1.0" encoding="utf-8"?>
<comments xmlns="http://schemas.openxmlformats.org/spreadsheetml/2006/main">
  <authors>
    <author>lenovo</author>
  </authors>
  <commentList>
    <comment ref="P29" authorId="0">
      <text>
        <r>
          <rPr>
            <b/>
            <sz val="9"/>
            <color indexed="81"/>
            <rFont val="Tahoma"/>
            <family val="2"/>
          </rPr>
          <t>SUMBER CAKUNG</t>
        </r>
      </text>
    </comment>
  </commentList>
</comments>
</file>

<file path=xl/comments7.xml><?xml version="1.0" encoding="utf-8"?>
<comments xmlns="http://schemas.openxmlformats.org/spreadsheetml/2006/main">
  <authors>
    <author>lenovo</author>
  </authors>
  <commentList>
    <comment ref="BK9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130.077,55 Kg
</t>
        </r>
      </text>
    </comment>
    <comment ref="BL9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koreksi harga sebesar Rp. 1.402,73
</t>
        </r>
      </text>
    </comment>
    <comment ref="BK9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52.667,90</t>
        </r>
      </text>
    </comment>
    <comment ref="BL9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koreksi harga sebesar Rp. 1.402,73
</t>
        </r>
      </text>
    </comment>
    <comment ref="BK99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584,10 Kg</t>
        </r>
      </text>
    </comment>
    <comment ref="BL99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koreksi harga sebesar Rp. 1.402,73
</t>
        </r>
      </text>
    </comment>
    <comment ref="BK100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85.847,30 Kg</t>
        </r>
      </text>
    </comment>
    <comment ref="BL100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koreksi harga sebesar Rp. 1.402,73
</t>
        </r>
      </text>
    </comment>
    <comment ref="BK10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196.149,95 Kg</t>
        </r>
      </text>
    </comment>
    <comment ref="BL10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koreksi harga sebesar Rp. 1.402,73
</t>
        </r>
      </text>
    </comment>
    <comment ref="BK102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81.021,80 Kg</t>
        </r>
      </text>
    </comment>
    <comment ref="BL102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koreksi harga sebesar Rp. 1.402,73
</t>
        </r>
      </text>
    </comment>
    <comment ref="J112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130.077,55 Kg
</t>
        </r>
      </text>
    </comment>
    <comment ref="K112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koreksi harga sebesar Rp. 1.402,73
</t>
        </r>
      </text>
    </comment>
    <comment ref="J113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52.667,90</t>
        </r>
      </text>
    </comment>
    <comment ref="K113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koreksi harga sebesar Rp. 1.402,73
</t>
        </r>
      </text>
    </comment>
    <comment ref="J114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584,10 Kg</t>
        </r>
      </text>
    </comment>
    <comment ref="K114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koreksi harga sebesar Rp. 1.402,73
</t>
        </r>
      </text>
    </comment>
    <comment ref="J11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85.847,30 Kg</t>
        </r>
      </text>
    </comment>
    <comment ref="K11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koreksi harga sebesar Rp. 1.402,73
</t>
        </r>
      </text>
    </comment>
    <comment ref="J11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196.149,95 Kg</t>
        </r>
      </text>
    </comment>
    <comment ref="K11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koreksi harga sebesar Rp. 1.402,73
</t>
        </r>
      </text>
    </comment>
    <comment ref="J11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81.021,80 Kg</t>
        </r>
      </text>
    </comment>
    <comment ref="K11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koreksi harga sebesar Rp. 1.402,73
</t>
        </r>
      </text>
    </comment>
  </commentList>
</comments>
</file>

<file path=xl/sharedStrings.xml><?xml version="1.0" encoding="utf-8"?>
<sst xmlns="http://schemas.openxmlformats.org/spreadsheetml/2006/main" count="13121" uniqueCount="2253">
  <si>
    <t>Biro Pemasaran</t>
  </si>
  <si>
    <t>Sigaret</t>
  </si>
  <si>
    <t>Grm</t>
  </si>
  <si>
    <t>Jenis kertas</t>
  </si>
  <si>
    <t>PPh</t>
  </si>
  <si>
    <t>PPn</t>
  </si>
  <si>
    <t>Ukuran</t>
  </si>
  <si>
    <t>Perum Peruri</t>
  </si>
  <si>
    <t>Reform</t>
  </si>
  <si>
    <t>Sigaret GB</t>
  </si>
  <si>
    <t>Kraft Coklat</t>
  </si>
  <si>
    <t>-</t>
  </si>
  <si>
    <t>Banderol TA. 2013</t>
  </si>
  <si>
    <t>Unbleached straw pulp</t>
  </si>
  <si>
    <t>Japan Pulp and Paper</t>
  </si>
  <si>
    <t xml:space="preserve">CD. PTKP </t>
  </si>
  <si>
    <t>Hikmah Safitri</t>
  </si>
  <si>
    <t>Invisible Fibre 3 Colors TA,2013</t>
  </si>
  <si>
    <t>Pura Barutama</t>
  </si>
  <si>
    <t>Kartu Keluarga</t>
  </si>
  <si>
    <t>Aspersindo</t>
  </si>
  <si>
    <t>Perus. Logam Bima</t>
  </si>
  <si>
    <t>KTP</t>
  </si>
  <si>
    <t>Betawimas</t>
  </si>
  <si>
    <t>WM. Victory LG</t>
  </si>
  <si>
    <t>Ashayana</t>
  </si>
  <si>
    <t>Meridian Offset</t>
  </si>
  <si>
    <t>Visible Fibre red TA.2013</t>
  </si>
  <si>
    <t>CD. Maklun</t>
  </si>
  <si>
    <t>Hasil kertasindo</t>
  </si>
  <si>
    <t>Swasto Sastra Prajuta</t>
  </si>
  <si>
    <t>SP. WM Logo PNRI</t>
  </si>
  <si>
    <t>PNRI JAKARTA</t>
  </si>
  <si>
    <t>Ibu Yanti</t>
  </si>
  <si>
    <t>Ijazah PTS (Non Sint)</t>
  </si>
  <si>
    <t>Graficindo</t>
  </si>
  <si>
    <t>Akta Capil</t>
  </si>
  <si>
    <t>Agus Herman</t>
  </si>
  <si>
    <t>Ijazah PTS (Sint)</t>
  </si>
  <si>
    <t>Balai Pustaka</t>
  </si>
  <si>
    <t>Cap Kerbau</t>
  </si>
  <si>
    <t>Asep Hadiwijaya</t>
  </si>
  <si>
    <t>Karya Sari</t>
  </si>
  <si>
    <t>CD. PTKP</t>
  </si>
  <si>
    <t xml:space="preserve">Reform </t>
  </si>
  <si>
    <t>CD (Maklun)</t>
  </si>
  <si>
    <t>Swasto SP</t>
  </si>
  <si>
    <t>Akta Catatan Sipil</t>
  </si>
  <si>
    <t>Invisible Fibre TA.2013</t>
  </si>
  <si>
    <t>PT. Pura Barutama</t>
  </si>
  <si>
    <t xml:space="preserve">Kartu Keluarga </t>
  </si>
  <si>
    <t>kraft Coklat</t>
  </si>
  <si>
    <t>Meridian</t>
  </si>
  <si>
    <t>SP. WM Aridas (Inv)</t>
  </si>
  <si>
    <t>Aridas KS</t>
  </si>
  <si>
    <t>SP. WM Aridas (Vis)</t>
  </si>
  <si>
    <t>STTB</t>
  </si>
  <si>
    <t>Kop. Inkoppol</t>
  </si>
  <si>
    <t>PT. Aridas KS</t>
  </si>
  <si>
    <t>Hasil Kertasindo</t>
  </si>
  <si>
    <t>Agusn Herman</t>
  </si>
  <si>
    <t>ijazah PTS (Non Sint)</t>
  </si>
  <si>
    <t>Swadharma</t>
  </si>
  <si>
    <t>Kurnia Abadi</t>
  </si>
  <si>
    <t>Budi Utomo</t>
  </si>
  <si>
    <t>Sigaret GB Lucky</t>
  </si>
  <si>
    <t>Asep Mulyawan</t>
  </si>
  <si>
    <t>Agus Mulyawan</t>
  </si>
  <si>
    <t>Peruri divisi Barat</t>
  </si>
  <si>
    <t>SKHUN</t>
  </si>
  <si>
    <t>Dorslag</t>
  </si>
  <si>
    <t>Padalarang, 31 April 2013</t>
  </si>
  <si>
    <t>REFORM</t>
  </si>
  <si>
    <t>KARTU KELUARGA</t>
  </si>
  <si>
    <t>HVS Makluun</t>
  </si>
  <si>
    <t xml:space="preserve">UV Dull </t>
  </si>
  <si>
    <t>CD, Maklun</t>
  </si>
  <si>
    <t>Unbleached Straw Pulp</t>
  </si>
  <si>
    <t>135 Bal</t>
  </si>
  <si>
    <t>JPP</t>
  </si>
  <si>
    <t>PNRI SBY</t>
  </si>
  <si>
    <t>Titin, Ir</t>
  </si>
  <si>
    <t>Tanggal</t>
  </si>
  <si>
    <t>NO NPK</t>
  </si>
  <si>
    <t>No Faktur</t>
  </si>
  <si>
    <t>No SPPK/DO</t>
  </si>
  <si>
    <t>RIM</t>
  </si>
  <si>
    <t>ROLL</t>
  </si>
  <si>
    <t>HPP</t>
  </si>
  <si>
    <t>HPP+PPn+PPh</t>
  </si>
  <si>
    <t>PEMBELI</t>
  </si>
  <si>
    <t>QUANTUM</t>
  </si>
  <si>
    <t>205/L</t>
  </si>
  <si>
    <t>D74L</t>
  </si>
  <si>
    <t>69,6 x 95,25</t>
  </si>
  <si>
    <t>KARYA IHSAN,CV</t>
  </si>
  <si>
    <t>206/L</t>
  </si>
  <si>
    <t>D75L</t>
  </si>
  <si>
    <t>55 x 75</t>
  </si>
  <si>
    <t>AGUS HERMAN,TN</t>
  </si>
  <si>
    <t>157 x Roll</t>
  </si>
  <si>
    <t>237/L</t>
  </si>
  <si>
    <t>D90L</t>
  </si>
  <si>
    <t>157xroll</t>
  </si>
  <si>
    <t>207/L</t>
  </si>
  <si>
    <t>D76L</t>
  </si>
  <si>
    <t>33 x Roll</t>
  </si>
  <si>
    <t>Aspersindo,PT</t>
  </si>
  <si>
    <t>249/L</t>
  </si>
  <si>
    <t>D96L</t>
  </si>
  <si>
    <t>90x120</t>
  </si>
  <si>
    <t>208/L</t>
  </si>
  <si>
    <t>D77L</t>
  </si>
  <si>
    <t>59x84</t>
  </si>
  <si>
    <t>Swasto Sastra P,TN</t>
  </si>
  <si>
    <t>259/L</t>
  </si>
  <si>
    <t>D99L</t>
  </si>
  <si>
    <t>209/L</t>
  </si>
  <si>
    <t>D78L</t>
  </si>
  <si>
    <t>65x100</t>
  </si>
  <si>
    <t>Garuda Indonesia,PT</t>
  </si>
  <si>
    <t>264/L</t>
  </si>
  <si>
    <t>D101 L</t>
  </si>
  <si>
    <t>55xROLL</t>
  </si>
  <si>
    <t>212/L</t>
  </si>
  <si>
    <t>D79L</t>
  </si>
  <si>
    <t>Bandung Printer,CV</t>
  </si>
  <si>
    <t>213/L</t>
  </si>
  <si>
    <t>D80L</t>
  </si>
  <si>
    <t>Meredian Offset,CV</t>
  </si>
  <si>
    <t>279/L</t>
  </si>
  <si>
    <t>D106 L</t>
  </si>
  <si>
    <t>Aria Multi Grafia,PT</t>
  </si>
  <si>
    <t>214/L</t>
  </si>
  <si>
    <t>D81L</t>
  </si>
  <si>
    <t>Golden Cemerlang,CV</t>
  </si>
  <si>
    <t>215/L</t>
  </si>
  <si>
    <t>D82L</t>
  </si>
  <si>
    <t>Betawimas Cemerlang,PT</t>
  </si>
  <si>
    <t>265/L</t>
  </si>
  <si>
    <t>D102 L</t>
  </si>
  <si>
    <t>65x95</t>
  </si>
  <si>
    <t>Asep Hadiwijaya,TN</t>
  </si>
  <si>
    <t>218/L</t>
  </si>
  <si>
    <t>D83L</t>
  </si>
  <si>
    <t>33xRoll</t>
  </si>
  <si>
    <t>Aspersindo CN,PT</t>
  </si>
  <si>
    <t>26/B</t>
  </si>
  <si>
    <t>D26 B</t>
  </si>
  <si>
    <t>76,5x51</t>
  </si>
  <si>
    <t>221/L</t>
  </si>
  <si>
    <t>D84L</t>
  </si>
  <si>
    <t>Swasharma ES,PT</t>
  </si>
  <si>
    <t>31/B</t>
  </si>
  <si>
    <t>D31 B</t>
  </si>
  <si>
    <t>222/L</t>
  </si>
  <si>
    <t>D85L</t>
  </si>
  <si>
    <t>32/B</t>
  </si>
  <si>
    <t>D32 B</t>
  </si>
  <si>
    <t>223/L</t>
  </si>
  <si>
    <t>D86L</t>
  </si>
  <si>
    <t>33/B</t>
  </si>
  <si>
    <t>D33 B</t>
  </si>
  <si>
    <t>225/L</t>
  </si>
  <si>
    <t>D87L</t>
  </si>
  <si>
    <t>24xroll</t>
  </si>
  <si>
    <t>34/B</t>
  </si>
  <si>
    <t>D34 B</t>
  </si>
  <si>
    <t>226/L</t>
  </si>
  <si>
    <t>D88L</t>
  </si>
  <si>
    <t>Percetakan Karya Utama,PT</t>
  </si>
  <si>
    <t>27/B</t>
  </si>
  <si>
    <t>D27 B</t>
  </si>
  <si>
    <t>Asep Hadiwijaya.TN</t>
  </si>
  <si>
    <t>229A/L</t>
  </si>
  <si>
    <t>D89L</t>
  </si>
  <si>
    <t>238/L</t>
  </si>
  <si>
    <t>D91L</t>
  </si>
  <si>
    <t>Cipta Karya,CV</t>
  </si>
  <si>
    <t>241/L</t>
  </si>
  <si>
    <t>D92L</t>
  </si>
  <si>
    <t>245/L</t>
  </si>
  <si>
    <t>D94L</t>
  </si>
  <si>
    <t>24,1xroll</t>
  </si>
  <si>
    <t>242/L</t>
  </si>
  <si>
    <t>D93L</t>
  </si>
  <si>
    <t>95x95</t>
  </si>
  <si>
    <t>255/L</t>
  </si>
  <si>
    <t>D97L</t>
  </si>
  <si>
    <t>263/L</t>
  </si>
  <si>
    <t xml:space="preserve">D100 L </t>
  </si>
  <si>
    <t>248/L</t>
  </si>
  <si>
    <t>D95L</t>
  </si>
  <si>
    <t>270/L</t>
  </si>
  <si>
    <t>D104 L</t>
  </si>
  <si>
    <t>286/L</t>
  </si>
  <si>
    <t>D108 L</t>
  </si>
  <si>
    <t>256/L</t>
  </si>
  <si>
    <t>D98L</t>
  </si>
  <si>
    <t>262/L</t>
  </si>
  <si>
    <t>D99A L</t>
  </si>
  <si>
    <t>63x84</t>
  </si>
  <si>
    <t>BUANA MEKAR,CV</t>
  </si>
  <si>
    <t>55x</t>
  </si>
  <si>
    <t>268/L</t>
  </si>
  <si>
    <t>D103 L</t>
  </si>
  <si>
    <t>276/L</t>
  </si>
  <si>
    <t>D105 L</t>
  </si>
  <si>
    <t>Perca,PT</t>
  </si>
  <si>
    <t>28/B</t>
  </si>
  <si>
    <t>D28 B</t>
  </si>
  <si>
    <t>Cap Kerbau,PD</t>
  </si>
  <si>
    <t>285/L</t>
  </si>
  <si>
    <t>D107 L</t>
  </si>
  <si>
    <t>210/L</t>
  </si>
  <si>
    <t>C128 L</t>
  </si>
  <si>
    <t>52,5xroll</t>
  </si>
  <si>
    <t>211/L</t>
  </si>
  <si>
    <t>C129 L</t>
  </si>
  <si>
    <t>216/L</t>
  </si>
  <si>
    <t>C130 L</t>
  </si>
  <si>
    <t>217/L</t>
  </si>
  <si>
    <t>C131 L</t>
  </si>
  <si>
    <t>219/L</t>
  </si>
  <si>
    <t>C132 L</t>
  </si>
  <si>
    <t>220/L</t>
  </si>
  <si>
    <t>C133 L</t>
  </si>
  <si>
    <t>227/L</t>
  </si>
  <si>
    <t>C134 L</t>
  </si>
  <si>
    <t>228/L</t>
  </si>
  <si>
    <t>C135 L</t>
  </si>
  <si>
    <t>73xroll</t>
  </si>
  <si>
    <t>230/L</t>
  </si>
  <si>
    <t>C136 L</t>
  </si>
  <si>
    <t>231/L</t>
  </si>
  <si>
    <t>C137 L</t>
  </si>
  <si>
    <t>30/B</t>
  </si>
  <si>
    <t>D30 B</t>
  </si>
  <si>
    <t>Karya Sari,PT</t>
  </si>
  <si>
    <t>232/L</t>
  </si>
  <si>
    <t>C138 L</t>
  </si>
  <si>
    <t>233/L</t>
  </si>
  <si>
    <t>C139 L</t>
  </si>
  <si>
    <t>234/L</t>
  </si>
  <si>
    <t>C140 L</t>
  </si>
  <si>
    <t>235/L</t>
  </si>
  <si>
    <t>C141 L</t>
  </si>
  <si>
    <t>236/L</t>
  </si>
  <si>
    <t>C142 L</t>
  </si>
  <si>
    <t>239/L</t>
  </si>
  <si>
    <t>C143 L</t>
  </si>
  <si>
    <t>240/L</t>
  </si>
  <si>
    <t>C144 L</t>
  </si>
  <si>
    <t>243/L</t>
  </si>
  <si>
    <t>C145 L</t>
  </si>
  <si>
    <t>244/L</t>
  </si>
  <si>
    <t>C146 L</t>
  </si>
  <si>
    <t>247/L</t>
  </si>
  <si>
    <t>C147 L</t>
  </si>
  <si>
    <t>C148 L</t>
  </si>
  <si>
    <t>250/L</t>
  </si>
  <si>
    <t>C149 L</t>
  </si>
  <si>
    <t>251/L</t>
  </si>
  <si>
    <t>C150 L</t>
  </si>
  <si>
    <t>252/L</t>
  </si>
  <si>
    <t>C151 L</t>
  </si>
  <si>
    <t>253/L</t>
  </si>
  <si>
    <t>C152 L</t>
  </si>
  <si>
    <t>254/L</t>
  </si>
  <si>
    <t>C153 L</t>
  </si>
  <si>
    <t>257/L</t>
  </si>
  <si>
    <t>C154 L</t>
  </si>
  <si>
    <t>258/L</t>
  </si>
  <si>
    <t>C155 L</t>
  </si>
  <si>
    <t>260/L</t>
  </si>
  <si>
    <t>C156 L</t>
  </si>
  <si>
    <t>261/L</t>
  </si>
  <si>
    <t>C157 L</t>
  </si>
  <si>
    <t>266/L</t>
  </si>
  <si>
    <t>C158 L</t>
  </si>
  <si>
    <t>267/L</t>
  </si>
  <si>
    <t>C159 L</t>
  </si>
  <si>
    <t>269/L</t>
  </si>
  <si>
    <t>C160 L</t>
  </si>
  <si>
    <t>271/L</t>
  </si>
  <si>
    <t>C161 L</t>
  </si>
  <si>
    <t>272/L</t>
  </si>
  <si>
    <t>C162 L</t>
  </si>
  <si>
    <t>273/L</t>
  </si>
  <si>
    <t>C163 L</t>
  </si>
  <si>
    <t>274/L</t>
  </si>
  <si>
    <t>C164 L</t>
  </si>
  <si>
    <t>275/L</t>
  </si>
  <si>
    <t>C165 L</t>
  </si>
  <si>
    <t>277/L</t>
  </si>
  <si>
    <t>C166 L</t>
  </si>
  <si>
    <t>278/L</t>
  </si>
  <si>
    <t>C167 L</t>
  </si>
  <si>
    <t>280/L</t>
  </si>
  <si>
    <t>C168 L</t>
  </si>
  <si>
    <t>282/L</t>
  </si>
  <si>
    <t>C169 L</t>
  </si>
  <si>
    <t>283/L</t>
  </si>
  <si>
    <t>C170 L</t>
  </si>
  <si>
    <t>29/B</t>
  </si>
  <si>
    <t>D29 B</t>
  </si>
  <si>
    <t xml:space="preserve">Jumlah Faktur </t>
  </si>
  <si>
    <t>Jumlah Faktur D/L</t>
  </si>
  <si>
    <t>Jumlah Faktur C/L</t>
  </si>
  <si>
    <t>Jumlah Faktur P/L</t>
  </si>
  <si>
    <t>Jumlah Faktur C/B</t>
  </si>
  <si>
    <t>Jumlah Faktur D/B</t>
  </si>
  <si>
    <t>Jumlah Total</t>
  </si>
  <si>
    <t>Harga Included Pajak</t>
  </si>
  <si>
    <t>HPPenjualan</t>
  </si>
  <si>
    <t>AGUS MULYAWAN,TN</t>
  </si>
  <si>
    <t>287/L</t>
  </si>
  <si>
    <t>D109/L</t>
  </si>
  <si>
    <t>125/L</t>
  </si>
  <si>
    <t>CD PTKP</t>
  </si>
  <si>
    <t>HIKMAH SAFITRI, CV</t>
  </si>
  <si>
    <t>288/L</t>
  </si>
  <si>
    <t>D110/L</t>
  </si>
  <si>
    <t>CD MAKLUN</t>
  </si>
  <si>
    <t>59X84</t>
  </si>
  <si>
    <t>D111/L</t>
  </si>
  <si>
    <t>132/L</t>
  </si>
  <si>
    <t>134/L</t>
  </si>
  <si>
    <t>95,25X69,6</t>
  </si>
  <si>
    <t>ASPERSINDO CN, PT</t>
  </si>
  <si>
    <t>289/L</t>
  </si>
  <si>
    <t>290/L</t>
  </si>
  <si>
    <t>D112/L</t>
  </si>
  <si>
    <t>133/L</t>
  </si>
  <si>
    <t>291/L</t>
  </si>
  <si>
    <t>D113/L</t>
  </si>
  <si>
    <t>126/L</t>
  </si>
  <si>
    <t>KRAF COKLAT</t>
  </si>
  <si>
    <t>90X120</t>
  </si>
  <si>
    <t>MERIDIAN OFFSET, CV</t>
  </si>
  <si>
    <t>292/L</t>
  </si>
  <si>
    <t>D114/L</t>
  </si>
  <si>
    <t>135/L</t>
  </si>
  <si>
    <t>HVS PUTIH</t>
  </si>
  <si>
    <t>65X100</t>
  </si>
  <si>
    <t>DENI KURNIWN, TN</t>
  </si>
  <si>
    <t>D115/L</t>
  </si>
  <si>
    <t>136/L</t>
  </si>
  <si>
    <t>294/L</t>
  </si>
  <si>
    <t>293/L</t>
  </si>
  <si>
    <t>D116/L</t>
  </si>
  <si>
    <t>138/L</t>
  </si>
  <si>
    <t>WM VICTORY LG</t>
  </si>
  <si>
    <t>43X50</t>
  </si>
  <si>
    <t>EGA A SUTISNA, TN</t>
  </si>
  <si>
    <t>CIPTA KARYA MANDIRI, CV</t>
  </si>
  <si>
    <t>299/L</t>
  </si>
  <si>
    <t>D117/L</t>
  </si>
  <si>
    <t>139/L</t>
  </si>
  <si>
    <t>61X86</t>
  </si>
  <si>
    <t>300/L</t>
  </si>
  <si>
    <t>D118/L</t>
  </si>
  <si>
    <t>141/L</t>
  </si>
  <si>
    <t>ANEKA ILMU, CV</t>
  </si>
  <si>
    <t>301/L</t>
  </si>
  <si>
    <t>D119/L</t>
  </si>
  <si>
    <t>63/L</t>
  </si>
  <si>
    <t>HVS MAKLUN GO GREEN</t>
  </si>
  <si>
    <t>GARUDA INDONESIA, PT</t>
  </si>
  <si>
    <t>302/L</t>
  </si>
  <si>
    <t>143/L</t>
  </si>
  <si>
    <t>KARYA IHSAN</t>
  </si>
  <si>
    <t>303/L</t>
  </si>
  <si>
    <t>D120/L</t>
  </si>
  <si>
    <t>D121/L</t>
  </si>
  <si>
    <t>144/L</t>
  </si>
  <si>
    <t>304/L</t>
  </si>
  <si>
    <t>D122/L</t>
  </si>
  <si>
    <t>140/L</t>
  </si>
  <si>
    <t>INKOPPOL, KOPERASI</t>
  </si>
  <si>
    <t>307/L</t>
  </si>
  <si>
    <t>D123/L</t>
  </si>
  <si>
    <t>145/L</t>
  </si>
  <si>
    <t>SUWASTO SP,TN</t>
  </si>
  <si>
    <t>312/L</t>
  </si>
  <si>
    <t>D124/L</t>
  </si>
  <si>
    <t>146/L</t>
  </si>
  <si>
    <t>IJAZAH PTS (NON SINT)</t>
  </si>
  <si>
    <t>GRAFICINDO MU, PT</t>
  </si>
  <si>
    <t>314/L</t>
  </si>
  <si>
    <t>D125/L</t>
  </si>
  <si>
    <t>151/L</t>
  </si>
  <si>
    <t>315/L</t>
  </si>
  <si>
    <t>D126/L</t>
  </si>
  <si>
    <t>149/L</t>
  </si>
  <si>
    <t>HVS GO GREEN PGN</t>
  </si>
  <si>
    <t>PERUSAHAAN GAS NEGARA, PT</t>
  </si>
  <si>
    <t>316/L</t>
  </si>
  <si>
    <t>D127/L</t>
  </si>
  <si>
    <t>148/L</t>
  </si>
  <si>
    <t>HVS GO GREEN BRI</t>
  </si>
  <si>
    <t>BRI, PT</t>
  </si>
  <si>
    <t>317/L</t>
  </si>
  <si>
    <t>D128/L</t>
  </si>
  <si>
    <t>150/L</t>
  </si>
  <si>
    <t>33xroll</t>
  </si>
  <si>
    <t>AKTA CS</t>
  </si>
  <si>
    <t>24,1XROLL</t>
  </si>
  <si>
    <t>D129/L</t>
  </si>
  <si>
    <t>152/L</t>
  </si>
  <si>
    <t xml:space="preserve">REFORM </t>
  </si>
  <si>
    <t>157XROLL</t>
  </si>
  <si>
    <t>ANDRY G, TN</t>
  </si>
  <si>
    <t>323/L</t>
  </si>
  <si>
    <t>D130/L</t>
  </si>
  <si>
    <t>153/L</t>
  </si>
  <si>
    <t>AGUS HERMAN, TN</t>
  </si>
  <si>
    <t>296/L</t>
  </si>
  <si>
    <t>C171/L</t>
  </si>
  <si>
    <t>137/L</t>
  </si>
  <si>
    <t>73XROLL</t>
  </si>
  <si>
    <t>298/L</t>
  </si>
  <si>
    <t>C172/L</t>
  </si>
  <si>
    <t>52,5XROLL</t>
  </si>
  <si>
    <t>305/L</t>
  </si>
  <si>
    <t>C173/L</t>
  </si>
  <si>
    <t>306/L</t>
  </si>
  <si>
    <t>C174/L</t>
  </si>
  <si>
    <t>308/L</t>
  </si>
  <si>
    <t>C175/L</t>
  </si>
  <si>
    <t>309/L</t>
  </si>
  <si>
    <t>C176/L</t>
  </si>
  <si>
    <t>310/L</t>
  </si>
  <si>
    <t>C177/L</t>
  </si>
  <si>
    <t>311/L</t>
  </si>
  <si>
    <t>C178/L</t>
  </si>
  <si>
    <t>313/L</t>
  </si>
  <si>
    <t>C179/L</t>
  </si>
  <si>
    <t>147/L</t>
  </si>
  <si>
    <t>PERURI WIRA TIMUR, PT</t>
  </si>
  <si>
    <t>319/L</t>
  </si>
  <si>
    <t>C180/L</t>
  </si>
  <si>
    <t>320/L</t>
  </si>
  <si>
    <t>C181/L</t>
  </si>
  <si>
    <t>322/L</t>
  </si>
  <si>
    <t>C182/L</t>
  </si>
  <si>
    <t>35/B</t>
  </si>
  <si>
    <t>D35/B</t>
  </si>
  <si>
    <t>24/B</t>
  </si>
  <si>
    <t>ASEP HADIWIJAYA, TN</t>
  </si>
  <si>
    <t>36/B</t>
  </si>
  <si>
    <t>D36/B</t>
  </si>
  <si>
    <t>21/B</t>
  </si>
  <si>
    <t>TITIN SUKAESIH, IBU</t>
  </si>
  <si>
    <t>37/B</t>
  </si>
  <si>
    <t>D37/B</t>
  </si>
  <si>
    <t>23/B</t>
  </si>
  <si>
    <t>CAP KERBAU, PD</t>
  </si>
  <si>
    <t>38/B</t>
  </si>
  <si>
    <t>D38/B</t>
  </si>
  <si>
    <t>22/B</t>
  </si>
  <si>
    <t>39/B</t>
  </si>
  <si>
    <t>D39/B</t>
  </si>
  <si>
    <t>KURNIA ABADI, CV</t>
  </si>
  <si>
    <t>40/B</t>
  </si>
  <si>
    <t>D40/B</t>
  </si>
  <si>
    <t>25/B</t>
  </si>
  <si>
    <t>324/L</t>
  </si>
  <si>
    <t>C183/L</t>
  </si>
  <si>
    <t>325/L</t>
  </si>
  <si>
    <t>C184/L</t>
  </si>
  <si>
    <t>328/L</t>
  </si>
  <si>
    <t>C185/L</t>
  </si>
  <si>
    <t>329/L</t>
  </si>
  <si>
    <t>C186/L</t>
  </si>
  <si>
    <t>331/L</t>
  </si>
  <si>
    <t>C187/L</t>
  </si>
  <si>
    <t>332/L</t>
  </si>
  <si>
    <t>C188/L</t>
  </si>
  <si>
    <t>333/L</t>
  </si>
  <si>
    <t>C189/L</t>
  </si>
  <si>
    <t>334/L</t>
  </si>
  <si>
    <t>C190/L</t>
  </si>
  <si>
    <t>336/L</t>
  </si>
  <si>
    <t>C191/L</t>
  </si>
  <si>
    <t>337/L</t>
  </si>
  <si>
    <t>C192/L</t>
  </si>
  <si>
    <t>339/L</t>
  </si>
  <si>
    <t>C193/L</t>
  </si>
  <si>
    <t>156/L</t>
  </si>
  <si>
    <t>IJAZAH PTS (SINT)</t>
  </si>
  <si>
    <t>D131/L</t>
  </si>
  <si>
    <t>154/L</t>
  </si>
  <si>
    <t>327/L</t>
  </si>
  <si>
    <t>142/L</t>
  </si>
  <si>
    <t>330/L</t>
  </si>
  <si>
    <t>D132/L</t>
  </si>
  <si>
    <t>D133/L</t>
  </si>
  <si>
    <t>155/L</t>
  </si>
  <si>
    <t>D134/L</t>
  </si>
  <si>
    <t>157/L</t>
  </si>
  <si>
    <t>Ijazah PTS (non Sint)</t>
  </si>
  <si>
    <t>ARGO MANDALA, CV</t>
  </si>
  <si>
    <t>338/L</t>
  </si>
  <si>
    <t>D135/L</t>
  </si>
  <si>
    <t>159/L</t>
  </si>
  <si>
    <t>347/L</t>
  </si>
  <si>
    <t>D136/L</t>
  </si>
  <si>
    <t>162/L</t>
  </si>
  <si>
    <t>D137/L</t>
  </si>
  <si>
    <t>341/L</t>
  </si>
  <si>
    <t>158/L</t>
  </si>
  <si>
    <t>340/L</t>
  </si>
  <si>
    <t>160/L</t>
  </si>
  <si>
    <t>318/L</t>
  </si>
  <si>
    <t>326/L</t>
  </si>
  <si>
    <t>335/L</t>
  </si>
  <si>
    <t>350/L</t>
  </si>
  <si>
    <t>D138/L</t>
  </si>
  <si>
    <t>D139/L</t>
  </si>
  <si>
    <t>163/L</t>
  </si>
  <si>
    <t>IJAZAH PTS</t>
  </si>
  <si>
    <t>68X100</t>
  </si>
  <si>
    <t>KOP INKOPPOL</t>
  </si>
  <si>
    <t>342/L</t>
  </si>
  <si>
    <t>C194/L</t>
  </si>
  <si>
    <t>343/L</t>
  </si>
  <si>
    <t>C195/L</t>
  </si>
  <si>
    <t>C196/L</t>
  </si>
  <si>
    <t>345/L</t>
  </si>
  <si>
    <t>C197/L</t>
  </si>
  <si>
    <t>346/L</t>
  </si>
  <si>
    <t>C198/L</t>
  </si>
  <si>
    <t>348/L</t>
  </si>
  <si>
    <t>C199/L</t>
  </si>
  <si>
    <t>349/L</t>
  </si>
  <si>
    <t>C200/L</t>
  </si>
  <si>
    <t>351/L</t>
  </si>
  <si>
    <t>C201/L</t>
  </si>
  <si>
    <t>C202/L</t>
  </si>
  <si>
    <t>352/L</t>
  </si>
  <si>
    <t>41/L</t>
  </si>
  <si>
    <t>D41/B</t>
  </si>
  <si>
    <t>AGUS MULYAWAN, TN</t>
  </si>
  <si>
    <t>42/B</t>
  </si>
  <si>
    <t>D42/B</t>
  </si>
  <si>
    <t>Sigaret GB LUCKY</t>
  </si>
  <si>
    <t>43/B</t>
  </si>
  <si>
    <t>D43/B</t>
  </si>
  <si>
    <t>AKTA CATATAN SIPIL</t>
  </si>
  <si>
    <t>354/L</t>
  </si>
  <si>
    <t>D140/L</t>
  </si>
  <si>
    <t>165/L</t>
  </si>
  <si>
    <t>355/L</t>
  </si>
  <si>
    <t>D141/L</t>
  </si>
  <si>
    <t>164/L</t>
  </si>
  <si>
    <t>353/L</t>
  </si>
  <si>
    <t>D142/L</t>
  </si>
  <si>
    <t>161/L</t>
  </si>
  <si>
    <t>95X125</t>
  </si>
  <si>
    <t>356/L</t>
  </si>
  <si>
    <t>C203/L</t>
  </si>
  <si>
    <t>357/L</t>
  </si>
  <si>
    <t>C204/L</t>
  </si>
  <si>
    <t>Total Penjualan</t>
  </si>
  <si>
    <t>Padalarang, 31 Juni 2013</t>
  </si>
  <si>
    <t>358/L</t>
  </si>
  <si>
    <t>D143/L</t>
  </si>
  <si>
    <t>IJAZAH PTS NON SINTETIC</t>
  </si>
  <si>
    <t>359/L</t>
  </si>
  <si>
    <t>D144/L</t>
  </si>
  <si>
    <t>166/L</t>
  </si>
  <si>
    <t>360/L</t>
  </si>
  <si>
    <t>D145/L</t>
  </si>
  <si>
    <t>167/L</t>
  </si>
  <si>
    <t>ASPERSINDO, PT</t>
  </si>
  <si>
    <t>361/L</t>
  </si>
  <si>
    <t>D146/L</t>
  </si>
  <si>
    <t>168/L</t>
  </si>
  <si>
    <t>33XROLL</t>
  </si>
  <si>
    <t>362/L</t>
  </si>
  <si>
    <t>D147/L</t>
  </si>
  <si>
    <t>169/L</t>
  </si>
  <si>
    <t>D148/L</t>
  </si>
  <si>
    <t>063/L</t>
  </si>
  <si>
    <t>HVS GO GREEN MAKLUN</t>
  </si>
  <si>
    <t>363/L</t>
  </si>
  <si>
    <t>364/L</t>
  </si>
  <si>
    <t>D149/L</t>
  </si>
  <si>
    <t>365/L</t>
  </si>
  <si>
    <t>D150/L</t>
  </si>
  <si>
    <t>170/L</t>
  </si>
  <si>
    <t>CD. PUTIH MAKLUN</t>
  </si>
  <si>
    <t>SUWASTO SP, TN</t>
  </si>
  <si>
    <t>369/L</t>
  </si>
  <si>
    <t>D151/L</t>
  </si>
  <si>
    <t>173/L</t>
  </si>
  <si>
    <t>DANI KURNIAWAN</t>
  </si>
  <si>
    <t>370/L</t>
  </si>
  <si>
    <t>D152/L</t>
  </si>
  <si>
    <t>172/L</t>
  </si>
  <si>
    <t>371/L</t>
  </si>
  <si>
    <t>D153/L</t>
  </si>
  <si>
    <t>171/L</t>
  </si>
  <si>
    <t>UV DULL</t>
  </si>
  <si>
    <t>CERYA RIAU MP, PT</t>
  </si>
  <si>
    <t>372/L</t>
  </si>
  <si>
    <t>D154/L</t>
  </si>
  <si>
    <t>174/L</t>
  </si>
  <si>
    <t xml:space="preserve">KRAFT COKLAT </t>
  </si>
  <si>
    <t>65X95</t>
  </si>
  <si>
    <t>CIPTA KARYA MANDIRI, PT</t>
  </si>
  <si>
    <t>373/L</t>
  </si>
  <si>
    <t>D155/L</t>
  </si>
  <si>
    <t>177/L</t>
  </si>
  <si>
    <t>376/L</t>
  </si>
  <si>
    <t>D156/L</t>
  </si>
  <si>
    <t>178/L</t>
  </si>
  <si>
    <t>ANDRY GUNAWAN, TN</t>
  </si>
  <si>
    <t>377/L</t>
  </si>
  <si>
    <t>D157/L</t>
  </si>
  <si>
    <t>179/L</t>
  </si>
  <si>
    <t>55X75</t>
  </si>
  <si>
    <t>378/L</t>
  </si>
  <si>
    <t>D158/L</t>
  </si>
  <si>
    <t>175/L</t>
  </si>
  <si>
    <t>382/L</t>
  </si>
  <si>
    <t>D159/L</t>
  </si>
  <si>
    <t>180/L</t>
  </si>
  <si>
    <t>366/L</t>
  </si>
  <si>
    <t>C205/L</t>
  </si>
  <si>
    <t>BANDEROL TA 2013</t>
  </si>
  <si>
    <t>52,5 XROLL</t>
  </si>
  <si>
    <t>PERUM PERURI</t>
  </si>
  <si>
    <t>367/L</t>
  </si>
  <si>
    <t>C206/L</t>
  </si>
  <si>
    <t>368/L</t>
  </si>
  <si>
    <t>C207/L</t>
  </si>
  <si>
    <t>374/L</t>
  </si>
  <si>
    <t>375/L</t>
  </si>
  <si>
    <t>C209/L</t>
  </si>
  <si>
    <t>C208/L</t>
  </si>
  <si>
    <t>379/L</t>
  </si>
  <si>
    <t>C210/L</t>
  </si>
  <si>
    <t>380/L</t>
  </si>
  <si>
    <t>C211/L</t>
  </si>
  <si>
    <t>44/B</t>
  </si>
  <si>
    <t>D44/B</t>
  </si>
  <si>
    <t>SIGARET GOLDEN BIRD</t>
  </si>
  <si>
    <t>51X76,5</t>
  </si>
  <si>
    <t>45/B</t>
  </si>
  <si>
    <t>D45/B</t>
  </si>
  <si>
    <t>KARYA SARI, PD</t>
  </si>
  <si>
    <t>46/B</t>
  </si>
  <si>
    <t>D46/B</t>
  </si>
  <si>
    <t>47/B</t>
  </si>
  <si>
    <t>D47/B</t>
  </si>
  <si>
    <t>48/B</t>
  </si>
  <si>
    <t>D48/B</t>
  </si>
  <si>
    <t>D49/B</t>
  </si>
  <si>
    <t>49/B</t>
  </si>
  <si>
    <t>DOORSLAG PUTIH</t>
  </si>
  <si>
    <t>56,5X62,7</t>
  </si>
  <si>
    <t>BUDI UTOMO, TN</t>
  </si>
  <si>
    <t>387/L</t>
  </si>
  <si>
    <t>D160/L</t>
  </si>
  <si>
    <t>181/L</t>
  </si>
  <si>
    <t>388/L</t>
  </si>
  <si>
    <t>D161/L</t>
  </si>
  <si>
    <t>391/L</t>
  </si>
  <si>
    <t>D162/L</t>
  </si>
  <si>
    <t>184/L</t>
  </si>
  <si>
    <t>HASIL KERTASAINDO, PT</t>
  </si>
  <si>
    <t>392/L</t>
  </si>
  <si>
    <t>D163/L</t>
  </si>
  <si>
    <t>185/L</t>
  </si>
  <si>
    <t>393/L</t>
  </si>
  <si>
    <t>D164/L</t>
  </si>
  <si>
    <t>183/L</t>
  </si>
  <si>
    <t xml:space="preserve">SPR I </t>
  </si>
  <si>
    <t>ARIA MULTI GRAFHIA, PT</t>
  </si>
  <si>
    <t>394/L</t>
  </si>
  <si>
    <t>D165/L</t>
  </si>
  <si>
    <t>182/L</t>
  </si>
  <si>
    <t>92,25X69,60</t>
  </si>
  <si>
    <t>403/L</t>
  </si>
  <si>
    <t>397/L</t>
  </si>
  <si>
    <t>D166/L</t>
  </si>
  <si>
    <t>186/L</t>
  </si>
  <si>
    <t>D167/L</t>
  </si>
  <si>
    <t>187/L</t>
  </si>
  <si>
    <t>INVISIBLE FIBRE 3 COLOUR</t>
  </si>
  <si>
    <t>404/L</t>
  </si>
  <si>
    <t>D168/L</t>
  </si>
  <si>
    <t>188/L</t>
  </si>
  <si>
    <t>C213/L</t>
  </si>
  <si>
    <t>C212/L</t>
  </si>
  <si>
    <t>381/L</t>
  </si>
  <si>
    <t>383/L</t>
  </si>
  <si>
    <t>176/L</t>
  </si>
  <si>
    <t>384/L</t>
  </si>
  <si>
    <t>C214/L</t>
  </si>
  <si>
    <t>385/L</t>
  </si>
  <si>
    <t>C215/L</t>
  </si>
  <si>
    <t>386/L</t>
  </si>
  <si>
    <t>C216/L</t>
  </si>
  <si>
    <t>389/L</t>
  </si>
  <si>
    <t>C217/L</t>
  </si>
  <si>
    <t>390/L</t>
  </si>
  <si>
    <t>395/L</t>
  </si>
  <si>
    <t>C218/L</t>
  </si>
  <si>
    <t>C219/L</t>
  </si>
  <si>
    <t>396/L</t>
  </si>
  <si>
    <t>C220/L</t>
  </si>
  <si>
    <t>398/L</t>
  </si>
  <si>
    <t>C221/L</t>
  </si>
  <si>
    <t>399/L</t>
  </si>
  <si>
    <t>C222/L</t>
  </si>
  <si>
    <t>400/L</t>
  </si>
  <si>
    <t>C223/L</t>
  </si>
  <si>
    <t>401/L</t>
  </si>
  <si>
    <t>C224/L</t>
  </si>
  <si>
    <t>402/L</t>
  </si>
  <si>
    <t>C225/L</t>
  </si>
  <si>
    <t>405/L</t>
  </si>
  <si>
    <t>C226/L</t>
  </si>
  <si>
    <t>406/L</t>
  </si>
  <si>
    <t>50/B</t>
  </si>
  <si>
    <t>D50/B</t>
  </si>
  <si>
    <t>51/B</t>
  </si>
  <si>
    <t>D51/B</t>
  </si>
  <si>
    <t>AGUS MULYAWAN. TN</t>
  </si>
  <si>
    <t>52/B</t>
  </si>
  <si>
    <t>D53/B</t>
  </si>
  <si>
    <t>D52/B</t>
  </si>
  <si>
    <t>53/B</t>
  </si>
  <si>
    <t>ASEP HADIWIJAYA,TN</t>
  </si>
  <si>
    <t>54/B</t>
  </si>
  <si>
    <t>D54/B</t>
  </si>
  <si>
    <t>C227/L</t>
  </si>
  <si>
    <t>407/L</t>
  </si>
  <si>
    <t>C228/L</t>
  </si>
  <si>
    <t>408/L</t>
  </si>
  <si>
    <t>C229/L</t>
  </si>
  <si>
    <t>410/L</t>
  </si>
  <si>
    <t>C230/L</t>
  </si>
  <si>
    <t>411/L</t>
  </si>
  <si>
    <t>C231/L</t>
  </si>
  <si>
    <t>415/L</t>
  </si>
  <si>
    <t>416/L</t>
  </si>
  <si>
    <t>C233/L</t>
  </si>
  <si>
    <t>C232/L</t>
  </si>
  <si>
    <t>417/L</t>
  </si>
  <si>
    <t>C234/L</t>
  </si>
  <si>
    <t>418/L</t>
  </si>
  <si>
    <t>C235/L</t>
  </si>
  <si>
    <t>409/L</t>
  </si>
  <si>
    <t>D169/L</t>
  </si>
  <si>
    <t>189/L</t>
  </si>
  <si>
    <t>23,5XROLL</t>
  </si>
  <si>
    <t>412/L</t>
  </si>
  <si>
    <t>D170/L</t>
  </si>
  <si>
    <t>190/L</t>
  </si>
  <si>
    <t>413/L</t>
  </si>
  <si>
    <t>D171/L</t>
  </si>
  <si>
    <t>191/L</t>
  </si>
  <si>
    <t>414/L</t>
  </si>
  <si>
    <t>D172/L</t>
  </si>
  <si>
    <t>192/L</t>
  </si>
  <si>
    <t>59X86</t>
  </si>
  <si>
    <t>55/B</t>
  </si>
  <si>
    <t>D55/B</t>
  </si>
  <si>
    <t>PNP</t>
  </si>
  <si>
    <t>419/L</t>
  </si>
  <si>
    <t>C236/L</t>
  </si>
  <si>
    <t>193/L</t>
  </si>
  <si>
    <t>70X72</t>
  </si>
  <si>
    <t>420/L</t>
  </si>
  <si>
    <t>C237/L</t>
  </si>
  <si>
    <t>421/L</t>
  </si>
  <si>
    <t>422/L</t>
  </si>
  <si>
    <t>C239/L</t>
  </si>
  <si>
    <t>C238/L</t>
  </si>
  <si>
    <t>423/L</t>
  </si>
  <si>
    <t>C240/L</t>
  </si>
  <si>
    <t>424/L</t>
  </si>
  <si>
    <t>C241/L</t>
  </si>
  <si>
    <t>425/L</t>
  </si>
  <si>
    <t>C242/L</t>
  </si>
  <si>
    <t>426/L</t>
  </si>
  <si>
    <t>C243/L</t>
  </si>
  <si>
    <t>427/L</t>
  </si>
  <si>
    <t>C244/L</t>
  </si>
  <si>
    <t>90/P</t>
  </si>
  <si>
    <t>C30/P</t>
  </si>
  <si>
    <t>91/P</t>
  </si>
  <si>
    <t>C31/P</t>
  </si>
  <si>
    <t>92/P</t>
  </si>
  <si>
    <t>C32/P</t>
  </si>
  <si>
    <t>93/P</t>
  </si>
  <si>
    <t>C33/P</t>
  </si>
  <si>
    <t>94/P</t>
  </si>
  <si>
    <t>C34/P</t>
  </si>
  <si>
    <t>95/P</t>
  </si>
  <si>
    <t>C35/P</t>
  </si>
  <si>
    <t>96/P</t>
  </si>
  <si>
    <t>C36/P</t>
  </si>
  <si>
    <t>97/P</t>
  </si>
  <si>
    <t>C37/P</t>
  </si>
  <si>
    <t>98/P</t>
  </si>
  <si>
    <t>C38/P</t>
  </si>
  <si>
    <t>99/P</t>
  </si>
  <si>
    <t>C39/P</t>
  </si>
  <si>
    <t>100/P</t>
  </si>
  <si>
    <t>C40/P</t>
  </si>
  <si>
    <t>101/P</t>
  </si>
  <si>
    <t>C41/P</t>
  </si>
  <si>
    <t>PERURI WIRA TIMUR</t>
  </si>
  <si>
    <t>PURA BARUTAMA</t>
  </si>
  <si>
    <t>TOTAL</t>
  </si>
  <si>
    <t>428/L</t>
  </si>
  <si>
    <t>D173/L</t>
  </si>
  <si>
    <t>194/L</t>
  </si>
  <si>
    <t>429/L</t>
  </si>
  <si>
    <t>D174/L</t>
  </si>
  <si>
    <t>196/L</t>
  </si>
  <si>
    <t>CD. PUTIH (MAKLUN)</t>
  </si>
  <si>
    <t>11/BA</t>
  </si>
  <si>
    <t>D175/L</t>
  </si>
  <si>
    <t>TANDAN KOSONG KELAPA SAWIT</t>
  </si>
  <si>
    <t>BBPK</t>
  </si>
  <si>
    <t>435/L</t>
  </si>
  <si>
    <t>D176/L</t>
  </si>
  <si>
    <t>199/L</t>
  </si>
  <si>
    <t>436/L</t>
  </si>
  <si>
    <t>D177/L</t>
  </si>
  <si>
    <t>198/L</t>
  </si>
  <si>
    <t>CPTA KARYA MANDIRI, CV</t>
  </si>
  <si>
    <t>440/L</t>
  </si>
  <si>
    <t>D178/L</t>
  </si>
  <si>
    <t>202/L</t>
  </si>
  <si>
    <t>441/L</t>
  </si>
  <si>
    <t>D179/L</t>
  </si>
  <si>
    <t>201/L</t>
  </si>
  <si>
    <t>AGUS HEERMAN, TN</t>
  </si>
  <si>
    <t>442/L</t>
  </si>
  <si>
    <t>D180/L</t>
  </si>
  <si>
    <t>200/L</t>
  </si>
  <si>
    <t>ANDRI GUNAWAN, TN</t>
  </si>
  <si>
    <t>447/L</t>
  </si>
  <si>
    <t>D181/L</t>
  </si>
  <si>
    <t>195/L</t>
  </si>
  <si>
    <t>KRAFT COKLAT</t>
  </si>
  <si>
    <t>451/L</t>
  </si>
  <si>
    <t>D182/L</t>
  </si>
  <si>
    <t>203/L</t>
  </si>
  <si>
    <t>452/L</t>
  </si>
  <si>
    <t>D183/L</t>
  </si>
  <si>
    <t>INKOPPOL</t>
  </si>
  <si>
    <t>D184/L</t>
  </si>
  <si>
    <t>453/L</t>
  </si>
  <si>
    <t>454/L</t>
  </si>
  <si>
    <t>D185/L</t>
  </si>
  <si>
    <t>UV. DULL</t>
  </si>
  <si>
    <t>GOLDEN C, CV</t>
  </si>
  <si>
    <t>455/L</t>
  </si>
  <si>
    <t>D186/L</t>
  </si>
  <si>
    <t>204/L</t>
  </si>
  <si>
    <t>HASIL KERTASINDO, PT</t>
  </si>
  <si>
    <t>430/L</t>
  </si>
  <si>
    <t>C245/L</t>
  </si>
  <si>
    <t>431/L</t>
  </si>
  <si>
    <t>C246/L</t>
  </si>
  <si>
    <t>432/L</t>
  </si>
  <si>
    <t>C247/L</t>
  </si>
  <si>
    <t>433/L</t>
  </si>
  <si>
    <t>C248/L</t>
  </si>
  <si>
    <t>434/L</t>
  </si>
  <si>
    <t>C249/L</t>
  </si>
  <si>
    <t>437/L</t>
  </si>
  <si>
    <t>C250/L</t>
  </si>
  <si>
    <t xml:space="preserve">KARTU KELUARGA </t>
  </si>
  <si>
    <t>67X100</t>
  </si>
  <si>
    <t>PNRI CAB SURABAYA</t>
  </si>
  <si>
    <t>95,25X69,60</t>
  </si>
  <si>
    <t>438/L</t>
  </si>
  <si>
    <t>C251/L</t>
  </si>
  <si>
    <t>197/L</t>
  </si>
  <si>
    <t>439/L</t>
  </si>
  <si>
    <t>C252/L</t>
  </si>
  <si>
    <t>443/L</t>
  </si>
  <si>
    <t>C253/L</t>
  </si>
  <si>
    <t>444/L</t>
  </si>
  <si>
    <t>C254/L</t>
  </si>
  <si>
    <t>445/L</t>
  </si>
  <si>
    <t>C255/L</t>
  </si>
  <si>
    <t>446/L</t>
  </si>
  <si>
    <t>C256/L</t>
  </si>
  <si>
    <t>448/L</t>
  </si>
  <si>
    <t>C257/L</t>
  </si>
  <si>
    <t>449/L</t>
  </si>
  <si>
    <t>C258/L</t>
  </si>
  <si>
    <t>450/L</t>
  </si>
  <si>
    <t>C259/L</t>
  </si>
  <si>
    <t>56/B</t>
  </si>
  <si>
    <t>D56/B</t>
  </si>
  <si>
    <t>SIGARET GOLDEN BIRD LUCKY</t>
  </si>
  <si>
    <t>57/B</t>
  </si>
  <si>
    <t>D57/B</t>
  </si>
  <si>
    <t>58/B</t>
  </si>
  <si>
    <t>D58/B</t>
  </si>
  <si>
    <t>TITIN S, IBU</t>
  </si>
  <si>
    <t>457/L</t>
  </si>
  <si>
    <t>C260/L</t>
  </si>
  <si>
    <t>458/L</t>
  </si>
  <si>
    <t>C261/L</t>
  </si>
  <si>
    <t>459/L</t>
  </si>
  <si>
    <t>C262/L</t>
  </si>
  <si>
    <t>460/L</t>
  </si>
  <si>
    <t>C263/L</t>
  </si>
  <si>
    <t>461/L</t>
  </si>
  <si>
    <t>C264/L</t>
  </si>
  <si>
    <t>462/L</t>
  </si>
  <si>
    <t>C265/L</t>
  </si>
  <si>
    <t>456/L</t>
  </si>
  <si>
    <t>D187/L</t>
  </si>
  <si>
    <t>59/B</t>
  </si>
  <si>
    <t>D59/B</t>
  </si>
  <si>
    <t>463/L</t>
  </si>
  <si>
    <t>C266/L</t>
  </si>
  <si>
    <t>467/L</t>
  </si>
  <si>
    <t>C267/L</t>
  </si>
  <si>
    <t>468/L</t>
  </si>
  <si>
    <t>C268/L</t>
  </si>
  <si>
    <t>469/L</t>
  </si>
  <si>
    <t>C269/L</t>
  </si>
  <si>
    <t>479/L</t>
  </si>
  <si>
    <t>C270/L</t>
  </si>
  <si>
    <t>465/L</t>
  </si>
  <si>
    <t>D188/L</t>
  </si>
  <si>
    <t>PERUSAAN GAS NEGARA, PT</t>
  </si>
  <si>
    <t>466/L</t>
  </si>
  <si>
    <t>D189/L</t>
  </si>
  <si>
    <t>SP. LOGO ARIDAS</t>
  </si>
  <si>
    <t>25XROLL</t>
  </si>
  <si>
    <t>ARIDAS KARYA SATRIA, PT</t>
  </si>
  <si>
    <t>471/L</t>
  </si>
  <si>
    <t>D190/L</t>
  </si>
  <si>
    <t>60/B</t>
  </si>
  <si>
    <t>D60/B</t>
  </si>
  <si>
    <t>61/B</t>
  </si>
  <si>
    <t>D61/B</t>
  </si>
  <si>
    <t>36/L</t>
  </si>
  <si>
    <t>473/L</t>
  </si>
  <si>
    <t>C271/L</t>
  </si>
  <si>
    <t>474/L</t>
  </si>
  <si>
    <t>C272/L</t>
  </si>
  <si>
    <t>476/L</t>
  </si>
  <si>
    <t>C273/L</t>
  </si>
  <si>
    <t>477/L</t>
  </si>
  <si>
    <t>C274/L</t>
  </si>
  <si>
    <t>478/L</t>
  </si>
  <si>
    <t>C275/L</t>
  </si>
  <si>
    <t>C276/L</t>
  </si>
  <si>
    <t>481/L</t>
  </si>
  <si>
    <t>C277/L</t>
  </si>
  <si>
    <t>482/L</t>
  </si>
  <si>
    <t>C278/L</t>
  </si>
  <si>
    <t>475/L</t>
  </si>
  <si>
    <t>D191/L</t>
  </si>
  <si>
    <t>480/L</t>
  </si>
  <si>
    <t>D192/L</t>
  </si>
  <si>
    <t>WM. VICTORY LG</t>
  </si>
  <si>
    <t>EGA SUTISNA, TN</t>
  </si>
  <si>
    <t>483/L</t>
  </si>
  <si>
    <t>D193/L</t>
  </si>
  <si>
    <t>Padalarang, 31 Juli 2013</t>
  </si>
  <si>
    <t>62/B</t>
  </si>
  <si>
    <t>D62/B</t>
  </si>
  <si>
    <t>27/L</t>
  </si>
  <si>
    <t>485/L</t>
  </si>
  <si>
    <t>C279/L</t>
  </si>
  <si>
    <t>486/L</t>
  </si>
  <si>
    <t>C280/L</t>
  </si>
  <si>
    <t>484/L</t>
  </si>
  <si>
    <t>D194/L</t>
  </si>
  <si>
    <t>487/L</t>
  </si>
  <si>
    <t>D195/L</t>
  </si>
  <si>
    <t>IJAZAH PTS NON SIN</t>
  </si>
  <si>
    <t>GRAFICINDO, PT</t>
  </si>
  <si>
    <t>488/L</t>
  </si>
  <si>
    <t>C281/L</t>
  </si>
  <si>
    <t>489/L</t>
  </si>
  <si>
    <t>C282/L</t>
  </si>
  <si>
    <t>490/L</t>
  </si>
  <si>
    <t>C283/L</t>
  </si>
  <si>
    <t>491/L</t>
  </si>
  <si>
    <t>C284/L</t>
  </si>
  <si>
    <t>492/L</t>
  </si>
  <si>
    <t>C285/L</t>
  </si>
  <si>
    <t>493/L</t>
  </si>
  <si>
    <t>C286/L</t>
  </si>
  <si>
    <t>495/L</t>
  </si>
  <si>
    <t>C287/L</t>
  </si>
  <si>
    <t>496/L</t>
  </si>
  <si>
    <t>C288/L</t>
  </si>
  <si>
    <t>494/L</t>
  </si>
  <si>
    <t>D196/L</t>
  </si>
  <si>
    <t>ESTU ADIMORE, PT</t>
  </si>
  <si>
    <t>503/L</t>
  </si>
  <si>
    <t>C289/L</t>
  </si>
  <si>
    <t xml:space="preserve">UV DULL </t>
  </si>
  <si>
    <t>500/L</t>
  </si>
  <si>
    <t>D197/L</t>
  </si>
  <si>
    <t>CD.PTKP</t>
  </si>
  <si>
    <t>501/L</t>
  </si>
  <si>
    <t>D198/L</t>
  </si>
  <si>
    <t>502/L</t>
  </si>
  <si>
    <t>D199/L</t>
  </si>
  <si>
    <t>52XROLL</t>
  </si>
  <si>
    <t>464A/L</t>
  </si>
  <si>
    <t>C266A/L</t>
  </si>
  <si>
    <t>Padalarang, 31 Agustus  2013</t>
  </si>
  <si>
    <t>63/B</t>
  </si>
  <si>
    <t>64/B</t>
  </si>
  <si>
    <t>65/B</t>
  </si>
  <si>
    <t>66/B</t>
  </si>
  <si>
    <t>68/B</t>
  </si>
  <si>
    <t>67/B</t>
  </si>
  <si>
    <t>69/B</t>
  </si>
  <si>
    <t>BALAI PUSTAKA</t>
  </si>
  <si>
    <t>BETAWIMAS CEMERLANG, PT</t>
  </si>
  <si>
    <t>SPR II</t>
  </si>
  <si>
    <t>70/B</t>
  </si>
  <si>
    <t>71/B</t>
  </si>
  <si>
    <t>72/B</t>
  </si>
  <si>
    <t>73/B</t>
  </si>
  <si>
    <t>KARUNIA ABADI, CV</t>
  </si>
  <si>
    <t>74/B</t>
  </si>
  <si>
    <t>DOORSLAG</t>
  </si>
  <si>
    <t>44X69</t>
  </si>
  <si>
    <t>75/B</t>
  </si>
  <si>
    <t>CAP KERBAU</t>
  </si>
  <si>
    <t>76/B</t>
  </si>
  <si>
    <t>77/B</t>
  </si>
  <si>
    <t>78/B</t>
  </si>
  <si>
    <t>SIGARET GB LUCKY</t>
  </si>
  <si>
    <t>79/B</t>
  </si>
  <si>
    <t>80/B</t>
  </si>
  <si>
    <t>SIGARET GB</t>
  </si>
  <si>
    <t>81/B</t>
  </si>
  <si>
    <t>556/L</t>
  </si>
  <si>
    <t>C322/L</t>
  </si>
  <si>
    <t>557/L</t>
  </si>
  <si>
    <t>C323/L</t>
  </si>
  <si>
    <t>C324/L</t>
  </si>
  <si>
    <t>C325/L</t>
  </si>
  <si>
    <t>559/L</t>
  </si>
  <si>
    <t>558/L</t>
  </si>
  <si>
    <t>560/L</t>
  </si>
  <si>
    <t>C326/L</t>
  </si>
  <si>
    <t>240&amp;241/L</t>
  </si>
  <si>
    <t>98,25X69,60</t>
  </si>
  <si>
    <t>564/L</t>
  </si>
  <si>
    <t>C327/L</t>
  </si>
  <si>
    <t>IJAZAH PTS SINT</t>
  </si>
  <si>
    <t>PNRI SURABAYA</t>
  </si>
  <si>
    <t>567/L</t>
  </si>
  <si>
    <t>C328/L</t>
  </si>
  <si>
    <t>568/L</t>
  </si>
  <si>
    <t>C329/L</t>
  </si>
  <si>
    <t>570/L</t>
  </si>
  <si>
    <t>571/L</t>
  </si>
  <si>
    <t>C331/L</t>
  </si>
  <si>
    <t>575/L</t>
  </si>
  <si>
    <t>C332/L</t>
  </si>
  <si>
    <t>576/L</t>
  </si>
  <si>
    <t>C333/L</t>
  </si>
  <si>
    <t>C330/L</t>
  </si>
  <si>
    <t>583/L</t>
  </si>
  <si>
    <t>C334/L</t>
  </si>
  <si>
    <t>584/L</t>
  </si>
  <si>
    <t>585/L</t>
  </si>
  <si>
    <t>586/L</t>
  </si>
  <si>
    <t>C335/L</t>
  </si>
  <si>
    <t>C336/L</t>
  </si>
  <si>
    <t>C337/L</t>
  </si>
  <si>
    <t>590/L</t>
  </si>
  <si>
    <t>C338/L</t>
  </si>
  <si>
    <t>591/L</t>
  </si>
  <si>
    <t>C339/L</t>
  </si>
  <si>
    <t>561/L</t>
  </si>
  <si>
    <t>D219/L</t>
  </si>
  <si>
    <t>562/L</t>
  </si>
  <si>
    <t>D220/L</t>
  </si>
  <si>
    <t>24,5X32</t>
  </si>
  <si>
    <t>63X88</t>
  </si>
  <si>
    <t>563/L</t>
  </si>
  <si>
    <t>CD.PUTIH MAKLUN</t>
  </si>
  <si>
    <t>565/L</t>
  </si>
  <si>
    <t>D222/L</t>
  </si>
  <si>
    <t>D221/L</t>
  </si>
  <si>
    <t>BANDUNG PRINTER, CV</t>
  </si>
  <si>
    <t>566/L</t>
  </si>
  <si>
    <t>D223/L</t>
  </si>
  <si>
    <t>IJAZAH PTS SIN</t>
  </si>
  <si>
    <t>569/L</t>
  </si>
  <si>
    <t>D224/L</t>
  </si>
  <si>
    <t>D225/L</t>
  </si>
  <si>
    <t>246/L</t>
  </si>
  <si>
    <t>UNBLEACHED STRAW PULP</t>
  </si>
  <si>
    <t>JAPAN PULP AND PAPER</t>
  </si>
  <si>
    <t>574/L</t>
  </si>
  <si>
    <t>572/L</t>
  </si>
  <si>
    <t>D226/L</t>
  </si>
  <si>
    <t>ANDRY GUNAWAN. TN</t>
  </si>
  <si>
    <t>573/L</t>
  </si>
  <si>
    <t>D227/L</t>
  </si>
  <si>
    <t>33X50</t>
  </si>
  <si>
    <t>577/L</t>
  </si>
  <si>
    <t>D228/L</t>
  </si>
  <si>
    <t>578/L</t>
  </si>
  <si>
    <t>D229/L</t>
  </si>
  <si>
    <t>SWADHARMA ES, PT</t>
  </si>
  <si>
    <t>579/L</t>
  </si>
  <si>
    <t>D230/L</t>
  </si>
  <si>
    <t>580/L</t>
  </si>
  <si>
    <t>D231/L</t>
  </si>
  <si>
    <t>65 X100</t>
  </si>
  <si>
    <t>581/L</t>
  </si>
  <si>
    <t>D232/L</t>
  </si>
  <si>
    <t>85XROLL</t>
  </si>
  <si>
    <t>BALAI BESAR PULP&amp;KERTAS</t>
  </si>
  <si>
    <t>TKKS LINER (MAKLUN)</t>
  </si>
  <si>
    <t>TKKS MEDIUM (MAKLUN)</t>
  </si>
  <si>
    <t>582/L</t>
  </si>
  <si>
    <t>D233/L</t>
  </si>
  <si>
    <t>45X68</t>
  </si>
  <si>
    <t>RENDRA MS, CV</t>
  </si>
  <si>
    <t>587/L</t>
  </si>
  <si>
    <t>D234/L</t>
  </si>
  <si>
    <t>588/L</t>
  </si>
  <si>
    <t>D235/L</t>
  </si>
  <si>
    <t>589/L</t>
  </si>
  <si>
    <t>D236/L</t>
  </si>
  <si>
    <t>ARIA MULTI GHRAFIA</t>
  </si>
  <si>
    <t>593/L</t>
  </si>
  <si>
    <t>D237/L</t>
  </si>
  <si>
    <t>599/L</t>
  </si>
  <si>
    <t>D238/L</t>
  </si>
  <si>
    <t>601/L</t>
  </si>
  <si>
    <t>600/L</t>
  </si>
  <si>
    <t>D239/L</t>
  </si>
  <si>
    <t>D240/L</t>
  </si>
  <si>
    <t>602/L</t>
  </si>
  <si>
    <t>D241/L</t>
  </si>
  <si>
    <t>MERIDIAN OFFSSET, CV</t>
  </si>
  <si>
    <t>603/L</t>
  </si>
  <si>
    <t>D242/L</t>
  </si>
  <si>
    <t>604/L</t>
  </si>
  <si>
    <t>D243/L</t>
  </si>
  <si>
    <t>605/L</t>
  </si>
  <si>
    <t>D244/L</t>
  </si>
  <si>
    <t>BRI CIMAHI, PT</t>
  </si>
  <si>
    <t>606/L</t>
  </si>
  <si>
    <t>610/L</t>
  </si>
  <si>
    <t>D247/L</t>
  </si>
  <si>
    <t>D245/L</t>
  </si>
  <si>
    <t>609/L</t>
  </si>
  <si>
    <t>D246/L</t>
  </si>
  <si>
    <t>611/L</t>
  </si>
  <si>
    <t>D248/L</t>
  </si>
  <si>
    <t>HVS. PUTIH MAKLUN</t>
  </si>
  <si>
    <t>613/L</t>
  </si>
  <si>
    <t>D249/L</t>
  </si>
  <si>
    <t>614/L</t>
  </si>
  <si>
    <t>D250/L</t>
  </si>
  <si>
    <t>615/L</t>
  </si>
  <si>
    <t>D251/L</t>
  </si>
  <si>
    <t>SP. LOGO BMC</t>
  </si>
  <si>
    <t>75XROLL</t>
  </si>
  <si>
    <t>CBS-I LOGO BMC</t>
  </si>
  <si>
    <t>77XROLL</t>
  </si>
  <si>
    <t>616/L</t>
  </si>
  <si>
    <t>D252/L</t>
  </si>
  <si>
    <t>HIKMAH SAFITRI</t>
  </si>
  <si>
    <t>617/L</t>
  </si>
  <si>
    <t>D253/L</t>
  </si>
  <si>
    <t>618/L</t>
  </si>
  <si>
    <t>HASIL KERTASINDO</t>
  </si>
  <si>
    <t>619/L</t>
  </si>
  <si>
    <t>D254/L</t>
  </si>
  <si>
    <t>D255/L</t>
  </si>
  <si>
    <t>620/L</t>
  </si>
  <si>
    <t>D256/L</t>
  </si>
  <si>
    <t>TIDAR UTAMA, CV</t>
  </si>
  <si>
    <t>622/L</t>
  </si>
  <si>
    <t>D257/L</t>
  </si>
  <si>
    <t>82/B</t>
  </si>
  <si>
    <t>D73/B</t>
  </si>
  <si>
    <t>D74/B</t>
  </si>
  <si>
    <t>D75/B</t>
  </si>
  <si>
    <t>D76/B</t>
  </si>
  <si>
    <t>D77/B</t>
  </si>
  <si>
    <t>D78/B</t>
  </si>
  <si>
    <t>D79/B</t>
  </si>
  <si>
    <t>D80/B</t>
  </si>
  <si>
    <t>D81/B</t>
  </si>
  <si>
    <t>D82/B</t>
  </si>
  <si>
    <t>83/B</t>
  </si>
  <si>
    <t>D83/B</t>
  </si>
  <si>
    <t>84/B</t>
  </si>
  <si>
    <t>D84/B</t>
  </si>
  <si>
    <t>25X76,5</t>
  </si>
  <si>
    <t>624/L</t>
  </si>
  <si>
    <t>D258/L</t>
  </si>
  <si>
    <t>625/L</t>
  </si>
  <si>
    <t>D259/L</t>
  </si>
  <si>
    <t>284/L</t>
  </si>
  <si>
    <t>626/L</t>
  </si>
  <si>
    <t>D260/L</t>
  </si>
  <si>
    <t>627/L</t>
  </si>
  <si>
    <t>D261/L</t>
  </si>
  <si>
    <t>55XROLL</t>
  </si>
  <si>
    <t>3/L</t>
  </si>
  <si>
    <t>5/L</t>
  </si>
  <si>
    <t>8/L</t>
  </si>
  <si>
    <t>12/L</t>
  </si>
  <si>
    <t>13/L</t>
  </si>
  <si>
    <t>16/L</t>
  </si>
  <si>
    <t>20/L</t>
  </si>
  <si>
    <t>21A/L</t>
  </si>
  <si>
    <t>25/L</t>
  </si>
  <si>
    <t>28/L</t>
  </si>
  <si>
    <t>29/L</t>
  </si>
  <si>
    <t>33/L</t>
  </si>
  <si>
    <t>37/L</t>
  </si>
  <si>
    <t>44/L</t>
  </si>
  <si>
    <t>50/L</t>
  </si>
  <si>
    <t>51/L</t>
  </si>
  <si>
    <t>52/L</t>
  </si>
  <si>
    <t>55/L</t>
  </si>
  <si>
    <t>58/L</t>
  </si>
  <si>
    <t>59/L</t>
  </si>
  <si>
    <t>60/L</t>
  </si>
  <si>
    <t>71/L</t>
  </si>
  <si>
    <t>D1/L</t>
  </si>
  <si>
    <t>D2/L</t>
  </si>
  <si>
    <t>D3/L</t>
  </si>
  <si>
    <t>D4/L</t>
  </si>
  <si>
    <t>D5/L</t>
  </si>
  <si>
    <t>D6/L</t>
  </si>
  <si>
    <t>D7/L</t>
  </si>
  <si>
    <t>D8/L</t>
  </si>
  <si>
    <t>D9/L</t>
  </si>
  <si>
    <t>D10/L</t>
  </si>
  <si>
    <t>D11/L</t>
  </si>
  <si>
    <t>D12/L</t>
  </si>
  <si>
    <t>D13/L</t>
  </si>
  <si>
    <t>D14/L</t>
  </si>
  <si>
    <t>D15/L</t>
  </si>
  <si>
    <t>D16/L</t>
  </si>
  <si>
    <t>D17/L</t>
  </si>
  <si>
    <t>D18/L</t>
  </si>
  <si>
    <t>D19/L</t>
  </si>
  <si>
    <t>D20/L</t>
  </si>
  <si>
    <t>D21/L</t>
  </si>
  <si>
    <t>D22/L</t>
  </si>
  <si>
    <t>D23/L</t>
  </si>
  <si>
    <t>D24/L</t>
  </si>
  <si>
    <t>1/L</t>
  </si>
  <si>
    <t>2/L</t>
  </si>
  <si>
    <t>6/L</t>
  </si>
  <si>
    <t>7/L</t>
  </si>
  <si>
    <t>9/L</t>
  </si>
  <si>
    <t>3/</t>
  </si>
  <si>
    <t>11/L</t>
  </si>
  <si>
    <t>10/L</t>
  </si>
  <si>
    <t>14/L</t>
  </si>
  <si>
    <t>15/L</t>
  </si>
  <si>
    <t>18/L</t>
  </si>
  <si>
    <t>22/L</t>
  </si>
  <si>
    <t>21/L</t>
  </si>
  <si>
    <t>23/L</t>
  </si>
  <si>
    <t>24/L</t>
  </si>
  <si>
    <t>26/L</t>
  </si>
  <si>
    <t>30/L</t>
  </si>
  <si>
    <t>4/L</t>
  </si>
  <si>
    <t>31/L</t>
  </si>
  <si>
    <t>32/L</t>
  </si>
  <si>
    <t>34/L</t>
  </si>
  <si>
    <t>35/L</t>
  </si>
  <si>
    <t>38/L</t>
  </si>
  <si>
    <t>39/L</t>
  </si>
  <si>
    <t>40/L</t>
  </si>
  <si>
    <t>42/L</t>
  </si>
  <si>
    <t>43/L</t>
  </si>
  <si>
    <t>46/L</t>
  </si>
  <si>
    <t>48/L</t>
  </si>
  <si>
    <t>49/L</t>
  </si>
  <si>
    <t>53/L</t>
  </si>
  <si>
    <t>54/L</t>
  </si>
  <si>
    <t>56/L</t>
  </si>
  <si>
    <t>57/L</t>
  </si>
  <si>
    <t>61/L</t>
  </si>
  <si>
    <t>62/L</t>
  </si>
  <si>
    <t>64/L</t>
  </si>
  <si>
    <t>65/L</t>
  </si>
  <si>
    <t>66/L</t>
  </si>
  <si>
    <t>67/L</t>
  </si>
  <si>
    <t>68/L</t>
  </si>
  <si>
    <t>69/L</t>
  </si>
  <si>
    <t>70/L</t>
  </si>
  <si>
    <t>4L</t>
  </si>
  <si>
    <t>D25/L</t>
  </si>
  <si>
    <t>D26/L</t>
  </si>
  <si>
    <t>D27/L</t>
  </si>
  <si>
    <t>D28/L</t>
  </si>
  <si>
    <t>D29/L</t>
  </si>
  <si>
    <t>D30/L</t>
  </si>
  <si>
    <t>D31/L</t>
  </si>
  <si>
    <t>D32/L</t>
  </si>
  <si>
    <t>D33/L</t>
  </si>
  <si>
    <t>D34/L</t>
  </si>
  <si>
    <t>D35/L</t>
  </si>
  <si>
    <t>D36/L</t>
  </si>
  <si>
    <t>D37/L</t>
  </si>
  <si>
    <t>D38/L</t>
  </si>
  <si>
    <t>D39/L</t>
  </si>
  <si>
    <t>D40/L</t>
  </si>
  <si>
    <t>D41/L</t>
  </si>
  <si>
    <t>D42/L</t>
  </si>
  <si>
    <t>D43/L</t>
  </si>
  <si>
    <t>D44/L</t>
  </si>
  <si>
    <t>D45/L</t>
  </si>
  <si>
    <t>D46/L</t>
  </si>
  <si>
    <t>D1/B</t>
  </si>
  <si>
    <t>D2/B</t>
  </si>
  <si>
    <t>D3/B</t>
  </si>
  <si>
    <t>D4/B</t>
  </si>
  <si>
    <t>D5/B</t>
  </si>
  <si>
    <t>D6/B</t>
  </si>
  <si>
    <t>D7/B</t>
  </si>
  <si>
    <t>D8/B</t>
  </si>
  <si>
    <t>D9/B</t>
  </si>
  <si>
    <t>D10/B</t>
  </si>
  <si>
    <t>D11/B</t>
  </si>
  <si>
    <t>D12/B</t>
  </si>
  <si>
    <t>C3/L</t>
  </si>
  <si>
    <t>C8/L</t>
  </si>
  <si>
    <t>C15/L</t>
  </si>
  <si>
    <t>C16/L</t>
  </si>
  <si>
    <t>C17/L</t>
  </si>
  <si>
    <t>C18/L</t>
  </si>
  <si>
    <t>C19/L</t>
  </si>
  <si>
    <t>C20/L</t>
  </si>
  <si>
    <t>C21/L</t>
  </si>
  <si>
    <t>C22/L</t>
  </si>
  <si>
    <t>C23/L</t>
  </si>
  <si>
    <t>C24/L</t>
  </si>
  <si>
    <t>C25/L</t>
  </si>
  <si>
    <t>C26/L</t>
  </si>
  <si>
    <t>C27/L</t>
  </si>
  <si>
    <t>C28/L</t>
  </si>
  <si>
    <t>C30/L</t>
  </si>
  <si>
    <t>C31/L</t>
  </si>
  <si>
    <t>C32/L</t>
  </si>
  <si>
    <t>C33/L</t>
  </si>
  <si>
    <t>C35/L</t>
  </si>
  <si>
    <t>C36/L</t>
  </si>
  <si>
    <t>C37/L</t>
  </si>
  <si>
    <t>C38/L</t>
  </si>
  <si>
    <t>C39/L</t>
  </si>
  <si>
    <t>C40/L</t>
  </si>
  <si>
    <t>C41/L</t>
  </si>
  <si>
    <t>C42/L</t>
  </si>
  <si>
    <t>C43/L</t>
  </si>
  <si>
    <t>C44/L</t>
  </si>
  <si>
    <t>C45/L</t>
  </si>
  <si>
    <t>C46/L</t>
  </si>
  <si>
    <t>C47/L</t>
  </si>
  <si>
    <t>C1/P</t>
  </si>
  <si>
    <t>C2/P</t>
  </si>
  <si>
    <t>C3/P</t>
  </si>
  <si>
    <t>C4/P</t>
  </si>
  <si>
    <t>C5/P</t>
  </si>
  <si>
    <t>C6/P</t>
  </si>
  <si>
    <t>C7/P</t>
  </si>
  <si>
    <t>C8/P</t>
  </si>
  <si>
    <t>C9/P</t>
  </si>
  <si>
    <t>C10/P</t>
  </si>
  <si>
    <t>C11/P</t>
  </si>
  <si>
    <t>C12/P</t>
  </si>
  <si>
    <t>303/P</t>
  </si>
  <si>
    <t>16/P</t>
  </si>
  <si>
    <t>1/B</t>
  </si>
  <si>
    <t>2/B</t>
  </si>
  <si>
    <t>3/B</t>
  </si>
  <si>
    <t>4/B</t>
  </si>
  <si>
    <t>5/B</t>
  </si>
  <si>
    <t>6/B</t>
  </si>
  <si>
    <t>45/L</t>
  </si>
  <si>
    <t>7/B</t>
  </si>
  <si>
    <t>8/B</t>
  </si>
  <si>
    <t>11/B</t>
  </si>
  <si>
    <t>9/B</t>
  </si>
  <si>
    <t>10/B</t>
  </si>
  <si>
    <t>77/L</t>
  </si>
  <si>
    <t>80/L</t>
  </si>
  <si>
    <t>83/L</t>
  </si>
  <si>
    <t>89/L</t>
  </si>
  <si>
    <t>90/L</t>
  </si>
  <si>
    <t>91/L</t>
  </si>
  <si>
    <t>92/L</t>
  </si>
  <si>
    <t>97/L</t>
  </si>
  <si>
    <t>98/L</t>
  </si>
  <si>
    <t>103/L</t>
  </si>
  <si>
    <t>104/L</t>
  </si>
  <si>
    <t>105/L</t>
  </si>
  <si>
    <t>106/L</t>
  </si>
  <si>
    <t>109/L</t>
  </si>
  <si>
    <t>110/L</t>
  </si>
  <si>
    <t>115/L</t>
  </si>
  <si>
    <t>120/L</t>
  </si>
  <si>
    <t>127/L</t>
  </si>
  <si>
    <t>130/L</t>
  </si>
  <si>
    <t>72/L</t>
  </si>
  <si>
    <t>73/L</t>
  </si>
  <si>
    <t>74/L</t>
  </si>
  <si>
    <t>75/L</t>
  </si>
  <si>
    <t>76/L</t>
  </si>
  <si>
    <t>78/L</t>
  </si>
  <si>
    <t>79/L</t>
  </si>
  <si>
    <t>81/L</t>
  </si>
  <si>
    <t>82/L</t>
  </si>
  <si>
    <t>84/L</t>
  </si>
  <si>
    <t>85/L</t>
  </si>
  <si>
    <t>86/L</t>
  </si>
  <si>
    <t>87/L</t>
  </si>
  <si>
    <t>88/L</t>
  </si>
  <si>
    <t>93/L</t>
  </si>
  <si>
    <t>94/L</t>
  </si>
  <si>
    <t>95/L</t>
  </si>
  <si>
    <t>96/L</t>
  </si>
  <si>
    <t>99/L</t>
  </si>
  <si>
    <t>100/L</t>
  </si>
  <si>
    <t>101/L</t>
  </si>
  <si>
    <t>102/L</t>
  </si>
  <si>
    <t>107/L</t>
  </si>
  <si>
    <t>108/L</t>
  </si>
  <si>
    <t>111/L</t>
  </si>
  <si>
    <t>112/L</t>
  </si>
  <si>
    <t>113/L</t>
  </si>
  <si>
    <t>114/L</t>
  </si>
  <si>
    <t>116/L</t>
  </si>
  <si>
    <t>117/L</t>
  </si>
  <si>
    <t>118/L</t>
  </si>
  <si>
    <t>119/L</t>
  </si>
  <si>
    <t>121/L</t>
  </si>
  <si>
    <t>122/L</t>
  </si>
  <si>
    <t>123/L</t>
  </si>
  <si>
    <t>124/L</t>
  </si>
  <si>
    <t>128/L</t>
  </si>
  <si>
    <t>129/L</t>
  </si>
  <si>
    <t>131/L</t>
  </si>
  <si>
    <t>C48/L</t>
  </si>
  <si>
    <t>C49/L</t>
  </si>
  <si>
    <t>C50/L</t>
  </si>
  <si>
    <t>C51/L</t>
  </si>
  <si>
    <t>C52/L</t>
  </si>
  <si>
    <t>C53/L</t>
  </si>
  <si>
    <t>C54/L</t>
  </si>
  <si>
    <t>C55/L</t>
  </si>
  <si>
    <t>C56/L</t>
  </si>
  <si>
    <t>C57/L</t>
  </si>
  <si>
    <t>C58/L</t>
  </si>
  <si>
    <t>C59/L</t>
  </si>
  <si>
    <t>C60/L</t>
  </si>
  <si>
    <t>C61/L</t>
  </si>
  <si>
    <t>C62/L</t>
  </si>
  <si>
    <t>C63/L</t>
  </si>
  <si>
    <t>C64/L</t>
  </si>
  <si>
    <t>C65/L</t>
  </si>
  <si>
    <t>C66/L</t>
  </si>
  <si>
    <t>C67/L</t>
  </si>
  <si>
    <t>C68/L</t>
  </si>
  <si>
    <t>C69/L</t>
  </si>
  <si>
    <t>C70/L</t>
  </si>
  <si>
    <t>C71/L</t>
  </si>
  <si>
    <t>C72/L</t>
  </si>
  <si>
    <t>C73/L</t>
  </si>
  <si>
    <t>C74/L</t>
  </si>
  <si>
    <t>C75/L</t>
  </si>
  <si>
    <t>C76/L</t>
  </si>
  <si>
    <t>C77/L</t>
  </si>
  <si>
    <t>C78/L</t>
  </si>
  <si>
    <t>C79/L</t>
  </si>
  <si>
    <t>C80/L</t>
  </si>
  <si>
    <t>C81/L</t>
  </si>
  <si>
    <t>C82/L</t>
  </si>
  <si>
    <t>C83/L</t>
  </si>
  <si>
    <t>C84/L</t>
  </si>
  <si>
    <t>C85/L</t>
  </si>
  <si>
    <t>C86/L</t>
  </si>
  <si>
    <t>C87/L</t>
  </si>
  <si>
    <t>C88/L</t>
  </si>
  <si>
    <t>C89/L</t>
  </si>
  <si>
    <t>C90/L</t>
  </si>
  <si>
    <t>C91/L</t>
  </si>
  <si>
    <t>C92/L</t>
  </si>
  <si>
    <t>C93/L</t>
  </si>
  <si>
    <t>C94/L</t>
  </si>
  <si>
    <t>C95/L</t>
  </si>
  <si>
    <t>D13/B</t>
  </si>
  <si>
    <t>D14/B</t>
  </si>
  <si>
    <t>D15/B</t>
  </si>
  <si>
    <t>C13/P</t>
  </si>
  <si>
    <t>C14/P</t>
  </si>
  <si>
    <t>C15/P</t>
  </si>
  <si>
    <t>C16/P</t>
  </si>
  <si>
    <t>12/B</t>
  </si>
  <si>
    <t>13/B</t>
  </si>
  <si>
    <t>14/B</t>
  </si>
  <si>
    <t>15/B</t>
  </si>
  <si>
    <t>62x73</t>
  </si>
  <si>
    <t>61x86</t>
  </si>
  <si>
    <t>23,5xroll</t>
  </si>
  <si>
    <t>43x50</t>
  </si>
  <si>
    <t>24,1roll</t>
  </si>
  <si>
    <t>62x92</t>
  </si>
  <si>
    <t>73xRoll</t>
  </si>
  <si>
    <t>55x75</t>
  </si>
  <si>
    <t>25xroll</t>
  </si>
  <si>
    <t>44x32</t>
  </si>
  <si>
    <t>68xroll</t>
  </si>
  <si>
    <t>66xroll</t>
  </si>
  <si>
    <t>95,25x69,6</t>
  </si>
  <si>
    <t>D/L</t>
  </si>
  <si>
    <t>C/L</t>
  </si>
  <si>
    <t>D/B</t>
  </si>
  <si>
    <t>C/P</t>
  </si>
  <si>
    <t>Total</t>
  </si>
  <si>
    <t>Padalarang, Pebruari 2013</t>
  </si>
  <si>
    <t>Padalarang, Januari 2013</t>
  </si>
  <si>
    <t>Non Banderol</t>
  </si>
  <si>
    <t>Tulis cetak</t>
  </si>
  <si>
    <t>Maklun</t>
  </si>
  <si>
    <t>lain lain</t>
  </si>
  <si>
    <t>Banderol PTKP</t>
  </si>
  <si>
    <t>Banderol Pura</t>
  </si>
  <si>
    <t>Jum. Banderol</t>
  </si>
  <si>
    <t>Pulp Merang</t>
  </si>
  <si>
    <t>628/L</t>
  </si>
  <si>
    <t>D262/L</t>
  </si>
  <si>
    <t>PERCA, PT</t>
  </si>
  <si>
    <t>629/L</t>
  </si>
  <si>
    <t>D263/L</t>
  </si>
  <si>
    <t>CIBADAK, CV</t>
  </si>
  <si>
    <t>630/L</t>
  </si>
  <si>
    <t>D264/L</t>
  </si>
  <si>
    <t>CD. MAKLUN</t>
  </si>
  <si>
    <t>SWASTO SP</t>
  </si>
  <si>
    <t>632/L</t>
  </si>
  <si>
    <t>D265/L</t>
  </si>
  <si>
    <t>633/L</t>
  </si>
  <si>
    <t>D266/L</t>
  </si>
  <si>
    <t>HVS PUTIH MAKLUN</t>
  </si>
  <si>
    <t>636/L</t>
  </si>
  <si>
    <t>D267/L</t>
  </si>
  <si>
    <t>639/L</t>
  </si>
  <si>
    <t>D268/L</t>
  </si>
  <si>
    <t>EGA AS, TN</t>
  </si>
  <si>
    <t>642/L</t>
  </si>
  <si>
    <t>295/L</t>
  </si>
  <si>
    <t>D269/L</t>
  </si>
  <si>
    <t>CD-I</t>
  </si>
  <si>
    <t>22XROLL</t>
  </si>
  <si>
    <t>656/L</t>
  </si>
  <si>
    <t>D270/L</t>
  </si>
  <si>
    <t>ART PAPER</t>
  </si>
  <si>
    <t>661/L</t>
  </si>
  <si>
    <t>D271/L</t>
  </si>
  <si>
    <t>662/L</t>
  </si>
  <si>
    <t>D272/L</t>
  </si>
  <si>
    <t>671/L</t>
  </si>
  <si>
    <t>D273/L</t>
  </si>
  <si>
    <t>69,60X95,25</t>
  </si>
  <si>
    <t>672/L</t>
  </si>
  <si>
    <t>D274/L</t>
  </si>
  <si>
    <t>673/L</t>
  </si>
  <si>
    <t>D275/L</t>
  </si>
  <si>
    <t>SUMBER CAKUNG, PT</t>
  </si>
  <si>
    <t>674/L</t>
  </si>
  <si>
    <t>D276/L</t>
  </si>
  <si>
    <t>685/L</t>
  </si>
  <si>
    <t>D277/L</t>
  </si>
  <si>
    <t>689/L</t>
  </si>
  <si>
    <t>D278/L</t>
  </si>
  <si>
    <t>D279/L</t>
  </si>
  <si>
    <t>0631/L</t>
  </si>
  <si>
    <t>C340/L</t>
  </si>
  <si>
    <t>PERURI WIRA T, PT</t>
  </si>
  <si>
    <t>0634/L</t>
  </si>
  <si>
    <t>C342/L</t>
  </si>
  <si>
    <t>BANDEROL TA 2014</t>
  </si>
  <si>
    <t>0635/L</t>
  </si>
  <si>
    <t>C341/L</t>
  </si>
  <si>
    <t>0637/L</t>
  </si>
  <si>
    <t>C343/L</t>
  </si>
  <si>
    <t>0638/L</t>
  </si>
  <si>
    <t>C344/L</t>
  </si>
  <si>
    <t>0640/L</t>
  </si>
  <si>
    <t>C345/L</t>
  </si>
  <si>
    <t>0641/L</t>
  </si>
  <si>
    <t>C346/L</t>
  </si>
  <si>
    <t>0643/L</t>
  </si>
  <si>
    <t>0644/L</t>
  </si>
  <si>
    <t>C347/L</t>
  </si>
  <si>
    <t>C348/L</t>
  </si>
  <si>
    <t>0645/L</t>
  </si>
  <si>
    <t>C349/L</t>
  </si>
  <si>
    <t>0646/L</t>
  </si>
  <si>
    <t>C350/L</t>
  </si>
  <si>
    <t>0649/L</t>
  </si>
  <si>
    <t>C351/L</t>
  </si>
  <si>
    <t>0652/L</t>
  </si>
  <si>
    <t>C352/L</t>
  </si>
  <si>
    <t>0653/L</t>
  </si>
  <si>
    <t>C353/L</t>
  </si>
  <si>
    <t>0654/L</t>
  </si>
  <si>
    <t>C354/L</t>
  </si>
  <si>
    <t>0655/L</t>
  </si>
  <si>
    <t>C355/L</t>
  </si>
  <si>
    <t>0657/L</t>
  </si>
  <si>
    <t>C356/L</t>
  </si>
  <si>
    <t>297/L</t>
  </si>
  <si>
    <t>C357/L</t>
  </si>
  <si>
    <t>0658/L</t>
  </si>
  <si>
    <t>0659/L</t>
  </si>
  <si>
    <t>C358/L</t>
  </si>
  <si>
    <t>85/B</t>
  </si>
  <si>
    <t>D85/B</t>
  </si>
  <si>
    <t>86/B</t>
  </si>
  <si>
    <t>D86/B</t>
  </si>
  <si>
    <t>D87/B</t>
  </si>
  <si>
    <t>87/B</t>
  </si>
  <si>
    <t>88/B</t>
  </si>
  <si>
    <t>D88/B</t>
  </si>
  <si>
    <t>53/56/B</t>
  </si>
  <si>
    <t>89/B</t>
  </si>
  <si>
    <t>D89/B</t>
  </si>
  <si>
    <t>0663/L</t>
  </si>
  <si>
    <t>C359/L</t>
  </si>
  <si>
    <t>C360/L</t>
  </si>
  <si>
    <t>0665/L</t>
  </si>
  <si>
    <t>0664/L</t>
  </si>
  <si>
    <t>C361/L</t>
  </si>
  <si>
    <t>0666/L</t>
  </si>
  <si>
    <t>C362/L</t>
  </si>
  <si>
    <t>0667/L</t>
  </si>
  <si>
    <t>C363/L</t>
  </si>
  <si>
    <t>0668/L</t>
  </si>
  <si>
    <t>C364/L</t>
  </si>
  <si>
    <t>C365/L</t>
  </si>
  <si>
    <t>0669/L</t>
  </si>
  <si>
    <t>0670/L</t>
  </si>
  <si>
    <t>C366/L</t>
  </si>
  <si>
    <t>0675/L</t>
  </si>
  <si>
    <t>C367/L</t>
  </si>
  <si>
    <t>0676/L</t>
  </si>
  <si>
    <t>C368/L</t>
  </si>
  <si>
    <t>0677/L</t>
  </si>
  <si>
    <t>C369/L</t>
  </si>
  <si>
    <t>0678/L</t>
  </si>
  <si>
    <t>C370/L</t>
  </si>
  <si>
    <t>0679/L</t>
  </si>
  <si>
    <t>C371/L</t>
  </si>
  <si>
    <t>0680/L</t>
  </si>
  <si>
    <t>C372/L</t>
  </si>
  <si>
    <t>0681/L</t>
  </si>
  <si>
    <t>C373/L</t>
  </si>
  <si>
    <t>0682/L</t>
  </si>
  <si>
    <t>C374/L</t>
  </si>
  <si>
    <t>0683/L</t>
  </si>
  <si>
    <t>C375/L</t>
  </si>
  <si>
    <t>0684/L</t>
  </si>
  <si>
    <t>C376/L</t>
  </si>
  <si>
    <t>C377/L</t>
  </si>
  <si>
    <t>0686/L</t>
  </si>
  <si>
    <t>C378/L</t>
  </si>
  <si>
    <t>0691/L</t>
  </si>
  <si>
    <t>C379/L</t>
  </si>
  <si>
    <t>0692/L</t>
  </si>
  <si>
    <t>C380/L</t>
  </si>
  <si>
    <t>0687/L</t>
  </si>
  <si>
    <t>0693/L</t>
  </si>
  <si>
    <t>C381/L</t>
  </si>
  <si>
    <t>0694/L</t>
  </si>
  <si>
    <t>C382/L</t>
  </si>
  <si>
    <t>0695/L</t>
  </si>
  <si>
    <t>C383/L</t>
  </si>
  <si>
    <t>0696/L</t>
  </si>
  <si>
    <t>C384/L</t>
  </si>
  <si>
    <t>0698/L</t>
  </si>
  <si>
    <t>C385/L</t>
  </si>
  <si>
    <t>0699/L</t>
  </si>
  <si>
    <t>C386/L</t>
  </si>
  <si>
    <t>Padalarang, 31 Oktober  2013</t>
  </si>
  <si>
    <t>690/L</t>
  </si>
  <si>
    <t>688/L</t>
  </si>
  <si>
    <t>D280/L</t>
  </si>
  <si>
    <t>D281/L</t>
  </si>
  <si>
    <t>84X59</t>
  </si>
  <si>
    <t>0697/L</t>
  </si>
  <si>
    <t>UV.DULL</t>
  </si>
  <si>
    <t>RENDRA MITRA SEJATI, PT</t>
  </si>
  <si>
    <t>700/L</t>
  </si>
  <si>
    <t>90/B</t>
  </si>
  <si>
    <t>D090/B</t>
  </si>
  <si>
    <t>SIGARET PTKP</t>
  </si>
  <si>
    <t>NYATA CORPORATION LTD, PT</t>
  </si>
  <si>
    <t>D281A/L</t>
  </si>
  <si>
    <t>312A</t>
  </si>
  <si>
    <t>708/L</t>
  </si>
  <si>
    <t>D282/L</t>
  </si>
  <si>
    <t>KARSA WIRA UTAMA, PT</t>
  </si>
  <si>
    <t>713/L</t>
  </si>
  <si>
    <t>D283/L</t>
  </si>
  <si>
    <t>714/L</t>
  </si>
  <si>
    <t>D284/L</t>
  </si>
  <si>
    <t>715/L</t>
  </si>
  <si>
    <t>D285/L</t>
  </si>
  <si>
    <t xml:space="preserve">SKHUN </t>
  </si>
  <si>
    <t>BUANA MEKAR, CV</t>
  </si>
  <si>
    <t>717/L</t>
  </si>
  <si>
    <t>D286/L</t>
  </si>
  <si>
    <t>716/L</t>
  </si>
  <si>
    <t>D287/L</t>
  </si>
  <si>
    <t>718/L</t>
  </si>
  <si>
    <t>D288/L</t>
  </si>
  <si>
    <t>720/L</t>
  </si>
  <si>
    <t>D289/L</t>
  </si>
  <si>
    <t>BANDEROL TA. 2013</t>
  </si>
  <si>
    <t>BANDEROL TA. 2014</t>
  </si>
  <si>
    <t>AKTACATATAN SIPIL</t>
  </si>
  <si>
    <t>66X70</t>
  </si>
  <si>
    <t>701/L</t>
  </si>
  <si>
    <t>C387/L</t>
  </si>
  <si>
    <t>702/L</t>
  </si>
  <si>
    <t>C388/L</t>
  </si>
  <si>
    <t>703/L</t>
  </si>
  <si>
    <t>704/L</t>
  </si>
  <si>
    <t>C389/L</t>
  </si>
  <si>
    <t>C390/L</t>
  </si>
  <si>
    <t>705/L</t>
  </si>
  <si>
    <t>C391/L</t>
  </si>
  <si>
    <t>706/L</t>
  </si>
  <si>
    <t>C392/L</t>
  </si>
  <si>
    <t>707/L</t>
  </si>
  <si>
    <t>C393/L</t>
  </si>
  <si>
    <t>PERURI DIV BARAT</t>
  </si>
  <si>
    <t>709/L</t>
  </si>
  <si>
    <t>C394/L</t>
  </si>
  <si>
    <t>710/L</t>
  </si>
  <si>
    <t>C395/L</t>
  </si>
  <si>
    <t>711/L</t>
  </si>
  <si>
    <t>C396/L</t>
  </si>
  <si>
    <t>712/L</t>
  </si>
  <si>
    <t>C397/L</t>
  </si>
  <si>
    <t>719/L</t>
  </si>
  <si>
    <t>C398/L</t>
  </si>
  <si>
    <t>AGUS HERMAN</t>
  </si>
  <si>
    <t>731/L</t>
  </si>
  <si>
    <t>D290/L</t>
  </si>
  <si>
    <t>732/L</t>
  </si>
  <si>
    <t>D291/L</t>
  </si>
  <si>
    <t>ISI BUKU RAPORT</t>
  </si>
  <si>
    <t>38,5XROLL</t>
  </si>
  <si>
    <t>D292/L</t>
  </si>
  <si>
    <t>734/L</t>
  </si>
  <si>
    <t>D293/L</t>
  </si>
  <si>
    <t>D294/L</t>
  </si>
  <si>
    <t>BMC, PT</t>
  </si>
  <si>
    <t>734A/L</t>
  </si>
  <si>
    <t>739/L</t>
  </si>
  <si>
    <t>D295/L</t>
  </si>
  <si>
    <t>D296/L</t>
  </si>
  <si>
    <t>ASPRILESMA, PT</t>
  </si>
  <si>
    <t>CIBADAK,CV</t>
  </si>
  <si>
    <t>RENDRA MITRA SEJATI,CV</t>
  </si>
  <si>
    <t>TRISAKTI MG, PT</t>
  </si>
  <si>
    <t>740/L</t>
  </si>
  <si>
    <t>741/L</t>
  </si>
  <si>
    <t>D297/L</t>
  </si>
  <si>
    <t>742/L</t>
  </si>
  <si>
    <t>D298/L</t>
  </si>
  <si>
    <t>743/L</t>
  </si>
  <si>
    <t>D299/L</t>
  </si>
  <si>
    <t>721/L</t>
  </si>
  <si>
    <t>C399/L</t>
  </si>
  <si>
    <t>52,2XROLL</t>
  </si>
  <si>
    <t>722/L</t>
  </si>
  <si>
    <t>C400/L</t>
  </si>
  <si>
    <t>723/L</t>
  </si>
  <si>
    <t>C401/L</t>
  </si>
  <si>
    <t>724/L</t>
  </si>
  <si>
    <t>C402/L</t>
  </si>
  <si>
    <t>726/L</t>
  </si>
  <si>
    <t>C403/L</t>
  </si>
  <si>
    <t>727/L</t>
  </si>
  <si>
    <t>31O/L</t>
  </si>
  <si>
    <t>728/L</t>
  </si>
  <si>
    <t>C405/L</t>
  </si>
  <si>
    <t>C404/L</t>
  </si>
  <si>
    <t>321/L</t>
  </si>
  <si>
    <t>729/L</t>
  </si>
  <si>
    <t>C406/L</t>
  </si>
  <si>
    <t>730/L</t>
  </si>
  <si>
    <t>C407/L</t>
  </si>
  <si>
    <t>735/L</t>
  </si>
  <si>
    <t>C408/L</t>
  </si>
  <si>
    <t>736/L</t>
  </si>
  <si>
    <t>C409/L</t>
  </si>
  <si>
    <t>736A/L</t>
  </si>
  <si>
    <t>C410/L</t>
  </si>
  <si>
    <t>737/L</t>
  </si>
  <si>
    <t>C411/L</t>
  </si>
  <si>
    <t>738/L</t>
  </si>
  <si>
    <t>C412/L</t>
  </si>
  <si>
    <t>91/B</t>
  </si>
  <si>
    <t>D091/B</t>
  </si>
  <si>
    <t>93/B</t>
  </si>
  <si>
    <t>D092/B</t>
  </si>
  <si>
    <t>94/B</t>
  </si>
  <si>
    <t>D093/B</t>
  </si>
  <si>
    <t>95/B</t>
  </si>
  <si>
    <t>D094/B</t>
  </si>
  <si>
    <t>96/B</t>
  </si>
  <si>
    <t>D095/B</t>
  </si>
  <si>
    <t>AGUS MULYAWAN</t>
  </si>
  <si>
    <t>97/B</t>
  </si>
  <si>
    <t>D096/B</t>
  </si>
  <si>
    <t>HVS UV DULL</t>
  </si>
  <si>
    <t>40XROLL</t>
  </si>
  <si>
    <t>98/B</t>
  </si>
  <si>
    <t>D097/B</t>
  </si>
  <si>
    <t>743A/L</t>
  </si>
  <si>
    <t>D300/L</t>
  </si>
  <si>
    <t>746/L</t>
  </si>
  <si>
    <t>D301/L</t>
  </si>
  <si>
    <t>751/L</t>
  </si>
  <si>
    <t>D302/L</t>
  </si>
  <si>
    <t>756/L</t>
  </si>
  <si>
    <t>D303/L</t>
  </si>
  <si>
    <t>763/L</t>
  </si>
  <si>
    <t>D304/L</t>
  </si>
  <si>
    <t>766/L</t>
  </si>
  <si>
    <t>D305/L</t>
  </si>
  <si>
    <t>773/L</t>
  </si>
  <si>
    <t>D306/L</t>
  </si>
  <si>
    <t>344/L</t>
  </si>
  <si>
    <t>PURA NUSA PERSADA</t>
  </si>
  <si>
    <t>747/L</t>
  </si>
  <si>
    <t>C413/L</t>
  </si>
  <si>
    <t>748/L</t>
  </si>
  <si>
    <t>C414/L</t>
  </si>
  <si>
    <t>749/L</t>
  </si>
  <si>
    <t>C415/L</t>
  </si>
  <si>
    <t>750/L</t>
  </si>
  <si>
    <t>C416/L</t>
  </si>
  <si>
    <t>752/L</t>
  </si>
  <si>
    <t>C417/L</t>
  </si>
  <si>
    <t>753/L</t>
  </si>
  <si>
    <t>C418/L</t>
  </si>
  <si>
    <t>754/L</t>
  </si>
  <si>
    <t>C419/L</t>
  </si>
  <si>
    <t>755/L</t>
  </si>
  <si>
    <t>757/L</t>
  </si>
  <si>
    <t>C420/L</t>
  </si>
  <si>
    <t>C421/L</t>
  </si>
  <si>
    <t>758/L</t>
  </si>
  <si>
    <t>C422/L</t>
  </si>
  <si>
    <t>759/L</t>
  </si>
  <si>
    <t>C423/L</t>
  </si>
  <si>
    <t>760/L</t>
  </si>
  <si>
    <t>C424/L</t>
  </si>
  <si>
    <t>761/L</t>
  </si>
  <si>
    <t>C425/L</t>
  </si>
  <si>
    <t>762/L</t>
  </si>
  <si>
    <t>C426/L</t>
  </si>
  <si>
    <t>764/L</t>
  </si>
  <si>
    <t>C427/L</t>
  </si>
  <si>
    <t>765/L</t>
  </si>
  <si>
    <t>C428/L</t>
  </si>
  <si>
    <t>C429/L</t>
  </si>
  <si>
    <t>767/L</t>
  </si>
  <si>
    <t>770/L</t>
  </si>
  <si>
    <t>C430/L</t>
  </si>
  <si>
    <t>771/L</t>
  </si>
  <si>
    <t>C431/L</t>
  </si>
  <si>
    <t>772/L</t>
  </si>
  <si>
    <t>C432/L</t>
  </si>
  <si>
    <t>774/L</t>
  </si>
  <si>
    <t>C433/L</t>
  </si>
  <si>
    <t>775/L</t>
  </si>
  <si>
    <t>C434/L</t>
  </si>
  <si>
    <t>776/L</t>
  </si>
  <si>
    <t>C435/L</t>
  </si>
  <si>
    <t>778/L</t>
  </si>
  <si>
    <t>C436/L</t>
  </si>
  <si>
    <t>779/L</t>
  </si>
  <si>
    <t>C437/L</t>
  </si>
  <si>
    <t>99/B</t>
  </si>
  <si>
    <t>D098/B</t>
  </si>
  <si>
    <t>100/B</t>
  </si>
  <si>
    <t>D099/B</t>
  </si>
  <si>
    <t>101/B</t>
  </si>
  <si>
    <t>D100/B</t>
  </si>
  <si>
    <t>102/B</t>
  </si>
  <si>
    <t>D101/B</t>
  </si>
  <si>
    <t>103/B</t>
  </si>
  <si>
    <t>D102/B</t>
  </si>
  <si>
    <t>104/B</t>
  </si>
  <si>
    <t>D103/B</t>
  </si>
  <si>
    <t>Padalarang, 31 November  2013</t>
  </si>
  <si>
    <t>782/L</t>
  </si>
  <si>
    <t>D307/L</t>
  </si>
  <si>
    <t>CD. II</t>
  </si>
  <si>
    <t>786/L</t>
  </si>
  <si>
    <t>D308/L</t>
  </si>
  <si>
    <t>ACPRILISMA</t>
  </si>
  <si>
    <t>780/L</t>
  </si>
  <si>
    <t>C438/L</t>
  </si>
  <si>
    <t>781/L</t>
  </si>
  <si>
    <t>C439/L</t>
  </si>
  <si>
    <t>783/L</t>
  </si>
  <si>
    <t>C440/L</t>
  </si>
  <si>
    <t>784/L</t>
  </si>
  <si>
    <t>C441/L</t>
  </si>
  <si>
    <t>785/L</t>
  </si>
  <si>
    <t>C442/L</t>
  </si>
  <si>
    <t>787/L</t>
  </si>
  <si>
    <t>C443/L</t>
  </si>
  <si>
    <t>788/L</t>
  </si>
  <si>
    <t>C444/L</t>
  </si>
  <si>
    <t>789/L</t>
  </si>
  <si>
    <t>C445/L</t>
  </si>
  <si>
    <t>790/L</t>
  </si>
  <si>
    <t>C446/L</t>
  </si>
  <si>
    <t>791/L</t>
  </si>
  <si>
    <t>C447/L</t>
  </si>
  <si>
    <t>792/L</t>
  </si>
  <si>
    <t>C448/L</t>
  </si>
  <si>
    <t>793/L</t>
  </si>
  <si>
    <t>C449/L</t>
  </si>
  <si>
    <t>794/L</t>
  </si>
  <si>
    <t>C450/L</t>
  </si>
  <si>
    <t>795/L</t>
  </si>
  <si>
    <t>C451/L</t>
  </si>
  <si>
    <t>796/L</t>
  </si>
  <si>
    <t>C452/L</t>
  </si>
  <si>
    <t>797/L</t>
  </si>
  <si>
    <t>C453/L</t>
  </si>
  <si>
    <t>798/L</t>
  </si>
  <si>
    <t>C454/L</t>
  </si>
  <si>
    <t>D104/B</t>
  </si>
  <si>
    <t>D105/B</t>
  </si>
  <si>
    <t>105/B</t>
  </si>
  <si>
    <t>106/B</t>
  </si>
  <si>
    <t>C041/P</t>
  </si>
  <si>
    <t>Padalarang, 1 Januari  2014</t>
  </si>
  <si>
    <t>107/B</t>
  </si>
  <si>
    <t>D106/B</t>
  </si>
  <si>
    <t>KARSA WIRAUTAMA, PT</t>
  </si>
  <si>
    <t>108A/B</t>
  </si>
  <si>
    <t>D107/B</t>
  </si>
  <si>
    <t>066A/B</t>
  </si>
  <si>
    <t>109/B</t>
  </si>
  <si>
    <t>D108/B</t>
  </si>
  <si>
    <t>COVER RAPORT</t>
  </si>
  <si>
    <t>110/B</t>
  </si>
  <si>
    <t>D109/B</t>
  </si>
  <si>
    <t>111/B</t>
  </si>
  <si>
    <t>D110/B</t>
  </si>
  <si>
    <t>112/B</t>
  </si>
  <si>
    <t>D111/B</t>
  </si>
  <si>
    <t>113/B</t>
  </si>
  <si>
    <t>D112/B</t>
  </si>
  <si>
    <t>114/B</t>
  </si>
  <si>
    <t>D113/B</t>
  </si>
  <si>
    <t>115/B</t>
  </si>
  <si>
    <t>D114/B</t>
  </si>
  <si>
    <t>801/L</t>
  </si>
  <si>
    <t>C455/L</t>
  </si>
  <si>
    <t>802/L</t>
  </si>
  <si>
    <t>C456/L</t>
  </si>
  <si>
    <t>803/L</t>
  </si>
  <si>
    <t>C457/L</t>
  </si>
  <si>
    <t>PERURI DIVISI BARAT</t>
  </si>
  <si>
    <t>804/L</t>
  </si>
  <si>
    <t>C458/L</t>
  </si>
  <si>
    <t>805/L</t>
  </si>
  <si>
    <t>C459/L</t>
  </si>
  <si>
    <t>807/L</t>
  </si>
  <si>
    <t>C460/L</t>
  </si>
  <si>
    <t>813/L</t>
  </si>
  <si>
    <t>C461/L</t>
  </si>
  <si>
    <t>814/L</t>
  </si>
  <si>
    <t>C462/L</t>
  </si>
  <si>
    <t>815/L</t>
  </si>
  <si>
    <t>C463/L</t>
  </si>
  <si>
    <t>CORONA PUTIH</t>
  </si>
  <si>
    <t>817/L</t>
  </si>
  <si>
    <t>C464/L</t>
  </si>
  <si>
    <t>818/L</t>
  </si>
  <si>
    <t>C465/L</t>
  </si>
  <si>
    <t>C466/L</t>
  </si>
  <si>
    <t>825/L</t>
  </si>
  <si>
    <t>C467/L</t>
  </si>
  <si>
    <t>799/L</t>
  </si>
  <si>
    <t>D309/L</t>
  </si>
  <si>
    <t>800/L</t>
  </si>
  <si>
    <t>D310/L</t>
  </si>
  <si>
    <t>808/L</t>
  </si>
  <si>
    <t>D311/L</t>
  </si>
  <si>
    <t>55X85</t>
  </si>
  <si>
    <t>809/L</t>
  </si>
  <si>
    <t>D312/L</t>
  </si>
  <si>
    <t>SUWSASTO SP, TN</t>
  </si>
  <si>
    <t>811/L</t>
  </si>
  <si>
    <t>D313/L</t>
  </si>
  <si>
    <t>MERIDIAN OFFSET, PT</t>
  </si>
  <si>
    <t>812/L</t>
  </si>
  <si>
    <t>D314/L</t>
  </si>
  <si>
    <t>816/L</t>
  </si>
  <si>
    <t>D315/L</t>
  </si>
  <si>
    <t>RENDRA MITRA SEJATI</t>
  </si>
  <si>
    <t>822/L</t>
  </si>
  <si>
    <t>D316/L</t>
  </si>
  <si>
    <t>WM. LOGO ARIDAS (INVIS)</t>
  </si>
  <si>
    <t>ARIDAS KS, PT</t>
  </si>
  <si>
    <t>823/L</t>
  </si>
  <si>
    <t>D317/L</t>
  </si>
  <si>
    <t>824/L</t>
  </si>
  <si>
    <t>D318/L</t>
  </si>
  <si>
    <t>826/L</t>
  </si>
  <si>
    <t>D319/L</t>
  </si>
  <si>
    <t>ONGKOS PEYELEPAN ROLL</t>
  </si>
  <si>
    <t>116/B</t>
  </si>
  <si>
    <t>D115/B</t>
  </si>
  <si>
    <t>117/B</t>
  </si>
  <si>
    <t>D116/B</t>
  </si>
  <si>
    <t>56,2X62,7</t>
  </si>
  <si>
    <t>827/L</t>
  </si>
  <si>
    <t>C468/L</t>
  </si>
  <si>
    <t>828/L</t>
  </si>
  <si>
    <t>C469/L</t>
  </si>
  <si>
    <t>831/L</t>
  </si>
  <si>
    <t>C470/L</t>
  </si>
  <si>
    <t>829/L</t>
  </si>
  <si>
    <t>D320/L</t>
  </si>
  <si>
    <t>D321/L</t>
  </si>
  <si>
    <t>HASIL KERTASINDO,PT</t>
  </si>
  <si>
    <t>SINAR KARYA MANDIRI, PT</t>
  </si>
  <si>
    <t>830/L</t>
  </si>
  <si>
    <t>D322/L</t>
  </si>
  <si>
    <t>832/L</t>
  </si>
  <si>
    <t>D323/L</t>
  </si>
  <si>
    <t xml:space="preserve">CBS I WM BMC </t>
  </si>
  <si>
    <t>50XROLL</t>
  </si>
  <si>
    <t>833/L</t>
  </si>
  <si>
    <t>D324/L</t>
  </si>
  <si>
    <t>834/L</t>
  </si>
  <si>
    <t>D325/L</t>
  </si>
  <si>
    <t>835/L</t>
  </si>
  <si>
    <t>D326/L</t>
  </si>
  <si>
    <t>836/L</t>
  </si>
  <si>
    <t>D327/L</t>
  </si>
  <si>
    <t>RECYCLE PULP (PULP LKU)</t>
  </si>
  <si>
    <t>FORTUNA M, CV</t>
  </si>
  <si>
    <t>837/L</t>
  </si>
  <si>
    <t>D328/L</t>
  </si>
  <si>
    <t xml:space="preserve">KTP </t>
  </si>
  <si>
    <t>839/L</t>
  </si>
  <si>
    <t>D329/L</t>
  </si>
  <si>
    <t>D330/L</t>
  </si>
  <si>
    <t>842/L</t>
  </si>
  <si>
    <t>854/L</t>
  </si>
  <si>
    <t>D331/L</t>
  </si>
  <si>
    <t>856/L</t>
  </si>
  <si>
    <t>D332/L</t>
  </si>
  <si>
    <t>838/L</t>
  </si>
  <si>
    <t>C471/L</t>
  </si>
  <si>
    <t>840/L</t>
  </si>
  <si>
    <t>C472/L</t>
  </si>
  <si>
    <t>118/B</t>
  </si>
  <si>
    <t>119/B</t>
  </si>
  <si>
    <t>841/L</t>
  </si>
  <si>
    <t>C473/L</t>
  </si>
  <si>
    <t>843/L</t>
  </si>
  <si>
    <t>C474/L</t>
  </si>
  <si>
    <t>844/L</t>
  </si>
  <si>
    <t>845/L</t>
  </si>
  <si>
    <t>846/L</t>
  </si>
  <si>
    <t>847/L</t>
  </si>
  <si>
    <t>C475/L</t>
  </si>
  <si>
    <t>C476/L</t>
  </si>
  <si>
    <t>C477/L</t>
  </si>
  <si>
    <t>848/L</t>
  </si>
  <si>
    <t>850/L</t>
  </si>
  <si>
    <t>851/L</t>
  </si>
  <si>
    <t>859/L</t>
  </si>
  <si>
    <t>C478/L</t>
  </si>
  <si>
    <t>C479/L</t>
  </si>
  <si>
    <t>C480/L</t>
  </si>
  <si>
    <t>C481/L</t>
  </si>
  <si>
    <t>852/L</t>
  </si>
  <si>
    <t>853/L</t>
  </si>
  <si>
    <t>858/L</t>
  </si>
  <si>
    <t>855/L</t>
  </si>
  <si>
    <t>C482/L</t>
  </si>
  <si>
    <t>C483/L</t>
  </si>
  <si>
    <t>C484/L</t>
  </si>
  <si>
    <t>C485/L</t>
  </si>
  <si>
    <t>C486/L</t>
  </si>
  <si>
    <t>C487/L</t>
  </si>
  <si>
    <t>RENDRA MITRA SEJATI, CV</t>
  </si>
  <si>
    <t>857/L</t>
  </si>
  <si>
    <t>D333/L</t>
  </si>
  <si>
    <t>860/L</t>
  </si>
  <si>
    <t>C488/L</t>
  </si>
  <si>
    <t>861/L</t>
  </si>
  <si>
    <t>862/L</t>
  </si>
  <si>
    <t>863/L</t>
  </si>
  <si>
    <t>C489/L</t>
  </si>
  <si>
    <t>C490/L</t>
  </si>
  <si>
    <t>C491/L</t>
  </si>
  <si>
    <t>864/L</t>
  </si>
  <si>
    <t>865/L</t>
  </si>
  <si>
    <t>866/L</t>
  </si>
  <si>
    <t>C492/L</t>
  </si>
  <si>
    <t>C493/L</t>
  </si>
  <si>
    <t>C494/L</t>
  </si>
  <si>
    <t>867/L</t>
  </si>
  <si>
    <t>868/L</t>
  </si>
  <si>
    <t>869/L</t>
  </si>
  <si>
    <t>890/L</t>
  </si>
  <si>
    <t>C495/L</t>
  </si>
  <si>
    <t>C496/L</t>
  </si>
  <si>
    <t>C497/L</t>
  </si>
  <si>
    <t>C498/L</t>
  </si>
  <si>
    <t>872/L</t>
  </si>
  <si>
    <t>C499/L</t>
  </si>
  <si>
    <t>873/L</t>
  </si>
  <si>
    <t>C500/L</t>
  </si>
  <si>
    <t>874/L</t>
  </si>
  <si>
    <t>C501/L</t>
  </si>
  <si>
    <t>875/L</t>
  </si>
  <si>
    <t>C502/L</t>
  </si>
  <si>
    <t>879/L</t>
  </si>
  <si>
    <t>C503/L</t>
  </si>
  <si>
    <t>880/L</t>
  </si>
  <si>
    <t>881/L</t>
  </si>
  <si>
    <t>882/L</t>
  </si>
  <si>
    <t>883/L</t>
  </si>
  <si>
    <t>C504/L</t>
  </si>
  <si>
    <t>C505/L</t>
  </si>
  <si>
    <t>C506/L</t>
  </si>
  <si>
    <t>C507/L</t>
  </si>
  <si>
    <t>870/L</t>
  </si>
  <si>
    <t>884/L</t>
  </si>
  <si>
    <t>885/L</t>
  </si>
  <si>
    <t>886/L</t>
  </si>
  <si>
    <t>C508/L</t>
  </si>
  <si>
    <t>C509/L</t>
  </si>
  <si>
    <t>C510/L</t>
  </si>
  <si>
    <t>887/L</t>
  </si>
  <si>
    <t>888/L</t>
  </si>
  <si>
    <t>889/L</t>
  </si>
  <si>
    <t>891/L</t>
  </si>
  <si>
    <t>C511/L</t>
  </si>
  <si>
    <t>C512/L</t>
  </si>
  <si>
    <t>C513/L</t>
  </si>
  <si>
    <t>C514/L</t>
  </si>
  <si>
    <t>C515/L</t>
  </si>
  <si>
    <t>120/B</t>
  </si>
  <si>
    <t>D119/B</t>
  </si>
  <si>
    <t>D118/B</t>
  </si>
  <si>
    <t>D117/B</t>
  </si>
  <si>
    <t>M. HUSNI M, TN</t>
  </si>
  <si>
    <t>Harga Excluded Pajak</t>
  </si>
  <si>
    <t>SELISIH HARGA (Rp)</t>
  </si>
  <si>
    <t>BANDEROL TA 2014     60 GRAM  UKURAN: 52,5 CM X ROLL</t>
  </si>
  <si>
    <t>BANDEROL TA 2014     60 GRAM  UKURAN: 73 CM X ROLL</t>
  </si>
  <si>
    <t>HARGA LAMA (Rp)</t>
  </si>
  <si>
    <t>HARGA BARU (Rp)</t>
  </si>
  <si>
    <t>KG</t>
  </si>
  <si>
    <t>LAMPIRAN NOTA DEBET NO. C.522/L-2013 TANGGAL 31 DESEMBER 2013</t>
  </si>
  <si>
    <t>Padalarang, 31 Desember 2013</t>
  </si>
  <si>
    <t>Ir. Rusli Andogo Siregar</t>
  </si>
  <si>
    <t>Manager Pemasaran</t>
  </si>
  <si>
    <t>LAMPIRAN NOTA DEBET NO. C.523/L-2013 TANGGAL 31 DESEMBER 2013</t>
  </si>
  <si>
    <t>LAMPIRAN NOTA DEBET NO. C.524/L-2013 TANGGAL 31 DESEMBER 2013</t>
  </si>
  <si>
    <t>LAMPIRAN NOTA DEBET NO. C.525/L-2013 TANGGAL 31 DESEMBER 2013</t>
  </si>
  <si>
    <t>892/L</t>
  </si>
  <si>
    <t>893/L</t>
  </si>
  <si>
    <t>894/L</t>
  </si>
  <si>
    <t>895/L</t>
  </si>
  <si>
    <t>896/L</t>
  </si>
  <si>
    <t>897/L</t>
  </si>
  <si>
    <t>898/L</t>
  </si>
  <si>
    <t>C516/L</t>
  </si>
  <si>
    <t>C517/L</t>
  </si>
  <si>
    <t>C518/L</t>
  </si>
  <si>
    <t>C519/L</t>
  </si>
  <si>
    <t>C520/L</t>
  </si>
  <si>
    <t>C521/L</t>
  </si>
  <si>
    <t>871/L</t>
  </si>
  <si>
    <t>D334/L</t>
  </si>
  <si>
    <t>D335/L</t>
  </si>
  <si>
    <t>D336/L</t>
  </si>
  <si>
    <t>D337/L</t>
  </si>
  <si>
    <t>D338/L</t>
  </si>
  <si>
    <t>876/L</t>
  </si>
  <si>
    <t>877/L</t>
  </si>
  <si>
    <t>878/L</t>
  </si>
  <si>
    <t>WM. PNRI</t>
  </si>
  <si>
    <t>62X92</t>
  </si>
  <si>
    <t>60X75</t>
  </si>
  <si>
    <t>TIMUR JAYA, PT</t>
  </si>
  <si>
    <t>122/B</t>
  </si>
  <si>
    <t>D120/B</t>
  </si>
  <si>
    <t>123/B</t>
  </si>
  <si>
    <t>D121/B</t>
  </si>
  <si>
    <t>29X76,5</t>
  </si>
  <si>
    <t>849/L</t>
  </si>
  <si>
    <t>LAMPIRAN NOTA DEBET NO. C.526/L-2013 TANGGAL 31 DESEMBER 2013</t>
  </si>
  <si>
    <t>LAMPIRAN NOTA DEBET NO. C.527/L-2013 TANGGAL 31 DESEMBER 2013</t>
  </si>
  <si>
    <t>121/B</t>
  </si>
  <si>
    <t>D122/B</t>
  </si>
  <si>
    <t>D123/B</t>
  </si>
  <si>
    <t>D124/B</t>
  </si>
  <si>
    <t>125/B</t>
  </si>
  <si>
    <t>124/B</t>
  </si>
  <si>
    <t>C522/L</t>
  </si>
  <si>
    <t>C523/L</t>
  </si>
  <si>
    <t>C524/L</t>
  </si>
  <si>
    <t>C525/L</t>
  </si>
  <si>
    <t>C526/L</t>
  </si>
  <si>
    <t>C527/L</t>
  </si>
  <si>
    <t>NK.001</t>
  </si>
  <si>
    <t>IJAZAH PTS NON SINTETIK</t>
  </si>
  <si>
    <t>Koreksi kekurangan harga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</si>
</sst>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_(* #,##0_);_(* \(#,##0\);_(* &quot;-&quot;??_);_(@_)"/>
    <numFmt numFmtId="166" formatCode="[$-F800]dddd\,\ mmmm\ dd\,\ yyyy"/>
    <numFmt numFmtId="167" formatCode="#,##0.0_);\(#,##0.0\)"/>
    <numFmt numFmtId="168" formatCode="[$-421]dd\ mmmm\ yyyy;@"/>
  </numFmts>
  <fonts count="29" x14ac:knownFonts="1"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</font>
    <font>
      <sz val="9"/>
      <color indexed="8"/>
      <name val="Calibri"/>
      <family val="2"/>
      <charset val="1"/>
    </font>
    <font>
      <b/>
      <sz val="12"/>
      <color indexed="17"/>
      <name val="Calibri"/>
      <family val="2"/>
    </font>
    <font>
      <b/>
      <sz val="11"/>
      <color indexed="17"/>
      <name val="Calibri"/>
      <family val="2"/>
    </font>
    <font>
      <sz val="11"/>
      <name val="Calibri"/>
      <family val="2"/>
      <charset val="1"/>
    </font>
    <font>
      <sz val="8"/>
      <name val="Calibri"/>
      <family val="2"/>
      <charset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b/>
      <sz val="12"/>
      <name val="Calibri"/>
      <family val="2"/>
    </font>
    <font>
      <b/>
      <sz val="1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name val="Calibri"/>
      <family val="2"/>
    </font>
    <font>
      <b/>
      <u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14">
    <xf numFmtId="0" fontId="0" fillId="0" borderId="0" xfId="0"/>
    <xf numFmtId="39" fontId="6" fillId="2" borderId="16" xfId="0" applyNumberFormat="1" applyFont="1" applyFill="1" applyBorder="1" applyAlignment="1">
      <alignment horizontal="center"/>
    </xf>
    <xf numFmtId="39" fontId="6" fillId="2" borderId="16" xfId="0" applyNumberFormat="1" applyFont="1" applyFill="1" applyBorder="1" applyAlignment="1">
      <alignment horizontal="right"/>
    </xf>
    <xf numFmtId="3" fontId="6" fillId="2" borderId="16" xfId="0" applyNumberFormat="1" applyFont="1" applyFill="1" applyBorder="1" applyAlignment="1">
      <alignment horizontal="center"/>
    </xf>
    <xf numFmtId="3" fontId="6" fillId="2" borderId="16" xfId="0" applyNumberFormat="1" applyFont="1" applyFill="1" applyBorder="1" applyAlignment="1">
      <alignment horizontal="right"/>
    </xf>
    <xf numFmtId="4" fontId="0" fillId="2" borderId="16" xfId="0" applyNumberFormat="1" applyFill="1" applyBorder="1" applyAlignment="1">
      <alignment horizontal="center"/>
    </xf>
    <xf numFmtId="39" fontId="0" fillId="2" borderId="13" xfId="0" applyNumberFormat="1" applyFill="1" applyBorder="1" applyAlignment="1">
      <alignment horizontal="right"/>
    </xf>
    <xf numFmtId="3" fontId="0" fillId="2" borderId="16" xfId="0" applyNumberFormat="1" applyFill="1" applyBorder="1" applyAlignment="1">
      <alignment horizontal="center"/>
    </xf>
    <xf numFmtId="3" fontId="0" fillId="2" borderId="16" xfId="0" applyNumberFormat="1" applyFill="1" applyBorder="1" applyAlignment="1">
      <alignment horizontal="right"/>
    </xf>
    <xf numFmtId="0" fontId="6" fillId="2" borderId="16" xfId="0" applyFont="1" applyFill="1" applyBorder="1" applyAlignment="1">
      <alignment horizontal="center"/>
    </xf>
    <xf numFmtId="0" fontId="0" fillId="2" borderId="17" xfId="0" applyNumberFormat="1" applyFill="1" applyBorder="1" applyAlignment="1">
      <alignment horizontal="center"/>
    </xf>
    <xf numFmtId="37" fontId="6" fillId="2" borderId="16" xfId="0" applyNumberFormat="1" applyFont="1" applyFill="1" applyBorder="1" applyAlignment="1">
      <alignment horizontal="center"/>
    </xf>
    <xf numFmtId="4" fontId="6" fillId="2" borderId="16" xfId="0" applyNumberFormat="1" applyFont="1" applyFill="1" applyBorder="1" applyAlignment="1">
      <alignment horizontal="center"/>
    </xf>
    <xf numFmtId="39" fontId="6" fillId="2" borderId="13" xfId="0" applyNumberFormat="1" applyFont="1" applyFill="1" applyBorder="1" applyAlignment="1">
      <alignment horizontal="right"/>
    </xf>
    <xf numFmtId="0" fontId="0" fillId="2" borderId="16" xfId="0" applyFill="1" applyBorder="1" applyAlignment="1">
      <alignment horizontal="center"/>
    </xf>
    <xf numFmtId="37" fontId="0" fillId="2" borderId="16" xfId="0" applyNumberFormat="1" applyFill="1" applyBorder="1" applyAlignment="1">
      <alignment horizontal="center"/>
    </xf>
    <xf numFmtId="39" fontId="0" fillId="2" borderId="16" xfId="0" applyNumberFormat="1" applyFill="1" applyBorder="1" applyAlignment="1">
      <alignment horizontal="right"/>
    </xf>
    <xf numFmtId="37" fontId="6" fillId="2" borderId="13" xfId="0" applyNumberFormat="1" applyFont="1" applyFill="1" applyBorder="1" applyAlignment="1">
      <alignment horizontal="center"/>
    </xf>
    <xf numFmtId="0" fontId="0" fillId="2" borderId="0" xfId="0" applyFill="1"/>
    <xf numFmtId="4" fontId="0" fillId="2" borderId="0" xfId="0" applyNumberFormat="1" applyFill="1"/>
    <xf numFmtId="0" fontId="0" fillId="2" borderId="0" xfId="0" applyFill="1" applyBorder="1"/>
    <xf numFmtId="0" fontId="0" fillId="2" borderId="15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0" xfId="0" applyNumberFormat="1" applyFill="1" applyBorder="1" applyAlignment="1">
      <alignment horizontal="center"/>
    </xf>
    <xf numFmtId="37" fontId="0" fillId="2" borderId="19" xfId="0" applyNumberFormat="1" applyFill="1" applyBorder="1" applyAlignment="1">
      <alignment horizontal="center"/>
    </xf>
    <xf numFmtId="39" fontId="0" fillId="2" borderId="19" xfId="0" applyNumberFormat="1" applyFill="1" applyBorder="1" applyAlignment="1">
      <alignment horizontal="right"/>
    </xf>
    <xf numFmtId="4" fontId="0" fillId="2" borderId="19" xfId="0" applyNumberFormat="1" applyFill="1" applyBorder="1" applyAlignment="1">
      <alignment horizontal="center"/>
    </xf>
    <xf numFmtId="3" fontId="0" fillId="2" borderId="19" xfId="0" applyNumberFormat="1" applyFill="1" applyBorder="1" applyAlignment="1">
      <alignment horizontal="right"/>
    </xf>
    <xf numFmtId="3" fontId="0" fillId="2" borderId="19" xfId="0" applyNumberFormat="1" applyFill="1" applyBorder="1" applyAlignment="1">
      <alignment horizontal="center"/>
    </xf>
    <xf numFmtId="37" fontId="0" fillId="2" borderId="13" xfId="0" applyNumberFormat="1" applyFill="1" applyBorder="1" applyAlignment="1">
      <alignment horizontal="center"/>
    </xf>
    <xf numFmtId="39" fontId="0" fillId="2" borderId="0" xfId="0" applyNumberFormat="1" applyFill="1"/>
    <xf numFmtId="3" fontId="0" fillId="2" borderId="0" xfId="0" applyNumberFormat="1" applyFill="1"/>
    <xf numFmtId="0" fontId="0" fillId="2" borderId="0" xfId="0" applyFill="1" applyAlignment="1">
      <alignment horizontal="center"/>
    </xf>
    <xf numFmtId="0" fontId="3" fillId="2" borderId="0" xfId="0" applyFont="1" applyFill="1"/>
    <xf numFmtId="0" fontId="6" fillId="2" borderId="19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/>
    </xf>
    <xf numFmtId="0" fontId="6" fillId="2" borderId="20" xfId="0" applyNumberFormat="1" applyFont="1" applyFill="1" applyBorder="1" applyAlignment="1">
      <alignment horizontal="center"/>
    </xf>
    <xf numFmtId="39" fontId="6" fillId="2" borderId="19" xfId="0" applyNumberFormat="1" applyFont="1" applyFill="1" applyBorder="1" applyAlignment="1">
      <alignment horizontal="center"/>
    </xf>
    <xf numFmtId="37" fontId="6" fillId="2" borderId="19" xfId="0" applyNumberFormat="1" applyFont="1" applyFill="1" applyBorder="1" applyAlignment="1">
      <alignment horizontal="center"/>
    </xf>
    <xf numFmtId="39" fontId="6" fillId="2" borderId="19" xfId="0" applyNumberFormat="1" applyFont="1" applyFill="1" applyBorder="1" applyAlignment="1">
      <alignment horizontal="right"/>
    </xf>
    <xf numFmtId="4" fontId="6" fillId="2" borderId="19" xfId="0" applyNumberFormat="1" applyFont="1" applyFill="1" applyBorder="1" applyAlignment="1">
      <alignment horizontal="center"/>
    </xf>
    <xf numFmtId="4" fontId="6" fillId="2" borderId="19" xfId="0" applyNumberFormat="1" applyFont="1" applyFill="1" applyBorder="1" applyAlignment="1">
      <alignment horizontal="right"/>
    </xf>
    <xf numFmtId="3" fontId="6" fillId="2" borderId="19" xfId="0" applyNumberFormat="1" applyFont="1" applyFill="1" applyBorder="1" applyAlignment="1">
      <alignment horizontal="center"/>
    </xf>
    <xf numFmtId="43" fontId="0" fillId="2" borderId="0" xfId="0" applyNumberFormat="1" applyFill="1" applyBorder="1"/>
    <xf numFmtId="39" fontId="0" fillId="2" borderId="0" xfId="0" applyNumberFormat="1" applyFill="1" applyBorder="1"/>
    <xf numFmtId="3" fontId="0" fillId="2" borderId="13" xfId="0" applyNumberFormat="1" applyFill="1" applyBorder="1" applyAlignment="1">
      <alignment horizontal="right"/>
    </xf>
    <xf numFmtId="4" fontId="0" fillId="2" borderId="13" xfId="0" applyNumberFormat="1" applyFill="1" applyBorder="1" applyAlignment="1">
      <alignment horizontal="center"/>
    </xf>
    <xf numFmtId="4" fontId="2" fillId="2" borderId="23" xfId="0" applyNumberFormat="1" applyFont="1" applyFill="1" applyBorder="1" applyAlignment="1">
      <alignment horizontal="center"/>
    </xf>
    <xf numFmtId="37" fontId="0" fillId="2" borderId="0" xfId="0" applyNumberFormat="1" applyFill="1" applyAlignment="1">
      <alignment horizontal="right"/>
    </xf>
    <xf numFmtId="43" fontId="0" fillId="2" borderId="0" xfId="0" applyNumberFormat="1" applyFill="1" applyAlignment="1">
      <alignment horizontal="right"/>
    </xf>
    <xf numFmtId="39" fontId="0" fillId="2" borderId="0" xfId="0" applyNumberFormat="1" applyFill="1" applyAlignment="1">
      <alignment horizontal="right"/>
    </xf>
    <xf numFmtId="43" fontId="1" fillId="2" borderId="0" xfId="2" applyNumberFormat="1" applyFont="1" applyFill="1" applyAlignment="1">
      <alignment horizontal="right"/>
    </xf>
    <xf numFmtId="37" fontId="0" fillId="2" borderId="0" xfId="0" applyNumberFormat="1" applyFill="1" applyAlignment="1">
      <alignment horizontal="center"/>
    </xf>
    <xf numFmtId="39" fontId="0" fillId="2" borderId="0" xfId="0" applyNumberFormat="1" applyFill="1" applyAlignment="1">
      <alignment horizontal="left"/>
    </xf>
    <xf numFmtId="37" fontId="0" fillId="2" borderId="0" xfId="0" applyNumberFormat="1" applyFill="1" applyAlignment="1"/>
    <xf numFmtId="39" fontId="0" fillId="2" borderId="0" xfId="0" applyNumberFormat="1" applyFill="1" applyAlignment="1">
      <alignment horizontal="center"/>
    </xf>
    <xf numFmtId="39" fontId="0" fillId="2" borderId="0" xfId="0" applyNumberFormat="1" applyFill="1" applyAlignment="1"/>
    <xf numFmtId="43" fontId="0" fillId="2" borderId="0" xfId="0" applyNumberFormat="1" applyFill="1"/>
    <xf numFmtId="2" fontId="0" fillId="2" borderId="0" xfId="0" applyNumberFormat="1" applyFill="1" applyAlignment="1"/>
    <xf numFmtId="0" fontId="0" fillId="2" borderId="0" xfId="0" applyFill="1" applyAlignment="1">
      <alignment horizontal="right"/>
    </xf>
    <xf numFmtId="0" fontId="0" fillId="2" borderId="0" xfId="0" applyFill="1" applyAlignment="1"/>
    <xf numFmtId="4" fontId="0" fillId="2" borderId="0" xfId="0" applyNumberFormat="1" applyFill="1" applyAlignment="1"/>
    <xf numFmtId="37" fontId="0" fillId="2" borderId="0" xfId="0" applyNumberFormat="1" applyFill="1"/>
    <xf numFmtId="0" fontId="0" fillId="2" borderId="18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7" xfId="0" applyNumberFormat="1" applyFill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37" fontId="6" fillId="3" borderId="16" xfId="0" applyNumberFormat="1" applyFont="1" applyFill="1" applyBorder="1" applyAlignment="1">
      <alignment horizontal="center"/>
    </xf>
    <xf numFmtId="39" fontId="6" fillId="3" borderId="16" xfId="0" applyNumberFormat="1" applyFont="1" applyFill="1" applyBorder="1" applyAlignment="1">
      <alignment horizontal="right"/>
    </xf>
    <xf numFmtId="39" fontId="6" fillId="3" borderId="16" xfId="0" applyNumberFormat="1" applyFont="1" applyFill="1" applyBorder="1" applyAlignment="1">
      <alignment horizontal="center"/>
    </xf>
    <xf numFmtId="3" fontId="6" fillId="3" borderId="16" xfId="0" applyNumberFormat="1" applyFont="1" applyFill="1" applyBorder="1" applyAlignment="1">
      <alignment horizontal="right"/>
    </xf>
    <xf numFmtId="3" fontId="6" fillId="3" borderId="16" xfId="0" applyNumberFormat="1" applyFont="1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7" xfId="0" applyNumberFormat="1" applyFill="1" applyBorder="1" applyAlignment="1">
      <alignment horizontal="center"/>
    </xf>
    <xf numFmtId="0" fontId="6" fillId="4" borderId="16" xfId="0" applyFont="1" applyFill="1" applyBorder="1" applyAlignment="1">
      <alignment horizontal="center"/>
    </xf>
    <xf numFmtId="37" fontId="6" fillId="4" borderId="16" xfId="0" applyNumberFormat="1" applyFont="1" applyFill="1" applyBorder="1" applyAlignment="1">
      <alignment horizontal="center"/>
    </xf>
    <xf numFmtId="39" fontId="6" fillId="4" borderId="16" xfId="0" applyNumberFormat="1" applyFont="1" applyFill="1" applyBorder="1" applyAlignment="1">
      <alignment horizontal="right"/>
    </xf>
    <xf numFmtId="39" fontId="6" fillId="4" borderId="16" xfId="0" applyNumberFormat="1" applyFont="1" applyFill="1" applyBorder="1" applyAlignment="1">
      <alignment horizontal="center"/>
    </xf>
    <xf numFmtId="3" fontId="6" fillId="4" borderId="16" xfId="0" applyNumberFormat="1" applyFont="1" applyFill="1" applyBorder="1" applyAlignment="1">
      <alignment horizontal="right"/>
    </xf>
    <xf numFmtId="3" fontId="6" fillId="4" borderId="16" xfId="0" applyNumberFormat="1" applyFont="1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7" xfId="0" applyNumberFormat="1" applyFill="1" applyBorder="1" applyAlignment="1">
      <alignment horizontal="center"/>
    </xf>
    <xf numFmtId="0" fontId="6" fillId="5" borderId="16" xfId="0" applyFont="1" applyFill="1" applyBorder="1" applyAlignment="1">
      <alignment horizontal="center"/>
    </xf>
    <xf numFmtId="37" fontId="6" fillId="5" borderId="16" xfId="0" applyNumberFormat="1" applyFont="1" applyFill="1" applyBorder="1" applyAlignment="1">
      <alignment horizontal="center"/>
    </xf>
    <xf numFmtId="39" fontId="6" fillId="5" borderId="16" xfId="0" applyNumberFormat="1" applyFont="1" applyFill="1" applyBorder="1" applyAlignment="1">
      <alignment horizontal="right"/>
    </xf>
    <xf numFmtId="39" fontId="6" fillId="5" borderId="16" xfId="0" applyNumberFormat="1" applyFont="1" applyFill="1" applyBorder="1" applyAlignment="1">
      <alignment horizontal="center"/>
    </xf>
    <xf numFmtId="3" fontId="6" fillId="5" borderId="16" xfId="0" applyNumberFormat="1" applyFont="1" applyFill="1" applyBorder="1" applyAlignment="1">
      <alignment horizontal="right"/>
    </xf>
    <xf numFmtId="3" fontId="6" fillId="5" borderId="16" xfId="0" applyNumberFormat="1" applyFont="1" applyFill="1" applyBorder="1" applyAlignment="1">
      <alignment horizontal="center"/>
    </xf>
    <xf numFmtId="4" fontId="6" fillId="3" borderId="16" xfId="0" applyNumberFormat="1" applyFont="1" applyFill="1" applyBorder="1" applyAlignment="1">
      <alignment horizontal="center"/>
    </xf>
    <xf numFmtId="39" fontId="6" fillId="3" borderId="13" xfId="0" applyNumberFormat="1" applyFont="1" applyFill="1" applyBorder="1" applyAlignment="1">
      <alignment horizontal="right"/>
    </xf>
    <xf numFmtId="4" fontId="6" fillId="5" borderId="16" xfId="0" applyNumberFormat="1" applyFont="1" applyFill="1" applyBorder="1" applyAlignment="1">
      <alignment horizontal="center"/>
    </xf>
    <xf numFmtId="39" fontId="6" fillId="5" borderId="13" xfId="0" applyNumberFormat="1" applyFont="1" applyFill="1" applyBorder="1" applyAlignment="1">
      <alignment horizontal="right"/>
    </xf>
    <xf numFmtId="4" fontId="6" fillId="4" borderId="16" xfId="0" applyNumberFormat="1" applyFont="1" applyFill="1" applyBorder="1" applyAlignment="1">
      <alignment horizontal="center"/>
    </xf>
    <xf numFmtId="39" fontId="6" fillId="4" borderId="13" xfId="0" applyNumberFormat="1" applyFont="1" applyFill="1" applyBorder="1" applyAlignment="1">
      <alignment horizontal="right"/>
    </xf>
    <xf numFmtId="0" fontId="0" fillId="3" borderId="16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37" fontId="0" fillId="3" borderId="13" xfId="0" applyNumberFormat="1" applyFill="1" applyBorder="1" applyAlignment="1">
      <alignment horizontal="center"/>
    </xf>
    <xf numFmtId="39" fontId="0" fillId="3" borderId="13" xfId="0" applyNumberFormat="1" applyFill="1" applyBorder="1" applyAlignment="1">
      <alignment horizontal="right"/>
    </xf>
    <xf numFmtId="4" fontId="0" fillId="3" borderId="16" xfId="0" applyNumberFormat="1" applyFill="1" applyBorder="1" applyAlignment="1">
      <alignment horizontal="center"/>
    </xf>
    <xf numFmtId="3" fontId="0" fillId="3" borderId="16" xfId="0" applyNumberFormat="1" applyFill="1" applyBorder="1" applyAlignment="1">
      <alignment horizontal="right"/>
    </xf>
    <xf numFmtId="3" fontId="0" fillId="3" borderId="16" xfId="0" applyNumberFormat="1" applyFill="1" applyBorder="1" applyAlignment="1">
      <alignment horizontal="center"/>
    </xf>
    <xf numFmtId="37" fontId="0" fillId="3" borderId="16" xfId="0" applyNumberFormat="1" applyFill="1" applyBorder="1" applyAlignment="1">
      <alignment horizontal="center"/>
    </xf>
    <xf numFmtId="39" fontId="0" fillId="3" borderId="16" xfId="0" applyNumberFormat="1" applyFill="1" applyBorder="1" applyAlignment="1">
      <alignment horizontal="right"/>
    </xf>
    <xf numFmtId="0" fontId="0" fillId="4" borderId="16" xfId="0" applyFill="1" applyBorder="1" applyAlignment="1">
      <alignment horizontal="center"/>
    </xf>
    <xf numFmtId="37" fontId="0" fillId="4" borderId="16" xfId="0" applyNumberFormat="1" applyFill="1" applyBorder="1" applyAlignment="1">
      <alignment horizontal="center"/>
    </xf>
    <xf numFmtId="39" fontId="0" fillId="4" borderId="16" xfId="0" applyNumberFormat="1" applyFill="1" applyBorder="1" applyAlignment="1">
      <alignment horizontal="right"/>
    </xf>
    <xf numFmtId="3" fontId="0" fillId="4" borderId="16" xfId="0" applyNumberFormat="1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37" fontId="0" fillId="5" borderId="16" xfId="0" applyNumberFormat="1" applyFill="1" applyBorder="1" applyAlignment="1">
      <alignment horizontal="center"/>
    </xf>
    <xf numFmtId="39" fontId="0" fillId="5" borderId="16" xfId="0" applyNumberFormat="1" applyFill="1" applyBorder="1" applyAlignment="1">
      <alignment horizontal="right"/>
    </xf>
    <xf numFmtId="3" fontId="0" fillId="5" borderId="16" xfId="0" applyNumberFormat="1" applyFill="1" applyBorder="1" applyAlignment="1">
      <alignment horizontal="center"/>
    </xf>
    <xf numFmtId="166" fontId="0" fillId="6" borderId="16" xfId="0" applyNumberFormat="1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16" xfId="0" applyNumberFormat="1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6" fillId="6" borderId="19" xfId="0" applyFont="1" applyFill="1" applyBorder="1" applyAlignment="1">
      <alignment horizontal="center"/>
    </xf>
    <xf numFmtId="0" fontId="6" fillId="6" borderId="16" xfId="0" applyFont="1" applyFill="1" applyBorder="1" applyAlignment="1">
      <alignment horizontal="center"/>
    </xf>
    <xf numFmtId="37" fontId="6" fillId="6" borderId="16" xfId="0" applyNumberFormat="1" applyFont="1" applyFill="1" applyBorder="1" applyAlignment="1">
      <alignment horizontal="center"/>
    </xf>
    <xf numFmtId="39" fontId="6" fillId="6" borderId="16" xfId="0" applyNumberFormat="1" applyFont="1" applyFill="1" applyBorder="1" applyAlignment="1">
      <alignment horizontal="right"/>
    </xf>
    <xf numFmtId="39" fontId="6" fillId="6" borderId="16" xfId="0" applyNumberFormat="1" applyFont="1" applyFill="1" applyBorder="1" applyAlignment="1">
      <alignment horizontal="center"/>
    </xf>
    <xf numFmtId="3" fontId="6" fillId="6" borderId="16" xfId="0" applyNumberFormat="1" applyFont="1" applyFill="1" applyBorder="1" applyAlignment="1">
      <alignment horizontal="right"/>
    </xf>
    <xf numFmtId="3" fontId="6" fillId="6" borderId="16" xfId="0" applyNumberFormat="1" applyFont="1" applyFill="1" applyBorder="1" applyAlignment="1">
      <alignment horizontal="center"/>
    </xf>
    <xf numFmtId="166" fontId="6" fillId="6" borderId="16" xfId="0" applyNumberFormat="1" applyFont="1" applyFill="1" applyBorder="1" applyAlignment="1">
      <alignment horizontal="center"/>
    </xf>
    <xf numFmtId="37" fontId="6" fillId="6" borderId="16" xfId="0" applyNumberFormat="1" applyFont="1" applyFill="1" applyBorder="1" applyAlignment="1">
      <alignment horizontal="right"/>
    </xf>
    <xf numFmtId="39" fontId="6" fillId="6" borderId="24" xfId="0" applyNumberFormat="1" applyFont="1" applyFill="1" applyBorder="1" applyAlignment="1">
      <alignment horizontal="right"/>
    </xf>
    <xf numFmtId="3" fontId="6" fillId="6" borderId="24" xfId="0" applyNumberFormat="1" applyFont="1" applyFill="1" applyBorder="1" applyAlignment="1">
      <alignment horizontal="right"/>
    </xf>
    <xf numFmtId="39" fontId="12" fillId="6" borderId="19" xfId="0" applyNumberFormat="1" applyFont="1" applyFill="1" applyBorder="1" applyAlignment="1">
      <alignment horizontal="right"/>
    </xf>
    <xf numFmtId="166" fontId="0" fillId="7" borderId="16" xfId="0" applyNumberFormat="1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6" xfId="0" applyNumberFormat="1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37" fontId="0" fillId="7" borderId="16" xfId="0" applyNumberFormat="1" applyFill="1" applyBorder="1" applyAlignment="1">
      <alignment horizontal="center"/>
    </xf>
    <xf numFmtId="39" fontId="0" fillId="7" borderId="16" xfId="0" applyNumberFormat="1" applyFill="1" applyBorder="1" applyAlignment="1">
      <alignment horizontal="right"/>
    </xf>
    <xf numFmtId="3" fontId="0" fillId="7" borderId="16" xfId="0" applyNumberFormat="1" applyFill="1" applyBorder="1" applyAlignment="1">
      <alignment horizontal="center"/>
    </xf>
    <xf numFmtId="39" fontId="0" fillId="7" borderId="24" xfId="0" applyNumberFormat="1" applyFill="1" applyBorder="1" applyAlignment="1">
      <alignment horizontal="right"/>
    </xf>
    <xf numFmtId="39" fontId="13" fillId="7" borderId="19" xfId="0" applyNumberFormat="1" applyFont="1" applyFill="1" applyBorder="1" applyAlignment="1">
      <alignment horizontal="right"/>
    </xf>
    <xf numFmtId="166" fontId="0" fillId="8" borderId="16" xfId="0" applyNumberFormat="1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6" xfId="0" applyNumberFormat="1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6" fillId="8" borderId="16" xfId="0" applyFont="1" applyFill="1" applyBorder="1" applyAlignment="1">
      <alignment horizontal="center"/>
    </xf>
    <xf numFmtId="37" fontId="6" fillId="8" borderId="16" xfId="0" applyNumberFormat="1" applyFont="1" applyFill="1" applyBorder="1" applyAlignment="1">
      <alignment horizontal="center"/>
    </xf>
    <xf numFmtId="39" fontId="6" fillId="8" borderId="16" xfId="0" applyNumberFormat="1" applyFont="1" applyFill="1" applyBorder="1" applyAlignment="1">
      <alignment horizontal="right"/>
    </xf>
    <xf numFmtId="4" fontId="6" fillId="8" borderId="16" xfId="0" applyNumberFormat="1" applyFont="1" applyFill="1" applyBorder="1" applyAlignment="1">
      <alignment horizontal="center"/>
    </xf>
    <xf numFmtId="3" fontId="6" fillId="8" borderId="16" xfId="0" applyNumberFormat="1" applyFont="1" applyFill="1" applyBorder="1" applyAlignment="1">
      <alignment horizontal="right"/>
    </xf>
    <xf numFmtId="39" fontId="6" fillId="8" borderId="13" xfId="0" applyNumberFormat="1" applyFont="1" applyFill="1" applyBorder="1" applyAlignment="1">
      <alignment horizontal="right"/>
    </xf>
    <xf numFmtId="3" fontId="6" fillId="8" borderId="16" xfId="0" applyNumberFormat="1" applyFont="1" applyFill="1" applyBorder="1" applyAlignment="1">
      <alignment horizontal="center"/>
    </xf>
    <xf numFmtId="39" fontId="6" fillId="6" borderId="13" xfId="0" applyNumberFormat="1" applyFont="1" applyFill="1" applyBorder="1" applyAlignment="1">
      <alignment horizontal="right"/>
    </xf>
    <xf numFmtId="0" fontId="0" fillId="7" borderId="25" xfId="0" applyFill="1" applyBorder="1" applyAlignment="1">
      <alignment horizontal="center"/>
    </xf>
    <xf numFmtId="0" fontId="0" fillId="7" borderId="24" xfId="0" applyNumberFormat="1" applyFill="1" applyBorder="1" applyAlignment="1">
      <alignment horizontal="center"/>
    </xf>
    <xf numFmtId="0" fontId="0" fillId="7" borderId="26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37" fontId="0" fillId="7" borderId="24" xfId="0" applyNumberFormat="1" applyFill="1" applyBorder="1" applyAlignment="1">
      <alignment horizontal="center"/>
    </xf>
    <xf numFmtId="3" fontId="0" fillId="7" borderId="24" xfId="0" applyNumberFormat="1" applyFill="1" applyBorder="1" applyAlignment="1">
      <alignment horizontal="center"/>
    </xf>
    <xf numFmtId="4" fontId="4" fillId="2" borderId="27" xfId="0" applyNumberFormat="1" applyFont="1" applyFill="1" applyBorder="1" applyAlignment="1">
      <alignment horizontal="left"/>
    </xf>
    <xf numFmtId="4" fontId="4" fillId="2" borderId="28" xfId="0" applyNumberFormat="1" applyFont="1" applyFill="1" applyBorder="1" applyAlignment="1">
      <alignment horizontal="center"/>
    </xf>
    <xf numFmtId="4" fontId="4" fillId="2" borderId="0" xfId="0" applyNumberFormat="1" applyFont="1" applyFill="1" applyBorder="1" applyAlignment="1">
      <alignment horizontal="center"/>
    </xf>
    <xf numFmtId="4" fontId="4" fillId="2" borderId="7" xfId="0" applyNumberFormat="1" applyFont="1" applyFill="1" applyBorder="1" applyAlignment="1">
      <alignment horizontal="center"/>
    </xf>
    <xf numFmtId="4" fontId="4" fillId="2" borderId="29" xfId="0" applyNumberFormat="1" applyFont="1" applyFill="1" applyBorder="1" applyAlignment="1">
      <alignment horizontal="center"/>
    </xf>
    <xf numFmtId="4" fontId="4" fillId="2" borderId="27" xfId="0" applyNumberFormat="1" applyFont="1" applyFill="1" applyBorder="1" applyAlignment="1">
      <alignment horizontal="center"/>
    </xf>
    <xf numFmtId="37" fontId="4" fillId="2" borderId="29" xfId="0" applyNumberFormat="1" applyFont="1" applyFill="1" applyBorder="1" applyAlignment="1">
      <alignment horizontal="center"/>
    </xf>
    <xf numFmtId="39" fontId="4" fillId="2" borderId="29" xfId="0" applyNumberFormat="1" applyFont="1" applyFill="1" applyBorder="1" applyAlignment="1">
      <alignment horizontal="center"/>
    </xf>
    <xf numFmtId="4" fontId="5" fillId="2" borderId="29" xfId="0" applyNumberFormat="1" applyFont="1" applyFill="1" applyBorder="1" applyAlignment="1">
      <alignment horizontal="center"/>
    </xf>
    <xf numFmtId="0" fontId="13" fillId="2" borderId="0" xfId="0" applyFont="1" applyFill="1"/>
    <xf numFmtId="39" fontId="13" fillId="2" borderId="0" xfId="0" applyNumberFormat="1" applyFont="1" applyFill="1" applyAlignment="1"/>
    <xf numFmtId="39" fontId="13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/>
    <xf numFmtId="39" fontId="13" fillId="2" borderId="0" xfId="0" applyNumberFormat="1" applyFont="1" applyFill="1" applyAlignment="1">
      <alignment horizontal="right"/>
    </xf>
    <xf numFmtId="39" fontId="6" fillId="8" borderId="24" xfId="0" applyNumberFormat="1" applyFont="1" applyFill="1" applyBorder="1" applyAlignment="1">
      <alignment horizontal="right"/>
    </xf>
    <xf numFmtId="3" fontId="6" fillId="8" borderId="24" xfId="0" applyNumberFormat="1" applyFont="1" applyFill="1" applyBorder="1" applyAlignment="1">
      <alignment horizontal="right"/>
    </xf>
    <xf numFmtId="0" fontId="13" fillId="2" borderId="0" xfId="0" applyFont="1" applyFill="1" applyAlignment="1"/>
    <xf numFmtId="0" fontId="13" fillId="2" borderId="0" xfId="0" applyFont="1" applyFill="1" applyAlignment="1">
      <alignment horizontal="right"/>
    </xf>
    <xf numFmtId="39" fontId="12" fillId="8" borderId="19" xfId="0" applyNumberFormat="1" applyFont="1" applyFill="1" applyBorder="1" applyAlignment="1">
      <alignment horizontal="right"/>
    </xf>
    <xf numFmtId="164" fontId="13" fillId="2" borderId="30" xfId="1" applyNumberFormat="1" applyFont="1" applyFill="1" applyBorder="1" applyAlignment="1"/>
    <xf numFmtId="0" fontId="13" fillId="2" borderId="30" xfId="0" applyFont="1" applyFill="1" applyBorder="1" applyAlignment="1">
      <alignment horizontal="center"/>
    </xf>
    <xf numFmtId="164" fontId="13" fillId="2" borderId="0" xfId="1" applyNumberFormat="1" applyFont="1" applyFill="1" applyAlignment="1"/>
    <xf numFmtId="166" fontId="0" fillId="6" borderId="13" xfId="0" applyNumberFormat="1" applyFill="1" applyBorder="1" applyAlignment="1">
      <alignment horizontal="center"/>
    </xf>
    <xf numFmtId="0" fontId="0" fillId="6" borderId="13" xfId="0" applyNumberFormat="1" applyFill="1" applyBorder="1" applyAlignment="1">
      <alignment horizontal="center"/>
    </xf>
    <xf numFmtId="166" fontId="0" fillId="7" borderId="31" xfId="0" applyNumberFormat="1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7" borderId="31" xfId="0" applyNumberFormat="1" applyFill="1" applyBorder="1" applyAlignment="1">
      <alignment horizontal="center"/>
    </xf>
    <xf numFmtId="0" fontId="0" fillId="7" borderId="33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37" fontId="0" fillId="7" borderId="31" xfId="0" applyNumberFormat="1" applyFill="1" applyBorder="1" applyAlignment="1">
      <alignment horizontal="center"/>
    </xf>
    <xf numFmtId="39" fontId="0" fillId="7" borderId="31" xfId="0" applyNumberFormat="1" applyFill="1" applyBorder="1" applyAlignment="1">
      <alignment horizontal="right"/>
    </xf>
    <xf numFmtId="3" fontId="0" fillId="7" borderId="31" xfId="0" applyNumberForma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66" fontId="0" fillId="9" borderId="16" xfId="0" applyNumberFormat="1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9" borderId="16" xfId="0" applyNumberFormat="1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37" fontId="6" fillId="9" borderId="16" xfId="0" applyNumberFormat="1" applyFont="1" applyFill="1" applyBorder="1" applyAlignment="1">
      <alignment horizontal="center"/>
    </xf>
    <xf numFmtId="39" fontId="6" fillId="9" borderId="16" xfId="0" applyNumberFormat="1" applyFont="1" applyFill="1" applyBorder="1" applyAlignment="1">
      <alignment horizontal="right"/>
    </xf>
    <xf numFmtId="3" fontId="6" fillId="9" borderId="16" xfId="0" applyNumberFormat="1" applyFont="1" applyFill="1" applyBorder="1" applyAlignment="1">
      <alignment horizontal="right"/>
    </xf>
    <xf numFmtId="3" fontId="6" fillId="9" borderId="16" xfId="0" applyNumberFormat="1" applyFont="1" applyFill="1" applyBorder="1" applyAlignment="1">
      <alignment horizontal="center"/>
    </xf>
    <xf numFmtId="166" fontId="0" fillId="10" borderId="16" xfId="0" applyNumberFormat="1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0" borderId="16" xfId="0" applyNumberFormat="1" applyFill="1" applyBorder="1" applyAlignment="1">
      <alignment horizontal="center"/>
    </xf>
    <xf numFmtId="0" fontId="0" fillId="10" borderId="18" xfId="0" applyFill="1" applyBorder="1" applyAlignment="1">
      <alignment horizontal="center"/>
    </xf>
    <xf numFmtId="0" fontId="6" fillId="10" borderId="16" xfId="0" applyFont="1" applyFill="1" applyBorder="1" applyAlignment="1">
      <alignment horizontal="center"/>
    </xf>
    <xf numFmtId="37" fontId="6" fillId="10" borderId="16" xfId="0" applyNumberFormat="1" applyFont="1" applyFill="1" applyBorder="1" applyAlignment="1">
      <alignment horizontal="center"/>
    </xf>
    <xf numFmtId="39" fontId="6" fillId="10" borderId="16" xfId="0" applyNumberFormat="1" applyFont="1" applyFill="1" applyBorder="1" applyAlignment="1">
      <alignment horizontal="right"/>
    </xf>
    <xf numFmtId="39" fontId="6" fillId="10" borderId="16" xfId="0" applyNumberFormat="1" applyFont="1" applyFill="1" applyBorder="1" applyAlignment="1">
      <alignment horizontal="center"/>
    </xf>
    <xf numFmtId="3" fontId="6" fillId="10" borderId="16" xfId="0" applyNumberFormat="1" applyFont="1" applyFill="1" applyBorder="1" applyAlignment="1">
      <alignment horizontal="right"/>
    </xf>
    <xf numFmtId="3" fontId="6" fillId="10" borderId="16" xfId="0" applyNumberFormat="1" applyFont="1" applyFill="1" applyBorder="1" applyAlignment="1">
      <alignment horizontal="center"/>
    </xf>
    <xf numFmtId="166" fontId="0" fillId="11" borderId="16" xfId="0" applyNumberFormat="1" applyFill="1" applyBorder="1" applyAlignment="1">
      <alignment horizontal="center"/>
    </xf>
    <xf numFmtId="0" fontId="0" fillId="11" borderId="17" xfId="0" applyFill="1" applyBorder="1" applyAlignment="1">
      <alignment horizontal="center"/>
    </xf>
    <xf numFmtId="0" fontId="0" fillId="11" borderId="16" xfId="0" applyNumberFormat="1" applyFill="1" applyBorder="1" applyAlignment="1">
      <alignment horizontal="center"/>
    </xf>
    <xf numFmtId="0" fontId="0" fillId="11" borderId="18" xfId="0" applyFill="1" applyBorder="1" applyAlignment="1">
      <alignment horizontal="center"/>
    </xf>
    <xf numFmtId="0" fontId="6" fillId="11" borderId="16" xfId="0" applyFont="1" applyFill="1" applyBorder="1" applyAlignment="1">
      <alignment horizontal="center"/>
    </xf>
    <xf numFmtId="37" fontId="6" fillId="11" borderId="16" xfId="0" applyNumberFormat="1" applyFont="1" applyFill="1" applyBorder="1" applyAlignment="1">
      <alignment horizontal="center"/>
    </xf>
    <xf numFmtId="39" fontId="6" fillId="11" borderId="16" xfId="0" applyNumberFormat="1" applyFont="1" applyFill="1" applyBorder="1" applyAlignment="1">
      <alignment horizontal="right"/>
    </xf>
    <xf numFmtId="39" fontId="6" fillId="11" borderId="16" xfId="0" applyNumberFormat="1" applyFont="1" applyFill="1" applyBorder="1" applyAlignment="1">
      <alignment horizontal="center"/>
    </xf>
    <xf numFmtId="3" fontId="6" fillId="11" borderId="16" xfId="0" applyNumberFormat="1" applyFont="1" applyFill="1" applyBorder="1" applyAlignment="1">
      <alignment horizontal="right"/>
    </xf>
    <xf numFmtId="3" fontId="6" fillId="11" borderId="16" xfId="0" applyNumberFormat="1" applyFont="1" applyFill="1" applyBorder="1" applyAlignment="1">
      <alignment horizontal="center"/>
    </xf>
    <xf numFmtId="4" fontId="6" fillId="9" borderId="16" xfId="0" applyNumberFormat="1" applyFont="1" applyFill="1" applyBorder="1" applyAlignment="1">
      <alignment horizontal="center"/>
    </xf>
    <xf numFmtId="39" fontId="6" fillId="9" borderId="13" xfId="0" applyNumberFormat="1" applyFont="1" applyFill="1" applyBorder="1" applyAlignment="1">
      <alignment horizontal="right"/>
    </xf>
    <xf numFmtId="166" fontId="0" fillId="12" borderId="16" xfId="0" applyNumberFormat="1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0" fontId="0" fillId="12" borderId="16" xfId="0" applyNumberFormat="1" applyFill="1" applyBorder="1" applyAlignment="1">
      <alignment horizontal="center"/>
    </xf>
    <xf numFmtId="0" fontId="0" fillId="12" borderId="18" xfId="0" applyFill="1" applyBorder="1" applyAlignment="1">
      <alignment horizontal="center"/>
    </xf>
    <xf numFmtId="0" fontId="6" fillId="12" borderId="16" xfId="0" applyFont="1" applyFill="1" applyBorder="1" applyAlignment="1">
      <alignment horizontal="center"/>
    </xf>
    <xf numFmtId="37" fontId="6" fillId="12" borderId="16" xfId="0" applyNumberFormat="1" applyFont="1" applyFill="1" applyBorder="1" applyAlignment="1">
      <alignment horizontal="center"/>
    </xf>
    <xf numFmtId="39" fontId="6" fillId="12" borderId="16" xfId="0" applyNumberFormat="1" applyFont="1" applyFill="1" applyBorder="1" applyAlignment="1">
      <alignment horizontal="right"/>
    </xf>
    <xf numFmtId="4" fontId="6" fillId="12" borderId="16" xfId="0" applyNumberFormat="1" applyFont="1" applyFill="1" applyBorder="1" applyAlignment="1">
      <alignment horizontal="center"/>
    </xf>
    <xf numFmtId="3" fontId="6" fillId="12" borderId="16" xfId="0" applyNumberFormat="1" applyFont="1" applyFill="1" applyBorder="1" applyAlignment="1">
      <alignment horizontal="right"/>
    </xf>
    <xf numFmtId="39" fontId="6" fillId="12" borderId="13" xfId="0" applyNumberFormat="1" applyFont="1" applyFill="1" applyBorder="1" applyAlignment="1">
      <alignment horizontal="right"/>
    </xf>
    <xf numFmtId="3" fontId="6" fillId="12" borderId="16" xfId="0" applyNumberFormat="1" applyFont="1" applyFill="1" applyBorder="1" applyAlignment="1">
      <alignment horizontal="center"/>
    </xf>
    <xf numFmtId="166" fontId="0" fillId="13" borderId="16" xfId="0" applyNumberFormat="1" applyFill="1" applyBorder="1" applyAlignment="1">
      <alignment horizontal="center"/>
    </xf>
    <xf numFmtId="0" fontId="0" fillId="13" borderId="17" xfId="0" applyFill="1" applyBorder="1" applyAlignment="1">
      <alignment horizontal="center"/>
    </xf>
    <xf numFmtId="0" fontId="0" fillId="13" borderId="16" xfId="0" applyNumberFormat="1" applyFill="1" applyBorder="1" applyAlignment="1">
      <alignment horizontal="center"/>
    </xf>
    <xf numFmtId="0" fontId="0" fillId="13" borderId="18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37" fontId="0" fillId="13" borderId="16" xfId="0" applyNumberFormat="1" applyFill="1" applyBorder="1" applyAlignment="1">
      <alignment horizontal="center"/>
    </xf>
    <xf numFmtId="39" fontId="0" fillId="13" borderId="16" xfId="0" applyNumberFormat="1" applyFill="1" applyBorder="1" applyAlignment="1">
      <alignment horizontal="right"/>
    </xf>
    <xf numFmtId="3" fontId="0" fillId="13" borderId="16" xfId="0" applyNumberFormat="1" applyFill="1" applyBorder="1" applyAlignment="1">
      <alignment horizontal="center"/>
    </xf>
    <xf numFmtId="166" fontId="0" fillId="14" borderId="16" xfId="0" applyNumberFormat="1" applyFill="1" applyBorder="1" applyAlignment="1">
      <alignment horizontal="center"/>
    </xf>
    <xf numFmtId="0" fontId="0" fillId="14" borderId="17" xfId="0" applyFill="1" applyBorder="1" applyAlignment="1">
      <alignment horizontal="center"/>
    </xf>
    <xf numFmtId="0" fontId="0" fillId="14" borderId="16" xfId="0" applyNumberFormat="1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4" borderId="16" xfId="0" applyFill="1" applyBorder="1" applyAlignment="1">
      <alignment horizontal="center"/>
    </xf>
    <xf numFmtId="37" fontId="0" fillId="14" borderId="16" xfId="0" applyNumberFormat="1" applyFill="1" applyBorder="1" applyAlignment="1">
      <alignment horizontal="center"/>
    </xf>
    <xf numFmtId="39" fontId="0" fillId="14" borderId="16" xfId="0" applyNumberFormat="1" applyFill="1" applyBorder="1" applyAlignment="1">
      <alignment horizontal="right"/>
    </xf>
    <xf numFmtId="3" fontId="0" fillId="14" borderId="16" xfId="0" applyNumberForma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20" fillId="2" borderId="0" xfId="0" applyFont="1" applyFill="1"/>
    <xf numFmtId="4" fontId="20" fillId="2" borderId="0" xfId="0" applyNumberFormat="1" applyFont="1" applyFill="1"/>
    <xf numFmtId="39" fontId="20" fillId="2" borderId="0" xfId="0" applyNumberFormat="1" applyFont="1" applyFill="1"/>
    <xf numFmtId="43" fontId="20" fillId="2" borderId="0" xfId="0" applyNumberFormat="1" applyFont="1" applyFill="1" applyBorder="1"/>
    <xf numFmtId="0" fontId="20" fillId="2" borderId="0" xfId="0" applyFont="1" applyFill="1" applyBorder="1"/>
    <xf numFmtId="39" fontId="20" fillId="2" borderId="0" xfId="0" applyNumberFormat="1" applyFont="1" applyFill="1" applyBorder="1"/>
    <xf numFmtId="0" fontId="20" fillId="7" borderId="17" xfId="0" applyFont="1" applyFill="1" applyBorder="1" applyAlignment="1">
      <alignment horizontal="center"/>
    </xf>
    <xf numFmtId="0" fontId="20" fillId="7" borderId="16" xfId="0" applyNumberFormat="1" applyFont="1" applyFill="1" applyBorder="1" applyAlignment="1">
      <alignment horizontal="center"/>
    </xf>
    <xf numFmtId="0" fontId="20" fillId="7" borderId="18" xfId="0" applyFont="1" applyFill="1" applyBorder="1" applyAlignment="1">
      <alignment horizontal="center"/>
    </xf>
    <xf numFmtId="0" fontId="20" fillId="7" borderId="16" xfId="0" applyFont="1" applyFill="1" applyBorder="1" applyAlignment="1">
      <alignment horizontal="center"/>
    </xf>
    <xf numFmtId="37" fontId="20" fillId="7" borderId="16" xfId="0" applyNumberFormat="1" applyFont="1" applyFill="1" applyBorder="1" applyAlignment="1">
      <alignment horizontal="center"/>
    </xf>
    <xf numFmtId="39" fontId="20" fillId="7" borderId="16" xfId="0" applyNumberFormat="1" applyFont="1" applyFill="1" applyBorder="1" applyAlignment="1">
      <alignment horizontal="right"/>
    </xf>
    <xf numFmtId="3" fontId="20" fillId="7" borderId="16" xfId="0" applyNumberFormat="1" applyFont="1" applyFill="1" applyBorder="1" applyAlignment="1">
      <alignment horizontal="center"/>
    </xf>
    <xf numFmtId="4" fontId="18" fillId="2" borderId="27" xfId="0" applyNumberFormat="1" applyFont="1" applyFill="1" applyBorder="1" applyAlignment="1">
      <alignment horizontal="left"/>
    </xf>
    <xf numFmtId="4" fontId="18" fillId="2" borderId="28" xfId="0" applyNumberFormat="1" applyFont="1" applyFill="1" applyBorder="1" applyAlignment="1">
      <alignment horizontal="center"/>
    </xf>
    <xf numFmtId="4" fontId="18" fillId="2" borderId="0" xfId="0" applyNumberFormat="1" applyFont="1" applyFill="1" applyBorder="1" applyAlignment="1">
      <alignment horizontal="center"/>
    </xf>
    <xf numFmtId="4" fontId="18" fillId="2" borderId="7" xfId="0" applyNumberFormat="1" applyFont="1" applyFill="1" applyBorder="1" applyAlignment="1">
      <alignment horizontal="center"/>
    </xf>
    <xf numFmtId="4" fontId="18" fillId="2" borderId="29" xfId="0" applyNumberFormat="1" applyFont="1" applyFill="1" applyBorder="1" applyAlignment="1">
      <alignment horizontal="center"/>
    </xf>
    <xf numFmtId="4" fontId="18" fillId="2" borderId="27" xfId="0" applyNumberFormat="1" applyFont="1" applyFill="1" applyBorder="1" applyAlignment="1">
      <alignment horizontal="center"/>
    </xf>
    <xf numFmtId="37" fontId="18" fillId="2" borderId="29" xfId="0" applyNumberFormat="1" applyFont="1" applyFill="1" applyBorder="1" applyAlignment="1">
      <alignment horizontal="center"/>
    </xf>
    <xf numFmtId="39" fontId="18" fillId="2" borderId="29" xfId="0" applyNumberFormat="1" applyFont="1" applyFill="1" applyBorder="1" applyAlignment="1">
      <alignment horizontal="center"/>
    </xf>
    <xf numFmtId="4" fontId="12" fillId="2" borderId="29" xfId="0" applyNumberFormat="1" applyFont="1" applyFill="1" applyBorder="1" applyAlignment="1">
      <alignment horizontal="center"/>
    </xf>
    <xf numFmtId="4" fontId="12" fillId="2" borderId="23" xfId="0" applyNumberFormat="1" applyFont="1" applyFill="1" applyBorder="1" applyAlignment="1">
      <alignment horizontal="center"/>
    </xf>
    <xf numFmtId="37" fontId="20" fillId="2" borderId="0" xfId="0" applyNumberFormat="1" applyFont="1" applyFill="1" applyAlignment="1">
      <alignment horizontal="right"/>
    </xf>
    <xf numFmtId="43" fontId="20" fillId="2" borderId="0" xfId="0" applyNumberFormat="1" applyFont="1" applyFill="1" applyAlignment="1">
      <alignment horizontal="right"/>
    </xf>
    <xf numFmtId="0" fontId="20" fillId="2" borderId="0" xfId="0" applyFont="1" applyFill="1" applyAlignment="1">
      <alignment horizontal="center"/>
    </xf>
    <xf numFmtId="39" fontId="20" fillId="2" borderId="0" xfId="0" applyNumberFormat="1" applyFont="1" applyFill="1" applyAlignment="1">
      <alignment horizontal="right"/>
    </xf>
    <xf numFmtId="43" fontId="21" fillId="2" borderId="0" xfId="2" applyNumberFormat="1" applyFont="1" applyFill="1" applyAlignment="1">
      <alignment horizontal="right"/>
    </xf>
    <xf numFmtId="37" fontId="20" fillId="2" borderId="0" xfId="0" applyNumberFormat="1" applyFont="1" applyFill="1" applyAlignment="1">
      <alignment horizontal="center"/>
    </xf>
    <xf numFmtId="39" fontId="20" fillId="2" borderId="0" xfId="0" applyNumberFormat="1" applyFont="1" applyFill="1" applyAlignment="1">
      <alignment horizontal="left"/>
    </xf>
    <xf numFmtId="0" fontId="22" fillId="2" borderId="0" xfId="0" applyFont="1" applyFill="1"/>
    <xf numFmtId="39" fontId="22" fillId="2" borderId="0" xfId="0" applyNumberFormat="1" applyFont="1" applyFill="1" applyAlignment="1"/>
    <xf numFmtId="39" fontId="22" fillId="2" borderId="0" xfId="0" applyNumberFormat="1" applyFont="1" applyFill="1" applyAlignment="1">
      <alignment horizontal="center"/>
    </xf>
    <xf numFmtId="0" fontId="22" fillId="2" borderId="0" xfId="0" applyFont="1" applyFill="1" applyAlignment="1">
      <alignment horizontal="center"/>
    </xf>
    <xf numFmtId="2" fontId="22" fillId="2" borderId="0" xfId="0" applyNumberFormat="1" applyFont="1" applyFill="1" applyAlignment="1"/>
    <xf numFmtId="39" fontId="22" fillId="2" borderId="0" xfId="0" applyNumberFormat="1" applyFont="1" applyFill="1" applyAlignment="1">
      <alignment horizontal="right"/>
    </xf>
    <xf numFmtId="0" fontId="22" fillId="2" borderId="0" xfId="0" applyFont="1" applyFill="1" applyAlignment="1"/>
    <xf numFmtId="0" fontId="22" fillId="2" borderId="0" xfId="0" applyFont="1" applyFill="1" applyAlignment="1">
      <alignment horizontal="right"/>
    </xf>
    <xf numFmtId="164" fontId="22" fillId="2" borderId="30" xfId="1" applyNumberFormat="1" applyFont="1" applyFill="1" applyBorder="1" applyAlignment="1"/>
    <xf numFmtId="0" fontId="22" fillId="2" borderId="30" xfId="0" applyFont="1" applyFill="1" applyBorder="1" applyAlignment="1">
      <alignment horizontal="center"/>
    </xf>
    <xf numFmtId="164" fontId="22" fillId="2" borderId="0" xfId="1" applyNumberFormat="1" applyFont="1" applyFill="1" applyAlignment="1"/>
    <xf numFmtId="0" fontId="20" fillId="2" borderId="0" xfId="0" applyFont="1" applyFill="1" applyAlignment="1"/>
    <xf numFmtId="0" fontId="20" fillId="2" borderId="0" xfId="0" applyFont="1" applyFill="1" applyAlignment="1">
      <alignment horizontal="right"/>
    </xf>
    <xf numFmtId="37" fontId="20" fillId="2" borderId="0" xfId="0" applyNumberFormat="1" applyFont="1" applyFill="1"/>
    <xf numFmtId="166" fontId="20" fillId="2" borderId="16" xfId="0" applyNumberFormat="1" applyFont="1" applyFill="1" applyBorder="1" applyAlignment="1">
      <alignment horizontal="center"/>
    </xf>
    <xf numFmtId="0" fontId="20" fillId="2" borderId="17" xfId="0" applyFont="1" applyFill="1" applyBorder="1" applyAlignment="1">
      <alignment horizontal="center"/>
    </xf>
    <xf numFmtId="0" fontId="20" fillId="2" borderId="16" xfId="0" applyNumberFormat="1" applyFont="1" applyFill="1" applyBorder="1" applyAlignment="1">
      <alignment horizontal="center"/>
    </xf>
    <xf numFmtId="0" fontId="20" fillId="2" borderId="18" xfId="0" applyFont="1" applyFill="1" applyBorder="1" applyAlignment="1">
      <alignment horizontal="center"/>
    </xf>
    <xf numFmtId="0" fontId="21" fillId="2" borderId="16" xfId="0" applyFont="1" applyFill="1" applyBorder="1" applyAlignment="1">
      <alignment horizontal="center"/>
    </xf>
    <xf numFmtId="37" fontId="21" fillId="2" borderId="16" xfId="0" applyNumberFormat="1" applyFont="1" applyFill="1" applyBorder="1" applyAlignment="1">
      <alignment horizontal="center"/>
    </xf>
    <xf numFmtId="39" fontId="21" fillId="2" borderId="16" xfId="0" applyNumberFormat="1" applyFont="1" applyFill="1" applyBorder="1" applyAlignment="1">
      <alignment horizontal="right"/>
    </xf>
    <xf numFmtId="39" fontId="21" fillId="2" borderId="16" xfId="0" applyNumberFormat="1" applyFont="1" applyFill="1" applyBorder="1" applyAlignment="1">
      <alignment horizontal="center"/>
    </xf>
    <xf numFmtId="3" fontId="21" fillId="2" borderId="16" xfId="0" applyNumberFormat="1" applyFont="1" applyFill="1" applyBorder="1" applyAlignment="1">
      <alignment horizontal="right"/>
    </xf>
    <xf numFmtId="3" fontId="21" fillId="2" borderId="16" xfId="0" applyNumberFormat="1" applyFont="1" applyFill="1" applyBorder="1" applyAlignment="1">
      <alignment horizontal="center"/>
    </xf>
    <xf numFmtId="39" fontId="21" fillId="2" borderId="13" xfId="0" applyNumberFormat="1" applyFont="1" applyFill="1" applyBorder="1" applyAlignment="1">
      <alignment horizontal="right"/>
    </xf>
    <xf numFmtId="4" fontId="21" fillId="2" borderId="16" xfId="0" applyNumberFormat="1" applyFont="1" applyFill="1" applyBorder="1" applyAlignment="1">
      <alignment horizontal="center"/>
    </xf>
    <xf numFmtId="0" fontId="20" fillId="2" borderId="16" xfId="0" applyFont="1" applyFill="1" applyBorder="1" applyAlignment="1">
      <alignment horizontal="center"/>
    </xf>
    <xf numFmtId="37" fontId="20" fillId="2" borderId="16" xfId="0" applyNumberFormat="1" applyFont="1" applyFill="1" applyBorder="1" applyAlignment="1">
      <alignment horizontal="center"/>
    </xf>
    <xf numFmtId="39" fontId="20" fillId="2" borderId="16" xfId="0" applyNumberFormat="1" applyFont="1" applyFill="1" applyBorder="1" applyAlignment="1">
      <alignment horizontal="right"/>
    </xf>
    <xf numFmtId="3" fontId="20" fillId="2" borderId="16" xfId="0" applyNumberFormat="1" applyFont="1" applyFill="1" applyBorder="1" applyAlignment="1">
      <alignment horizontal="center"/>
    </xf>
    <xf numFmtId="166" fontId="20" fillId="2" borderId="24" xfId="0" applyNumberFormat="1" applyFont="1" applyFill="1" applyBorder="1" applyAlignment="1">
      <alignment horizontal="center"/>
    </xf>
    <xf numFmtId="0" fontId="20" fillId="2" borderId="25" xfId="0" applyFont="1" applyFill="1" applyBorder="1" applyAlignment="1">
      <alignment horizontal="center"/>
    </xf>
    <xf numFmtId="0" fontId="20" fillId="2" borderId="24" xfId="0" applyNumberFormat="1" applyFont="1" applyFill="1" applyBorder="1" applyAlignment="1">
      <alignment horizontal="center"/>
    </xf>
    <xf numFmtId="0" fontId="20" fillId="2" borderId="26" xfId="0" applyFont="1" applyFill="1" applyBorder="1" applyAlignment="1">
      <alignment horizontal="center"/>
    </xf>
    <xf numFmtId="0" fontId="20" fillId="2" borderId="24" xfId="0" applyFont="1" applyFill="1" applyBorder="1" applyAlignment="1">
      <alignment horizontal="center"/>
    </xf>
    <xf numFmtId="37" fontId="20" fillId="2" borderId="24" xfId="0" applyNumberFormat="1" applyFont="1" applyFill="1" applyBorder="1" applyAlignment="1">
      <alignment horizontal="center"/>
    </xf>
    <xf numFmtId="39" fontId="20" fillId="2" borderId="24" xfId="0" applyNumberFormat="1" applyFont="1" applyFill="1" applyBorder="1" applyAlignment="1">
      <alignment horizontal="right"/>
    </xf>
    <xf numFmtId="3" fontId="20" fillId="2" borderId="24" xfId="0" applyNumberFormat="1" applyFont="1" applyFill="1" applyBorder="1" applyAlignment="1">
      <alignment horizontal="center"/>
    </xf>
    <xf numFmtId="0" fontId="6" fillId="11" borderId="19" xfId="0" applyFont="1" applyFill="1" applyBorder="1" applyAlignment="1">
      <alignment horizontal="center"/>
    </xf>
    <xf numFmtId="39" fontId="0" fillId="7" borderId="13" xfId="0" applyNumberFormat="1" applyFill="1" applyBorder="1" applyAlignment="1">
      <alignment horizontal="right"/>
    </xf>
    <xf numFmtId="39" fontId="6" fillId="10" borderId="13" xfId="0" applyNumberFormat="1" applyFont="1" applyFill="1" applyBorder="1" applyAlignment="1">
      <alignment horizontal="right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6" fillId="6" borderId="13" xfId="0" applyFont="1" applyFill="1" applyBorder="1" applyAlignment="1">
      <alignment horizontal="center"/>
    </xf>
    <xf numFmtId="37" fontId="6" fillId="6" borderId="13" xfId="0" applyNumberFormat="1" applyFont="1" applyFill="1" applyBorder="1" applyAlignment="1">
      <alignment horizontal="center"/>
    </xf>
    <xf numFmtId="39" fontId="6" fillId="6" borderId="13" xfId="0" applyNumberFormat="1" applyFont="1" applyFill="1" applyBorder="1" applyAlignment="1">
      <alignment horizontal="center"/>
    </xf>
    <xf numFmtId="3" fontId="6" fillId="6" borderId="13" xfId="0" applyNumberFormat="1" applyFont="1" applyFill="1" applyBorder="1" applyAlignment="1">
      <alignment horizontal="center"/>
    </xf>
    <xf numFmtId="39" fontId="6" fillId="6" borderId="5" xfId="0" applyNumberFormat="1" applyFont="1" applyFill="1" applyBorder="1" applyAlignment="1">
      <alignment horizontal="right"/>
    </xf>
    <xf numFmtId="39" fontId="6" fillId="8" borderId="19" xfId="0" applyNumberFormat="1" applyFont="1" applyFill="1" applyBorder="1" applyAlignment="1">
      <alignment horizontal="right"/>
    </xf>
    <xf numFmtId="39" fontId="13" fillId="2" borderId="0" xfId="0" applyNumberFormat="1" applyFont="1" applyFill="1"/>
    <xf numFmtId="166" fontId="0" fillId="7" borderId="13" xfId="0" applyNumberFormat="1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3" xfId="0" applyNumberFormat="1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37" fontId="0" fillId="7" borderId="13" xfId="0" applyNumberFormat="1" applyFill="1" applyBorder="1" applyAlignment="1">
      <alignment horizontal="center"/>
    </xf>
    <xf numFmtId="3" fontId="0" fillId="7" borderId="13" xfId="0" applyNumberFormat="1" applyFill="1" applyBorder="1" applyAlignment="1">
      <alignment horizontal="center"/>
    </xf>
    <xf numFmtId="4" fontId="4" fillId="2" borderId="11" xfId="0" applyNumberFormat="1" applyFont="1" applyFill="1" applyBorder="1" applyAlignment="1">
      <alignment horizontal="left"/>
    </xf>
    <xf numFmtId="4" fontId="4" fillId="2" borderId="11" xfId="0" applyNumberFormat="1" applyFont="1" applyFill="1" applyBorder="1" applyAlignment="1">
      <alignment horizontal="center"/>
    </xf>
    <xf numFmtId="37" fontId="4" fillId="2" borderId="11" xfId="0" applyNumberFormat="1" applyFont="1" applyFill="1" applyBorder="1" applyAlignment="1">
      <alignment horizontal="center"/>
    </xf>
    <xf numFmtId="39" fontId="4" fillId="2" borderId="11" xfId="0" applyNumberFormat="1" applyFont="1" applyFill="1" applyBorder="1" applyAlignment="1">
      <alignment horizontal="center"/>
    </xf>
    <xf numFmtId="4" fontId="5" fillId="2" borderId="11" xfId="0" applyNumberFormat="1" applyFont="1" applyFill="1" applyBorder="1" applyAlignment="1">
      <alignment horizontal="center"/>
    </xf>
    <xf numFmtId="3" fontId="21" fillId="2" borderId="7" xfId="0" applyNumberFormat="1" applyFont="1" applyFill="1" applyBorder="1" applyAlignment="1">
      <alignment horizontal="center"/>
    </xf>
    <xf numFmtId="0" fontId="21" fillId="7" borderId="19" xfId="0" applyFont="1" applyFill="1" applyBorder="1" applyAlignment="1">
      <alignment horizontal="center"/>
    </xf>
    <xf numFmtId="0" fontId="21" fillId="7" borderId="16" xfId="0" applyFont="1" applyFill="1" applyBorder="1" applyAlignment="1">
      <alignment horizontal="center"/>
    </xf>
    <xf numFmtId="37" fontId="21" fillId="7" borderId="16" xfId="0" applyNumberFormat="1" applyFont="1" applyFill="1" applyBorder="1" applyAlignment="1">
      <alignment horizontal="center"/>
    </xf>
    <xf numFmtId="39" fontId="21" fillId="7" borderId="16" xfId="0" applyNumberFormat="1" applyFont="1" applyFill="1" applyBorder="1" applyAlignment="1">
      <alignment horizontal="right"/>
    </xf>
    <xf numFmtId="39" fontId="21" fillId="7" borderId="16" xfId="0" applyNumberFormat="1" applyFont="1" applyFill="1" applyBorder="1" applyAlignment="1">
      <alignment horizontal="center"/>
    </xf>
    <xf numFmtId="3" fontId="21" fillId="7" borderId="16" xfId="0" applyNumberFormat="1" applyFont="1" applyFill="1" applyBorder="1" applyAlignment="1">
      <alignment horizontal="right"/>
    </xf>
    <xf numFmtId="3" fontId="21" fillId="7" borderId="16" xfId="0" applyNumberFormat="1" applyFont="1" applyFill="1" applyBorder="1" applyAlignment="1">
      <alignment horizontal="center"/>
    </xf>
    <xf numFmtId="4" fontId="21" fillId="7" borderId="16" xfId="0" applyNumberFormat="1" applyFont="1" applyFill="1" applyBorder="1" applyAlignment="1">
      <alignment horizontal="center"/>
    </xf>
    <xf numFmtId="39" fontId="21" fillId="7" borderId="13" xfId="0" applyNumberFormat="1" applyFont="1" applyFill="1" applyBorder="1" applyAlignment="1">
      <alignment horizontal="right"/>
    </xf>
    <xf numFmtId="3" fontId="21" fillId="7" borderId="18" xfId="0" applyNumberFormat="1" applyFont="1" applyFill="1" applyBorder="1" applyAlignment="1">
      <alignment horizontal="center"/>
    </xf>
    <xf numFmtId="0" fontId="20" fillId="13" borderId="17" xfId="0" applyFont="1" applyFill="1" applyBorder="1" applyAlignment="1">
      <alignment horizontal="center"/>
    </xf>
    <xf numFmtId="0" fontId="20" fillId="13" borderId="16" xfId="0" applyNumberFormat="1" applyFont="1" applyFill="1" applyBorder="1" applyAlignment="1">
      <alignment horizontal="center"/>
    </xf>
    <xf numFmtId="0" fontId="20" fillId="13" borderId="18" xfId="0" applyFont="1" applyFill="1" applyBorder="1" applyAlignment="1">
      <alignment horizontal="center"/>
    </xf>
    <xf numFmtId="0" fontId="21" fillId="13" borderId="16" xfId="0" applyFont="1" applyFill="1" applyBorder="1" applyAlignment="1">
      <alignment horizontal="center"/>
    </xf>
    <xf numFmtId="37" fontId="21" fillId="13" borderId="16" xfId="0" applyNumberFormat="1" applyFont="1" applyFill="1" applyBorder="1" applyAlignment="1">
      <alignment horizontal="center"/>
    </xf>
    <xf numFmtId="39" fontId="21" fillId="13" borderId="16" xfId="0" applyNumberFormat="1" applyFont="1" applyFill="1" applyBorder="1" applyAlignment="1">
      <alignment horizontal="right"/>
    </xf>
    <xf numFmtId="39" fontId="21" fillId="13" borderId="16" xfId="0" applyNumberFormat="1" applyFont="1" applyFill="1" applyBorder="1" applyAlignment="1">
      <alignment horizontal="center"/>
    </xf>
    <xf numFmtId="3" fontId="21" fillId="13" borderId="16" xfId="0" applyNumberFormat="1" applyFont="1" applyFill="1" applyBorder="1" applyAlignment="1">
      <alignment horizontal="right"/>
    </xf>
    <xf numFmtId="3" fontId="21" fillId="13" borderId="16" xfId="0" applyNumberFormat="1" applyFont="1" applyFill="1" applyBorder="1" applyAlignment="1">
      <alignment horizontal="center"/>
    </xf>
    <xf numFmtId="4" fontId="21" fillId="13" borderId="16" xfId="0" applyNumberFormat="1" applyFont="1" applyFill="1" applyBorder="1" applyAlignment="1">
      <alignment horizontal="center"/>
    </xf>
    <xf numFmtId="39" fontId="21" fillId="13" borderId="13" xfId="0" applyNumberFormat="1" applyFont="1" applyFill="1" applyBorder="1" applyAlignment="1">
      <alignment horizontal="right"/>
    </xf>
    <xf numFmtId="0" fontId="20" fillId="13" borderId="16" xfId="0" applyFont="1" applyFill="1" applyBorder="1" applyAlignment="1">
      <alignment horizontal="center"/>
    </xf>
    <xf numFmtId="37" fontId="20" fillId="13" borderId="16" xfId="0" applyNumberFormat="1" applyFont="1" applyFill="1" applyBorder="1" applyAlignment="1">
      <alignment horizontal="center"/>
    </xf>
    <xf numFmtId="39" fontId="20" fillId="13" borderId="16" xfId="0" applyNumberFormat="1" applyFont="1" applyFill="1" applyBorder="1" applyAlignment="1">
      <alignment horizontal="right"/>
    </xf>
    <xf numFmtId="3" fontId="20" fillId="13" borderId="16" xfId="0" applyNumberFormat="1" applyFont="1" applyFill="1" applyBorder="1" applyAlignment="1">
      <alignment horizontal="center"/>
    </xf>
    <xf numFmtId="0" fontId="20" fillId="14" borderId="17" xfId="0" applyFont="1" applyFill="1" applyBorder="1" applyAlignment="1">
      <alignment horizontal="center"/>
    </xf>
    <xf numFmtId="0" fontId="20" fillId="14" borderId="16" xfId="0" applyNumberFormat="1" applyFont="1" applyFill="1" applyBorder="1" applyAlignment="1">
      <alignment horizontal="center"/>
    </xf>
    <xf numFmtId="0" fontId="20" fillId="14" borderId="18" xfId="0" applyFont="1" applyFill="1" applyBorder="1" applyAlignment="1">
      <alignment horizontal="center"/>
    </xf>
    <xf numFmtId="0" fontId="21" fillId="14" borderId="16" xfId="0" applyFont="1" applyFill="1" applyBorder="1" applyAlignment="1">
      <alignment horizontal="center"/>
    </xf>
    <xf numFmtId="37" fontId="21" fillId="14" borderId="16" xfId="0" applyNumberFormat="1" applyFont="1" applyFill="1" applyBorder="1" applyAlignment="1">
      <alignment horizontal="center"/>
    </xf>
    <xf numFmtId="39" fontId="21" fillId="14" borderId="16" xfId="0" applyNumberFormat="1" applyFont="1" applyFill="1" applyBorder="1" applyAlignment="1">
      <alignment horizontal="right"/>
    </xf>
    <xf numFmtId="39" fontId="21" fillId="14" borderId="16" xfId="0" applyNumberFormat="1" applyFont="1" applyFill="1" applyBorder="1" applyAlignment="1">
      <alignment horizontal="center"/>
    </xf>
    <xf numFmtId="3" fontId="21" fillId="14" borderId="16" xfId="0" applyNumberFormat="1" applyFont="1" applyFill="1" applyBorder="1" applyAlignment="1">
      <alignment horizontal="right"/>
    </xf>
    <xf numFmtId="3" fontId="21" fillId="14" borderId="16" xfId="0" applyNumberFormat="1" applyFont="1" applyFill="1" applyBorder="1" applyAlignment="1">
      <alignment horizontal="center"/>
    </xf>
    <xf numFmtId="4" fontId="21" fillId="14" borderId="16" xfId="0" applyNumberFormat="1" applyFont="1" applyFill="1" applyBorder="1" applyAlignment="1">
      <alignment horizontal="center"/>
    </xf>
    <xf numFmtId="39" fontId="21" fillId="14" borderId="13" xfId="0" applyNumberFormat="1" applyFont="1" applyFill="1" applyBorder="1" applyAlignment="1">
      <alignment horizontal="right"/>
    </xf>
    <xf numFmtId="0" fontId="20" fillId="14" borderId="16" xfId="0" applyFont="1" applyFill="1" applyBorder="1" applyAlignment="1">
      <alignment horizontal="center"/>
    </xf>
    <xf numFmtId="37" fontId="20" fillId="14" borderId="16" xfId="0" applyNumberFormat="1" applyFont="1" applyFill="1" applyBorder="1" applyAlignment="1">
      <alignment horizontal="center"/>
    </xf>
    <xf numFmtId="39" fontId="20" fillId="14" borderId="16" xfId="0" applyNumberFormat="1" applyFont="1" applyFill="1" applyBorder="1" applyAlignment="1">
      <alignment horizontal="right"/>
    </xf>
    <xf numFmtId="3" fontId="20" fillId="14" borderId="16" xfId="0" applyNumberFormat="1" applyFont="1" applyFill="1" applyBorder="1" applyAlignment="1">
      <alignment horizontal="center"/>
    </xf>
    <xf numFmtId="164" fontId="20" fillId="2" borderId="0" xfId="1" applyNumberFormat="1" applyFont="1" applyFill="1" applyAlignment="1">
      <alignment horizontal="right"/>
    </xf>
    <xf numFmtId="164" fontId="20" fillId="2" borderId="0" xfId="1" applyNumberFormat="1" applyFont="1" applyFill="1" applyAlignment="1">
      <alignment horizontal="center"/>
    </xf>
    <xf numFmtId="0" fontId="21" fillId="2" borderId="19" xfId="0" applyFont="1" applyFill="1" applyBorder="1" applyAlignment="1">
      <alignment horizontal="center"/>
    </xf>
    <xf numFmtId="166" fontId="21" fillId="2" borderId="16" xfId="0" applyNumberFormat="1" applyFont="1" applyFill="1" applyBorder="1" applyAlignment="1">
      <alignment horizontal="center"/>
    </xf>
    <xf numFmtId="3" fontId="21" fillId="2" borderId="18" xfId="0" applyNumberFormat="1" applyFont="1" applyFill="1" applyBorder="1" applyAlignment="1">
      <alignment horizontal="center"/>
    </xf>
    <xf numFmtId="39" fontId="20" fillId="2" borderId="13" xfId="0" applyNumberFormat="1" applyFont="1" applyFill="1" applyBorder="1" applyAlignment="1">
      <alignment horizontal="right"/>
    </xf>
    <xf numFmtId="3" fontId="20" fillId="2" borderId="18" xfId="0" applyNumberFormat="1" applyFont="1" applyFill="1" applyBorder="1" applyAlignment="1">
      <alignment horizontal="center"/>
    </xf>
    <xf numFmtId="39" fontId="12" fillId="2" borderId="16" xfId="0" applyNumberFormat="1" applyFont="1" applyFill="1" applyBorder="1" applyAlignment="1">
      <alignment horizontal="right"/>
    </xf>
    <xf numFmtId="39" fontId="12" fillId="2" borderId="16" xfId="0" applyNumberFormat="1" applyFont="1" applyFill="1" applyBorder="1" applyAlignment="1">
      <alignment horizontal="center"/>
    </xf>
    <xf numFmtId="39" fontId="22" fillId="2" borderId="16" xfId="0" applyNumberFormat="1" applyFont="1" applyFill="1" applyBorder="1" applyAlignment="1">
      <alignment horizontal="right"/>
    </xf>
    <xf numFmtId="3" fontId="22" fillId="2" borderId="16" xfId="0" applyNumberFormat="1" applyFont="1" applyFill="1" applyBorder="1" applyAlignment="1">
      <alignment horizontal="center"/>
    </xf>
    <xf numFmtId="3" fontId="12" fillId="2" borderId="16" xfId="0" applyNumberFormat="1" applyFont="1" applyFill="1" applyBorder="1" applyAlignment="1">
      <alignment horizontal="right"/>
    </xf>
    <xf numFmtId="4" fontId="12" fillId="2" borderId="16" xfId="0" applyNumberFormat="1" applyFont="1" applyFill="1" applyBorder="1" applyAlignment="1">
      <alignment horizontal="center"/>
    </xf>
    <xf numFmtId="39" fontId="22" fillId="2" borderId="0" xfId="0" applyNumberFormat="1" applyFont="1" applyFill="1"/>
    <xf numFmtId="166" fontId="20" fillId="3" borderId="16" xfId="0" applyNumberFormat="1" applyFont="1" applyFill="1" applyBorder="1" applyAlignment="1">
      <alignment horizontal="center"/>
    </xf>
    <xf numFmtId="0" fontId="20" fillId="3" borderId="17" xfId="0" applyFont="1" applyFill="1" applyBorder="1" applyAlignment="1">
      <alignment horizontal="center"/>
    </xf>
    <xf numFmtId="0" fontId="20" fillId="3" borderId="16" xfId="0" applyNumberFormat="1" applyFont="1" applyFill="1" applyBorder="1" applyAlignment="1">
      <alignment horizontal="center"/>
    </xf>
    <xf numFmtId="0" fontId="20" fillId="3" borderId="18" xfId="0" applyFont="1" applyFill="1" applyBorder="1" applyAlignment="1">
      <alignment horizontal="center"/>
    </xf>
    <xf numFmtId="0" fontId="21" fillId="3" borderId="19" xfId="0" applyFont="1" applyFill="1" applyBorder="1" applyAlignment="1">
      <alignment horizontal="center"/>
    </xf>
    <xf numFmtId="0" fontId="21" fillId="3" borderId="16" xfId="0" applyFont="1" applyFill="1" applyBorder="1" applyAlignment="1">
      <alignment horizontal="center"/>
    </xf>
    <xf numFmtId="37" fontId="21" fillId="3" borderId="16" xfId="0" applyNumberFormat="1" applyFont="1" applyFill="1" applyBorder="1" applyAlignment="1">
      <alignment horizontal="center"/>
    </xf>
    <xf numFmtId="39" fontId="21" fillId="3" borderId="16" xfId="0" applyNumberFormat="1" applyFont="1" applyFill="1" applyBorder="1" applyAlignment="1">
      <alignment horizontal="right"/>
    </xf>
    <xf numFmtId="39" fontId="21" fillId="3" borderId="16" xfId="0" applyNumberFormat="1" applyFont="1" applyFill="1" applyBorder="1" applyAlignment="1">
      <alignment horizontal="center"/>
    </xf>
    <xf numFmtId="3" fontId="21" fillId="3" borderId="16" xfId="0" applyNumberFormat="1" applyFont="1" applyFill="1" applyBorder="1" applyAlignment="1">
      <alignment horizontal="right"/>
    </xf>
    <xf numFmtId="3" fontId="21" fillId="3" borderId="16" xfId="0" applyNumberFormat="1" applyFont="1" applyFill="1" applyBorder="1" applyAlignment="1">
      <alignment horizontal="center"/>
    </xf>
    <xf numFmtId="4" fontId="21" fillId="3" borderId="16" xfId="0" applyNumberFormat="1" applyFont="1" applyFill="1" applyBorder="1" applyAlignment="1">
      <alignment horizontal="center"/>
    </xf>
    <xf numFmtId="39" fontId="21" fillId="3" borderId="13" xfId="0" applyNumberFormat="1" applyFont="1" applyFill="1" applyBorder="1" applyAlignment="1">
      <alignment horizontal="right"/>
    </xf>
    <xf numFmtId="3" fontId="21" fillId="3" borderId="18" xfId="0" applyNumberFormat="1" applyFont="1" applyFill="1" applyBorder="1" applyAlignment="1">
      <alignment horizontal="center"/>
    </xf>
    <xf numFmtId="0" fontId="20" fillId="3" borderId="16" xfId="0" applyFont="1" applyFill="1" applyBorder="1" applyAlignment="1">
      <alignment horizontal="center"/>
    </xf>
    <xf numFmtId="37" fontId="20" fillId="3" borderId="16" xfId="0" applyNumberFormat="1" applyFont="1" applyFill="1" applyBorder="1" applyAlignment="1">
      <alignment horizontal="center"/>
    </xf>
    <xf numFmtId="39" fontId="20" fillId="3" borderId="16" xfId="0" applyNumberFormat="1" applyFont="1" applyFill="1" applyBorder="1" applyAlignment="1">
      <alignment horizontal="right"/>
    </xf>
    <xf numFmtId="3" fontId="20" fillId="3" borderId="16" xfId="0" applyNumberFormat="1" applyFont="1" applyFill="1" applyBorder="1" applyAlignment="1">
      <alignment horizontal="center"/>
    </xf>
    <xf numFmtId="166" fontId="20" fillId="4" borderId="16" xfId="0" applyNumberFormat="1" applyFont="1" applyFill="1" applyBorder="1" applyAlignment="1">
      <alignment horizontal="center"/>
    </xf>
    <xf numFmtId="0" fontId="20" fillId="4" borderId="17" xfId="0" applyFont="1" applyFill="1" applyBorder="1" applyAlignment="1">
      <alignment horizontal="center"/>
    </xf>
    <xf numFmtId="0" fontId="20" fillId="4" borderId="16" xfId="0" applyNumberFormat="1" applyFont="1" applyFill="1" applyBorder="1" applyAlignment="1">
      <alignment horizontal="center"/>
    </xf>
    <xf numFmtId="0" fontId="20" fillId="4" borderId="18" xfId="0" applyFont="1" applyFill="1" applyBorder="1" applyAlignment="1">
      <alignment horizontal="center"/>
    </xf>
    <xf numFmtId="0" fontId="21" fillId="4" borderId="16" xfId="0" applyFont="1" applyFill="1" applyBorder="1" applyAlignment="1">
      <alignment horizontal="center"/>
    </xf>
    <xf numFmtId="37" fontId="21" fillId="4" borderId="16" xfId="0" applyNumberFormat="1" applyFont="1" applyFill="1" applyBorder="1" applyAlignment="1">
      <alignment horizontal="center"/>
    </xf>
    <xf numFmtId="39" fontId="21" fillId="4" borderId="16" xfId="0" applyNumberFormat="1" applyFont="1" applyFill="1" applyBorder="1" applyAlignment="1">
      <alignment horizontal="right"/>
    </xf>
    <xf numFmtId="4" fontId="21" fillId="4" borderId="16" xfId="0" applyNumberFormat="1" applyFont="1" applyFill="1" applyBorder="1" applyAlignment="1">
      <alignment horizontal="center"/>
    </xf>
    <xf numFmtId="3" fontId="21" fillId="4" borderId="16" xfId="0" applyNumberFormat="1" applyFont="1" applyFill="1" applyBorder="1" applyAlignment="1">
      <alignment horizontal="right"/>
    </xf>
    <xf numFmtId="39" fontId="21" fillId="4" borderId="13" xfId="0" applyNumberFormat="1" applyFont="1" applyFill="1" applyBorder="1" applyAlignment="1">
      <alignment horizontal="right"/>
    </xf>
    <xf numFmtId="3" fontId="21" fillId="4" borderId="16" xfId="0" applyNumberFormat="1" applyFont="1" applyFill="1" applyBorder="1" applyAlignment="1">
      <alignment horizontal="center"/>
    </xf>
    <xf numFmtId="39" fontId="21" fillId="4" borderId="16" xfId="0" applyNumberFormat="1" applyFont="1" applyFill="1" applyBorder="1" applyAlignment="1">
      <alignment horizontal="center"/>
    </xf>
    <xf numFmtId="39" fontId="12" fillId="2" borderId="19" xfId="0" applyNumberFormat="1" applyFont="1" applyFill="1" applyBorder="1" applyAlignment="1">
      <alignment horizontal="right"/>
    </xf>
    <xf numFmtId="39" fontId="21" fillId="2" borderId="24" xfId="0" applyNumberFormat="1" applyFont="1" applyFill="1" applyBorder="1" applyAlignment="1">
      <alignment horizontal="right"/>
    </xf>
    <xf numFmtId="3" fontId="21" fillId="2" borderId="24" xfId="0" applyNumberFormat="1" applyFont="1" applyFill="1" applyBorder="1" applyAlignment="1">
      <alignment horizontal="right"/>
    </xf>
    <xf numFmtId="39" fontId="22" fillId="2" borderId="19" xfId="0" applyNumberFormat="1" applyFont="1" applyFill="1" applyBorder="1" applyAlignment="1">
      <alignment horizontal="right"/>
    </xf>
    <xf numFmtId="3" fontId="12" fillId="2" borderId="19" xfId="0" applyNumberFormat="1" applyFont="1" applyFill="1" applyBorder="1" applyAlignment="1">
      <alignment horizontal="right"/>
    </xf>
    <xf numFmtId="166" fontId="20" fillId="5" borderId="16" xfId="0" applyNumberFormat="1" applyFont="1" applyFill="1" applyBorder="1" applyAlignment="1">
      <alignment horizontal="center"/>
    </xf>
    <xf numFmtId="0" fontId="20" fillId="5" borderId="17" xfId="0" applyFont="1" applyFill="1" applyBorder="1" applyAlignment="1">
      <alignment horizontal="center"/>
    </xf>
    <xf numFmtId="0" fontId="20" fillId="5" borderId="16" xfId="0" applyNumberFormat="1" applyFont="1" applyFill="1" applyBorder="1" applyAlignment="1">
      <alignment horizontal="center"/>
    </xf>
    <xf numFmtId="0" fontId="20" fillId="5" borderId="18" xfId="0" applyFont="1" applyFill="1" applyBorder="1" applyAlignment="1">
      <alignment horizontal="center"/>
    </xf>
    <xf numFmtId="0" fontId="21" fillId="5" borderId="16" xfId="0" applyFont="1" applyFill="1" applyBorder="1" applyAlignment="1">
      <alignment horizontal="center"/>
    </xf>
    <xf numFmtId="37" fontId="21" fillId="5" borderId="16" xfId="0" applyNumberFormat="1" applyFont="1" applyFill="1" applyBorder="1" applyAlignment="1">
      <alignment horizontal="center"/>
    </xf>
    <xf numFmtId="39" fontId="21" fillId="5" borderId="16" xfId="0" applyNumberFormat="1" applyFont="1" applyFill="1" applyBorder="1" applyAlignment="1">
      <alignment horizontal="right"/>
    </xf>
    <xf numFmtId="39" fontId="21" fillId="5" borderId="16" xfId="0" applyNumberFormat="1" applyFont="1" applyFill="1" applyBorder="1" applyAlignment="1">
      <alignment horizontal="center"/>
    </xf>
    <xf numFmtId="3" fontId="21" fillId="5" borderId="16" xfId="0" applyNumberFormat="1" applyFont="1" applyFill="1" applyBorder="1" applyAlignment="1">
      <alignment horizontal="right"/>
    </xf>
    <xf numFmtId="3" fontId="21" fillId="5" borderId="16" xfId="0" applyNumberFormat="1" applyFont="1" applyFill="1" applyBorder="1" applyAlignment="1">
      <alignment horizontal="center"/>
    </xf>
    <xf numFmtId="4" fontId="21" fillId="5" borderId="16" xfId="0" applyNumberFormat="1" applyFont="1" applyFill="1" applyBorder="1" applyAlignment="1">
      <alignment horizontal="center"/>
    </xf>
    <xf numFmtId="39" fontId="21" fillId="5" borderId="13" xfId="0" applyNumberFormat="1" applyFont="1" applyFill="1" applyBorder="1" applyAlignment="1">
      <alignment horizontal="right"/>
    </xf>
    <xf numFmtId="0" fontId="20" fillId="5" borderId="16" xfId="0" applyFont="1" applyFill="1" applyBorder="1" applyAlignment="1">
      <alignment horizontal="center"/>
    </xf>
    <xf numFmtId="37" fontId="20" fillId="5" borderId="16" xfId="0" applyNumberFormat="1" applyFont="1" applyFill="1" applyBorder="1" applyAlignment="1">
      <alignment horizontal="center"/>
    </xf>
    <xf numFmtId="39" fontId="20" fillId="5" borderId="16" xfId="0" applyNumberFormat="1" applyFont="1" applyFill="1" applyBorder="1" applyAlignment="1">
      <alignment horizontal="right"/>
    </xf>
    <xf numFmtId="3" fontId="20" fillId="5" borderId="16" xfId="0" applyNumberFormat="1" applyFont="1" applyFill="1" applyBorder="1" applyAlignment="1">
      <alignment horizontal="center"/>
    </xf>
    <xf numFmtId="2" fontId="20" fillId="2" borderId="0" xfId="0" applyNumberFormat="1" applyFont="1" applyFill="1" applyBorder="1"/>
    <xf numFmtId="166" fontId="20" fillId="2" borderId="31" xfId="0" applyNumberFormat="1" applyFont="1" applyFill="1" applyBorder="1" applyAlignment="1">
      <alignment horizontal="center"/>
    </xf>
    <xf numFmtId="0" fontId="20" fillId="2" borderId="32" xfId="0" applyFont="1" applyFill="1" applyBorder="1" applyAlignment="1">
      <alignment horizontal="center"/>
    </xf>
    <xf numFmtId="0" fontId="20" fillId="2" borderId="31" xfId="0" applyNumberFormat="1" applyFont="1" applyFill="1" applyBorder="1" applyAlignment="1">
      <alignment horizontal="center"/>
    </xf>
    <xf numFmtId="0" fontId="20" fillId="2" borderId="33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20" fillId="2" borderId="0" xfId="0" applyNumberFormat="1" applyFont="1" applyFill="1" applyBorder="1" applyAlignment="1">
      <alignment horizontal="center"/>
    </xf>
    <xf numFmtId="39" fontId="21" fillId="2" borderId="5" xfId="0" applyNumberFormat="1" applyFont="1" applyFill="1" applyBorder="1" applyAlignment="1">
      <alignment horizontal="right"/>
    </xf>
    <xf numFmtId="0" fontId="20" fillId="4" borderId="16" xfId="0" applyFont="1" applyFill="1" applyBorder="1" applyAlignment="1">
      <alignment horizontal="center"/>
    </xf>
    <xf numFmtId="37" fontId="20" fillId="4" borderId="16" xfId="0" applyNumberFormat="1" applyFont="1" applyFill="1" applyBorder="1" applyAlignment="1">
      <alignment horizontal="center"/>
    </xf>
    <xf numFmtId="39" fontId="20" fillId="4" borderId="16" xfId="0" applyNumberFormat="1" applyFont="1" applyFill="1" applyBorder="1" applyAlignment="1">
      <alignment horizontal="right"/>
    </xf>
    <xf numFmtId="3" fontId="20" fillId="4" borderId="16" xfId="0" applyNumberFormat="1" applyFont="1" applyFill="1" applyBorder="1" applyAlignment="1">
      <alignment horizontal="center"/>
    </xf>
    <xf numFmtId="39" fontId="21" fillId="2" borderId="19" xfId="0" applyNumberFormat="1" applyFont="1" applyFill="1" applyBorder="1" applyAlignment="1">
      <alignment horizontal="right"/>
    </xf>
    <xf numFmtId="166" fontId="0" fillId="2" borderId="18" xfId="0" applyNumberFormat="1" applyFill="1" applyBorder="1" applyAlignment="1">
      <alignment horizontal="center"/>
    </xf>
    <xf numFmtId="16" fontId="0" fillId="2" borderId="18" xfId="0" applyNumberFormat="1" applyFill="1" applyBorder="1" applyAlignment="1">
      <alignment horizontal="center"/>
    </xf>
    <xf numFmtId="4" fontId="0" fillId="2" borderId="0" xfId="0" applyNumberFormat="1" applyFill="1" applyAlignment="1">
      <alignment horizontal="right"/>
    </xf>
    <xf numFmtId="4" fontId="13" fillId="2" borderId="0" xfId="0" applyNumberFormat="1" applyFont="1" applyFill="1" applyAlignment="1">
      <alignment horizontal="right"/>
    </xf>
    <xf numFmtId="39" fontId="6" fillId="2" borderId="13" xfId="0" applyNumberFormat="1" applyFont="1" applyFill="1" applyBorder="1" applyAlignment="1">
      <alignment horizontal="center"/>
    </xf>
    <xf numFmtId="3" fontId="6" fillId="2" borderId="13" xfId="0" applyNumberFormat="1" applyFont="1" applyFill="1" applyBorder="1" applyAlignment="1">
      <alignment horizontal="right"/>
    </xf>
    <xf numFmtId="0" fontId="0" fillId="2" borderId="31" xfId="0" applyFill="1" applyBorder="1" applyAlignment="1">
      <alignment horizontal="center"/>
    </xf>
    <xf numFmtId="16" fontId="0" fillId="2" borderId="12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0" xfId="0" applyNumberForma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37" fontId="6" fillId="2" borderId="8" xfId="0" applyNumberFormat="1" applyFont="1" applyFill="1" applyBorder="1" applyAlignment="1">
      <alignment horizontal="center"/>
    </xf>
    <xf numFmtId="39" fontId="6" fillId="2" borderId="8" xfId="0" applyNumberFormat="1" applyFont="1" applyFill="1" applyBorder="1" applyAlignment="1">
      <alignment horizontal="right"/>
    </xf>
    <xf numFmtId="39" fontId="6" fillId="2" borderId="8" xfId="0" applyNumberFormat="1" applyFont="1" applyFill="1" applyBorder="1" applyAlignment="1">
      <alignment horizontal="center"/>
    </xf>
    <xf numFmtId="3" fontId="6" fillId="2" borderId="8" xfId="0" applyNumberFormat="1" applyFont="1" applyFill="1" applyBorder="1" applyAlignment="1">
      <alignment horizontal="right"/>
    </xf>
    <xf numFmtId="3" fontId="6" fillId="2" borderId="8" xfId="0" applyNumberFormat="1" applyFont="1" applyFill="1" applyBorder="1" applyAlignment="1">
      <alignment horizontal="center"/>
    </xf>
    <xf numFmtId="16" fontId="0" fillId="2" borderId="21" xfId="0" applyNumberFormat="1" applyFill="1" applyBorder="1" applyAlignment="1">
      <alignment horizontal="center"/>
    </xf>
    <xf numFmtId="3" fontId="6" fillId="2" borderId="19" xfId="0" applyNumberFormat="1" applyFont="1" applyFill="1" applyBorder="1" applyAlignment="1">
      <alignment horizontal="right"/>
    </xf>
    <xf numFmtId="166" fontId="0" fillId="2" borderId="16" xfId="0" applyNumberFormat="1" applyFill="1" applyBorder="1" applyAlignment="1">
      <alignment horizontal="center"/>
    </xf>
    <xf numFmtId="0" fontId="0" fillId="2" borderId="16" xfId="0" applyNumberForma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0" fillId="2" borderId="24" xfId="0" applyNumberForma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4" xfId="0" applyNumberFormat="1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37" fontId="0" fillId="2" borderId="24" xfId="0" applyNumberFormat="1" applyFill="1" applyBorder="1" applyAlignment="1">
      <alignment horizontal="center"/>
    </xf>
    <xf numFmtId="39" fontId="0" fillId="2" borderId="24" xfId="0" applyNumberFormat="1" applyFill="1" applyBorder="1" applyAlignment="1">
      <alignment horizontal="right"/>
    </xf>
    <xf numFmtId="3" fontId="0" fillId="2" borderId="24" xfId="0" applyNumberForma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37" fontId="6" fillId="2" borderId="24" xfId="0" applyNumberFormat="1" applyFont="1" applyFill="1" applyBorder="1" applyAlignment="1">
      <alignment horizontal="center"/>
    </xf>
    <xf numFmtId="39" fontId="6" fillId="2" borderId="24" xfId="0" applyNumberFormat="1" applyFont="1" applyFill="1" applyBorder="1" applyAlignment="1">
      <alignment horizontal="right"/>
    </xf>
    <xf numFmtId="4" fontId="6" fillId="2" borderId="24" xfId="0" applyNumberFormat="1" applyFont="1" applyFill="1" applyBorder="1" applyAlignment="1">
      <alignment horizontal="center"/>
    </xf>
    <xf numFmtId="3" fontId="6" fillId="2" borderId="24" xfId="0" applyNumberFormat="1" applyFont="1" applyFill="1" applyBorder="1" applyAlignment="1">
      <alignment horizontal="right"/>
    </xf>
    <xf numFmtId="37" fontId="6" fillId="2" borderId="13" xfId="0" applyNumberFormat="1" applyFont="1" applyFill="1" applyBorder="1" applyAlignment="1">
      <alignment horizontal="right"/>
    </xf>
    <xf numFmtId="3" fontId="6" fillId="2" borderId="24" xfId="0" applyNumberFormat="1" applyFont="1" applyFill="1" applyBorder="1" applyAlignment="1">
      <alignment horizontal="center"/>
    </xf>
    <xf numFmtId="39" fontId="23" fillId="2" borderId="16" xfId="0" applyNumberFormat="1" applyFont="1" applyFill="1" applyBorder="1" applyAlignment="1">
      <alignment horizontal="right"/>
    </xf>
    <xf numFmtId="39" fontId="24" fillId="2" borderId="16" xfId="0" applyNumberFormat="1" applyFont="1" applyFill="1" applyBorder="1" applyAlignment="1">
      <alignment horizontal="right"/>
    </xf>
    <xf numFmtId="0" fontId="21" fillId="2" borderId="0" xfId="0" applyFont="1" applyFill="1" applyBorder="1" applyAlignment="1">
      <alignment horizontal="center"/>
    </xf>
    <xf numFmtId="37" fontId="21" fillId="2" borderId="0" xfId="0" applyNumberFormat="1" applyFont="1" applyFill="1" applyBorder="1" applyAlignment="1">
      <alignment horizontal="center"/>
    </xf>
    <xf numFmtId="39" fontId="21" fillId="2" borderId="0" xfId="0" applyNumberFormat="1" applyFont="1" applyFill="1" applyBorder="1" applyAlignment="1">
      <alignment horizontal="right"/>
    </xf>
    <xf numFmtId="3" fontId="21" fillId="2" borderId="0" xfId="0" applyNumberFormat="1" applyFont="1" applyFill="1" applyBorder="1" applyAlignment="1">
      <alignment horizontal="center"/>
    </xf>
    <xf numFmtId="4" fontId="21" fillId="2" borderId="0" xfId="0" applyNumberFormat="1" applyFont="1" applyFill="1" applyBorder="1" applyAlignment="1">
      <alignment horizontal="center"/>
    </xf>
    <xf numFmtId="0" fontId="20" fillId="2" borderId="9" xfId="0" applyFont="1" applyFill="1" applyBorder="1" applyAlignment="1">
      <alignment horizontal="center"/>
    </xf>
    <xf numFmtId="0" fontId="20" fillId="2" borderId="9" xfId="0" applyNumberFormat="1" applyFont="1" applyFill="1" applyBorder="1" applyAlignment="1">
      <alignment horizontal="center"/>
    </xf>
    <xf numFmtId="0" fontId="20" fillId="2" borderId="4" xfId="0" applyFont="1" applyFill="1" applyBorder="1" applyAlignment="1">
      <alignment horizontal="center"/>
    </xf>
    <xf numFmtId="0" fontId="20" fillId="2" borderId="4" xfId="0" applyNumberFormat="1" applyFont="1" applyFill="1" applyBorder="1" applyAlignment="1">
      <alignment horizontal="center"/>
    </xf>
    <xf numFmtId="0" fontId="21" fillId="2" borderId="4" xfId="0" applyFont="1" applyFill="1" applyBorder="1" applyAlignment="1">
      <alignment horizontal="center"/>
    </xf>
    <xf numFmtId="37" fontId="21" fillId="2" borderId="4" xfId="0" applyNumberFormat="1" applyFont="1" applyFill="1" applyBorder="1" applyAlignment="1">
      <alignment horizontal="center"/>
    </xf>
    <xf numFmtId="39" fontId="21" fillId="2" borderId="4" xfId="0" applyNumberFormat="1" applyFont="1" applyFill="1" applyBorder="1" applyAlignment="1">
      <alignment horizontal="right"/>
    </xf>
    <xf numFmtId="166" fontId="20" fillId="2" borderId="1" xfId="0" applyNumberFormat="1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20" fillId="2" borderId="1" xfId="0" applyNumberFormat="1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37" fontId="21" fillId="2" borderId="1" xfId="0" applyNumberFormat="1" applyFont="1" applyFill="1" applyBorder="1" applyAlignment="1">
      <alignment horizontal="center"/>
    </xf>
    <xf numFmtId="39" fontId="21" fillId="2" borderId="1" xfId="0" applyNumberFormat="1" applyFont="1" applyFill="1" applyBorder="1" applyAlignment="1">
      <alignment horizontal="right"/>
    </xf>
    <xf numFmtId="39" fontId="21" fillId="2" borderId="1" xfId="0" applyNumberFormat="1" applyFont="1" applyFill="1" applyBorder="1" applyAlignment="1">
      <alignment horizontal="center"/>
    </xf>
    <xf numFmtId="3" fontId="21" fillId="2" borderId="1" xfId="0" applyNumberFormat="1" applyFont="1" applyFill="1" applyBorder="1" applyAlignment="1">
      <alignment horizontal="right"/>
    </xf>
    <xf numFmtId="166" fontId="20" fillId="2" borderId="11" xfId="0" applyNumberFormat="1" applyFont="1" applyFill="1" applyBorder="1" applyAlignment="1">
      <alignment horizontal="center"/>
    </xf>
    <xf numFmtId="0" fontId="20" fillId="2" borderId="11" xfId="0" applyFont="1" applyFill="1" applyBorder="1" applyAlignment="1">
      <alignment horizontal="center"/>
    </xf>
    <xf numFmtId="0" fontId="20" fillId="2" borderId="11" xfId="0" applyNumberFormat="1" applyFont="1" applyFill="1" applyBorder="1" applyAlignment="1">
      <alignment horizontal="center"/>
    </xf>
    <xf numFmtId="0" fontId="21" fillId="2" borderId="11" xfId="0" applyFont="1" applyFill="1" applyBorder="1" applyAlignment="1">
      <alignment horizontal="center"/>
    </xf>
    <xf numFmtId="37" fontId="21" fillId="2" borderId="11" xfId="0" applyNumberFormat="1" applyFont="1" applyFill="1" applyBorder="1" applyAlignment="1">
      <alignment horizontal="center"/>
    </xf>
    <xf numFmtId="39" fontId="21" fillId="2" borderId="11" xfId="0" applyNumberFormat="1" applyFont="1" applyFill="1" applyBorder="1" applyAlignment="1">
      <alignment horizontal="right"/>
    </xf>
    <xf numFmtId="39" fontId="21" fillId="2" borderId="11" xfId="0" applyNumberFormat="1" applyFont="1" applyFill="1" applyBorder="1" applyAlignment="1">
      <alignment horizontal="center"/>
    </xf>
    <xf numFmtId="3" fontId="21" fillId="2" borderId="11" xfId="0" applyNumberFormat="1" applyFont="1" applyFill="1" applyBorder="1" applyAlignment="1">
      <alignment horizontal="right"/>
    </xf>
    <xf numFmtId="166" fontId="20" fillId="2" borderId="9" xfId="0" applyNumberFormat="1" applyFont="1" applyFill="1" applyBorder="1" applyAlignment="1">
      <alignment horizontal="center"/>
    </xf>
    <xf numFmtId="0" fontId="21" fillId="2" borderId="9" xfId="0" applyFont="1" applyFill="1" applyBorder="1" applyAlignment="1">
      <alignment horizontal="center"/>
    </xf>
    <xf numFmtId="37" fontId="21" fillId="2" borderId="9" xfId="0" applyNumberFormat="1" applyFont="1" applyFill="1" applyBorder="1" applyAlignment="1">
      <alignment horizontal="center"/>
    </xf>
    <xf numFmtId="39" fontId="21" fillId="2" borderId="9" xfId="0" applyNumberFormat="1" applyFont="1" applyFill="1" applyBorder="1" applyAlignment="1">
      <alignment horizontal="right"/>
    </xf>
    <xf numFmtId="39" fontId="21" fillId="2" borderId="9" xfId="0" applyNumberFormat="1" applyFont="1" applyFill="1" applyBorder="1" applyAlignment="1">
      <alignment horizontal="center"/>
    </xf>
    <xf numFmtId="3" fontId="21" fillId="2" borderId="9" xfId="0" applyNumberFormat="1" applyFont="1" applyFill="1" applyBorder="1" applyAlignment="1">
      <alignment horizontal="right"/>
    </xf>
    <xf numFmtId="3" fontId="21" fillId="2" borderId="1" xfId="0" applyNumberFormat="1" applyFont="1" applyFill="1" applyBorder="1" applyAlignment="1">
      <alignment horizontal="center"/>
    </xf>
    <xf numFmtId="3" fontId="21" fillId="2" borderId="11" xfId="0" applyNumberFormat="1" applyFont="1" applyFill="1" applyBorder="1" applyAlignment="1">
      <alignment horizontal="center"/>
    </xf>
    <xf numFmtId="3" fontId="21" fillId="2" borderId="9" xfId="0" applyNumberFormat="1" applyFont="1" applyFill="1" applyBorder="1" applyAlignment="1">
      <alignment horizontal="center"/>
    </xf>
    <xf numFmtId="4" fontId="21" fillId="2" borderId="1" xfId="0" applyNumberFormat="1" applyFont="1" applyFill="1" applyBorder="1" applyAlignment="1">
      <alignment horizontal="center"/>
    </xf>
    <xf numFmtId="4" fontId="21" fillId="2" borderId="11" xfId="0" applyNumberFormat="1" applyFont="1" applyFill="1" applyBorder="1" applyAlignment="1">
      <alignment horizontal="center"/>
    </xf>
    <xf numFmtId="4" fontId="21" fillId="2" borderId="9" xfId="0" applyNumberFormat="1" applyFont="1" applyFill="1" applyBorder="1" applyAlignment="1">
      <alignment horizontal="center"/>
    </xf>
    <xf numFmtId="3" fontId="20" fillId="2" borderId="0" xfId="0" applyNumberFormat="1" applyFont="1" applyFill="1" applyBorder="1" applyAlignment="1">
      <alignment horizontal="center"/>
    </xf>
    <xf numFmtId="37" fontId="20" fillId="2" borderId="1" xfId="0" applyNumberFormat="1" applyFont="1" applyFill="1" applyBorder="1" applyAlignment="1">
      <alignment horizontal="center"/>
    </xf>
    <xf numFmtId="39" fontId="20" fillId="2" borderId="1" xfId="0" applyNumberFormat="1" applyFont="1" applyFill="1" applyBorder="1" applyAlignment="1">
      <alignment horizontal="right"/>
    </xf>
    <xf numFmtId="3" fontId="20" fillId="2" borderId="1" xfId="0" applyNumberFormat="1" applyFont="1" applyFill="1" applyBorder="1" applyAlignment="1">
      <alignment horizontal="center"/>
    </xf>
    <xf numFmtId="166" fontId="20" fillId="2" borderId="13" xfId="0" applyNumberFormat="1" applyFont="1" applyFill="1" applyBorder="1" applyAlignment="1">
      <alignment horizontal="center"/>
    </xf>
    <xf numFmtId="0" fontId="20" fillId="2" borderId="14" xfId="0" applyFont="1" applyFill="1" applyBorder="1" applyAlignment="1">
      <alignment horizontal="center"/>
    </xf>
    <xf numFmtId="0" fontId="20" fillId="2" borderId="13" xfId="0" applyNumberFormat="1" applyFont="1" applyFill="1" applyBorder="1" applyAlignment="1">
      <alignment horizontal="center"/>
    </xf>
    <xf numFmtId="0" fontId="20" fillId="2" borderId="15" xfId="0" applyFont="1" applyFill="1" applyBorder="1" applyAlignment="1">
      <alignment horizontal="center"/>
    </xf>
    <xf numFmtId="0" fontId="21" fillId="2" borderId="13" xfId="0" applyFont="1" applyFill="1" applyBorder="1" applyAlignment="1">
      <alignment horizontal="center"/>
    </xf>
    <xf numFmtId="37" fontId="21" fillId="2" borderId="13" xfId="0" applyNumberFormat="1" applyFont="1" applyFill="1" applyBorder="1" applyAlignment="1">
      <alignment horizontal="center"/>
    </xf>
    <xf numFmtId="4" fontId="21" fillId="2" borderId="13" xfId="0" applyNumberFormat="1" applyFont="1" applyFill="1" applyBorder="1" applyAlignment="1">
      <alignment horizontal="center"/>
    </xf>
    <xf numFmtId="3" fontId="21" fillId="2" borderId="13" xfId="0" applyNumberFormat="1" applyFont="1" applyFill="1" applyBorder="1" applyAlignment="1">
      <alignment horizontal="right"/>
    </xf>
    <xf numFmtId="3" fontId="21" fillId="2" borderId="13" xfId="0" applyNumberFormat="1" applyFont="1" applyFill="1" applyBorder="1" applyAlignment="1">
      <alignment horizontal="center"/>
    </xf>
    <xf numFmtId="0" fontId="20" fillId="2" borderId="1" xfId="0" applyFont="1" applyFill="1" applyBorder="1"/>
    <xf numFmtId="39" fontId="20" fillId="2" borderId="1" xfId="0" applyNumberFormat="1" applyFont="1" applyFill="1" applyBorder="1"/>
    <xf numFmtId="3" fontId="20" fillId="2" borderId="11" xfId="0" applyNumberFormat="1" applyFont="1" applyFill="1" applyBorder="1" applyAlignment="1">
      <alignment horizontal="center"/>
    </xf>
    <xf numFmtId="3" fontId="20" fillId="2" borderId="9" xfId="0" applyNumberFormat="1" applyFont="1" applyFill="1" applyBorder="1" applyAlignment="1">
      <alignment horizontal="center"/>
    </xf>
    <xf numFmtId="37" fontId="20" fillId="2" borderId="11" xfId="0" applyNumberFormat="1" applyFont="1" applyFill="1" applyBorder="1" applyAlignment="1">
      <alignment horizontal="center"/>
    </xf>
    <xf numFmtId="39" fontId="20" fillId="2" borderId="11" xfId="0" applyNumberFormat="1" applyFont="1" applyFill="1" applyBorder="1" applyAlignment="1">
      <alignment horizontal="right"/>
    </xf>
    <xf numFmtId="37" fontId="20" fillId="2" borderId="9" xfId="0" applyNumberFormat="1" applyFont="1" applyFill="1" applyBorder="1" applyAlignment="1">
      <alignment horizontal="center"/>
    </xf>
    <xf numFmtId="39" fontId="20" fillId="2" borderId="9" xfId="0" applyNumberFormat="1" applyFont="1" applyFill="1" applyBorder="1" applyAlignment="1">
      <alignment horizontal="right"/>
    </xf>
    <xf numFmtId="3" fontId="21" fillId="2" borderId="19" xfId="0" applyNumberFormat="1" applyFont="1" applyFill="1" applyBorder="1" applyAlignment="1">
      <alignment horizontal="center"/>
    </xf>
    <xf numFmtId="39" fontId="22" fillId="2" borderId="1" xfId="0" applyNumberFormat="1" applyFont="1" applyFill="1" applyBorder="1"/>
    <xf numFmtId="37" fontId="22" fillId="2" borderId="1" xfId="0" applyNumberFormat="1" applyFont="1" applyFill="1" applyBorder="1"/>
    <xf numFmtId="37" fontId="22" fillId="2" borderId="0" xfId="0" applyNumberFormat="1" applyFont="1" applyFill="1"/>
    <xf numFmtId="39" fontId="12" fillId="2" borderId="13" xfId="0" applyNumberFormat="1" applyFont="1" applyFill="1" applyBorder="1" applyAlignment="1">
      <alignment horizontal="right"/>
    </xf>
    <xf numFmtId="3" fontId="12" fillId="2" borderId="16" xfId="0" applyNumberFormat="1" applyFont="1" applyFill="1" applyBorder="1" applyAlignment="1">
      <alignment horizontal="center"/>
    </xf>
    <xf numFmtId="0" fontId="20" fillId="2" borderId="4" xfId="0" applyFont="1" applyFill="1" applyBorder="1"/>
    <xf numFmtId="39" fontId="12" fillId="2" borderId="0" xfId="0" applyNumberFormat="1" applyFont="1" applyFill="1" applyBorder="1" applyAlignment="1">
      <alignment horizontal="right"/>
    </xf>
    <xf numFmtId="37" fontId="12" fillId="2" borderId="0" xfId="0" applyNumberFormat="1" applyFont="1" applyFill="1" applyBorder="1" applyAlignment="1">
      <alignment horizontal="right"/>
    </xf>
    <xf numFmtId="164" fontId="20" fillId="2" borderId="1" xfId="1" applyNumberFormat="1" applyFont="1" applyFill="1" applyBorder="1" applyAlignment="1">
      <alignment horizontal="center" vertical="center"/>
    </xf>
    <xf numFmtId="0" fontId="17" fillId="2" borderId="11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27" fillId="2" borderId="8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166" fontId="22" fillId="2" borderId="4" xfId="0" applyNumberFormat="1" applyFont="1" applyFill="1" applyBorder="1" applyAlignment="1">
      <alignment horizontal="center"/>
    </xf>
    <xf numFmtId="39" fontId="12" fillId="2" borderId="4" xfId="0" applyNumberFormat="1" applyFont="1" applyFill="1" applyBorder="1" applyAlignment="1">
      <alignment horizontal="right"/>
    </xf>
    <xf numFmtId="4" fontId="21" fillId="2" borderId="4" xfId="0" applyNumberFormat="1" applyFont="1" applyFill="1" applyBorder="1" applyAlignment="1">
      <alignment horizontal="center"/>
    </xf>
    <xf numFmtId="37" fontId="12" fillId="2" borderId="4" xfId="0" applyNumberFormat="1" applyFont="1" applyFill="1" applyBorder="1" applyAlignment="1">
      <alignment horizontal="right"/>
    </xf>
    <xf numFmtId="0" fontId="19" fillId="2" borderId="8" xfId="0" applyFont="1" applyFill="1" applyBorder="1" applyAlignment="1">
      <alignment horizontal="center" vertical="center"/>
    </xf>
    <xf numFmtId="39" fontId="22" fillId="2" borderId="4" xfId="0" applyNumberFormat="1" applyFont="1" applyFill="1" applyBorder="1"/>
    <xf numFmtId="3" fontId="22" fillId="2" borderId="4" xfId="0" applyNumberFormat="1" applyFont="1" applyFill="1" applyBorder="1"/>
    <xf numFmtId="164" fontId="20" fillId="2" borderId="1" xfId="1" applyNumberFormat="1" applyFont="1" applyFill="1" applyBorder="1"/>
    <xf numFmtId="0" fontId="22" fillId="2" borderId="1" xfId="0" applyFont="1" applyFill="1" applyBorder="1" applyAlignment="1">
      <alignment horizontal="center"/>
    </xf>
    <xf numFmtId="0" fontId="22" fillId="2" borderId="0" xfId="0" applyFont="1" applyFill="1" applyBorder="1" applyAlignment="1">
      <alignment horizontal="center"/>
    </xf>
    <xf numFmtId="4" fontId="22" fillId="2" borderId="0" xfId="0" applyNumberFormat="1" applyFont="1" applyFill="1"/>
    <xf numFmtId="41" fontId="20" fillId="2" borderId="1" xfId="1" applyNumberFormat="1" applyFont="1" applyFill="1" applyBorder="1"/>
    <xf numFmtId="3" fontId="20" fillId="2" borderId="1" xfId="0" applyNumberFormat="1" applyFont="1" applyFill="1" applyBorder="1"/>
    <xf numFmtId="165" fontId="20" fillId="2" borderId="1" xfId="0" applyNumberFormat="1" applyFont="1" applyFill="1" applyBorder="1"/>
    <xf numFmtId="165" fontId="22" fillId="2" borderId="1" xfId="0" applyNumberFormat="1" applyFont="1" applyFill="1" applyBorder="1"/>
    <xf numFmtId="165" fontId="22" fillId="2" borderId="4" xfId="0" applyNumberFormat="1" applyFont="1" applyFill="1" applyBorder="1"/>
    <xf numFmtId="165" fontId="22" fillId="2" borderId="0" xfId="0" applyNumberFormat="1" applyFont="1" applyFill="1"/>
    <xf numFmtId="41" fontId="22" fillId="2" borderId="1" xfId="0" applyNumberFormat="1" applyFont="1" applyFill="1" applyBorder="1"/>
    <xf numFmtId="3" fontId="22" fillId="2" borderId="1" xfId="0" applyNumberFormat="1" applyFont="1" applyFill="1" applyBorder="1"/>
    <xf numFmtId="41" fontId="22" fillId="2" borderId="0" xfId="0" applyNumberFormat="1" applyFont="1" applyFill="1" applyBorder="1"/>
    <xf numFmtId="3" fontId="22" fillId="2" borderId="0" xfId="0" applyNumberFormat="1" applyFont="1" applyFill="1" applyBorder="1"/>
    <xf numFmtId="41" fontId="28" fillId="2" borderId="0" xfId="0" applyNumberFormat="1" applyFont="1" applyFill="1" applyBorder="1"/>
    <xf numFmtId="0" fontId="22" fillId="2" borderId="0" xfId="0" applyFont="1" applyFill="1" applyBorder="1"/>
    <xf numFmtId="0" fontId="28" fillId="2" borderId="0" xfId="0" applyFont="1" applyFill="1" applyBorder="1"/>
    <xf numFmtId="0" fontId="18" fillId="2" borderId="5" xfId="0" applyFont="1" applyFill="1" applyBorder="1" applyAlignment="1">
      <alignment horizontal="center" vertical="center"/>
    </xf>
    <xf numFmtId="166" fontId="22" fillId="2" borderId="0" xfId="0" applyNumberFormat="1" applyFont="1" applyFill="1" applyBorder="1" applyAlignment="1">
      <alignment horizontal="center"/>
    </xf>
    <xf numFmtId="39" fontId="21" fillId="2" borderId="6" xfId="0" applyNumberFormat="1" applyFont="1" applyFill="1" applyBorder="1" applyAlignment="1">
      <alignment horizontal="right"/>
    </xf>
    <xf numFmtId="165" fontId="22" fillId="2" borderId="0" xfId="0" applyNumberFormat="1" applyFont="1" applyFill="1" applyBorder="1"/>
    <xf numFmtId="166" fontId="20" fillId="2" borderId="19" xfId="0" applyNumberFormat="1" applyFont="1" applyFill="1" applyBorder="1" applyAlignment="1">
      <alignment horizontal="center"/>
    </xf>
    <xf numFmtId="0" fontId="20" fillId="2" borderId="20" xfId="0" applyFont="1" applyFill="1" applyBorder="1" applyAlignment="1">
      <alignment horizontal="center"/>
    </xf>
    <xf numFmtId="0" fontId="20" fillId="2" borderId="19" xfId="0" applyNumberFormat="1" applyFont="1" applyFill="1" applyBorder="1" applyAlignment="1">
      <alignment horizontal="center"/>
    </xf>
    <xf numFmtId="0" fontId="20" fillId="2" borderId="21" xfId="0" applyFont="1" applyFill="1" applyBorder="1" applyAlignment="1">
      <alignment horizontal="center"/>
    </xf>
    <xf numFmtId="37" fontId="21" fillId="2" borderId="19" xfId="0" applyNumberFormat="1" applyFont="1" applyFill="1" applyBorder="1" applyAlignment="1">
      <alignment horizontal="center"/>
    </xf>
    <xf numFmtId="4" fontId="21" fillId="2" borderId="19" xfId="0" applyNumberFormat="1" applyFont="1" applyFill="1" applyBorder="1" applyAlignment="1">
      <alignment horizontal="center"/>
    </xf>
    <xf numFmtId="3" fontId="21" fillId="2" borderId="19" xfId="0" applyNumberFormat="1" applyFont="1" applyFill="1" applyBorder="1" applyAlignment="1">
      <alignment horizontal="right"/>
    </xf>
    <xf numFmtId="0" fontId="18" fillId="2" borderId="0" xfId="0" applyFont="1" applyFill="1" applyBorder="1" applyAlignment="1">
      <alignment horizontal="center" vertical="center"/>
    </xf>
    <xf numFmtId="4" fontId="12" fillId="2" borderId="0" xfId="0" applyNumberFormat="1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 vertical="center"/>
    </xf>
    <xf numFmtId="37" fontId="20" fillId="2" borderId="1" xfId="0" applyNumberFormat="1" applyFont="1" applyFill="1" applyBorder="1"/>
    <xf numFmtId="37" fontId="21" fillId="2" borderId="1" xfId="0" applyNumberFormat="1" applyFont="1" applyFill="1" applyBorder="1" applyAlignment="1">
      <alignment horizontal="right"/>
    </xf>
    <xf numFmtId="0" fontId="20" fillId="2" borderId="13" xfId="0" applyFont="1" applyFill="1" applyBorder="1" applyAlignment="1">
      <alignment horizontal="center"/>
    </xf>
    <xf numFmtId="37" fontId="20" fillId="2" borderId="13" xfId="0" applyNumberFormat="1" applyFont="1" applyFill="1" applyBorder="1" applyAlignment="1">
      <alignment horizontal="center"/>
    </xf>
    <xf numFmtId="3" fontId="20" fillId="2" borderId="13" xfId="0" applyNumberFormat="1" applyFont="1" applyFill="1" applyBorder="1" applyAlignment="1">
      <alignment horizontal="center"/>
    </xf>
    <xf numFmtId="3" fontId="20" fillId="2" borderId="0" xfId="0" applyNumberFormat="1" applyFont="1" applyFill="1"/>
    <xf numFmtId="39" fontId="21" fillId="2" borderId="13" xfId="0" applyNumberFormat="1" applyFont="1" applyFill="1" applyBorder="1" applyAlignment="1">
      <alignment horizontal="center"/>
    </xf>
    <xf numFmtId="37" fontId="20" fillId="2" borderId="13" xfId="0" applyNumberFormat="1" applyFont="1" applyFill="1" applyBorder="1" applyAlignment="1">
      <alignment horizontal="right"/>
    </xf>
    <xf numFmtId="0" fontId="19" fillId="2" borderId="1" xfId="0" applyFont="1" applyFill="1" applyBorder="1" applyAlignment="1">
      <alignment horizontal="center" vertical="center"/>
    </xf>
    <xf numFmtId="166" fontId="0" fillId="2" borderId="33" xfId="0" applyNumberFormat="1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2" xfId="0" applyNumberFormat="1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37" fontId="0" fillId="2" borderId="31" xfId="0" applyNumberFormat="1" applyFill="1" applyBorder="1" applyAlignment="1">
      <alignment horizontal="center"/>
    </xf>
    <xf numFmtId="39" fontId="0" fillId="2" borderId="31" xfId="0" applyNumberFormat="1" applyFill="1" applyBorder="1" applyAlignment="1">
      <alignment horizontal="right"/>
    </xf>
    <xf numFmtId="4" fontId="0" fillId="2" borderId="31" xfId="0" applyNumberFormat="1" applyFill="1" applyBorder="1" applyAlignment="1">
      <alignment horizontal="center"/>
    </xf>
    <xf numFmtId="3" fontId="0" fillId="2" borderId="31" xfId="0" applyNumberFormat="1" applyFill="1" applyBorder="1" applyAlignment="1">
      <alignment horizontal="right"/>
    </xf>
    <xf numFmtId="3" fontId="0" fillId="2" borderId="31" xfId="0" applyNumberFormat="1" applyFill="1" applyBorder="1" applyAlignment="1">
      <alignment horizontal="center"/>
    </xf>
    <xf numFmtId="166" fontId="0" fillId="2" borderId="34" xfId="0" applyNumberFormat="1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5" xfId="0" applyNumberFormat="1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37" fontId="6" fillId="2" borderId="22" xfId="0" applyNumberFormat="1" applyFont="1" applyFill="1" applyBorder="1" applyAlignment="1">
      <alignment horizontal="center"/>
    </xf>
    <xf numFmtId="39" fontId="6" fillId="2" borderId="22" xfId="0" applyNumberFormat="1" applyFont="1" applyFill="1" applyBorder="1" applyAlignment="1">
      <alignment horizontal="right"/>
    </xf>
    <xf numFmtId="4" fontId="6" fillId="2" borderId="22" xfId="0" applyNumberFormat="1" applyFont="1" applyFill="1" applyBorder="1" applyAlignment="1">
      <alignment horizontal="center"/>
    </xf>
    <xf numFmtId="3" fontId="6" fillId="2" borderId="22" xfId="0" applyNumberFormat="1" applyFont="1" applyFill="1" applyBorder="1" applyAlignment="1">
      <alignment horizontal="right"/>
    </xf>
    <xf numFmtId="3" fontId="6" fillId="2" borderId="22" xfId="0" applyNumberFormat="1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 vertical="center"/>
    </xf>
    <xf numFmtId="0" fontId="21" fillId="2" borderId="31" xfId="0" applyFont="1" applyFill="1" applyBorder="1" applyAlignment="1">
      <alignment horizontal="center"/>
    </xf>
    <xf numFmtId="37" fontId="21" fillId="2" borderId="31" xfId="0" applyNumberFormat="1" applyFont="1" applyFill="1" applyBorder="1" applyAlignment="1">
      <alignment horizontal="center"/>
    </xf>
    <xf numFmtId="39" fontId="21" fillId="2" borderId="31" xfId="0" applyNumberFormat="1" applyFont="1" applyFill="1" applyBorder="1" applyAlignment="1">
      <alignment horizontal="right"/>
    </xf>
    <xf numFmtId="39" fontId="21" fillId="2" borderId="31" xfId="0" applyNumberFormat="1" applyFont="1" applyFill="1" applyBorder="1" applyAlignment="1">
      <alignment horizontal="center"/>
    </xf>
    <xf numFmtId="3" fontId="21" fillId="2" borderId="31" xfId="0" applyNumberFormat="1" applyFont="1" applyFill="1" applyBorder="1" applyAlignment="1">
      <alignment horizontal="right"/>
    </xf>
    <xf numFmtId="3" fontId="21" fillId="2" borderId="31" xfId="0" applyNumberFormat="1" applyFont="1" applyFill="1" applyBorder="1" applyAlignment="1">
      <alignment horizontal="center"/>
    </xf>
    <xf numFmtId="167" fontId="20" fillId="2" borderId="16" xfId="0" applyNumberFormat="1" applyFont="1" applyFill="1" applyBorder="1" applyAlignment="1">
      <alignment horizontal="right"/>
    </xf>
    <xf numFmtId="168" fontId="20" fillId="3" borderId="16" xfId="0" applyNumberFormat="1" applyFont="1" applyFill="1" applyBorder="1" applyAlignment="1">
      <alignment horizontal="center"/>
    </xf>
    <xf numFmtId="168" fontId="21" fillId="4" borderId="16" xfId="0" applyNumberFormat="1" applyFont="1" applyFill="1" applyBorder="1" applyAlignment="1">
      <alignment horizontal="center"/>
    </xf>
    <xf numFmtId="168" fontId="20" fillId="4" borderId="16" xfId="0" applyNumberFormat="1" applyFont="1" applyFill="1" applyBorder="1" applyAlignment="1">
      <alignment horizontal="center"/>
    </xf>
    <xf numFmtId="168" fontId="20" fillId="5" borderId="16" xfId="0" applyNumberFormat="1" applyFont="1" applyFill="1" applyBorder="1" applyAlignment="1">
      <alignment horizontal="center"/>
    </xf>
    <xf numFmtId="168" fontId="20" fillId="2" borderId="16" xfId="0" applyNumberFormat="1" applyFont="1" applyFill="1" applyBorder="1" applyAlignment="1">
      <alignment horizontal="center"/>
    </xf>
    <xf numFmtId="168" fontId="21" fillId="3" borderId="16" xfId="0" applyNumberFormat="1" applyFont="1" applyFill="1" applyBorder="1" applyAlignment="1">
      <alignment horizontal="center"/>
    </xf>
    <xf numFmtId="168" fontId="20" fillId="7" borderId="16" xfId="0" applyNumberFormat="1" applyFont="1" applyFill="1" applyBorder="1" applyAlignment="1">
      <alignment horizontal="center"/>
    </xf>
    <xf numFmtId="168" fontId="21" fillId="7" borderId="16" xfId="0" applyNumberFormat="1" applyFont="1" applyFill="1" applyBorder="1" applyAlignment="1">
      <alignment horizontal="center"/>
    </xf>
    <xf numFmtId="168" fontId="20" fillId="13" borderId="16" xfId="0" applyNumberFormat="1" applyFont="1" applyFill="1" applyBorder="1" applyAlignment="1">
      <alignment horizontal="center"/>
    </xf>
    <xf numFmtId="168" fontId="20" fillId="14" borderId="16" xfId="0" applyNumberFormat="1" applyFont="1" applyFill="1" applyBorder="1" applyAlignment="1">
      <alignment horizontal="center"/>
    </xf>
    <xf numFmtId="168" fontId="0" fillId="6" borderId="16" xfId="0" applyNumberFormat="1" applyFill="1" applyBorder="1" applyAlignment="1">
      <alignment horizontal="center"/>
    </xf>
    <xf numFmtId="168" fontId="6" fillId="6" borderId="16" xfId="0" applyNumberFormat="1" applyFont="1" applyFill="1" applyBorder="1" applyAlignment="1">
      <alignment horizontal="center"/>
    </xf>
    <xf numFmtId="168" fontId="0" fillId="10" borderId="16" xfId="0" applyNumberFormat="1" applyFill="1" applyBorder="1" applyAlignment="1">
      <alignment horizontal="center"/>
    </xf>
    <xf numFmtId="168" fontId="0" fillId="11" borderId="16" xfId="0" applyNumberFormat="1" applyFill="1" applyBorder="1" applyAlignment="1">
      <alignment horizontal="center"/>
    </xf>
    <xf numFmtId="168" fontId="0" fillId="9" borderId="16" xfId="0" applyNumberFormat="1" applyFill="1" applyBorder="1" applyAlignment="1">
      <alignment horizontal="center"/>
    </xf>
    <xf numFmtId="168" fontId="0" fillId="8" borderId="16" xfId="0" applyNumberFormat="1" applyFill="1" applyBorder="1" applyAlignment="1">
      <alignment horizontal="center"/>
    </xf>
    <xf numFmtId="168" fontId="0" fillId="12" borderId="16" xfId="0" applyNumberFormat="1" applyFill="1" applyBorder="1" applyAlignment="1">
      <alignment horizontal="center"/>
    </xf>
    <xf numFmtId="168" fontId="0" fillId="7" borderId="16" xfId="0" applyNumberFormat="1" applyFill="1" applyBorder="1" applyAlignment="1">
      <alignment horizontal="center"/>
    </xf>
    <xf numFmtId="168" fontId="0" fillId="13" borderId="16" xfId="0" applyNumberFormat="1" applyFill="1" applyBorder="1" applyAlignment="1">
      <alignment horizontal="center"/>
    </xf>
    <xf numFmtId="168" fontId="0" fillId="14" borderId="16" xfId="0" applyNumberFormat="1" applyFill="1" applyBorder="1" applyAlignment="1">
      <alignment horizontal="center"/>
    </xf>
    <xf numFmtId="168" fontId="0" fillId="7" borderId="24" xfId="0" applyNumberFormat="1" applyFill="1" applyBorder="1" applyAlignment="1">
      <alignment horizontal="center"/>
    </xf>
    <xf numFmtId="168" fontId="0" fillId="3" borderId="18" xfId="0" applyNumberFormat="1" applyFill="1" applyBorder="1" applyAlignment="1">
      <alignment horizontal="center"/>
    </xf>
    <xf numFmtId="168" fontId="0" fillId="3" borderId="17" xfId="0" applyNumberFormat="1" applyFill="1" applyBorder="1" applyAlignment="1">
      <alignment horizontal="center"/>
    </xf>
    <xf numFmtId="168" fontId="0" fillId="4" borderId="18" xfId="0" applyNumberFormat="1" applyFill="1" applyBorder="1" applyAlignment="1">
      <alignment horizontal="center"/>
    </xf>
    <xf numFmtId="168" fontId="0" fillId="4" borderId="17" xfId="0" applyNumberFormat="1" applyFill="1" applyBorder="1" applyAlignment="1">
      <alignment horizontal="center"/>
    </xf>
    <xf numFmtId="168" fontId="0" fillId="5" borderId="18" xfId="0" applyNumberFormat="1" applyFill="1" applyBorder="1" applyAlignment="1">
      <alignment horizontal="center"/>
    </xf>
    <xf numFmtId="168" fontId="0" fillId="5" borderId="17" xfId="0" applyNumberFormat="1" applyFill="1" applyBorder="1" applyAlignment="1">
      <alignment horizontal="center"/>
    </xf>
    <xf numFmtId="168" fontId="0" fillId="2" borderId="18" xfId="0" applyNumberFormat="1" applyFill="1" applyBorder="1" applyAlignment="1">
      <alignment horizontal="center"/>
    </xf>
    <xf numFmtId="168" fontId="0" fillId="2" borderId="17" xfId="0" applyNumberFormat="1" applyFill="1" applyBorder="1" applyAlignment="1">
      <alignment horizontal="center"/>
    </xf>
    <xf numFmtId="168" fontId="6" fillId="2" borderId="21" xfId="0" applyNumberFormat="1" applyFont="1" applyFill="1" applyBorder="1" applyAlignment="1">
      <alignment horizontal="center"/>
    </xf>
    <xf numFmtId="168" fontId="6" fillId="2" borderId="20" xfId="0" applyNumberFormat="1" applyFont="1" applyFill="1" applyBorder="1" applyAlignment="1">
      <alignment horizontal="center"/>
    </xf>
    <xf numFmtId="168" fontId="0" fillId="2" borderId="21" xfId="0" applyNumberFormat="1" applyFill="1" applyBorder="1" applyAlignment="1">
      <alignment horizontal="center"/>
    </xf>
    <xf numFmtId="168" fontId="0" fillId="2" borderId="20" xfId="0" applyNumberFormat="1" applyFill="1" applyBorder="1" applyAlignment="1">
      <alignment horizontal="center"/>
    </xf>
    <xf numFmtId="0" fontId="22" fillId="2" borderId="0" xfId="0" applyFont="1" applyFill="1" applyAlignment="1">
      <alignment horizontal="center"/>
    </xf>
    <xf numFmtId="0" fontId="22" fillId="2" borderId="8" xfId="0" applyFont="1" applyFill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/>
    </xf>
    <xf numFmtId="0" fontId="25" fillId="2" borderId="8" xfId="0" applyFont="1" applyFill="1" applyBorder="1" applyAlignment="1">
      <alignment horizontal="center" vertical="center"/>
    </xf>
    <xf numFmtId="0" fontId="25" fillId="2" borderId="5" xfId="0" applyFont="1" applyFill="1" applyBorder="1" applyAlignment="1">
      <alignment horizontal="center" vertical="center"/>
    </xf>
    <xf numFmtId="0" fontId="19" fillId="2" borderId="8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/>
    </xf>
    <xf numFmtId="0" fontId="26" fillId="2" borderId="8" xfId="0" applyFont="1" applyFill="1" applyBorder="1" applyAlignment="1">
      <alignment horizontal="center" vertical="center"/>
    </xf>
    <xf numFmtId="0" fontId="26" fillId="2" borderId="5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/>
    </xf>
    <xf numFmtId="0" fontId="26" fillId="2" borderId="4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28575</xdr:colOff>
          <xdr:row>0</xdr:row>
          <xdr:rowOff>0</xdr:rowOff>
        </xdr:to>
        <xdr:sp macro="" textlink="">
          <xdr:nvSpPr>
            <xdr:cNvPr id="28673" name="Object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28575</xdr:colOff>
          <xdr:row>0</xdr:row>
          <xdr:rowOff>0</xdr:rowOff>
        </xdr:to>
        <xdr:sp macro="" textlink="">
          <xdr:nvSpPr>
            <xdr:cNvPr id="108545" name="Object 1" hidden="1">
              <a:extLst>
                <a:ext uri="{63B3BB69-23CF-44E3-9099-C40C66FF867C}">
                  <a14:compatExt spid="_x0000_s1085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51"/>
  <sheetViews>
    <sheetView zoomScale="75" workbookViewId="0">
      <pane ySplit="1" topLeftCell="A2" activePane="bottomLeft" state="frozen"/>
      <selection activeCell="F1" sqref="F1"/>
      <selection pane="bottomLeft" activeCell="A2" sqref="A2:A48"/>
    </sheetView>
  </sheetViews>
  <sheetFormatPr defaultRowHeight="15" x14ac:dyDescent="0.25"/>
  <cols>
    <col min="1" max="1" width="27.28515625" style="18" bestFit="1" customWidth="1"/>
    <col min="2" max="2" width="6.85546875" style="18" customWidth="1"/>
    <col min="3" max="3" width="8.85546875" style="18" customWidth="1"/>
    <col min="4" max="4" width="5.42578125" style="18" customWidth="1"/>
    <col min="5" max="5" width="29.85546875" style="18" bestFit="1" customWidth="1"/>
    <col min="6" max="6" width="5.7109375" style="18" customWidth="1"/>
    <col min="7" max="7" width="9.140625" style="18" bestFit="1" customWidth="1"/>
    <col min="8" max="8" width="10.85546875" style="18" customWidth="1"/>
    <col min="9" max="9" width="11" style="18" customWidth="1"/>
    <col min="10" max="10" width="12.7109375" style="18" customWidth="1"/>
    <col min="11" max="11" width="17.85546875" style="18" bestFit="1" customWidth="1"/>
    <col min="12" max="13" width="18.140625" style="18" customWidth="1"/>
    <col min="14" max="14" width="13" style="18" customWidth="1"/>
    <col min="15" max="15" width="20.5703125" style="18" customWidth="1"/>
    <col min="16" max="16" width="24.5703125" style="18" customWidth="1"/>
    <col min="17" max="17" width="9.140625" style="18"/>
    <col min="18" max="18" width="15.5703125" style="18" bestFit="1" customWidth="1"/>
    <col min="19" max="19" width="17.140625" style="18" bestFit="1" customWidth="1"/>
    <col min="20" max="20" width="15.7109375" style="18" bestFit="1" customWidth="1"/>
    <col min="21" max="23" width="9.140625" style="18"/>
    <col min="24" max="24" width="29.85546875" style="18" bestFit="1" customWidth="1"/>
    <col min="25" max="28" width="9.140625" style="18"/>
    <col min="29" max="29" width="12.140625" style="18" bestFit="1" customWidth="1"/>
    <col min="30" max="30" width="17.85546875" style="18" bestFit="1" customWidth="1"/>
    <col min="31" max="31" width="19.140625" style="18" bestFit="1" customWidth="1"/>
    <col min="32" max="32" width="15.140625" style="18" bestFit="1" customWidth="1"/>
    <col min="33" max="33" width="12.140625" style="18" bestFit="1" customWidth="1"/>
    <col min="34" max="34" width="16.28515625" style="18" bestFit="1" customWidth="1"/>
    <col min="35" max="35" width="21.28515625" style="18" bestFit="1" customWidth="1"/>
    <col min="36" max="39" width="9.140625" style="18"/>
    <col min="40" max="40" width="15.7109375" style="18" bestFit="1" customWidth="1"/>
    <col min="41" max="43" width="9.140625" style="18"/>
    <col min="44" max="44" width="29.85546875" style="18" bestFit="1" customWidth="1"/>
    <col min="45" max="48" width="9.140625" style="18"/>
    <col min="49" max="49" width="11.7109375" style="18" bestFit="1" customWidth="1"/>
    <col min="50" max="50" width="17.85546875" style="18" bestFit="1" customWidth="1"/>
    <col min="51" max="51" width="16.28515625" style="18" bestFit="1" customWidth="1"/>
    <col min="52" max="52" width="15.140625" style="18" bestFit="1" customWidth="1"/>
    <col min="53" max="53" width="12.140625" style="18" bestFit="1" customWidth="1"/>
    <col min="54" max="54" width="16.28515625" style="18" bestFit="1" customWidth="1"/>
    <col min="55" max="55" width="21.28515625" style="18" bestFit="1" customWidth="1"/>
    <col min="56" max="16384" width="9.140625" style="18"/>
  </cols>
  <sheetData>
    <row r="1" spans="1:55" ht="15.75" x14ac:dyDescent="0.25">
      <c r="A1" s="195" t="s">
        <v>82</v>
      </c>
      <c r="B1" s="196" t="s">
        <v>83</v>
      </c>
      <c r="C1" s="197" t="s">
        <v>84</v>
      </c>
      <c r="D1" s="198" t="s">
        <v>85</v>
      </c>
      <c r="E1" s="197" t="s">
        <v>3</v>
      </c>
      <c r="F1" s="195" t="s">
        <v>2</v>
      </c>
      <c r="G1" s="199" t="s">
        <v>6</v>
      </c>
      <c r="H1" s="195" t="s">
        <v>86</v>
      </c>
      <c r="I1" s="195" t="s">
        <v>87</v>
      </c>
      <c r="J1" s="195" t="s">
        <v>91</v>
      </c>
      <c r="K1" s="200" t="s">
        <v>313</v>
      </c>
      <c r="L1" s="197" t="s">
        <v>314</v>
      </c>
      <c r="M1" s="197" t="s">
        <v>5</v>
      </c>
      <c r="N1" s="197" t="s">
        <v>4</v>
      </c>
      <c r="O1" s="197" t="s">
        <v>89</v>
      </c>
      <c r="P1" s="197" t="s">
        <v>90</v>
      </c>
      <c r="T1" s="195" t="s">
        <v>82</v>
      </c>
      <c r="U1" s="196" t="s">
        <v>83</v>
      </c>
      <c r="V1" s="197" t="s">
        <v>84</v>
      </c>
      <c r="W1" s="198" t="s">
        <v>85</v>
      </c>
      <c r="X1" s="197" t="s">
        <v>3</v>
      </c>
      <c r="Y1" s="195" t="s">
        <v>2</v>
      </c>
      <c r="Z1" s="199" t="s">
        <v>6</v>
      </c>
      <c r="AA1" s="195" t="s">
        <v>86</v>
      </c>
      <c r="AB1" s="195" t="s">
        <v>87</v>
      </c>
      <c r="AC1" s="195" t="s">
        <v>91</v>
      </c>
      <c r="AD1" s="200" t="s">
        <v>313</v>
      </c>
      <c r="AE1" s="197" t="s">
        <v>314</v>
      </c>
      <c r="AF1" s="197" t="s">
        <v>5</v>
      </c>
      <c r="AG1" s="197" t="s">
        <v>4</v>
      </c>
      <c r="AH1" s="197" t="s">
        <v>89</v>
      </c>
      <c r="AI1" s="197" t="s">
        <v>90</v>
      </c>
      <c r="AN1" s="195" t="s">
        <v>82</v>
      </c>
      <c r="AO1" s="196" t="s">
        <v>83</v>
      </c>
      <c r="AP1" s="197" t="s">
        <v>84</v>
      </c>
      <c r="AQ1" s="198" t="s">
        <v>85</v>
      </c>
      <c r="AR1" s="197" t="s">
        <v>3</v>
      </c>
      <c r="AS1" s="195" t="s">
        <v>2</v>
      </c>
      <c r="AT1" s="199" t="s">
        <v>6</v>
      </c>
      <c r="AU1" s="195" t="s">
        <v>86</v>
      </c>
      <c r="AV1" s="195" t="s">
        <v>87</v>
      </c>
      <c r="AW1" s="195" t="s">
        <v>91</v>
      </c>
      <c r="AX1" s="200" t="s">
        <v>313</v>
      </c>
      <c r="AY1" s="197" t="s">
        <v>314</v>
      </c>
      <c r="AZ1" s="197" t="s">
        <v>5</v>
      </c>
      <c r="BA1" s="197" t="s">
        <v>4</v>
      </c>
      <c r="BB1" s="197" t="s">
        <v>89</v>
      </c>
      <c r="BC1" s="197" t="s">
        <v>90</v>
      </c>
    </row>
    <row r="2" spans="1:55" x14ac:dyDescent="0.25">
      <c r="A2" s="684">
        <v>41277</v>
      </c>
      <c r="B2" s="69" t="s">
        <v>1224</v>
      </c>
      <c r="C2" s="70" t="s">
        <v>1246</v>
      </c>
      <c r="D2" s="68" t="s">
        <v>1270</v>
      </c>
      <c r="E2" s="71" t="s">
        <v>13</v>
      </c>
      <c r="F2" s="71"/>
      <c r="G2" s="68" t="s">
        <v>1524</v>
      </c>
      <c r="H2" s="72"/>
      <c r="I2" s="72"/>
      <c r="J2" s="73">
        <v>16200</v>
      </c>
      <c r="K2" s="74">
        <f>L2/J2</f>
        <v>18373</v>
      </c>
      <c r="L2" s="75">
        <v>297642600</v>
      </c>
      <c r="M2" s="73"/>
      <c r="N2" s="73"/>
      <c r="O2" s="73">
        <f>N2+M2+L2</f>
        <v>297642600</v>
      </c>
      <c r="P2" s="76" t="s">
        <v>14</v>
      </c>
      <c r="R2" s="19"/>
      <c r="T2" s="476">
        <v>41299</v>
      </c>
      <c r="U2" s="67" t="s">
        <v>1241</v>
      </c>
      <c r="V2" s="10" t="s">
        <v>1264</v>
      </c>
      <c r="W2" s="66" t="s">
        <v>1284</v>
      </c>
      <c r="X2" s="9" t="s">
        <v>36</v>
      </c>
      <c r="Y2" s="9">
        <v>125</v>
      </c>
      <c r="Z2" s="66" t="s">
        <v>1528</v>
      </c>
      <c r="AA2" s="11"/>
      <c r="AB2" s="11">
        <v>24</v>
      </c>
      <c r="AC2" s="2">
        <v>2508.9499999999998</v>
      </c>
      <c r="AD2" s="1">
        <f>(AE2/AC2)*1.101</f>
        <v>23199.996678690288</v>
      </c>
      <c r="AE2" s="4">
        <v>52867967</v>
      </c>
      <c r="AF2" s="2">
        <f>AE2*10%</f>
        <v>5286796.7</v>
      </c>
      <c r="AG2" s="2">
        <f>AE2*0.1%</f>
        <v>52867.967000000004</v>
      </c>
      <c r="AH2" s="2">
        <f>AG2+AF2+AE2</f>
        <v>58207631.667000003</v>
      </c>
      <c r="AI2" s="3" t="s">
        <v>20</v>
      </c>
      <c r="AN2" s="476">
        <v>41277</v>
      </c>
      <c r="AO2" s="67" t="s">
        <v>1224</v>
      </c>
      <c r="AP2" s="10" t="s">
        <v>1246</v>
      </c>
      <c r="AQ2" s="66" t="s">
        <v>1270</v>
      </c>
      <c r="AR2" s="9" t="s">
        <v>13</v>
      </c>
      <c r="AS2" s="9"/>
      <c r="AT2" s="66" t="s">
        <v>1524</v>
      </c>
      <c r="AU2" s="11"/>
      <c r="AV2" s="11"/>
      <c r="AW2" s="2">
        <v>16200</v>
      </c>
      <c r="AX2" s="1">
        <f>AY2/AW2</f>
        <v>18373</v>
      </c>
      <c r="AY2" s="4">
        <v>297642600</v>
      </c>
      <c r="AZ2" s="2"/>
      <c r="BA2" s="2"/>
      <c r="BB2" s="2">
        <f>BA2+AZ2+AY2</f>
        <v>297642600</v>
      </c>
      <c r="BC2" s="3" t="s">
        <v>14</v>
      </c>
    </row>
    <row r="3" spans="1:55" x14ac:dyDescent="0.25">
      <c r="A3" s="684">
        <v>41281</v>
      </c>
      <c r="B3" s="69" t="s">
        <v>1225</v>
      </c>
      <c r="C3" s="70" t="s">
        <v>1247</v>
      </c>
      <c r="D3" s="68" t="s">
        <v>1271</v>
      </c>
      <c r="E3" s="71" t="s">
        <v>15</v>
      </c>
      <c r="F3" s="71">
        <v>50</v>
      </c>
      <c r="G3" s="68" t="s">
        <v>1525</v>
      </c>
      <c r="H3" s="72">
        <v>480</v>
      </c>
      <c r="I3" s="72"/>
      <c r="J3" s="73">
        <v>6297.6</v>
      </c>
      <c r="K3" s="74">
        <f t="shared" ref="K3:K25" si="0">(L3/J3)*1.101</f>
        <v>5200.0010065739316</v>
      </c>
      <c r="L3" s="75">
        <v>29743439</v>
      </c>
      <c r="M3" s="73">
        <f t="shared" ref="M3:M25" si="1">L3*10%</f>
        <v>2974343.9000000004</v>
      </c>
      <c r="N3" s="73">
        <f t="shared" ref="N3:N25" si="2">L3*0.1%</f>
        <v>29743.439000000002</v>
      </c>
      <c r="O3" s="73">
        <f t="shared" ref="O3:O25" si="3">N3+M3+L3</f>
        <v>32747526.339000002</v>
      </c>
      <c r="P3" s="76" t="s">
        <v>16</v>
      </c>
      <c r="R3" s="19"/>
      <c r="T3" s="476"/>
      <c r="U3" s="67"/>
      <c r="V3" s="10"/>
      <c r="W3" s="66"/>
      <c r="X3" s="9"/>
      <c r="Y3" s="9"/>
      <c r="Z3" s="66"/>
      <c r="AA3" s="11"/>
      <c r="AB3" s="11"/>
      <c r="AC3" s="2"/>
      <c r="AD3" s="1"/>
      <c r="AE3" s="4"/>
      <c r="AF3" s="2"/>
      <c r="AG3" s="2"/>
      <c r="AH3" s="2"/>
      <c r="AI3" s="3"/>
      <c r="AN3" s="476">
        <v>41281</v>
      </c>
      <c r="AO3" s="67" t="s">
        <v>1225</v>
      </c>
      <c r="AP3" s="10" t="s">
        <v>1247</v>
      </c>
      <c r="AQ3" s="66" t="s">
        <v>1271</v>
      </c>
      <c r="AR3" s="9" t="s">
        <v>15</v>
      </c>
      <c r="AS3" s="9">
        <v>50</v>
      </c>
      <c r="AT3" s="66" t="s">
        <v>1525</v>
      </c>
      <c r="AU3" s="11">
        <v>480</v>
      </c>
      <c r="AV3" s="11"/>
      <c r="AW3" s="2">
        <v>6297.6</v>
      </c>
      <c r="AX3" s="1">
        <f t="shared" ref="AX3:AX25" si="4">(AY3/AW3)*1.101</f>
        <v>5200.0010065739316</v>
      </c>
      <c r="AY3" s="4">
        <v>29743439</v>
      </c>
      <c r="AZ3" s="2">
        <f t="shared" ref="AZ3" si="5">AY3*10%</f>
        <v>2974343.9000000004</v>
      </c>
      <c r="BA3" s="2">
        <f t="shared" ref="BA3:BA14" si="6">AY3*0.1%</f>
        <v>29743.439000000002</v>
      </c>
      <c r="BB3" s="2">
        <f t="shared" ref="BB3:BB25" si="7">BA3+AZ3+AY3</f>
        <v>32747526.339000002</v>
      </c>
      <c r="BC3" s="3" t="s">
        <v>16</v>
      </c>
    </row>
    <row r="4" spans="1:55" x14ac:dyDescent="0.25">
      <c r="A4" s="684">
        <v>41281</v>
      </c>
      <c r="B4" s="69" t="s">
        <v>1226</v>
      </c>
      <c r="C4" s="70" t="s">
        <v>1248</v>
      </c>
      <c r="D4" s="68" t="s">
        <v>1272</v>
      </c>
      <c r="E4" s="71" t="s">
        <v>17</v>
      </c>
      <c r="F4" s="71"/>
      <c r="G4" s="68"/>
      <c r="H4" s="72"/>
      <c r="I4" s="72"/>
      <c r="J4" s="73">
        <v>240</v>
      </c>
      <c r="K4" s="74">
        <f t="shared" si="0"/>
        <v>1926750</v>
      </c>
      <c r="L4" s="75">
        <v>420000000</v>
      </c>
      <c r="M4" s="73"/>
      <c r="N4" s="73">
        <f t="shared" si="2"/>
        <v>420000</v>
      </c>
      <c r="O4" s="73">
        <f t="shared" si="3"/>
        <v>420420000</v>
      </c>
      <c r="P4" s="76" t="s">
        <v>18</v>
      </c>
      <c r="R4" s="19"/>
      <c r="T4" s="476">
        <v>41284</v>
      </c>
      <c r="U4" s="67" t="s">
        <v>1282</v>
      </c>
      <c r="V4" s="10" t="s">
        <v>1350</v>
      </c>
      <c r="W4" s="66" t="s">
        <v>372</v>
      </c>
      <c r="X4" s="9" t="s">
        <v>12</v>
      </c>
      <c r="Y4" s="9">
        <v>60</v>
      </c>
      <c r="Z4" s="66" t="s">
        <v>1530</v>
      </c>
      <c r="AA4" s="11"/>
      <c r="AB4" s="11">
        <v>30</v>
      </c>
      <c r="AC4" s="2">
        <v>6343.5</v>
      </c>
      <c r="AD4" s="12">
        <f t="shared" ref="AD4:AD27" si="8">AE4/AC4*1.1</f>
        <v>30860.005013005441</v>
      </c>
      <c r="AE4" s="4">
        <v>177964038</v>
      </c>
      <c r="AF4" s="2">
        <f t="shared" ref="AF4:AF27" si="9">AE4*10%</f>
        <v>17796403.800000001</v>
      </c>
      <c r="AG4" s="2"/>
      <c r="AH4" s="2">
        <f t="shared" ref="AH4:AH27" si="10">AG4+AF4+AE4</f>
        <v>195760441.80000001</v>
      </c>
      <c r="AI4" s="3" t="s">
        <v>7</v>
      </c>
      <c r="AN4" s="476">
        <v>41281</v>
      </c>
      <c r="AO4" s="67" t="s">
        <v>1226</v>
      </c>
      <c r="AP4" s="10" t="s">
        <v>1248</v>
      </c>
      <c r="AQ4" s="66" t="s">
        <v>1272</v>
      </c>
      <c r="AR4" s="9" t="s">
        <v>17</v>
      </c>
      <c r="AS4" s="9"/>
      <c r="AT4" s="66"/>
      <c r="AU4" s="11"/>
      <c r="AV4" s="11"/>
      <c r="AW4" s="2">
        <v>240</v>
      </c>
      <c r="AX4" s="1">
        <f t="shared" si="4"/>
        <v>1926750</v>
      </c>
      <c r="AY4" s="4">
        <v>420000000</v>
      </c>
      <c r="AZ4" s="2"/>
      <c r="BA4" s="2">
        <f t="shared" si="6"/>
        <v>420000</v>
      </c>
      <c r="BB4" s="2">
        <f t="shared" si="7"/>
        <v>420420000</v>
      </c>
      <c r="BC4" s="3" t="s">
        <v>18</v>
      </c>
    </row>
    <row r="5" spans="1:55" x14ac:dyDescent="0.25">
      <c r="A5" s="686">
        <v>41282</v>
      </c>
      <c r="B5" s="78" t="s">
        <v>1227</v>
      </c>
      <c r="C5" s="79" t="s">
        <v>1249</v>
      </c>
      <c r="D5" s="77" t="s">
        <v>1225</v>
      </c>
      <c r="E5" s="80" t="s">
        <v>19</v>
      </c>
      <c r="F5" s="80">
        <v>96</v>
      </c>
      <c r="G5" s="77" t="s">
        <v>405</v>
      </c>
      <c r="H5" s="81"/>
      <c r="I5" s="81">
        <v>14</v>
      </c>
      <c r="J5" s="82">
        <v>2010.15</v>
      </c>
      <c r="K5" s="83">
        <f t="shared" si="0"/>
        <v>23199.996606223413</v>
      </c>
      <c r="L5" s="84">
        <v>42357378</v>
      </c>
      <c r="M5" s="82">
        <f t="shared" si="1"/>
        <v>4235737.8</v>
      </c>
      <c r="N5" s="82">
        <f t="shared" si="2"/>
        <v>42357.378000000004</v>
      </c>
      <c r="O5" s="82">
        <f t="shared" si="3"/>
        <v>46635473.178000003</v>
      </c>
      <c r="P5" s="85" t="s">
        <v>20</v>
      </c>
      <c r="R5" s="19"/>
      <c r="S5" s="33"/>
      <c r="T5" s="476">
        <v>41284</v>
      </c>
      <c r="U5" s="67" t="s">
        <v>1281</v>
      </c>
      <c r="V5" s="10" t="s">
        <v>1351</v>
      </c>
      <c r="W5" s="66" t="s">
        <v>372</v>
      </c>
      <c r="X5" s="9" t="s">
        <v>12</v>
      </c>
      <c r="Y5" s="9">
        <v>60</v>
      </c>
      <c r="Z5" s="66" t="s">
        <v>1530</v>
      </c>
      <c r="AA5" s="11"/>
      <c r="AB5" s="11">
        <v>16</v>
      </c>
      <c r="AC5" s="2">
        <v>3369.6</v>
      </c>
      <c r="AD5" s="12">
        <f t="shared" si="8"/>
        <v>30860.005104463442</v>
      </c>
      <c r="AE5" s="4">
        <v>94532612</v>
      </c>
      <c r="AF5" s="2">
        <f t="shared" si="9"/>
        <v>9453261.2000000011</v>
      </c>
      <c r="AG5" s="2"/>
      <c r="AH5" s="2">
        <f t="shared" si="10"/>
        <v>103985873.2</v>
      </c>
      <c r="AI5" s="3" t="s">
        <v>7</v>
      </c>
      <c r="AN5" s="476">
        <v>41282</v>
      </c>
      <c r="AO5" s="67" t="s">
        <v>1227</v>
      </c>
      <c r="AP5" s="10" t="s">
        <v>1249</v>
      </c>
      <c r="AQ5" s="66" t="s">
        <v>1225</v>
      </c>
      <c r="AR5" s="9" t="s">
        <v>19</v>
      </c>
      <c r="AS5" s="9">
        <v>96</v>
      </c>
      <c r="AT5" s="66" t="s">
        <v>405</v>
      </c>
      <c r="AU5" s="11"/>
      <c r="AV5" s="11">
        <v>14</v>
      </c>
      <c r="AW5" s="2">
        <v>2010.15</v>
      </c>
      <c r="AX5" s="1">
        <f t="shared" si="4"/>
        <v>23199.996606223413</v>
      </c>
      <c r="AY5" s="4">
        <v>42357378</v>
      </c>
      <c r="AZ5" s="2">
        <f t="shared" ref="AZ5:AZ25" si="11">AY5*10%</f>
        <v>4235737.8</v>
      </c>
      <c r="BA5" s="2">
        <f t="shared" si="6"/>
        <v>42357.378000000004</v>
      </c>
      <c r="BB5" s="2">
        <f t="shared" si="7"/>
        <v>46635473.178000003</v>
      </c>
      <c r="BC5" s="3" t="s">
        <v>20</v>
      </c>
    </row>
    <row r="6" spans="1:55" x14ac:dyDescent="0.25">
      <c r="A6" s="686">
        <v>41282</v>
      </c>
      <c r="B6" s="78" t="s">
        <v>1228</v>
      </c>
      <c r="C6" s="79" t="s">
        <v>1250</v>
      </c>
      <c r="D6" s="77" t="s">
        <v>1273</v>
      </c>
      <c r="E6" s="80" t="s">
        <v>15</v>
      </c>
      <c r="F6" s="80">
        <v>50</v>
      </c>
      <c r="G6" s="77" t="s">
        <v>119</v>
      </c>
      <c r="H6" s="81"/>
      <c r="I6" s="81">
        <v>15</v>
      </c>
      <c r="J6" s="82">
        <v>243.75</v>
      </c>
      <c r="K6" s="83">
        <f t="shared" si="0"/>
        <v>6500.001366153846</v>
      </c>
      <c r="L6" s="84">
        <v>1439033</v>
      </c>
      <c r="M6" s="82">
        <f t="shared" si="1"/>
        <v>143903.30000000002</v>
      </c>
      <c r="N6" s="82">
        <f t="shared" si="2"/>
        <v>1439.0330000000001</v>
      </c>
      <c r="O6" s="82">
        <f t="shared" si="3"/>
        <v>1584375.3330000001</v>
      </c>
      <c r="P6" s="85" t="s">
        <v>21</v>
      </c>
      <c r="R6" s="32"/>
      <c r="T6" s="476">
        <v>41285</v>
      </c>
      <c r="U6" s="67" t="s">
        <v>1283</v>
      </c>
      <c r="V6" s="10" t="s">
        <v>1352</v>
      </c>
      <c r="W6" s="66" t="s">
        <v>372</v>
      </c>
      <c r="X6" s="9" t="s">
        <v>12</v>
      </c>
      <c r="Y6" s="9">
        <v>60</v>
      </c>
      <c r="Z6" s="66" t="s">
        <v>1530</v>
      </c>
      <c r="AA6" s="11"/>
      <c r="AB6" s="11">
        <v>30</v>
      </c>
      <c r="AC6" s="2">
        <v>6196.35</v>
      </c>
      <c r="AD6" s="12">
        <f t="shared" si="8"/>
        <v>30860.005019083816</v>
      </c>
      <c r="AE6" s="4">
        <v>173835811</v>
      </c>
      <c r="AF6" s="2">
        <f t="shared" si="9"/>
        <v>17383581.100000001</v>
      </c>
      <c r="AG6" s="2"/>
      <c r="AH6" s="2">
        <f t="shared" si="10"/>
        <v>191219392.09999999</v>
      </c>
      <c r="AI6" s="3" t="s">
        <v>7</v>
      </c>
      <c r="AN6" s="476">
        <v>41282</v>
      </c>
      <c r="AO6" s="67" t="s">
        <v>1228</v>
      </c>
      <c r="AP6" s="10" t="s">
        <v>1250</v>
      </c>
      <c r="AQ6" s="66" t="s">
        <v>1273</v>
      </c>
      <c r="AR6" s="9" t="s">
        <v>15</v>
      </c>
      <c r="AS6" s="9">
        <v>50</v>
      </c>
      <c r="AT6" s="66" t="s">
        <v>119</v>
      </c>
      <c r="AU6" s="11"/>
      <c r="AV6" s="11">
        <v>15</v>
      </c>
      <c r="AW6" s="2">
        <v>243.75</v>
      </c>
      <c r="AX6" s="1">
        <f t="shared" si="4"/>
        <v>6500.001366153846</v>
      </c>
      <c r="AY6" s="4">
        <v>1439033</v>
      </c>
      <c r="AZ6" s="2">
        <f t="shared" si="11"/>
        <v>143903.30000000002</v>
      </c>
      <c r="BA6" s="2">
        <f t="shared" si="6"/>
        <v>1439.0330000000001</v>
      </c>
      <c r="BB6" s="2">
        <f t="shared" si="7"/>
        <v>1584375.3330000001</v>
      </c>
      <c r="BC6" s="3" t="s">
        <v>21</v>
      </c>
    </row>
    <row r="7" spans="1:55" x14ac:dyDescent="0.25">
      <c r="A7" s="686">
        <v>41282</v>
      </c>
      <c r="B7" s="78" t="s">
        <v>1229</v>
      </c>
      <c r="C7" s="79" t="s">
        <v>1251</v>
      </c>
      <c r="D7" s="77" t="s">
        <v>1226</v>
      </c>
      <c r="E7" s="80" t="s">
        <v>22</v>
      </c>
      <c r="F7" s="80">
        <v>130</v>
      </c>
      <c r="G7" s="77" t="s">
        <v>1526</v>
      </c>
      <c r="H7" s="81"/>
      <c r="I7" s="81">
        <v>1</v>
      </c>
      <c r="J7" s="82">
        <v>92.5</v>
      </c>
      <c r="K7" s="83">
        <f t="shared" si="0"/>
        <v>26643.997654054052</v>
      </c>
      <c r="L7" s="84">
        <v>2238483</v>
      </c>
      <c r="M7" s="82">
        <f t="shared" si="1"/>
        <v>223848.30000000002</v>
      </c>
      <c r="N7" s="82">
        <f t="shared" si="2"/>
        <v>2238.4830000000002</v>
      </c>
      <c r="O7" s="82">
        <f t="shared" si="3"/>
        <v>2464569.7829999998</v>
      </c>
      <c r="P7" s="85" t="s">
        <v>23</v>
      </c>
      <c r="R7" s="32"/>
      <c r="T7" s="476">
        <v>41285</v>
      </c>
      <c r="U7" s="67" t="s">
        <v>1284</v>
      </c>
      <c r="V7" s="10" t="s">
        <v>1353</v>
      </c>
      <c r="W7" s="66" t="s">
        <v>372</v>
      </c>
      <c r="X7" s="9" t="s">
        <v>12</v>
      </c>
      <c r="Y7" s="9">
        <v>60</v>
      </c>
      <c r="Z7" s="66" t="s">
        <v>1530</v>
      </c>
      <c r="AA7" s="11"/>
      <c r="AB7" s="11">
        <v>16</v>
      </c>
      <c r="AC7" s="2">
        <v>3245.7</v>
      </c>
      <c r="AD7" s="12">
        <f t="shared" si="8"/>
        <v>30860.005022029149</v>
      </c>
      <c r="AE7" s="4">
        <v>91056653</v>
      </c>
      <c r="AF7" s="2">
        <f t="shared" si="9"/>
        <v>9105665.3000000007</v>
      </c>
      <c r="AG7" s="2"/>
      <c r="AH7" s="2">
        <f t="shared" si="10"/>
        <v>100162318.3</v>
      </c>
      <c r="AI7" s="3" t="s">
        <v>7</v>
      </c>
      <c r="AN7" s="476">
        <v>41282</v>
      </c>
      <c r="AO7" s="67" t="s">
        <v>1229</v>
      </c>
      <c r="AP7" s="10" t="s">
        <v>1251</v>
      </c>
      <c r="AQ7" s="66" t="s">
        <v>1226</v>
      </c>
      <c r="AR7" s="9" t="s">
        <v>22</v>
      </c>
      <c r="AS7" s="9">
        <v>130</v>
      </c>
      <c r="AT7" s="66" t="s">
        <v>1526</v>
      </c>
      <c r="AU7" s="11"/>
      <c r="AV7" s="11">
        <v>1</v>
      </c>
      <c r="AW7" s="2">
        <v>92.5</v>
      </c>
      <c r="AX7" s="1">
        <f t="shared" si="4"/>
        <v>26643.997654054052</v>
      </c>
      <c r="AY7" s="4">
        <v>2238483</v>
      </c>
      <c r="AZ7" s="2">
        <f t="shared" si="11"/>
        <v>223848.30000000002</v>
      </c>
      <c r="BA7" s="2">
        <f t="shared" si="6"/>
        <v>2238.4830000000002</v>
      </c>
      <c r="BB7" s="2">
        <f t="shared" si="7"/>
        <v>2464569.7829999998</v>
      </c>
      <c r="BC7" s="3" t="s">
        <v>23</v>
      </c>
    </row>
    <row r="8" spans="1:55" x14ac:dyDescent="0.25">
      <c r="A8" s="686">
        <v>41284</v>
      </c>
      <c r="B8" s="78" t="s">
        <v>1230</v>
      </c>
      <c r="C8" s="79" t="s">
        <v>1252</v>
      </c>
      <c r="D8" s="77" t="s">
        <v>1274</v>
      </c>
      <c r="E8" s="80" t="s">
        <v>24</v>
      </c>
      <c r="F8" s="80">
        <v>150</v>
      </c>
      <c r="G8" s="77" t="s">
        <v>1527</v>
      </c>
      <c r="H8" s="81">
        <v>4</v>
      </c>
      <c r="I8" s="81"/>
      <c r="J8" s="82">
        <v>64.52</v>
      </c>
      <c r="K8" s="83">
        <f t="shared" si="0"/>
        <v>13499.997163670181</v>
      </c>
      <c r="L8" s="84">
        <v>791117</v>
      </c>
      <c r="M8" s="82">
        <f t="shared" si="1"/>
        <v>79111.700000000012</v>
      </c>
      <c r="N8" s="82">
        <f t="shared" si="2"/>
        <v>791.11699999999996</v>
      </c>
      <c r="O8" s="82">
        <f t="shared" si="3"/>
        <v>871019.81700000004</v>
      </c>
      <c r="P8" s="85" t="s">
        <v>25</v>
      </c>
      <c r="R8" s="32"/>
      <c r="S8" s="19"/>
      <c r="T8" s="476">
        <v>41288</v>
      </c>
      <c r="U8" s="67" t="s">
        <v>1285</v>
      </c>
      <c r="V8" s="10" t="s">
        <v>1354</v>
      </c>
      <c r="W8" s="66" t="s">
        <v>372</v>
      </c>
      <c r="X8" s="9" t="s">
        <v>12</v>
      </c>
      <c r="Y8" s="9">
        <v>60</v>
      </c>
      <c r="Z8" s="66" t="s">
        <v>1530</v>
      </c>
      <c r="AA8" s="11"/>
      <c r="AB8" s="11">
        <v>30</v>
      </c>
      <c r="AC8" s="2">
        <v>6312.85</v>
      </c>
      <c r="AD8" s="12">
        <f t="shared" si="8"/>
        <v>30860.005005663053</v>
      </c>
      <c r="AE8" s="4">
        <v>177104166</v>
      </c>
      <c r="AF8" s="2">
        <f t="shared" si="9"/>
        <v>17710416.600000001</v>
      </c>
      <c r="AG8" s="2"/>
      <c r="AH8" s="2">
        <f t="shared" si="10"/>
        <v>194814582.59999999</v>
      </c>
      <c r="AI8" s="3" t="s">
        <v>7</v>
      </c>
      <c r="AN8" s="476">
        <v>41284</v>
      </c>
      <c r="AO8" s="67" t="s">
        <v>1230</v>
      </c>
      <c r="AP8" s="10" t="s">
        <v>1252</v>
      </c>
      <c r="AQ8" s="66" t="s">
        <v>1274</v>
      </c>
      <c r="AR8" s="9" t="s">
        <v>24</v>
      </c>
      <c r="AS8" s="9">
        <v>150</v>
      </c>
      <c r="AT8" s="66" t="s">
        <v>1527</v>
      </c>
      <c r="AU8" s="11">
        <v>4</v>
      </c>
      <c r="AV8" s="11"/>
      <c r="AW8" s="2">
        <v>64.52</v>
      </c>
      <c r="AX8" s="1">
        <f t="shared" si="4"/>
        <v>13499.997163670181</v>
      </c>
      <c r="AY8" s="4">
        <v>791117</v>
      </c>
      <c r="AZ8" s="2">
        <f t="shared" si="11"/>
        <v>79111.700000000012</v>
      </c>
      <c r="BA8" s="2">
        <f t="shared" si="6"/>
        <v>791.11699999999996</v>
      </c>
      <c r="BB8" s="2">
        <f t="shared" si="7"/>
        <v>871019.81700000004</v>
      </c>
      <c r="BC8" s="3" t="s">
        <v>25</v>
      </c>
    </row>
    <row r="9" spans="1:55" x14ac:dyDescent="0.25">
      <c r="A9" s="686">
        <v>41284</v>
      </c>
      <c r="B9" s="78" t="s">
        <v>1231</v>
      </c>
      <c r="C9" s="79" t="s">
        <v>1253</v>
      </c>
      <c r="D9" s="77" t="s">
        <v>1275</v>
      </c>
      <c r="E9" s="80" t="s">
        <v>10</v>
      </c>
      <c r="F9" s="80">
        <v>70</v>
      </c>
      <c r="G9" s="77" t="s">
        <v>110</v>
      </c>
      <c r="H9" s="81">
        <v>20</v>
      </c>
      <c r="I9" s="81"/>
      <c r="J9" s="82">
        <v>756</v>
      </c>
      <c r="K9" s="83">
        <f t="shared" si="0"/>
        <v>5500.0003531746024</v>
      </c>
      <c r="L9" s="84">
        <v>3776567</v>
      </c>
      <c r="M9" s="82">
        <f t="shared" si="1"/>
        <v>377656.7</v>
      </c>
      <c r="N9" s="82">
        <f t="shared" si="2"/>
        <v>3776.567</v>
      </c>
      <c r="O9" s="82">
        <f t="shared" si="3"/>
        <v>4158000.267</v>
      </c>
      <c r="P9" s="85" t="s">
        <v>26</v>
      </c>
      <c r="R9" s="32"/>
      <c r="T9" s="476">
        <v>41288</v>
      </c>
      <c r="U9" s="67" t="s">
        <v>979</v>
      </c>
      <c r="V9" s="10" t="s">
        <v>1355</v>
      </c>
      <c r="W9" s="66" t="s">
        <v>372</v>
      </c>
      <c r="X9" s="9" t="s">
        <v>12</v>
      </c>
      <c r="Y9" s="9">
        <v>60</v>
      </c>
      <c r="Z9" s="66" t="s">
        <v>1530</v>
      </c>
      <c r="AA9" s="11"/>
      <c r="AB9" s="11">
        <v>16</v>
      </c>
      <c r="AC9" s="2">
        <v>3244.4</v>
      </c>
      <c r="AD9" s="12">
        <f t="shared" si="8"/>
        <v>30860.004993219089</v>
      </c>
      <c r="AE9" s="4">
        <v>91020182</v>
      </c>
      <c r="AF9" s="2">
        <f t="shared" si="9"/>
        <v>9102018.2000000011</v>
      </c>
      <c r="AG9" s="2"/>
      <c r="AH9" s="2">
        <f t="shared" si="10"/>
        <v>100122200.2</v>
      </c>
      <c r="AI9" s="3" t="s">
        <v>7</v>
      </c>
      <c r="AN9" s="476">
        <v>41284</v>
      </c>
      <c r="AO9" s="67" t="s">
        <v>1231</v>
      </c>
      <c r="AP9" s="10" t="s">
        <v>1253</v>
      </c>
      <c r="AQ9" s="66" t="s">
        <v>1275</v>
      </c>
      <c r="AR9" s="9" t="s">
        <v>10</v>
      </c>
      <c r="AS9" s="9">
        <v>70</v>
      </c>
      <c r="AT9" s="66" t="s">
        <v>110</v>
      </c>
      <c r="AU9" s="11">
        <v>20</v>
      </c>
      <c r="AV9" s="11"/>
      <c r="AW9" s="2">
        <v>756</v>
      </c>
      <c r="AX9" s="1">
        <f t="shared" si="4"/>
        <v>5500.0003531746024</v>
      </c>
      <c r="AY9" s="4">
        <v>3776567</v>
      </c>
      <c r="AZ9" s="2">
        <f t="shared" si="11"/>
        <v>377656.7</v>
      </c>
      <c r="BA9" s="2">
        <f t="shared" si="6"/>
        <v>3776.567</v>
      </c>
      <c r="BB9" s="2">
        <f t="shared" si="7"/>
        <v>4158000.267</v>
      </c>
      <c r="BC9" s="3" t="s">
        <v>26</v>
      </c>
    </row>
    <row r="10" spans="1:55" x14ac:dyDescent="0.25">
      <c r="A10" s="686">
        <v>41285</v>
      </c>
      <c r="B10" s="78" t="s">
        <v>1232</v>
      </c>
      <c r="C10" s="79" t="s">
        <v>1254</v>
      </c>
      <c r="D10" s="77" t="s">
        <v>1276</v>
      </c>
      <c r="E10" s="80" t="s">
        <v>19</v>
      </c>
      <c r="F10" s="80">
        <v>96</v>
      </c>
      <c r="G10" s="77" t="s">
        <v>405</v>
      </c>
      <c r="H10" s="81"/>
      <c r="I10" s="81">
        <v>20</v>
      </c>
      <c r="J10" s="82">
        <v>3005</v>
      </c>
      <c r="K10" s="83">
        <f t="shared" si="0"/>
        <v>23199.996841597334</v>
      </c>
      <c r="L10" s="84">
        <v>63320609</v>
      </c>
      <c r="M10" s="82">
        <f t="shared" si="1"/>
        <v>6332060.9000000004</v>
      </c>
      <c r="N10" s="82">
        <f t="shared" si="2"/>
        <v>63320.609000000004</v>
      </c>
      <c r="O10" s="82">
        <f t="shared" si="3"/>
        <v>69715990.509000003</v>
      </c>
      <c r="P10" s="85" t="s">
        <v>20</v>
      </c>
      <c r="R10" s="19"/>
      <c r="S10" s="19"/>
      <c r="T10" s="476">
        <v>41289</v>
      </c>
      <c r="U10" s="67" t="s">
        <v>1286</v>
      </c>
      <c r="V10" s="10" t="s">
        <v>1356</v>
      </c>
      <c r="W10" s="66" t="s">
        <v>372</v>
      </c>
      <c r="X10" s="9" t="s">
        <v>12</v>
      </c>
      <c r="Y10" s="9">
        <v>60</v>
      </c>
      <c r="Z10" s="66" t="s">
        <v>216</v>
      </c>
      <c r="AA10" s="11"/>
      <c r="AB10" s="11">
        <v>30</v>
      </c>
      <c r="AC10" s="2">
        <v>4283.3</v>
      </c>
      <c r="AD10" s="12">
        <f t="shared" si="8"/>
        <v>30860.004996147833</v>
      </c>
      <c r="AE10" s="4">
        <v>120166054</v>
      </c>
      <c r="AF10" s="2">
        <f t="shared" si="9"/>
        <v>12016605.4</v>
      </c>
      <c r="AG10" s="2"/>
      <c r="AH10" s="2">
        <f t="shared" si="10"/>
        <v>132182659.40000001</v>
      </c>
      <c r="AI10" s="3" t="s">
        <v>7</v>
      </c>
      <c r="AN10" s="476">
        <v>41285</v>
      </c>
      <c r="AO10" s="67" t="s">
        <v>1232</v>
      </c>
      <c r="AP10" s="10" t="s">
        <v>1254</v>
      </c>
      <c r="AQ10" s="66" t="s">
        <v>1276</v>
      </c>
      <c r="AR10" s="9" t="s">
        <v>19</v>
      </c>
      <c r="AS10" s="9">
        <v>96</v>
      </c>
      <c r="AT10" s="66" t="s">
        <v>405</v>
      </c>
      <c r="AU10" s="11"/>
      <c r="AV10" s="11">
        <v>20</v>
      </c>
      <c r="AW10" s="2">
        <v>3005</v>
      </c>
      <c r="AX10" s="1">
        <f t="shared" si="4"/>
        <v>23199.996841597334</v>
      </c>
      <c r="AY10" s="4">
        <v>63320609</v>
      </c>
      <c r="AZ10" s="2">
        <f t="shared" si="11"/>
        <v>6332060.9000000004</v>
      </c>
      <c r="BA10" s="2">
        <f t="shared" si="6"/>
        <v>63320.609000000004</v>
      </c>
      <c r="BB10" s="2">
        <f t="shared" si="7"/>
        <v>69715990.509000003</v>
      </c>
      <c r="BC10" s="3" t="s">
        <v>20</v>
      </c>
    </row>
    <row r="11" spans="1:55" x14ac:dyDescent="0.25">
      <c r="A11" s="686">
        <v>41288</v>
      </c>
      <c r="B11" s="78" t="s">
        <v>1233</v>
      </c>
      <c r="C11" s="79" t="s">
        <v>1255</v>
      </c>
      <c r="D11" s="77" t="s">
        <v>1227</v>
      </c>
      <c r="E11" s="80" t="s">
        <v>27</v>
      </c>
      <c r="F11" s="80"/>
      <c r="G11" s="77"/>
      <c r="H11" s="81"/>
      <c r="I11" s="81"/>
      <c r="J11" s="82">
        <v>184</v>
      </c>
      <c r="K11" s="83">
        <f t="shared" si="0"/>
        <v>121110</v>
      </c>
      <c r="L11" s="84">
        <v>20240000</v>
      </c>
      <c r="M11" s="82">
        <f t="shared" si="1"/>
        <v>2024000</v>
      </c>
      <c r="N11" s="82">
        <f t="shared" si="2"/>
        <v>20240</v>
      </c>
      <c r="O11" s="82">
        <f t="shared" si="3"/>
        <v>22284240</v>
      </c>
      <c r="P11" s="85" t="s">
        <v>18</v>
      </c>
      <c r="R11" s="32"/>
      <c r="T11" s="476">
        <v>41289</v>
      </c>
      <c r="U11" s="67" t="s">
        <v>1288</v>
      </c>
      <c r="V11" s="10" t="s">
        <v>1357</v>
      </c>
      <c r="W11" s="66" t="s">
        <v>372</v>
      </c>
      <c r="X11" s="9" t="s">
        <v>12</v>
      </c>
      <c r="Y11" s="9">
        <v>60</v>
      </c>
      <c r="Z11" s="66" t="s">
        <v>216</v>
      </c>
      <c r="AA11" s="11"/>
      <c r="AB11" s="11">
        <v>15</v>
      </c>
      <c r="AC11" s="2">
        <v>2241.75</v>
      </c>
      <c r="AD11" s="12">
        <f t="shared" si="8"/>
        <v>30860.004773056764</v>
      </c>
      <c r="AE11" s="4">
        <v>62891287</v>
      </c>
      <c r="AF11" s="2">
        <f t="shared" si="9"/>
        <v>6289128.7000000002</v>
      </c>
      <c r="AG11" s="2"/>
      <c r="AH11" s="2">
        <f t="shared" si="10"/>
        <v>69180415.700000003</v>
      </c>
      <c r="AI11" s="3" t="s">
        <v>7</v>
      </c>
      <c r="AN11" s="476">
        <v>41288</v>
      </c>
      <c r="AO11" s="67" t="s">
        <v>1233</v>
      </c>
      <c r="AP11" s="10" t="s">
        <v>1255</v>
      </c>
      <c r="AQ11" s="66" t="s">
        <v>1227</v>
      </c>
      <c r="AR11" s="9" t="s">
        <v>27</v>
      </c>
      <c r="AS11" s="9"/>
      <c r="AT11" s="66"/>
      <c r="AU11" s="11"/>
      <c r="AV11" s="11"/>
      <c r="AW11" s="2">
        <v>184</v>
      </c>
      <c r="AX11" s="1">
        <f t="shared" si="4"/>
        <v>121110</v>
      </c>
      <c r="AY11" s="4">
        <v>20240000</v>
      </c>
      <c r="AZ11" s="2">
        <f t="shared" si="11"/>
        <v>2024000</v>
      </c>
      <c r="BA11" s="2">
        <f t="shared" si="6"/>
        <v>20240</v>
      </c>
      <c r="BB11" s="2">
        <f t="shared" si="7"/>
        <v>22284240</v>
      </c>
      <c r="BC11" s="3" t="s">
        <v>18</v>
      </c>
    </row>
    <row r="12" spans="1:55" x14ac:dyDescent="0.25">
      <c r="A12" s="688">
        <v>41289</v>
      </c>
      <c r="B12" s="87" t="s">
        <v>1234</v>
      </c>
      <c r="C12" s="88" t="s">
        <v>1256</v>
      </c>
      <c r="D12" s="86" t="s">
        <v>1228</v>
      </c>
      <c r="E12" s="89" t="s">
        <v>28</v>
      </c>
      <c r="F12" s="89">
        <v>53</v>
      </c>
      <c r="G12" s="86" t="s">
        <v>113</v>
      </c>
      <c r="H12" s="90">
        <v>440</v>
      </c>
      <c r="I12" s="90"/>
      <c r="J12" s="91">
        <v>5777.2</v>
      </c>
      <c r="K12" s="92">
        <f t="shared" si="0"/>
        <v>3262.2630762306999</v>
      </c>
      <c r="L12" s="93">
        <v>17117844</v>
      </c>
      <c r="M12" s="91">
        <f t="shared" si="1"/>
        <v>1711784.4000000001</v>
      </c>
      <c r="N12" s="91">
        <f t="shared" si="2"/>
        <v>17117.844000000001</v>
      </c>
      <c r="O12" s="91">
        <f t="shared" si="3"/>
        <v>18846746.243999999</v>
      </c>
      <c r="P12" s="94" t="s">
        <v>30</v>
      </c>
      <c r="R12" s="19"/>
      <c r="S12" s="19"/>
      <c r="T12" s="476">
        <v>41289</v>
      </c>
      <c r="U12" s="67" t="s">
        <v>1289</v>
      </c>
      <c r="V12" s="10" t="s">
        <v>1358</v>
      </c>
      <c r="W12" s="66" t="s">
        <v>372</v>
      </c>
      <c r="X12" s="9" t="s">
        <v>12</v>
      </c>
      <c r="Y12" s="9">
        <v>60</v>
      </c>
      <c r="Z12" s="66" t="s">
        <v>1530</v>
      </c>
      <c r="AA12" s="11"/>
      <c r="AB12" s="11">
        <v>16</v>
      </c>
      <c r="AC12" s="2">
        <v>3222.55</v>
      </c>
      <c r="AD12" s="12">
        <f t="shared" si="8"/>
        <v>30860.00496501218</v>
      </c>
      <c r="AE12" s="4">
        <v>90407190</v>
      </c>
      <c r="AF12" s="2">
        <f t="shared" si="9"/>
        <v>9040719</v>
      </c>
      <c r="AG12" s="2"/>
      <c r="AH12" s="2">
        <f t="shared" si="10"/>
        <v>99447909</v>
      </c>
      <c r="AI12" s="3" t="s">
        <v>7</v>
      </c>
      <c r="AN12" s="476">
        <v>41289</v>
      </c>
      <c r="AO12" s="67" t="s">
        <v>1234</v>
      </c>
      <c r="AP12" s="10" t="s">
        <v>1256</v>
      </c>
      <c r="AQ12" s="66" t="s">
        <v>1228</v>
      </c>
      <c r="AR12" s="9" t="s">
        <v>28</v>
      </c>
      <c r="AS12" s="9">
        <v>53</v>
      </c>
      <c r="AT12" s="66" t="s">
        <v>113</v>
      </c>
      <c r="AU12" s="11">
        <v>440</v>
      </c>
      <c r="AV12" s="11"/>
      <c r="AW12" s="2">
        <v>5777.2</v>
      </c>
      <c r="AX12" s="1">
        <f t="shared" si="4"/>
        <v>3262.2630762306999</v>
      </c>
      <c r="AY12" s="4">
        <v>17117844</v>
      </c>
      <c r="AZ12" s="2">
        <f t="shared" si="11"/>
        <v>1711784.4000000001</v>
      </c>
      <c r="BA12" s="2">
        <f t="shared" si="6"/>
        <v>17117.844000000001</v>
      </c>
      <c r="BB12" s="2">
        <f t="shared" si="7"/>
        <v>18846746.243999999</v>
      </c>
      <c r="BC12" s="3" t="s">
        <v>30</v>
      </c>
    </row>
    <row r="13" spans="1:55" x14ac:dyDescent="0.25">
      <c r="A13" s="688">
        <v>41290</v>
      </c>
      <c r="B13" s="87" t="s">
        <v>1235</v>
      </c>
      <c r="C13" s="88" t="s">
        <v>1257</v>
      </c>
      <c r="D13" s="86" t="s">
        <v>1277</v>
      </c>
      <c r="E13" s="89" t="s">
        <v>8</v>
      </c>
      <c r="F13" s="89">
        <v>120</v>
      </c>
      <c r="G13" s="86" t="s">
        <v>103</v>
      </c>
      <c r="H13" s="90"/>
      <c r="I13" s="90">
        <v>40</v>
      </c>
      <c r="J13" s="91">
        <v>376.8</v>
      </c>
      <c r="K13" s="92">
        <f t="shared" si="0"/>
        <v>16666.668009554141</v>
      </c>
      <c r="L13" s="93">
        <v>5703906</v>
      </c>
      <c r="M13" s="91">
        <f t="shared" si="1"/>
        <v>570390.6</v>
      </c>
      <c r="N13" s="91">
        <f t="shared" si="2"/>
        <v>5703.9059999999999</v>
      </c>
      <c r="O13" s="91">
        <f t="shared" si="3"/>
        <v>6280000.5060000001</v>
      </c>
      <c r="P13" s="94" t="s">
        <v>29</v>
      </c>
      <c r="R13" s="19"/>
      <c r="S13" s="19"/>
      <c r="T13" s="476">
        <v>41290</v>
      </c>
      <c r="U13" s="67" t="s">
        <v>1290</v>
      </c>
      <c r="V13" s="10" t="s">
        <v>1359</v>
      </c>
      <c r="W13" s="66" t="s">
        <v>372</v>
      </c>
      <c r="X13" s="9" t="s">
        <v>12</v>
      </c>
      <c r="Y13" s="9">
        <v>60</v>
      </c>
      <c r="Z13" s="66" t="s">
        <v>216</v>
      </c>
      <c r="AA13" s="11"/>
      <c r="AB13" s="11">
        <v>36</v>
      </c>
      <c r="AC13" s="2">
        <v>5277.3</v>
      </c>
      <c r="AD13" s="12">
        <f t="shared" si="8"/>
        <v>30860.005059405379</v>
      </c>
      <c r="AE13" s="4">
        <v>148052277</v>
      </c>
      <c r="AF13" s="2">
        <f t="shared" si="9"/>
        <v>14805227.700000001</v>
      </c>
      <c r="AG13" s="2"/>
      <c r="AH13" s="2">
        <f t="shared" si="10"/>
        <v>162857504.69999999</v>
      </c>
      <c r="AI13" s="3" t="s">
        <v>7</v>
      </c>
      <c r="AN13" s="476">
        <v>41290</v>
      </c>
      <c r="AO13" s="67" t="s">
        <v>1235</v>
      </c>
      <c r="AP13" s="10" t="s">
        <v>1257</v>
      </c>
      <c r="AQ13" s="66" t="s">
        <v>1277</v>
      </c>
      <c r="AR13" s="9" t="s">
        <v>8</v>
      </c>
      <c r="AS13" s="9">
        <v>120</v>
      </c>
      <c r="AT13" s="66" t="s">
        <v>103</v>
      </c>
      <c r="AU13" s="11"/>
      <c r="AV13" s="11">
        <v>40</v>
      </c>
      <c r="AW13" s="2">
        <v>376.8</v>
      </c>
      <c r="AX13" s="1">
        <f t="shared" si="4"/>
        <v>16666.668009554141</v>
      </c>
      <c r="AY13" s="4">
        <v>5703906</v>
      </c>
      <c r="AZ13" s="2">
        <f t="shared" si="11"/>
        <v>570390.6</v>
      </c>
      <c r="BA13" s="2">
        <f t="shared" si="6"/>
        <v>5703.9059999999999</v>
      </c>
      <c r="BB13" s="2">
        <f t="shared" si="7"/>
        <v>6280000.5060000001</v>
      </c>
      <c r="BC13" s="3" t="s">
        <v>29</v>
      </c>
    </row>
    <row r="14" spans="1:55" x14ac:dyDescent="0.25">
      <c r="A14" s="688">
        <v>41290</v>
      </c>
      <c r="B14" s="87" t="s">
        <v>952</v>
      </c>
      <c r="C14" s="88" t="s">
        <v>1258</v>
      </c>
      <c r="D14" s="86" t="s">
        <v>1278</v>
      </c>
      <c r="E14" s="89" t="s">
        <v>27</v>
      </c>
      <c r="F14" s="89"/>
      <c r="G14" s="86"/>
      <c r="H14" s="90"/>
      <c r="I14" s="90"/>
      <c r="J14" s="91">
        <v>116</v>
      </c>
      <c r="K14" s="92">
        <f t="shared" si="0"/>
        <v>121110</v>
      </c>
      <c r="L14" s="93">
        <v>12760000</v>
      </c>
      <c r="M14" s="91">
        <f t="shared" si="1"/>
        <v>1276000</v>
      </c>
      <c r="N14" s="91">
        <f t="shared" si="2"/>
        <v>12760</v>
      </c>
      <c r="O14" s="91">
        <f t="shared" si="3"/>
        <v>14048760</v>
      </c>
      <c r="P14" s="94" t="s">
        <v>18</v>
      </c>
      <c r="T14" s="476">
        <v>41290</v>
      </c>
      <c r="U14" s="67" t="s">
        <v>1291</v>
      </c>
      <c r="V14" s="10" t="s">
        <v>1360</v>
      </c>
      <c r="W14" s="66" t="s">
        <v>372</v>
      </c>
      <c r="X14" s="9" t="s">
        <v>12</v>
      </c>
      <c r="Y14" s="9">
        <v>60</v>
      </c>
      <c r="Z14" s="66" t="s">
        <v>216</v>
      </c>
      <c r="AA14" s="11"/>
      <c r="AB14" s="11">
        <v>33</v>
      </c>
      <c r="AC14" s="2">
        <v>4918.3999999999996</v>
      </c>
      <c r="AD14" s="12">
        <f t="shared" si="8"/>
        <v>30860.005062621996</v>
      </c>
      <c r="AE14" s="4">
        <v>137983499</v>
      </c>
      <c r="AF14" s="2">
        <f t="shared" si="9"/>
        <v>13798349.9</v>
      </c>
      <c r="AG14" s="2"/>
      <c r="AH14" s="2">
        <f t="shared" si="10"/>
        <v>151781848.90000001</v>
      </c>
      <c r="AI14" s="3" t="s">
        <v>7</v>
      </c>
      <c r="AN14" s="476">
        <v>41290</v>
      </c>
      <c r="AO14" s="67" t="s">
        <v>952</v>
      </c>
      <c r="AP14" s="10" t="s">
        <v>1258</v>
      </c>
      <c r="AQ14" s="66" t="s">
        <v>1278</v>
      </c>
      <c r="AR14" s="9" t="s">
        <v>27</v>
      </c>
      <c r="AS14" s="9"/>
      <c r="AT14" s="66"/>
      <c r="AU14" s="11"/>
      <c r="AV14" s="11"/>
      <c r="AW14" s="2">
        <v>116</v>
      </c>
      <c r="AX14" s="1">
        <f t="shared" si="4"/>
        <v>121110</v>
      </c>
      <c r="AY14" s="4">
        <v>12760000</v>
      </c>
      <c r="AZ14" s="2">
        <f t="shared" si="11"/>
        <v>1276000</v>
      </c>
      <c r="BA14" s="2">
        <f t="shared" si="6"/>
        <v>12760</v>
      </c>
      <c r="BB14" s="2">
        <f t="shared" si="7"/>
        <v>14048760</v>
      </c>
      <c r="BC14" s="3" t="s">
        <v>18</v>
      </c>
    </row>
    <row r="15" spans="1:55" x14ac:dyDescent="0.25">
      <c r="A15" s="688">
        <v>41291</v>
      </c>
      <c r="B15" s="87" t="s">
        <v>1236</v>
      </c>
      <c r="C15" s="88" t="s">
        <v>1259</v>
      </c>
      <c r="D15" s="86" t="s">
        <v>1279</v>
      </c>
      <c r="E15" s="89" t="s">
        <v>28</v>
      </c>
      <c r="F15" s="89">
        <v>53</v>
      </c>
      <c r="G15" s="86" t="s">
        <v>113</v>
      </c>
      <c r="H15" s="90">
        <v>800</v>
      </c>
      <c r="I15" s="90"/>
      <c r="J15" s="91">
        <v>10504</v>
      </c>
      <c r="K15" s="92">
        <f t="shared" si="0"/>
        <v>3262.2629999999999</v>
      </c>
      <c r="L15" s="93">
        <v>31123352</v>
      </c>
      <c r="M15" s="91">
        <f t="shared" si="1"/>
        <v>3112335.2</v>
      </c>
      <c r="N15" s="91">
        <v>662467</v>
      </c>
      <c r="O15" s="91">
        <f t="shared" si="3"/>
        <v>34898154.200000003</v>
      </c>
      <c r="P15" s="94" t="s">
        <v>30</v>
      </c>
      <c r="T15" s="476">
        <v>41291</v>
      </c>
      <c r="U15" s="67" t="s">
        <v>1292</v>
      </c>
      <c r="V15" s="10" t="s">
        <v>1361</v>
      </c>
      <c r="W15" s="66" t="s">
        <v>372</v>
      </c>
      <c r="X15" s="9" t="s">
        <v>12</v>
      </c>
      <c r="Y15" s="9">
        <v>60</v>
      </c>
      <c r="Z15" s="66" t="s">
        <v>216</v>
      </c>
      <c r="AA15" s="11"/>
      <c r="AB15" s="11">
        <v>18</v>
      </c>
      <c r="AC15" s="2">
        <v>2694.75</v>
      </c>
      <c r="AD15" s="12">
        <f t="shared" si="8"/>
        <v>30860.005158177941</v>
      </c>
      <c r="AE15" s="4">
        <v>75599999</v>
      </c>
      <c r="AF15" s="2">
        <f t="shared" si="9"/>
        <v>7559999.9000000004</v>
      </c>
      <c r="AG15" s="2"/>
      <c r="AH15" s="2">
        <f t="shared" si="10"/>
        <v>83159998.900000006</v>
      </c>
      <c r="AI15" s="3" t="s">
        <v>7</v>
      </c>
      <c r="AN15" s="476">
        <v>41291</v>
      </c>
      <c r="AO15" s="67" t="s">
        <v>1236</v>
      </c>
      <c r="AP15" s="10" t="s">
        <v>1259</v>
      </c>
      <c r="AQ15" s="66" t="s">
        <v>1279</v>
      </c>
      <c r="AR15" s="9" t="s">
        <v>28</v>
      </c>
      <c r="AS15" s="9">
        <v>53</v>
      </c>
      <c r="AT15" s="66" t="s">
        <v>113</v>
      </c>
      <c r="AU15" s="11">
        <v>800</v>
      </c>
      <c r="AV15" s="11"/>
      <c r="AW15" s="2">
        <v>10504</v>
      </c>
      <c r="AX15" s="1">
        <f t="shared" si="4"/>
        <v>3262.2629999999999</v>
      </c>
      <c r="AY15" s="4">
        <v>31123352</v>
      </c>
      <c r="AZ15" s="2">
        <f t="shared" si="11"/>
        <v>3112335.2</v>
      </c>
      <c r="BA15" s="2">
        <v>662467</v>
      </c>
      <c r="BB15" s="2">
        <f t="shared" si="7"/>
        <v>34898154.200000003</v>
      </c>
      <c r="BC15" s="3" t="s">
        <v>30</v>
      </c>
    </row>
    <row r="16" spans="1:55" x14ac:dyDescent="0.25">
      <c r="A16" s="688">
        <v>37643</v>
      </c>
      <c r="B16" s="87" t="s">
        <v>1237</v>
      </c>
      <c r="C16" s="88" t="s">
        <v>1260</v>
      </c>
      <c r="D16" s="86" t="s">
        <v>1280</v>
      </c>
      <c r="E16" s="89" t="s">
        <v>28</v>
      </c>
      <c r="F16" s="89">
        <v>53</v>
      </c>
      <c r="G16" s="86" t="s">
        <v>113</v>
      </c>
      <c r="H16" s="90">
        <v>400</v>
      </c>
      <c r="I16" s="90"/>
      <c r="J16" s="91">
        <v>5252</v>
      </c>
      <c r="K16" s="92">
        <f t="shared" si="0"/>
        <v>3262.2629999999999</v>
      </c>
      <c r="L16" s="93">
        <v>15561676</v>
      </c>
      <c r="M16" s="91">
        <f t="shared" si="1"/>
        <v>1556167.6</v>
      </c>
      <c r="N16" s="91">
        <v>311233</v>
      </c>
      <c r="O16" s="91">
        <f t="shared" si="3"/>
        <v>17429076.600000001</v>
      </c>
      <c r="P16" s="94" t="s">
        <v>30</v>
      </c>
      <c r="T16" s="476">
        <v>41291</v>
      </c>
      <c r="U16" s="67" t="s">
        <v>1293</v>
      </c>
      <c r="V16" s="10" t="s">
        <v>1362</v>
      </c>
      <c r="W16" s="66" t="s">
        <v>1229</v>
      </c>
      <c r="X16" s="9" t="s">
        <v>12</v>
      </c>
      <c r="Y16" s="9">
        <v>60</v>
      </c>
      <c r="Z16" s="66" t="s">
        <v>216</v>
      </c>
      <c r="AA16" s="11"/>
      <c r="AB16" s="11">
        <v>30</v>
      </c>
      <c r="AC16" s="2">
        <v>4491.05</v>
      </c>
      <c r="AD16" s="12">
        <f t="shared" si="8"/>
        <v>30860.00505449728</v>
      </c>
      <c r="AE16" s="4">
        <v>125994387</v>
      </c>
      <c r="AF16" s="2">
        <f t="shared" si="9"/>
        <v>12599438.700000001</v>
      </c>
      <c r="AG16" s="2"/>
      <c r="AH16" s="2">
        <f t="shared" si="10"/>
        <v>138593825.69999999</v>
      </c>
      <c r="AI16" s="3" t="s">
        <v>7</v>
      </c>
      <c r="AN16" s="476">
        <v>37643</v>
      </c>
      <c r="AO16" s="67" t="s">
        <v>1237</v>
      </c>
      <c r="AP16" s="10" t="s">
        <v>1260</v>
      </c>
      <c r="AQ16" s="66" t="s">
        <v>1280</v>
      </c>
      <c r="AR16" s="9" t="s">
        <v>28</v>
      </c>
      <c r="AS16" s="9">
        <v>53</v>
      </c>
      <c r="AT16" s="66" t="s">
        <v>113</v>
      </c>
      <c r="AU16" s="11">
        <v>400</v>
      </c>
      <c r="AV16" s="11"/>
      <c r="AW16" s="2">
        <v>5252</v>
      </c>
      <c r="AX16" s="1">
        <f t="shared" si="4"/>
        <v>3262.2629999999999</v>
      </c>
      <c r="AY16" s="4">
        <v>15561676</v>
      </c>
      <c r="AZ16" s="2">
        <f t="shared" si="11"/>
        <v>1556167.6</v>
      </c>
      <c r="BA16" s="2">
        <v>311233</v>
      </c>
      <c r="BB16" s="2">
        <f t="shared" si="7"/>
        <v>17429076.600000001</v>
      </c>
      <c r="BC16" s="3" t="s">
        <v>30</v>
      </c>
    </row>
    <row r="17" spans="1:55" x14ac:dyDescent="0.25">
      <c r="A17" s="690">
        <v>41297</v>
      </c>
      <c r="B17" s="67" t="s">
        <v>1238</v>
      </c>
      <c r="C17" s="10" t="s">
        <v>1261</v>
      </c>
      <c r="D17" s="66" t="s">
        <v>1281</v>
      </c>
      <c r="E17" s="9" t="s">
        <v>15</v>
      </c>
      <c r="F17" s="9">
        <v>50</v>
      </c>
      <c r="G17" s="66" t="s">
        <v>1525</v>
      </c>
      <c r="H17" s="11">
        <v>34</v>
      </c>
      <c r="I17" s="11"/>
      <c r="J17" s="2">
        <v>446.08</v>
      </c>
      <c r="K17" s="1">
        <f t="shared" si="0"/>
        <v>5716.4626883070305</v>
      </c>
      <c r="L17" s="4">
        <v>2316076</v>
      </c>
      <c r="M17" s="2">
        <f t="shared" si="1"/>
        <v>231607.6</v>
      </c>
      <c r="N17" s="2">
        <f t="shared" si="2"/>
        <v>2316.076</v>
      </c>
      <c r="O17" s="2">
        <f t="shared" si="3"/>
        <v>2549999.676</v>
      </c>
      <c r="P17" s="3" t="s">
        <v>33</v>
      </c>
      <c r="T17" s="476">
        <v>41291</v>
      </c>
      <c r="U17" s="67" t="s">
        <v>1294</v>
      </c>
      <c r="V17" s="10" t="s">
        <v>1363</v>
      </c>
      <c r="W17" s="66" t="s">
        <v>1229</v>
      </c>
      <c r="X17" s="9" t="s">
        <v>12</v>
      </c>
      <c r="Y17" s="9">
        <v>60</v>
      </c>
      <c r="Z17" s="66" t="s">
        <v>216</v>
      </c>
      <c r="AA17" s="11"/>
      <c r="AB17" s="11">
        <v>21</v>
      </c>
      <c r="AC17" s="2">
        <v>3020.55</v>
      </c>
      <c r="AD17" s="12">
        <f t="shared" si="8"/>
        <v>30860.004999089568</v>
      </c>
      <c r="AE17" s="4">
        <v>84740171</v>
      </c>
      <c r="AF17" s="2">
        <f t="shared" si="9"/>
        <v>8474017.0999999996</v>
      </c>
      <c r="AG17" s="2"/>
      <c r="AH17" s="2">
        <f t="shared" si="10"/>
        <v>93214188.099999994</v>
      </c>
      <c r="AI17" s="3" t="s">
        <v>7</v>
      </c>
      <c r="AN17" s="476">
        <v>41297</v>
      </c>
      <c r="AO17" s="67" t="s">
        <v>1238</v>
      </c>
      <c r="AP17" s="10" t="s">
        <v>1261</v>
      </c>
      <c r="AQ17" s="66" t="s">
        <v>1281</v>
      </c>
      <c r="AR17" s="9" t="s">
        <v>15</v>
      </c>
      <c r="AS17" s="9">
        <v>50</v>
      </c>
      <c r="AT17" s="66" t="s">
        <v>1525</v>
      </c>
      <c r="AU17" s="11">
        <v>34</v>
      </c>
      <c r="AV17" s="11"/>
      <c r="AW17" s="2">
        <v>446.08</v>
      </c>
      <c r="AX17" s="1">
        <f t="shared" si="4"/>
        <v>5716.4626883070305</v>
      </c>
      <c r="AY17" s="4">
        <v>2316076</v>
      </c>
      <c r="AZ17" s="2">
        <f t="shared" si="11"/>
        <v>231607.6</v>
      </c>
      <c r="BA17" s="2">
        <f t="shared" ref="BA17:BA20" si="12">AY17*0.1%</f>
        <v>2316.076</v>
      </c>
      <c r="BB17" s="2">
        <f t="shared" si="7"/>
        <v>2549999.676</v>
      </c>
      <c r="BC17" s="3" t="s">
        <v>33</v>
      </c>
    </row>
    <row r="18" spans="1:55" x14ac:dyDescent="0.25">
      <c r="A18" s="690">
        <v>41299</v>
      </c>
      <c r="B18" s="67" t="s">
        <v>1239</v>
      </c>
      <c r="C18" s="10" t="s">
        <v>1262</v>
      </c>
      <c r="D18" s="66" t="s">
        <v>1282</v>
      </c>
      <c r="E18" s="9" t="s">
        <v>34</v>
      </c>
      <c r="F18" s="9">
        <v>230</v>
      </c>
      <c r="G18" s="66" t="s">
        <v>119</v>
      </c>
      <c r="H18" s="11">
        <v>40</v>
      </c>
      <c r="I18" s="11"/>
      <c r="J18" s="2">
        <v>2990</v>
      </c>
      <c r="K18" s="1">
        <f t="shared" si="0"/>
        <v>40000.430999999997</v>
      </c>
      <c r="L18" s="4">
        <v>108629690</v>
      </c>
      <c r="M18" s="2">
        <f t="shared" si="1"/>
        <v>10862969</v>
      </c>
      <c r="N18" s="2">
        <f t="shared" si="2"/>
        <v>108629.69</v>
      </c>
      <c r="O18" s="2">
        <f t="shared" si="3"/>
        <v>119601288.69</v>
      </c>
      <c r="P18" s="3" t="s">
        <v>35</v>
      </c>
      <c r="R18" s="19"/>
      <c r="T18" s="476">
        <v>41292</v>
      </c>
      <c r="U18" s="67" t="s">
        <v>1295</v>
      </c>
      <c r="V18" s="10" t="s">
        <v>1364</v>
      </c>
      <c r="W18" s="66" t="s">
        <v>1229</v>
      </c>
      <c r="X18" s="9" t="s">
        <v>12</v>
      </c>
      <c r="Y18" s="9">
        <v>60</v>
      </c>
      <c r="Z18" s="66" t="s">
        <v>216</v>
      </c>
      <c r="AA18" s="11"/>
      <c r="AB18" s="11">
        <v>36</v>
      </c>
      <c r="AC18" s="2">
        <v>5313.25</v>
      </c>
      <c r="AD18" s="12">
        <f t="shared" si="8"/>
        <v>30860.005043993791</v>
      </c>
      <c r="AE18" s="4">
        <v>149060838</v>
      </c>
      <c r="AF18" s="2">
        <f t="shared" si="9"/>
        <v>14906083.800000001</v>
      </c>
      <c r="AG18" s="2"/>
      <c r="AH18" s="2">
        <f t="shared" si="10"/>
        <v>163966921.80000001</v>
      </c>
      <c r="AI18" s="3" t="s">
        <v>7</v>
      </c>
      <c r="AN18" s="476">
        <v>41299</v>
      </c>
      <c r="AO18" s="67" t="s">
        <v>1239</v>
      </c>
      <c r="AP18" s="10" t="s">
        <v>1262</v>
      </c>
      <c r="AQ18" s="66" t="s">
        <v>1282</v>
      </c>
      <c r="AR18" s="9" t="s">
        <v>34</v>
      </c>
      <c r="AS18" s="9">
        <v>230</v>
      </c>
      <c r="AT18" s="66" t="s">
        <v>119</v>
      </c>
      <c r="AU18" s="11">
        <v>40</v>
      </c>
      <c r="AV18" s="11"/>
      <c r="AW18" s="2">
        <v>2990</v>
      </c>
      <c r="AX18" s="1">
        <f t="shared" si="4"/>
        <v>40000.430999999997</v>
      </c>
      <c r="AY18" s="4">
        <v>108629690</v>
      </c>
      <c r="AZ18" s="2">
        <f t="shared" si="11"/>
        <v>10862969</v>
      </c>
      <c r="BA18" s="2">
        <f t="shared" si="12"/>
        <v>108629.69</v>
      </c>
      <c r="BB18" s="2">
        <f t="shared" si="7"/>
        <v>119601288.69</v>
      </c>
      <c r="BC18" s="3" t="s">
        <v>35</v>
      </c>
    </row>
    <row r="19" spans="1:55" x14ac:dyDescent="0.25">
      <c r="A19" s="690">
        <v>41299</v>
      </c>
      <c r="B19" s="67" t="s">
        <v>1240</v>
      </c>
      <c r="C19" s="10" t="s">
        <v>1263</v>
      </c>
      <c r="D19" s="66" t="s">
        <v>1283</v>
      </c>
      <c r="E19" s="9" t="s">
        <v>19</v>
      </c>
      <c r="F19" s="9">
        <v>96</v>
      </c>
      <c r="G19" s="66" t="s">
        <v>405</v>
      </c>
      <c r="H19" s="11"/>
      <c r="I19" s="11">
        <v>14</v>
      </c>
      <c r="J19" s="2">
        <v>2022.1</v>
      </c>
      <c r="K19" s="1">
        <f t="shared" si="0"/>
        <v>23199.996926957123</v>
      </c>
      <c r="L19" s="4">
        <v>42609186</v>
      </c>
      <c r="M19" s="2">
        <f t="shared" si="1"/>
        <v>4260918.6000000006</v>
      </c>
      <c r="N19" s="2">
        <f t="shared" si="2"/>
        <v>42609.186000000002</v>
      </c>
      <c r="O19" s="2">
        <f t="shared" si="3"/>
        <v>46912713.785999998</v>
      </c>
      <c r="P19" s="3" t="s">
        <v>20</v>
      </c>
      <c r="T19" s="476">
        <v>41292</v>
      </c>
      <c r="U19" s="67" t="s">
        <v>1296</v>
      </c>
      <c r="V19" s="10" t="s">
        <v>1365</v>
      </c>
      <c r="W19" s="66" t="s">
        <v>1229</v>
      </c>
      <c r="X19" s="9" t="s">
        <v>12</v>
      </c>
      <c r="Y19" s="9">
        <v>60</v>
      </c>
      <c r="Z19" s="66" t="s">
        <v>216</v>
      </c>
      <c r="AA19" s="11"/>
      <c r="AB19" s="11">
        <v>33</v>
      </c>
      <c r="AC19" s="2">
        <v>4868.8</v>
      </c>
      <c r="AD19" s="12">
        <f t="shared" si="8"/>
        <v>30860.004990962865</v>
      </c>
      <c r="AE19" s="4">
        <v>136591993</v>
      </c>
      <c r="AF19" s="2">
        <f t="shared" si="9"/>
        <v>13659199.300000001</v>
      </c>
      <c r="AG19" s="2"/>
      <c r="AH19" s="2">
        <f t="shared" si="10"/>
        <v>150251192.30000001</v>
      </c>
      <c r="AI19" s="3" t="s">
        <v>7</v>
      </c>
      <c r="AN19" s="476">
        <v>41299</v>
      </c>
      <c r="AO19" s="67" t="s">
        <v>1240</v>
      </c>
      <c r="AP19" s="10" t="s">
        <v>1263</v>
      </c>
      <c r="AQ19" s="66" t="s">
        <v>1283</v>
      </c>
      <c r="AR19" s="9" t="s">
        <v>19</v>
      </c>
      <c r="AS19" s="9">
        <v>96</v>
      </c>
      <c r="AT19" s="66" t="s">
        <v>405</v>
      </c>
      <c r="AU19" s="11"/>
      <c r="AV19" s="11">
        <v>14</v>
      </c>
      <c r="AW19" s="2">
        <v>2022.1</v>
      </c>
      <c r="AX19" s="1">
        <f t="shared" si="4"/>
        <v>23199.996926957123</v>
      </c>
      <c r="AY19" s="4">
        <v>42609186</v>
      </c>
      <c r="AZ19" s="2">
        <f t="shared" si="11"/>
        <v>4260918.6000000006</v>
      </c>
      <c r="BA19" s="2">
        <f t="shared" si="12"/>
        <v>42609.186000000002</v>
      </c>
      <c r="BB19" s="2">
        <f t="shared" si="7"/>
        <v>46912713.785999998</v>
      </c>
      <c r="BC19" s="3" t="s">
        <v>20</v>
      </c>
    </row>
    <row r="20" spans="1:55" x14ac:dyDescent="0.25">
      <c r="A20" s="690">
        <v>41299</v>
      </c>
      <c r="B20" s="67" t="s">
        <v>1241</v>
      </c>
      <c r="C20" s="10" t="s">
        <v>1264</v>
      </c>
      <c r="D20" s="66" t="s">
        <v>1284</v>
      </c>
      <c r="E20" s="9" t="s">
        <v>36</v>
      </c>
      <c r="F20" s="9">
        <v>125</v>
      </c>
      <c r="G20" s="66" t="s">
        <v>1528</v>
      </c>
      <c r="H20" s="11"/>
      <c r="I20" s="11">
        <v>24</v>
      </c>
      <c r="J20" s="2">
        <v>2508.9499999999998</v>
      </c>
      <c r="K20" s="1">
        <f t="shared" si="0"/>
        <v>23199.996678690288</v>
      </c>
      <c r="L20" s="4">
        <v>52867967</v>
      </c>
      <c r="M20" s="2">
        <f t="shared" si="1"/>
        <v>5286796.7</v>
      </c>
      <c r="N20" s="2">
        <f t="shared" si="2"/>
        <v>52867.967000000004</v>
      </c>
      <c r="O20" s="2">
        <f t="shared" si="3"/>
        <v>58207631.667000003</v>
      </c>
      <c r="P20" s="3" t="s">
        <v>20</v>
      </c>
      <c r="R20" s="32"/>
      <c r="T20" s="476">
        <v>41296</v>
      </c>
      <c r="U20" s="67" t="s">
        <v>1297</v>
      </c>
      <c r="V20" s="10" t="s">
        <v>1366</v>
      </c>
      <c r="W20" s="66" t="s">
        <v>1229</v>
      </c>
      <c r="X20" s="9" t="s">
        <v>12</v>
      </c>
      <c r="Y20" s="9">
        <v>60</v>
      </c>
      <c r="Z20" s="66" t="s">
        <v>216</v>
      </c>
      <c r="AA20" s="11"/>
      <c r="AB20" s="11">
        <v>37</v>
      </c>
      <c r="AC20" s="2">
        <v>5321.25</v>
      </c>
      <c r="AD20" s="12">
        <f t="shared" si="8"/>
        <v>30860.004961240313</v>
      </c>
      <c r="AE20" s="4">
        <v>149285274</v>
      </c>
      <c r="AF20" s="2">
        <f t="shared" si="9"/>
        <v>14928527.4</v>
      </c>
      <c r="AG20" s="2"/>
      <c r="AH20" s="2">
        <f t="shared" si="10"/>
        <v>164213801.40000001</v>
      </c>
      <c r="AI20" s="3" t="s">
        <v>7</v>
      </c>
      <c r="AN20" s="476">
        <v>41299</v>
      </c>
      <c r="AO20" s="67" t="s">
        <v>1241</v>
      </c>
      <c r="AP20" s="10" t="s">
        <v>1264</v>
      </c>
      <c r="AQ20" s="66" t="s">
        <v>1284</v>
      </c>
      <c r="AR20" s="9" t="s">
        <v>36</v>
      </c>
      <c r="AS20" s="9">
        <v>125</v>
      </c>
      <c r="AT20" s="66" t="s">
        <v>1528</v>
      </c>
      <c r="AU20" s="11"/>
      <c r="AV20" s="11">
        <v>24</v>
      </c>
      <c r="AW20" s="2">
        <v>2508.9499999999998</v>
      </c>
      <c r="AX20" s="1">
        <f t="shared" si="4"/>
        <v>23199.996678690288</v>
      </c>
      <c r="AY20" s="4">
        <v>52867967</v>
      </c>
      <c r="AZ20" s="2">
        <f t="shared" si="11"/>
        <v>5286796.7</v>
      </c>
      <c r="BA20" s="2">
        <f t="shared" si="12"/>
        <v>52867.967000000004</v>
      </c>
      <c r="BB20" s="2">
        <f t="shared" si="7"/>
        <v>58207631.667000003</v>
      </c>
      <c r="BC20" s="3" t="s">
        <v>20</v>
      </c>
    </row>
    <row r="21" spans="1:55" x14ac:dyDescent="0.25">
      <c r="A21" s="690">
        <v>41299</v>
      </c>
      <c r="B21" s="67" t="s">
        <v>1242</v>
      </c>
      <c r="C21" s="10" t="s">
        <v>1265</v>
      </c>
      <c r="D21" s="66" t="s">
        <v>1232</v>
      </c>
      <c r="E21" s="9" t="s">
        <v>28</v>
      </c>
      <c r="F21" s="9">
        <v>53</v>
      </c>
      <c r="G21" s="66" t="s">
        <v>113</v>
      </c>
      <c r="H21" s="11">
        <v>1200</v>
      </c>
      <c r="I21" s="11"/>
      <c r="J21" s="2">
        <v>15756</v>
      </c>
      <c r="K21" s="1">
        <f t="shared" si="0"/>
        <v>3262.2629999999999</v>
      </c>
      <c r="L21" s="4">
        <v>46685028</v>
      </c>
      <c r="M21" s="2">
        <f t="shared" si="1"/>
        <v>4668502.8</v>
      </c>
      <c r="N21" s="2">
        <v>933700</v>
      </c>
      <c r="O21" s="2">
        <f t="shared" si="3"/>
        <v>52287230.799999997</v>
      </c>
      <c r="P21" s="3" t="s">
        <v>30</v>
      </c>
      <c r="R21" s="19"/>
      <c r="S21" s="19"/>
      <c r="T21" s="476">
        <v>41296</v>
      </c>
      <c r="U21" s="67" t="s">
        <v>1298</v>
      </c>
      <c r="V21" s="10" t="s">
        <v>1367</v>
      </c>
      <c r="W21" s="66" t="s">
        <v>1229</v>
      </c>
      <c r="X21" s="9" t="s">
        <v>12</v>
      </c>
      <c r="Y21" s="9">
        <v>60</v>
      </c>
      <c r="Z21" s="66" t="s">
        <v>1530</v>
      </c>
      <c r="AA21" s="11"/>
      <c r="AB21" s="11">
        <v>1</v>
      </c>
      <c r="AC21" s="2">
        <v>287.25</v>
      </c>
      <c r="AD21" s="12">
        <f t="shared" si="8"/>
        <v>30860.003133159273</v>
      </c>
      <c r="AE21" s="4">
        <v>8058669</v>
      </c>
      <c r="AF21" s="2">
        <f t="shared" si="9"/>
        <v>805866.9</v>
      </c>
      <c r="AG21" s="2"/>
      <c r="AH21" s="2">
        <f t="shared" si="10"/>
        <v>8864535.9000000004</v>
      </c>
      <c r="AI21" s="3" t="s">
        <v>7</v>
      </c>
      <c r="AN21" s="476">
        <v>41299</v>
      </c>
      <c r="AO21" s="67" t="s">
        <v>1242</v>
      </c>
      <c r="AP21" s="10" t="s">
        <v>1265</v>
      </c>
      <c r="AQ21" s="66" t="s">
        <v>1232</v>
      </c>
      <c r="AR21" s="9" t="s">
        <v>28</v>
      </c>
      <c r="AS21" s="9">
        <v>53</v>
      </c>
      <c r="AT21" s="66" t="s">
        <v>113</v>
      </c>
      <c r="AU21" s="11">
        <v>1200</v>
      </c>
      <c r="AV21" s="11"/>
      <c r="AW21" s="2">
        <v>15756</v>
      </c>
      <c r="AX21" s="1">
        <f t="shared" si="4"/>
        <v>3262.2629999999999</v>
      </c>
      <c r="AY21" s="4">
        <v>46685028</v>
      </c>
      <c r="AZ21" s="2">
        <f t="shared" si="11"/>
        <v>4668502.8</v>
      </c>
      <c r="BA21" s="2">
        <v>933700</v>
      </c>
      <c r="BB21" s="2">
        <f t="shared" si="7"/>
        <v>52287230.799999997</v>
      </c>
      <c r="BC21" s="3" t="s">
        <v>30</v>
      </c>
    </row>
    <row r="22" spans="1:55" x14ac:dyDescent="0.25">
      <c r="A22" s="690">
        <v>41302</v>
      </c>
      <c r="B22" s="67" t="s">
        <v>1243</v>
      </c>
      <c r="C22" s="10" t="s">
        <v>1266</v>
      </c>
      <c r="D22" s="66" t="s">
        <v>979</v>
      </c>
      <c r="E22" s="9" t="s">
        <v>8</v>
      </c>
      <c r="F22" s="9">
        <v>120</v>
      </c>
      <c r="G22" s="66" t="s">
        <v>103</v>
      </c>
      <c r="H22" s="11"/>
      <c r="I22" s="11">
        <v>40</v>
      </c>
      <c r="J22" s="2">
        <v>376.8</v>
      </c>
      <c r="K22" s="1">
        <f t="shared" si="0"/>
        <v>16162.419944267514</v>
      </c>
      <c r="L22" s="4">
        <v>5531335</v>
      </c>
      <c r="M22" s="2">
        <f t="shared" si="1"/>
        <v>553133.5</v>
      </c>
      <c r="N22" s="2">
        <f t="shared" si="2"/>
        <v>5531.335</v>
      </c>
      <c r="O22" s="2">
        <f t="shared" si="3"/>
        <v>6089999.835</v>
      </c>
      <c r="P22" s="3" t="s">
        <v>37</v>
      </c>
      <c r="T22" s="476">
        <v>41299</v>
      </c>
      <c r="U22" s="67" t="s">
        <v>1300</v>
      </c>
      <c r="V22" s="10" t="s">
        <v>1368</v>
      </c>
      <c r="W22" s="66" t="s">
        <v>1229</v>
      </c>
      <c r="X22" s="9" t="s">
        <v>12</v>
      </c>
      <c r="Y22" s="9">
        <v>60</v>
      </c>
      <c r="Z22" s="66" t="s">
        <v>216</v>
      </c>
      <c r="AA22" s="11"/>
      <c r="AB22" s="11">
        <v>36</v>
      </c>
      <c r="AC22" s="2">
        <v>5021.3500000000004</v>
      </c>
      <c r="AD22" s="12">
        <f t="shared" si="8"/>
        <v>30860.005078315593</v>
      </c>
      <c r="AE22" s="4">
        <v>140871715</v>
      </c>
      <c r="AF22" s="2">
        <f t="shared" si="9"/>
        <v>14087171.5</v>
      </c>
      <c r="AG22" s="2"/>
      <c r="AH22" s="2">
        <f t="shared" si="10"/>
        <v>154958886.5</v>
      </c>
      <c r="AI22" s="3" t="s">
        <v>7</v>
      </c>
      <c r="AN22" s="476">
        <v>41302</v>
      </c>
      <c r="AO22" s="67" t="s">
        <v>1243</v>
      </c>
      <c r="AP22" s="10" t="s">
        <v>1266</v>
      </c>
      <c r="AQ22" s="66" t="s">
        <v>979</v>
      </c>
      <c r="AR22" s="9" t="s">
        <v>8</v>
      </c>
      <c r="AS22" s="9">
        <v>120</v>
      </c>
      <c r="AT22" s="66" t="s">
        <v>103</v>
      </c>
      <c r="AU22" s="11"/>
      <c r="AV22" s="11">
        <v>40</v>
      </c>
      <c r="AW22" s="2">
        <v>376.8</v>
      </c>
      <c r="AX22" s="1">
        <f t="shared" si="4"/>
        <v>16162.419944267514</v>
      </c>
      <c r="AY22" s="4">
        <v>5531335</v>
      </c>
      <c r="AZ22" s="2">
        <f t="shared" si="11"/>
        <v>553133.5</v>
      </c>
      <c r="BA22" s="2">
        <f t="shared" ref="BA22:BA25" si="13">AY22*0.1%</f>
        <v>5531.335</v>
      </c>
      <c r="BB22" s="2">
        <f t="shared" si="7"/>
        <v>6089999.835</v>
      </c>
      <c r="BC22" s="3" t="s">
        <v>37</v>
      </c>
    </row>
    <row r="23" spans="1:55" x14ac:dyDescent="0.25">
      <c r="A23" s="690">
        <v>41302</v>
      </c>
      <c r="B23" s="67" t="s">
        <v>1244</v>
      </c>
      <c r="C23" s="10" t="s">
        <v>1267</v>
      </c>
      <c r="D23" s="66" t="s">
        <v>1285</v>
      </c>
      <c r="E23" s="9" t="s">
        <v>15</v>
      </c>
      <c r="F23" s="9">
        <v>50</v>
      </c>
      <c r="G23" s="66" t="s">
        <v>1525</v>
      </c>
      <c r="H23" s="11">
        <v>26</v>
      </c>
      <c r="I23" s="11"/>
      <c r="J23" s="2">
        <v>341.12</v>
      </c>
      <c r="K23" s="1">
        <f t="shared" si="0"/>
        <v>5716.4628781660413</v>
      </c>
      <c r="L23" s="4">
        <v>1771117</v>
      </c>
      <c r="M23" s="2">
        <f t="shared" si="1"/>
        <v>177111.7</v>
      </c>
      <c r="N23" s="2">
        <f t="shared" si="2"/>
        <v>1771.117</v>
      </c>
      <c r="O23" s="2">
        <f t="shared" si="3"/>
        <v>1949999.817</v>
      </c>
      <c r="P23" s="3" t="s">
        <v>33</v>
      </c>
      <c r="T23" s="476">
        <v>41299</v>
      </c>
      <c r="U23" s="67" t="s">
        <v>1301</v>
      </c>
      <c r="V23" s="10" t="s">
        <v>1369</v>
      </c>
      <c r="W23" s="66" t="s">
        <v>1229</v>
      </c>
      <c r="X23" s="9" t="s">
        <v>12</v>
      </c>
      <c r="Y23" s="9">
        <v>60</v>
      </c>
      <c r="Z23" s="66" t="s">
        <v>216</v>
      </c>
      <c r="AA23" s="11"/>
      <c r="AB23" s="11">
        <v>33</v>
      </c>
      <c r="AC23" s="2">
        <v>4769.95</v>
      </c>
      <c r="AD23" s="12">
        <f t="shared" si="8"/>
        <v>30860.005052463865</v>
      </c>
      <c r="AE23" s="4">
        <v>133818801</v>
      </c>
      <c r="AF23" s="2">
        <f t="shared" si="9"/>
        <v>13381880.100000001</v>
      </c>
      <c r="AG23" s="2"/>
      <c r="AH23" s="2">
        <f t="shared" si="10"/>
        <v>147200681.09999999</v>
      </c>
      <c r="AI23" s="3" t="s">
        <v>7</v>
      </c>
      <c r="AN23" s="476">
        <v>41302</v>
      </c>
      <c r="AO23" s="67" t="s">
        <v>1244</v>
      </c>
      <c r="AP23" s="10" t="s">
        <v>1267</v>
      </c>
      <c r="AQ23" s="66" t="s">
        <v>1285</v>
      </c>
      <c r="AR23" s="9" t="s">
        <v>15</v>
      </c>
      <c r="AS23" s="9">
        <v>50</v>
      </c>
      <c r="AT23" s="66" t="s">
        <v>1525</v>
      </c>
      <c r="AU23" s="11">
        <v>26</v>
      </c>
      <c r="AV23" s="11"/>
      <c r="AW23" s="2">
        <v>341.12</v>
      </c>
      <c r="AX23" s="1">
        <f t="shared" si="4"/>
        <v>5716.4628781660413</v>
      </c>
      <c r="AY23" s="4">
        <v>1771117</v>
      </c>
      <c r="AZ23" s="2">
        <f t="shared" si="11"/>
        <v>177111.7</v>
      </c>
      <c r="BA23" s="2">
        <f t="shared" si="13"/>
        <v>1771.117</v>
      </c>
      <c r="BB23" s="2">
        <f t="shared" si="7"/>
        <v>1949999.817</v>
      </c>
      <c r="BC23" s="3" t="s">
        <v>33</v>
      </c>
    </row>
    <row r="24" spans="1:55" x14ac:dyDescent="0.25">
      <c r="A24" s="690">
        <v>41303</v>
      </c>
      <c r="B24" s="67" t="s">
        <v>366</v>
      </c>
      <c r="C24" s="10" t="s">
        <v>1268</v>
      </c>
      <c r="D24" s="66" t="s">
        <v>1233</v>
      </c>
      <c r="E24" s="9" t="s">
        <v>28</v>
      </c>
      <c r="F24" s="9">
        <v>53</v>
      </c>
      <c r="G24" s="66" t="s">
        <v>113</v>
      </c>
      <c r="H24" s="11">
        <v>220</v>
      </c>
      <c r="I24" s="11"/>
      <c r="J24" s="2">
        <v>2888.6</v>
      </c>
      <c r="K24" s="1">
        <f t="shared" si="0"/>
        <v>3262.2630762306999</v>
      </c>
      <c r="L24" s="4">
        <v>8558922</v>
      </c>
      <c r="M24" s="2">
        <f t="shared" si="1"/>
        <v>855892.20000000007</v>
      </c>
      <c r="N24" s="2">
        <f t="shared" si="2"/>
        <v>8558.9220000000005</v>
      </c>
      <c r="O24" s="2">
        <f t="shared" si="3"/>
        <v>9423373.1219999995</v>
      </c>
      <c r="P24" s="3" t="s">
        <v>30</v>
      </c>
      <c r="T24" s="476">
        <v>41299</v>
      </c>
      <c r="U24" s="67" t="s">
        <v>1302</v>
      </c>
      <c r="V24" s="10" t="s">
        <v>1370</v>
      </c>
      <c r="W24" s="66" t="s">
        <v>1229</v>
      </c>
      <c r="X24" s="9" t="s">
        <v>12</v>
      </c>
      <c r="Y24" s="9">
        <v>60</v>
      </c>
      <c r="Z24" s="66" t="s">
        <v>216</v>
      </c>
      <c r="AA24" s="11"/>
      <c r="AB24" s="11">
        <v>36</v>
      </c>
      <c r="AC24" s="2">
        <v>5315.3</v>
      </c>
      <c r="AD24" s="12">
        <f t="shared" si="8"/>
        <v>30860.005079675655</v>
      </c>
      <c r="AE24" s="4">
        <v>149118350</v>
      </c>
      <c r="AF24" s="2">
        <f t="shared" si="9"/>
        <v>14911835</v>
      </c>
      <c r="AG24" s="2"/>
      <c r="AH24" s="2">
        <f t="shared" si="10"/>
        <v>164030185</v>
      </c>
      <c r="AI24" s="3" t="s">
        <v>7</v>
      </c>
      <c r="AN24" s="476">
        <v>41303</v>
      </c>
      <c r="AO24" s="67" t="s">
        <v>366</v>
      </c>
      <c r="AP24" s="10" t="s">
        <v>1268</v>
      </c>
      <c r="AQ24" s="66" t="s">
        <v>1233</v>
      </c>
      <c r="AR24" s="9" t="s">
        <v>28</v>
      </c>
      <c r="AS24" s="9">
        <v>53</v>
      </c>
      <c r="AT24" s="66" t="s">
        <v>113</v>
      </c>
      <c r="AU24" s="11">
        <v>220</v>
      </c>
      <c r="AV24" s="11"/>
      <c r="AW24" s="2">
        <v>2888.6</v>
      </c>
      <c r="AX24" s="1">
        <f t="shared" si="4"/>
        <v>3262.2630762306999</v>
      </c>
      <c r="AY24" s="4">
        <v>8558922</v>
      </c>
      <c r="AZ24" s="2">
        <f t="shared" si="11"/>
        <v>855892.20000000007</v>
      </c>
      <c r="BA24" s="2">
        <f t="shared" si="13"/>
        <v>8558.9220000000005</v>
      </c>
      <c r="BB24" s="2">
        <f t="shared" si="7"/>
        <v>9423373.1219999995</v>
      </c>
      <c r="BC24" s="3" t="s">
        <v>30</v>
      </c>
    </row>
    <row r="25" spans="1:55" x14ac:dyDescent="0.25">
      <c r="A25" s="690">
        <v>41305</v>
      </c>
      <c r="B25" s="67" t="s">
        <v>1245</v>
      </c>
      <c r="C25" s="10" t="s">
        <v>1269</v>
      </c>
      <c r="D25" s="66" t="s">
        <v>1286</v>
      </c>
      <c r="E25" s="9" t="s">
        <v>28</v>
      </c>
      <c r="F25" s="9">
        <v>53</v>
      </c>
      <c r="G25" s="66" t="s">
        <v>113</v>
      </c>
      <c r="H25" s="11">
        <v>280</v>
      </c>
      <c r="I25" s="11"/>
      <c r="J25" s="2">
        <v>3676.4</v>
      </c>
      <c r="K25" s="1">
        <f t="shared" si="0"/>
        <v>3262.2629401044501</v>
      </c>
      <c r="L25" s="4">
        <v>10893173</v>
      </c>
      <c r="M25" s="2">
        <f t="shared" si="1"/>
        <v>1089317.3</v>
      </c>
      <c r="N25" s="2">
        <f t="shared" si="2"/>
        <v>10893.173000000001</v>
      </c>
      <c r="O25" s="2">
        <f t="shared" si="3"/>
        <v>11993383.472999999</v>
      </c>
      <c r="P25" s="3" t="s">
        <v>30</v>
      </c>
      <c r="T25" s="476">
        <v>41299</v>
      </c>
      <c r="U25" s="67" t="s">
        <v>1303</v>
      </c>
      <c r="V25" s="10" t="s">
        <v>1371</v>
      </c>
      <c r="W25" s="66" t="s">
        <v>1229</v>
      </c>
      <c r="X25" s="9" t="s">
        <v>12</v>
      </c>
      <c r="Y25" s="9">
        <v>60</v>
      </c>
      <c r="Z25" s="66" t="s">
        <v>216</v>
      </c>
      <c r="AA25" s="11"/>
      <c r="AB25" s="11">
        <v>33</v>
      </c>
      <c r="AC25" s="2">
        <v>4919.8999999999996</v>
      </c>
      <c r="AD25" s="12">
        <f t="shared" si="8"/>
        <v>30860.005101729716</v>
      </c>
      <c r="AE25" s="4">
        <v>138025581</v>
      </c>
      <c r="AF25" s="2">
        <f t="shared" si="9"/>
        <v>13802558.100000001</v>
      </c>
      <c r="AG25" s="2"/>
      <c r="AH25" s="2">
        <f t="shared" si="10"/>
        <v>151828139.09999999</v>
      </c>
      <c r="AI25" s="3" t="s">
        <v>7</v>
      </c>
      <c r="AN25" s="476">
        <v>41305</v>
      </c>
      <c r="AO25" s="67" t="s">
        <v>1245</v>
      </c>
      <c r="AP25" s="10" t="s">
        <v>1269</v>
      </c>
      <c r="AQ25" s="66" t="s">
        <v>1286</v>
      </c>
      <c r="AR25" s="9" t="s">
        <v>28</v>
      </c>
      <c r="AS25" s="9">
        <v>53</v>
      </c>
      <c r="AT25" s="66" t="s">
        <v>113</v>
      </c>
      <c r="AU25" s="11">
        <v>280</v>
      </c>
      <c r="AV25" s="11"/>
      <c r="AW25" s="2">
        <v>3676.4</v>
      </c>
      <c r="AX25" s="1">
        <f t="shared" si="4"/>
        <v>3262.2629401044501</v>
      </c>
      <c r="AY25" s="4">
        <v>10893173</v>
      </c>
      <c r="AZ25" s="2">
        <f t="shared" si="11"/>
        <v>1089317.3</v>
      </c>
      <c r="BA25" s="2">
        <f t="shared" si="13"/>
        <v>10893.173000000001</v>
      </c>
      <c r="BB25" s="2">
        <f t="shared" si="7"/>
        <v>11993383.472999999</v>
      </c>
      <c r="BC25" s="3" t="s">
        <v>30</v>
      </c>
    </row>
    <row r="26" spans="1:55" x14ac:dyDescent="0.25">
      <c r="A26" s="690"/>
      <c r="B26" s="67"/>
      <c r="C26" s="10"/>
      <c r="D26" s="66"/>
      <c r="E26" s="9"/>
      <c r="F26" s="9"/>
      <c r="G26" s="66"/>
      <c r="H26" s="11"/>
      <c r="I26" s="11"/>
      <c r="J26" s="2"/>
      <c r="K26" s="1"/>
      <c r="L26" s="4"/>
      <c r="M26" s="2"/>
      <c r="N26" s="2"/>
      <c r="O26" s="2"/>
      <c r="P26" s="3"/>
      <c r="T26" s="476">
        <v>41302</v>
      </c>
      <c r="U26" s="67" t="s">
        <v>1304</v>
      </c>
      <c r="V26" s="10" t="s">
        <v>1372</v>
      </c>
      <c r="W26" s="66" t="s">
        <v>1229</v>
      </c>
      <c r="X26" s="9" t="s">
        <v>12</v>
      </c>
      <c r="Y26" s="9">
        <v>60</v>
      </c>
      <c r="Z26" s="66" t="s">
        <v>216</v>
      </c>
      <c r="AA26" s="11"/>
      <c r="AB26" s="11">
        <v>36</v>
      </c>
      <c r="AC26" s="2">
        <v>5551</v>
      </c>
      <c r="AD26" s="12">
        <f t="shared" si="8"/>
        <v>30860.004990091878</v>
      </c>
      <c r="AE26" s="4">
        <v>155730807</v>
      </c>
      <c r="AF26" s="2">
        <f t="shared" si="9"/>
        <v>15573080.700000001</v>
      </c>
      <c r="AG26" s="2"/>
      <c r="AH26" s="2">
        <f t="shared" si="10"/>
        <v>171303887.69999999</v>
      </c>
      <c r="AI26" s="3" t="s">
        <v>7</v>
      </c>
      <c r="AN26" s="476">
        <v>41278</v>
      </c>
      <c r="AO26" s="67" t="s">
        <v>1287</v>
      </c>
      <c r="AP26" s="10" t="s">
        <v>1348</v>
      </c>
      <c r="AQ26" s="66" t="s">
        <v>1313</v>
      </c>
      <c r="AR26" s="9" t="s">
        <v>31</v>
      </c>
      <c r="AS26" s="9">
        <v>80</v>
      </c>
      <c r="AT26" s="66" t="s">
        <v>1529</v>
      </c>
      <c r="AU26" s="11">
        <v>100</v>
      </c>
      <c r="AV26" s="11"/>
      <c r="AW26" s="2">
        <v>2282</v>
      </c>
      <c r="AX26" s="12">
        <f t="shared" ref="AX26:AX27" si="14">AY26/AW26*1.1</f>
        <v>25025.000000000004</v>
      </c>
      <c r="AY26" s="4">
        <v>51915500</v>
      </c>
      <c r="AZ26" s="13">
        <f t="shared" ref="AZ26:AZ27" si="15">AY26*10%</f>
        <v>5191550</v>
      </c>
      <c r="BA26" s="2">
        <f t="shared" ref="BA26:BA27" si="16">AY26*0.1%</f>
        <v>51915.5</v>
      </c>
      <c r="BB26" s="2">
        <f t="shared" ref="BB26:BB27" si="17">BA26+AZ26+AY26</f>
        <v>57158965.5</v>
      </c>
      <c r="BC26" s="3" t="s">
        <v>32</v>
      </c>
    </row>
    <row r="27" spans="1:55" x14ac:dyDescent="0.25">
      <c r="A27" s="692"/>
      <c r="B27" s="38"/>
      <c r="C27" s="39"/>
      <c r="D27" s="37"/>
      <c r="E27" s="40"/>
      <c r="F27" s="36"/>
      <c r="G27" s="37"/>
      <c r="H27" s="41"/>
      <c r="I27" s="41"/>
      <c r="J27" s="42"/>
      <c r="K27" s="43"/>
      <c r="L27" s="44"/>
      <c r="M27" s="42"/>
      <c r="N27" s="42"/>
      <c r="O27" s="42"/>
      <c r="P27" s="45"/>
      <c r="R27" s="32"/>
      <c r="T27" s="476">
        <v>41302</v>
      </c>
      <c r="U27" s="67" t="s">
        <v>1305</v>
      </c>
      <c r="V27" s="10" t="s">
        <v>1373</v>
      </c>
      <c r="W27" s="66" t="s">
        <v>1229</v>
      </c>
      <c r="X27" s="9" t="s">
        <v>12</v>
      </c>
      <c r="Y27" s="9">
        <v>60</v>
      </c>
      <c r="Z27" s="66" t="s">
        <v>216</v>
      </c>
      <c r="AA27" s="11"/>
      <c r="AB27" s="11">
        <v>33</v>
      </c>
      <c r="AC27" s="2">
        <v>4981.8999999999996</v>
      </c>
      <c r="AD27" s="12">
        <f t="shared" si="8"/>
        <v>30860.005078383754</v>
      </c>
      <c r="AE27" s="4">
        <v>139764963</v>
      </c>
      <c r="AF27" s="13">
        <f t="shared" si="9"/>
        <v>13976496.300000001</v>
      </c>
      <c r="AG27" s="2"/>
      <c r="AH27" s="2">
        <f t="shared" si="10"/>
        <v>153741459.30000001</v>
      </c>
      <c r="AI27" s="3" t="s">
        <v>7</v>
      </c>
      <c r="AN27" s="476">
        <v>41282</v>
      </c>
      <c r="AO27" s="67" t="s">
        <v>1276</v>
      </c>
      <c r="AP27" s="10" t="s">
        <v>1349</v>
      </c>
      <c r="AQ27" s="66" t="s">
        <v>1287</v>
      </c>
      <c r="AR27" s="9" t="s">
        <v>31</v>
      </c>
      <c r="AS27" s="9">
        <v>80</v>
      </c>
      <c r="AT27" s="66" t="s">
        <v>1529</v>
      </c>
      <c r="AU27" s="11">
        <v>120</v>
      </c>
      <c r="AV27" s="11"/>
      <c r="AW27" s="2">
        <v>2738.4</v>
      </c>
      <c r="AX27" s="12">
        <f t="shared" si="14"/>
        <v>25025.000000000004</v>
      </c>
      <c r="AY27" s="4">
        <v>62298600</v>
      </c>
      <c r="AZ27" s="13">
        <f t="shared" si="15"/>
        <v>6229860</v>
      </c>
      <c r="BA27" s="2">
        <f t="shared" si="16"/>
        <v>62298.6</v>
      </c>
      <c r="BB27" s="2">
        <f t="shared" si="17"/>
        <v>68590758.599999994</v>
      </c>
      <c r="BC27" s="3" t="s">
        <v>7</v>
      </c>
    </row>
    <row r="28" spans="1:55" x14ac:dyDescent="0.25">
      <c r="A28" s="690"/>
      <c r="B28" s="67"/>
      <c r="C28" s="10"/>
      <c r="D28" s="66"/>
      <c r="E28" s="9"/>
      <c r="F28" s="9"/>
      <c r="G28" s="66"/>
      <c r="H28" s="11"/>
      <c r="I28" s="11"/>
      <c r="J28" s="2"/>
      <c r="K28" s="12"/>
      <c r="L28" s="4"/>
      <c r="M28" s="13"/>
      <c r="N28" s="13"/>
      <c r="O28" s="2"/>
      <c r="P28" s="3"/>
      <c r="T28" s="476"/>
      <c r="U28" s="67"/>
      <c r="V28" s="10"/>
      <c r="W28" s="66"/>
      <c r="X28" s="9"/>
      <c r="Y28" s="9"/>
      <c r="Z28" s="66"/>
      <c r="AA28" s="11"/>
      <c r="AB28" s="11"/>
      <c r="AC28" s="2" t="e">
        <f>#REF!+#REF!+#REF!</f>
        <v>#REF!</v>
      </c>
      <c r="AD28" s="12"/>
      <c r="AE28" s="2" t="e">
        <f>#REF!+#REF!+#REF!</f>
        <v>#REF!</v>
      </c>
      <c r="AF28" s="13"/>
      <c r="AG28" s="13"/>
      <c r="AH28" s="2"/>
      <c r="AI28" s="3"/>
      <c r="AN28" s="476">
        <v>41277</v>
      </c>
      <c r="AO28" s="67" t="s">
        <v>1023</v>
      </c>
      <c r="AP28" s="10" t="s">
        <v>1383</v>
      </c>
      <c r="AQ28" s="66" t="s">
        <v>1393</v>
      </c>
      <c r="AR28" s="14" t="s">
        <v>12</v>
      </c>
      <c r="AS28" s="14">
        <v>60</v>
      </c>
      <c r="AT28" s="21" t="s">
        <v>231</v>
      </c>
      <c r="AU28" s="31"/>
      <c r="AV28" s="31">
        <v>16</v>
      </c>
      <c r="AW28" s="6">
        <v>3770.75</v>
      </c>
      <c r="AX28" s="5">
        <f t="shared" ref="AX28:AX37" si="18">AY28/AW28*1.1</f>
        <v>30860.004879665852</v>
      </c>
      <c r="AY28" s="8">
        <v>105786694</v>
      </c>
      <c r="AZ28" s="6">
        <f t="shared" ref="AZ28:AZ37" si="19">AY28*10%</f>
        <v>10578669.4</v>
      </c>
      <c r="BA28" s="6"/>
      <c r="BB28" s="6">
        <f t="shared" ref="BB28:BB37" si="20">BA28+AZ28+AY28</f>
        <v>116365363.40000001</v>
      </c>
      <c r="BC28" s="7" t="s">
        <v>7</v>
      </c>
    </row>
    <row r="29" spans="1:55" x14ac:dyDescent="0.25">
      <c r="A29" s="690"/>
      <c r="B29" s="67"/>
      <c r="C29" s="10"/>
      <c r="D29" s="66"/>
      <c r="E29" s="14"/>
      <c r="F29" s="14"/>
      <c r="G29" s="21"/>
      <c r="H29" s="31"/>
      <c r="I29" s="31"/>
      <c r="J29" s="6"/>
      <c r="K29" s="5"/>
      <c r="L29" s="8"/>
      <c r="M29" s="6"/>
      <c r="N29" s="6"/>
      <c r="O29" s="6"/>
      <c r="P29" s="7"/>
      <c r="R29" s="32"/>
      <c r="T29" s="476">
        <v>41281</v>
      </c>
      <c r="U29" s="67" t="s">
        <v>1226</v>
      </c>
      <c r="V29" s="10" t="s">
        <v>1248</v>
      </c>
      <c r="W29" s="66" t="s">
        <v>1272</v>
      </c>
      <c r="X29" s="9" t="s">
        <v>17</v>
      </c>
      <c r="Y29" s="9"/>
      <c r="Z29" s="66"/>
      <c r="AA29" s="11"/>
      <c r="AB29" s="11"/>
      <c r="AC29" s="2">
        <v>240</v>
      </c>
      <c r="AD29" s="1">
        <f>(AE29/AC29)*1.101</f>
        <v>1926750</v>
      </c>
      <c r="AE29" s="4">
        <v>420000000</v>
      </c>
      <c r="AF29" s="13"/>
      <c r="AG29" s="13">
        <f>AE29*0.1%</f>
        <v>420000</v>
      </c>
      <c r="AH29" s="2">
        <f>AG29+AF29+AE29</f>
        <v>420420000</v>
      </c>
      <c r="AI29" s="3" t="s">
        <v>18</v>
      </c>
      <c r="AN29" s="476">
        <v>41277</v>
      </c>
      <c r="AO29" s="67" t="s">
        <v>1024</v>
      </c>
      <c r="AP29" s="10" t="s">
        <v>1384</v>
      </c>
      <c r="AQ29" s="66" t="s">
        <v>1393</v>
      </c>
      <c r="AR29" s="14" t="s">
        <v>12</v>
      </c>
      <c r="AS29" s="14">
        <v>60</v>
      </c>
      <c r="AT29" s="21" t="s">
        <v>231</v>
      </c>
      <c r="AU29" s="31"/>
      <c r="AV29" s="31">
        <v>27</v>
      </c>
      <c r="AW29" s="6">
        <v>6473</v>
      </c>
      <c r="AX29" s="5">
        <f t="shared" si="18"/>
        <v>30860.004974509506</v>
      </c>
      <c r="AY29" s="8">
        <v>181597102</v>
      </c>
      <c r="AZ29" s="6">
        <f t="shared" si="19"/>
        <v>18159710.199999999</v>
      </c>
      <c r="BA29" s="6"/>
      <c r="BB29" s="6">
        <f t="shared" si="20"/>
        <v>199756812.19999999</v>
      </c>
      <c r="BC29" s="7" t="s">
        <v>7</v>
      </c>
    </row>
    <row r="30" spans="1:55" x14ac:dyDescent="0.25">
      <c r="A30" s="684">
        <v>41276</v>
      </c>
      <c r="B30" s="69" t="s">
        <v>950</v>
      </c>
      <c r="C30" s="70" t="s">
        <v>1381</v>
      </c>
      <c r="D30" s="68" t="s">
        <v>1393</v>
      </c>
      <c r="E30" s="101" t="s">
        <v>12</v>
      </c>
      <c r="F30" s="101">
        <v>60</v>
      </c>
      <c r="G30" s="102" t="s">
        <v>231</v>
      </c>
      <c r="H30" s="103"/>
      <c r="I30" s="103">
        <v>27</v>
      </c>
      <c r="J30" s="104">
        <v>6579</v>
      </c>
      <c r="K30" s="105">
        <f>L30/J30*1.1</f>
        <v>30860.004924760604</v>
      </c>
      <c r="L30" s="106">
        <v>184570884</v>
      </c>
      <c r="M30" s="104">
        <f>L30*10%</f>
        <v>18457088.400000002</v>
      </c>
      <c r="N30" s="104"/>
      <c r="O30" s="104">
        <f>N30+M30+L30</f>
        <v>203027972.40000001</v>
      </c>
      <c r="P30" s="107" t="s">
        <v>7</v>
      </c>
      <c r="T30" s="476"/>
      <c r="U30" s="67"/>
      <c r="V30" s="10"/>
      <c r="W30" s="66"/>
      <c r="X30" s="9"/>
      <c r="Y30" s="9"/>
      <c r="Z30" s="66"/>
      <c r="AA30" s="11"/>
      <c r="AB30" s="11"/>
      <c r="AC30" s="2"/>
      <c r="AD30" s="1"/>
      <c r="AE30" s="4"/>
      <c r="AF30" s="13"/>
      <c r="AG30" s="13"/>
      <c r="AH30" s="2"/>
      <c r="AI30" s="3"/>
      <c r="AN30" s="476">
        <v>41278</v>
      </c>
      <c r="AO30" s="67" t="s">
        <v>1025</v>
      </c>
      <c r="AP30" s="10" t="s">
        <v>1385</v>
      </c>
      <c r="AQ30" s="66" t="s">
        <v>1393</v>
      </c>
      <c r="AR30" s="14" t="s">
        <v>12</v>
      </c>
      <c r="AS30" s="14">
        <v>60</v>
      </c>
      <c r="AT30" s="21" t="s">
        <v>231</v>
      </c>
      <c r="AU30" s="31"/>
      <c r="AV30" s="31">
        <v>27</v>
      </c>
      <c r="AW30" s="6">
        <v>6412</v>
      </c>
      <c r="AX30" s="5">
        <f t="shared" si="18"/>
        <v>30860.005068621336</v>
      </c>
      <c r="AY30" s="8">
        <v>179885775</v>
      </c>
      <c r="AZ30" s="6">
        <f t="shared" si="19"/>
        <v>17988577.5</v>
      </c>
      <c r="BA30" s="6"/>
      <c r="BB30" s="6">
        <f t="shared" si="20"/>
        <v>197874352.5</v>
      </c>
      <c r="BC30" s="7" t="s">
        <v>7</v>
      </c>
    </row>
    <row r="31" spans="1:55" x14ac:dyDescent="0.25">
      <c r="A31" s="684">
        <v>41276</v>
      </c>
      <c r="B31" s="69" t="s">
        <v>977</v>
      </c>
      <c r="C31" s="70" t="s">
        <v>1382</v>
      </c>
      <c r="D31" s="68" t="s">
        <v>1393</v>
      </c>
      <c r="E31" s="101" t="s">
        <v>12</v>
      </c>
      <c r="F31" s="101">
        <v>60</v>
      </c>
      <c r="G31" s="102" t="s">
        <v>231</v>
      </c>
      <c r="H31" s="103"/>
      <c r="I31" s="103">
        <v>15</v>
      </c>
      <c r="J31" s="104">
        <v>3606</v>
      </c>
      <c r="K31" s="105">
        <f t="shared" ref="K31:K37" si="21">L31/J31*1.1</f>
        <v>30860.004908485858</v>
      </c>
      <c r="L31" s="106">
        <v>101164707</v>
      </c>
      <c r="M31" s="104">
        <f t="shared" ref="M31:M37" si="22">L31*10%</f>
        <v>10116470.700000001</v>
      </c>
      <c r="N31" s="104"/>
      <c r="O31" s="104">
        <f t="shared" ref="O31:O37" si="23">N31+M31+L31</f>
        <v>111281177.7</v>
      </c>
      <c r="P31" s="107" t="s">
        <v>7</v>
      </c>
      <c r="T31" s="476">
        <v>41282</v>
      </c>
      <c r="U31" s="67" t="s">
        <v>1227</v>
      </c>
      <c r="V31" s="10" t="s">
        <v>1249</v>
      </c>
      <c r="W31" s="66" t="s">
        <v>1225</v>
      </c>
      <c r="X31" s="9" t="s">
        <v>19</v>
      </c>
      <c r="Y31" s="9">
        <v>96</v>
      </c>
      <c r="Z31" s="66" t="s">
        <v>405</v>
      </c>
      <c r="AA31" s="11"/>
      <c r="AB31" s="11">
        <v>14</v>
      </c>
      <c r="AC31" s="2">
        <v>2010.15</v>
      </c>
      <c r="AD31" s="1">
        <f>(AE31/AC31)*1.101</f>
        <v>23199.996606223413</v>
      </c>
      <c r="AE31" s="4">
        <v>42357378</v>
      </c>
      <c r="AF31" s="13">
        <f>AE31*10%</f>
        <v>4235737.8</v>
      </c>
      <c r="AG31" s="13">
        <f>AE31*0.1%</f>
        <v>42357.378000000004</v>
      </c>
      <c r="AH31" s="2">
        <f>AG31+AF31+AE31</f>
        <v>46635473.178000003</v>
      </c>
      <c r="AI31" s="3" t="s">
        <v>20</v>
      </c>
      <c r="AN31" s="476">
        <v>41278</v>
      </c>
      <c r="AO31" s="67" t="s">
        <v>1026</v>
      </c>
      <c r="AP31" s="10" t="s">
        <v>1386</v>
      </c>
      <c r="AQ31" s="66" t="s">
        <v>1393</v>
      </c>
      <c r="AR31" s="14" t="s">
        <v>12</v>
      </c>
      <c r="AS31" s="14">
        <v>60</v>
      </c>
      <c r="AT31" s="21" t="s">
        <v>231</v>
      </c>
      <c r="AU31" s="31"/>
      <c r="AV31" s="31">
        <v>19</v>
      </c>
      <c r="AW31" s="6">
        <v>4687</v>
      </c>
      <c r="AX31" s="5">
        <f t="shared" si="18"/>
        <v>30860.005035203758</v>
      </c>
      <c r="AY31" s="8">
        <v>131491676</v>
      </c>
      <c r="AZ31" s="6">
        <f t="shared" si="19"/>
        <v>13149167.600000001</v>
      </c>
      <c r="BA31" s="6"/>
      <c r="BB31" s="6">
        <f t="shared" si="20"/>
        <v>144640843.59999999</v>
      </c>
      <c r="BC31" s="7" t="s">
        <v>7</v>
      </c>
    </row>
    <row r="32" spans="1:55" ht="15.75" customHeight="1" x14ac:dyDescent="0.25">
      <c r="A32" s="684">
        <v>41277</v>
      </c>
      <c r="B32" s="69" t="s">
        <v>1023</v>
      </c>
      <c r="C32" s="70" t="s">
        <v>1383</v>
      </c>
      <c r="D32" s="68" t="s">
        <v>1393</v>
      </c>
      <c r="E32" s="101" t="s">
        <v>12</v>
      </c>
      <c r="F32" s="101">
        <v>60</v>
      </c>
      <c r="G32" s="102" t="s">
        <v>231</v>
      </c>
      <c r="H32" s="103"/>
      <c r="I32" s="103">
        <v>16</v>
      </c>
      <c r="J32" s="104">
        <v>3770.75</v>
      </c>
      <c r="K32" s="105">
        <f t="shared" si="21"/>
        <v>30860.004879665852</v>
      </c>
      <c r="L32" s="106">
        <v>105786694</v>
      </c>
      <c r="M32" s="104">
        <f t="shared" si="22"/>
        <v>10578669.4</v>
      </c>
      <c r="N32" s="104"/>
      <c r="O32" s="104">
        <f t="shared" si="23"/>
        <v>116365363.40000001</v>
      </c>
      <c r="P32" s="107" t="s">
        <v>7</v>
      </c>
      <c r="T32" s="476">
        <v>41285</v>
      </c>
      <c r="U32" s="67" t="s">
        <v>1232</v>
      </c>
      <c r="V32" s="10" t="s">
        <v>1254</v>
      </c>
      <c r="W32" s="66" t="s">
        <v>1276</v>
      </c>
      <c r="X32" s="9" t="s">
        <v>19</v>
      </c>
      <c r="Y32" s="9">
        <v>96</v>
      </c>
      <c r="Z32" s="21" t="s">
        <v>405</v>
      </c>
      <c r="AA32" s="17"/>
      <c r="AB32" s="17">
        <v>20</v>
      </c>
      <c r="AC32" s="13">
        <v>3005</v>
      </c>
      <c r="AD32" s="1">
        <f>(AE32/AC32)*1.101</f>
        <v>23199.996841597334</v>
      </c>
      <c r="AE32" s="4">
        <v>63320609</v>
      </c>
      <c r="AF32" s="13">
        <f>AE32*10%</f>
        <v>6332060.9000000004</v>
      </c>
      <c r="AG32" s="13">
        <f>AE32*0.1%</f>
        <v>63320.609000000004</v>
      </c>
      <c r="AH32" s="13">
        <f>AG32+AF32+AE32</f>
        <v>69715990.509000003</v>
      </c>
      <c r="AI32" s="3" t="s">
        <v>20</v>
      </c>
      <c r="AN32" s="476">
        <v>41283</v>
      </c>
      <c r="AO32" s="67" t="s">
        <v>1028</v>
      </c>
      <c r="AP32" s="10" t="s">
        <v>1387</v>
      </c>
      <c r="AQ32" s="66" t="s">
        <v>1393</v>
      </c>
      <c r="AR32" s="14" t="s">
        <v>12</v>
      </c>
      <c r="AS32" s="14">
        <v>60</v>
      </c>
      <c r="AT32" s="21" t="s">
        <v>231</v>
      </c>
      <c r="AU32" s="31"/>
      <c r="AV32" s="31">
        <v>24</v>
      </c>
      <c r="AW32" s="6">
        <v>5720</v>
      </c>
      <c r="AX32" s="5">
        <f t="shared" si="18"/>
        <v>30860.005000000001</v>
      </c>
      <c r="AY32" s="8">
        <v>160472026</v>
      </c>
      <c r="AZ32" s="6">
        <f t="shared" si="19"/>
        <v>16047202.600000001</v>
      </c>
      <c r="BA32" s="6"/>
      <c r="BB32" s="6">
        <f t="shared" si="20"/>
        <v>176519228.59999999</v>
      </c>
      <c r="BC32" s="7" t="s">
        <v>7</v>
      </c>
    </row>
    <row r="33" spans="1:55" x14ac:dyDescent="0.25">
      <c r="A33" s="684">
        <v>41277</v>
      </c>
      <c r="B33" s="69" t="s">
        <v>1024</v>
      </c>
      <c r="C33" s="70" t="s">
        <v>1384</v>
      </c>
      <c r="D33" s="68" t="s">
        <v>1393</v>
      </c>
      <c r="E33" s="101" t="s">
        <v>12</v>
      </c>
      <c r="F33" s="101">
        <v>60</v>
      </c>
      <c r="G33" s="102" t="s">
        <v>231</v>
      </c>
      <c r="H33" s="103"/>
      <c r="I33" s="103">
        <v>27</v>
      </c>
      <c r="J33" s="104">
        <v>6473</v>
      </c>
      <c r="K33" s="105">
        <f t="shared" si="21"/>
        <v>30860.004974509506</v>
      </c>
      <c r="L33" s="106">
        <v>181597102</v>
      </c>
      <c r="M33" s="104">
        <f t="shared" si="22"/>
        <v>18159710.199999999</v>
      </c>
      <c r="N33" s="104"/>
      <c r="O33" s="104">
        <f t="shared" si="23"/>
        <v>199756812.19999999</v>
      </c>
      <c r="P33" s="107" t="s">
        <v>7</v>
      </c>
      <c r="T33" s="476">
        <v>41299</v>
      </c>
      <c r="U33" s="67" t="s">
        <v>1240</v>
      </c>
      <c r="V33" s="10" t="s">
        <v>1263</v>
      </c>
      <c r="W33" s="66" t="s">
        <v>1283</v>
      </c>
      <c r="X33" s="9" t="s">
        <v>19</v>
      </c>
      <c r="Y33" s="9">
        <v>96</v>
      </c>
      <c r="Z33" s="21" t="s">
        <v>405</v>
      </c>
      <c r="AA33" s="17"/>
      <c r="AB33" s="17">
        <v>14</v>
      </c>
      <c r="AC33" s="13">
        <v>2022.1</v>
      </c>
      <c r="AD33" s="1">
        <f>(AE33/AC33)*1.101</f>
        <v>23199.996926957123</v>
      </c>
      <c r="AE33" s="4">
        <v>42609186</v>
      </c>
      <c r="AF33" s="13">
        <f>AE33*10%</f>
        <v>4260918.6000000006</v>
      </c>
      <c r="AG33" s="13">
        <f>AE33*0.1%</f>
        <v>42609.186000000002</v>
      </c>
      <c r="AH33" s="13">
        <f>AG33+AF33+AE33</f>
        <v>46912713.785999998</v>
      </c>
      <c r="AI33" s="3" t="s">
        <v>20</v>
      </c>
      <c r="AN33" s="476">
        <v>41292</v>
      </c>
      <c r="AO33" s="67" t="s">
        <v>1027</v>
      </c>
      <c r="AP33" s="10" t="s">
        <v>1388</v>
      </c>
      <c r="AQ33" s="66" t="s">
        <v>1394</v>
      </c>
      <c r="AR33" s="14" t="s">
        <v>12</v>
      </c>
      <c r="AS33" s="14">
        <v>60</v>
      </c>
      <c r="AT33" s="21" t="s">
        <v>231</v>
      </c>
      <c r="AU33" s="31"/>
      <c r="AV33" s="31">
        <v>24</v>
      </c>
      <c r="AW33" s="6">
        <v>5960</v>
      </c>
      <c r="AX33" s="5">
        <f t="shared" si="18"/>
        <v>30860.005000000001</v>
      </c>
      <c r="AY33" s="8">
        <v>167205118</v>
      </c>
      <c r="AZ33" s="6">
        <f t="shared" si="19"/>
        <v>16720511.800000001</v>
      </c>
      <c r="BA33" s="6"/>
      <c r="BB33" s="6">
        <f t="shared" si="20"/>
        <v>183925629.80000001</v>
      </c>
      <c r="BC33" s="7" t="s">
        <v>7</v>
      </c>
    </row>
    <row r="34" spans="1:55" x14ac:dyDescent="0.25">
      <c r="A34" s="684">
        <v>41278</v>
      </c>
      <c r="B34" s="69" t="s">
        <v>1025</v>
      </c>
      <c r="C34" s="70" t="s">
        <v>1385</v>
      </c>
      <c r="D34" s="68" t="s">
        <v>1393</v>
      </c>
      <c r="E34" s="101" t="s">
        <v>12</v>
      </c>
      <c r="F34" s="101">
        <v>60</v>
      </c>
      <c r="G34" s="102" t="s">
        <v>231</v>
      </c>
      <c r="H34" s="103"/>
      <c r="I34" s="103">
        <v>27</v>
      </c>
      <c r="J34" s="104">
        <v>6412</v>
      </c>
      <c r="K34" s="105">
        <f t="shared" si="21"/>
        <v>30860.005068621336</v>
      </c>
      <c r="L34" s="106">
        <v>179885775</v>
      </c>
      <c r="M34" s="104">
        <f t="shared" si="22"/>
        <v>17988577.5</v>
      </c>
      <c r="N34" s="104"/>
      <c r="O34" s="104">
        <f t="shared" si="23"/>
        <v>197874352.5</v>
      </c>
      <c r="P34" s="107" t="s">
        <v>7</v>
      </c>
      <c r="T34" s="476"/>
      <c r="U34" s="67"/>
      <c r="V34" s="10"/>
      <c r="W34" s="66"/>
      <c r="X34" s="9"/>
      <c r="Y34" s="9"/>
      <c r="Z34" s="21"/>
      <c r="AA34" s="17"/>
      <c r="AB34" s="17"/>
      <c r="AC34" s="13">
        <f>AC31+AC32+AC33</f>
        <v>7037.25</v>
      </c>
      <c r="AD34" s="1"/>
      <c r="AE34" s="13">
        <f>AE31+AE32+AE33</f>
        <v>148287173</v>
      </c>
      <c r="AF34" s="13"/>
      <c r="AG34" s="13"/>
      <c r="AH34" s="13"/>
      <c r="AI34" s="3"/>
      <c r="AN34" s="476">
        <v>41292</v>
      </c>
      <c r="AO34" s="67" t="s">
        <v>1029</v>
      </c>
      <c r="AP34" s="10" t="s">
        <v>1389</v>
      </c>
      <c r="AQ34" s="66" t="s">
        <v>1394</v>
      </c>
      <c r="AR34" s="14" t="s">
        <v>12</v>
      </c>
      <c r="AS34" s="14">
        <v>60</v>
      </c>
      <c r="AT34" s="21" t="s">
        <v>231</v>
      </c>
      <c r="AU34" s="31"/>
      <c r="AV34" s="31">
        <v>20</v>
      </c>
      <c r="AW34" s="6">
        <v>4833</v>
      </c>
      <c r="AX34" s="5">
        <f t="shared" si="18"/>
        <v>30860.004965859716</v>
      </c>
      <c r="AY34" s="8">
        <v>135587640</v>
      </c>
      <c r="AZ34" s="6">
        <f t="shared" si="19"/>
        <v>13558764</v>
      </c>
      <c r="BA34" s="6"/>
      <c r="BB34" s="6">
        <f t="shared" si="20"/>
        <v>149146404</v>
      </c>
      <c r="BC34" s="7" t="s">
        <v>7</v>
      </c>
    </row>
    <row r="35" spans="1:55" x14ac:dyDescent="0.25">
      <c r="A35" s="684">
        <v>41278</v>
      </c>
      <c r="B35" s="69" t="s">
        <v>1026</v>
      </c>
      <c r="C35" s="70" t="s">
        <v>1386</v>
      </c>
      <c r="D35" s="68" t="s">
        <v>1393</v>
      </c>
      <c r="E35" s="101" t="s">
        <v>12</v>
      </c>
      <c r="F35" s="101">
        <v>60</v>
      </c>
      <c r="G35" s="102" t="s">
        <v>231</v>
      </c>
      <c r="H35" s="103"/>
      <c r="I35" s="103">
        <v>19</v>
      </c>
      <c r="J35" s="104">
        <v>4687</v>
      </c>
      <c r="K35" s="105">
        <f t="shared" si="21"/>
        <v>30860.005035203758</v>
      </c>
      <c r="L35" s="106">
        <v>131491676</v>
      </c>
      <c r="M35" s="104">
        <f t="shared" si="22"/>
        <v>13149167.600000001</v>
      </c>
      <c r="N35" s="104"/>
      <c r="O35" s="104">
        <f t="shared" si="23"/>
        <v>144640843.59999999</v>
      </c>
      <c r="P35" s="107" t="s">
        <v>7</v>
      </c>
      <c r="T35" s="476">
        <v>41284</v>
      </c>
      <c r="U35" s="67" t="s">
        <v>1231</v>
      </c>
      <c r="V35" s="10" t="s">
        <v>1253</v>
      </c>
      <c r="W35" s="66" t="s">
        <v>1275</v>
      </c>
      <c r="X35" s="9" t="s">
        <v>10</v>
      </c>
      <c r="Y35" s="9">
        <v>70</v>
      </c>
      <c r="Z35" s="21" t="s">
        <v>110</v>
      </c>
      <c r="AA35" s="17">
        <v>20</v>
      </c>
      <c r="AB35" s="17"/>
      <c r="AC35" s="13">
        <v>756</v>
      </c>
      <c r="AD35" s="1">
        <f>(AE35/AC35)*1.101</f>
        <v>5500.0003531746024</v>
      </c>
      <c r="AE35" s="4">
        <v>3776567</v>
      </c>
      <c r="AF35" s="13">
        <f>AE35*10%</f>
        <v>377656.7</v>
      </c>
      <c r="AG35" s="13">
        <f>AE35*0.1%</f>
        <v>3776.567</v>
      </c>
      <c r="AH35" s="13">
        <f>AG35+AF35+AE35</f>
        <v>4158000.267</v>
      </c>
      <c r="AI35" s="3" t="s">
        <v>26</v>
      </c>
      <c r="AN35" s="476">
        <v>41303</v>
      </c>
      <c r="AO35" s="67" t="s">
        <v>1033</v>
      </c>
      <c r="AP35" s="10" t="s">
        <v>1390</v>
      </c>
      <c r="AQ35" s="66" t="s">
        <v>1394</v>
      </c>
      <c r="AR35" s="14" t="s">
        <v>12</v>
      </c>
      <c r="AS35" s="14">
        <v>60</v>
      </c>
      <c r="AT35" s="21" t="s">
        <v>231</v>
      </c>
      <c r="AU35" s="31"/>
      <c r="AV35" s="31">
        <v>4</v>
      </c>
      <c r="AW35" s="6">
        <v>791.5</v>
      </c>
      <c r="AX35" s="49">
        <f t="shared" si="18"/>
        <v>30860.004548325967</v>
      </c>
      <c r="AY35" s="48">
        <v>22205176</v>
      </c>
      <c r="AZ35" s="6">
        <f t="shared" si="19"/>
        <v>2220517.6</v>
      </c>
      <c r="BA35" s="6"/>
      <c r="BB35" s="6">
        <f t="shared" si="20"/>
        <v>24425693.600000001</v>
      </c>
      <c r="BC35" s="7" t="s">
        <v>7</v>
      </c>
    </row>
    <row r="36" spans="1:55" x14ac:dyDescent="0.25">
      <c r="A36" s="690">
        <v>41283</v>
      </c>
      <c r="B36" s="67" t="s">
        <v>1028</v>
      </c>
      <c r="C36" s="10" t="s">
        <v>1387</v>
      </c>
      <c r="D36" s="66" t="s">
        <v>1393</v>
      </c>
      <c r="E36" s="14" t="s">
        <v>12</v>
      </c>
      <c r="F36" s="14">
        <v>60</v>
      </c>
      <c r="G36" s="21" t="s">
        <v>231</v>
      </c>
      <c r="H36" s="31"/>
      <c r="I36" s="31">
        <v>24</v>
      </c>
      <c r="J36" s="6">
        <v>5720</v>
      </c>
      <c r="K36" s="5">
        <f t="shared" si="21"/>
        <v>30860.005000000001</v>
      </c>
      <c r="L36" s="8">
        <v>160472026</v>
      </c>
      <c r="M36" s="6">
        <f t="shared" si="22"/>
        <v>16047202.600000001</v>
      </c>
      <c r="N36" s="6"/>
      <c r="O36" s="6">
        <f t="shared" si="23"/>
        <v>176519228.59999999</v>
      </c>
      <c r="P36" s="7" t="s">
        <v>7</v>
      </c>
      <c r="T36" s="476"/>
      <c r="U36" s="67"/>
      <c r="V36" s="10"/>
      <c r="W36" s="66"/>
      <c r="X36" s="9"/>
      <c r="Y36" s="9"/>
      <c r="Z36" s="21"/>
      <c r="AA36" s="17"/>
      <c r="AB36" s="17"/>
      <c r="AC36" s="13"/>
      <c r="AD36" s="1"/>
      <c r="AE36" s="4"/>
      <c r="AF36" s="13"/>
      <c r="AG36" s="13"/>
      <c r="AH36" s="13"/>
      <c r="AI36" s="3"/>
      <c r="AN36" s="476">
        <v>41303</v>
      </c>
      <c r="AO36" s="67" t="s">
        <v>1034</v>
      </c>
      <c r="AP36" s="10" t="s">
        <v>1391</v>
      </c>
      <c r="AQ36" s="66" t="s">
        <v>1394</v>
      </c>
      <c r="AR36" s="14" t="s">
        <v>12</v>
      </c>
      <c r="AS36" s="14">
        <v>60</v>
      </c>
      <c r="AT36" s="21" t="s">
        <v>231</v>
      </c>
      <c r="AU36" s="31"/>
      <c r="AV36" s="31">
        <v>24</v>
      </c>
      <c r="AW36" s="6">
        <v>5793.5</v>
      </c>
      <c r="AX36" s="49">
        <f t="shared" si="18"/>
        <v>30860.00491930612</v>
      </c>
      <c r="AY36" s="48">
        <v>162534035</v>
      </c>
      <c r="AZ36" s="6">
        <f t="shared" si="19"/>
        <v>16253403.5</v>
      </c>
      <c r="BA36" s="6"/>
      <c r="BB36" s="6">
        <f t="shared" si="20"/>
        <v>178787438.5</v>
      </c>
      <c r="BC36" s="7" t="s">
        <v>7</v>
      </c>
    </row>
    <row r="37" spans="1:55" x14ac:dyDescent="0.25">
      <c r="A37" s="690">
        <v>41292</v>
      </c>
      <c r="B37" s="67" t="s">
        <v>1027</v>
      </c>
      <c r="C37" s="10" t="s">
        <v>1388</v>
      </c>
      <c r="D37" s="66" t="s">
        <v>1394</v>
      </c>
      <c r="E37" s="14" t="s">
        <v>12</v>
      </c>
      <c r="F37" s="14">
        <v>60</v>
      </c>
      <c r="G37" s="21" t="s">
        <v>231</v>
      </c>
      <c r="H37" s="31"/>
      <c r="I37" s="31">
        <v>24</v>
      </c>
      <c r="J37" s="6">
        <v>5960</v>
      </c>
      <c r="K37" s="5">
        <f t="shared" si="21"/>
        <v>30860.005000000001</v>
      </c>
      <c r="L37" s="8">
        <v>167205118</v>
      </c>
      <c r="M37" s="6">
        <f t="shared" si="22"/>
        <v>16720511.800000001</v>
      </c>
      <c r="N37" s="6"/>
      <c r="O37" s="6">
        <f t="shared" si="23"/>
        <v>183925629.80000001</v>
      </c>
      <c r="P37" s="7" t="s">
        <v>7</v>
      </c>
      <c r="T37" s="476">
        <v>41282</v>
      </c>
      <c r="U37" s="67" t="s">
        <v>1229</v>
      </c>
      <c r="V37" s="10" t="s">
        <v>1251</v>
      </c>
      <c r="W37" s="66" t="s">
        <v>1226</v>
      </c>
      <c r="X37" s="9" t="s">
        <v>22</v>
      </c>
      <c r="Y37" s="9">
        <v>130</v>
      </c>
      <c r="Z37" s="21" t="s">
        <v>1526</v>
      </c>
      <c r="AA37" s="17"/>
      <c r="AB37" s="17">
        <v>1</v>
      </c>
      <c r="AC37" s="13">
        <v>92.5</v>
      </c>
      <c r="AD37" s="1">
        <f>(AE37/AC37)*1.101</f>
        <v>26643.997654054052</v>
      </c>
      <c r="AE37" s="4">
        <v>2238483</v>
      </c>
      <c r="AF37" s="13">
        <f>AE37*10%</f>
        <v>223848.30000000002</v>
      </c>
      <c r="AG37" s="13">
        <f>AE37*0.1%</f>
        <v>2238.4830000000002</v>
      </c>
      <c r="AH37" s="13">
        <f>AG37+AF37+AE37</f>
        <v>2464569.7829999998</v>
      </c>
      <c r="AI37" s="3" t="s">
        <v>23</v>
      </c>
      <c r="AN37" s="476">
        <v>41303</v>
      </c>
      <c r="AO37" s="67" t="s">
        <v>1035</v>
      </c>
      <c r="AP37" s="10" t="s">
        <v>1392</v>
      </c>
      <c r="AQ37" s="66" t="s">
        <v>1394</v>
      </c>
      <c r="AR37" s="14" t="s">
        <v>12</v>
      </c>
      <c r="AS37" s="14">
        <v>60</v>
      </c>
      <c r="AT37" s="21" t="s">
        <v>231</v>
      </c>
      <c r="AU37" s="31"/>
      <c r="AV37" s="31">
        <v>14</v>
      </c>
      <c r="AW37" s="6">
        <v>3474</v>
      </c>
      <c r="AX37" s="49">
        <f t="shared" si="18"/>
        <v>30860.005094991368</v>
      </c>
      <c r="AY37" s="48">
        <v>97461507</v>
      </c>
      <c r="AZ37" s="6">
        <f t="shared" si="19"/>
        <v>9746150.7000000011</v>
      </c>
      <c r="BA37" s="6"/>
      <c r="BB37" s="6">
        <f t="shared" si="20"/>
        <v>107207657.7</v>
      </c>
      <c r="BC37" s="7" t="s">
        <v>7</v>
      </c>
    </row>
    <row r="38" spans="1:55" x14ac:dyDescent="0.25">
      <c r="A38" s="690">
        <v>41292</v>
      </c>
      <c r="B38" s="67" t="s">
        <v>1029</v>
      </c>
      <c r="C38" s="10" t="s">
        <v>1389</v>
      </c>
      <c r="D38" s="66" t="s">
        <v>1394</v>
      </c>
      <c r="E38" s="14" t="s">
        <v>12</v>
      </c>
      <c r="F38" s="14">
        <v>60</v>
      </c>
      <c r="G38" s="21" t="s">
        <v>231</v>
      </c>
      <c r="H38" s="31"/>
      <c r="I38" s="31">
        <v>20</v>
      </c>
      <c r="J38" s="6">
        <v>4833</v>
      </c>
      <c r="K38" s="5">
        <f t="shared" ref="K38:K41" si="24">L38/J38*1.1</f>
        <v>30860.004965859716</v>
      </c>
      <c r="L38" s="8">
        <v>135587640</v>
      </c>
      <c r="M38" s="6">
        <f t="shared" ref="M38:M41" si="25">L38*10%</f>
        <v>13558764</v>
      </c>
      <c r="N38" s="6"/>
      <c r="O38" s="6">
        <f t="shared" ref="O38:O41" si="26">N38+M38+L38</f>
        <v>149146404</v>
      </c>
      <c r="P38" s="7" t="s">
        <v>7</v>
      </c>
      <c r="T38" s="476"/>
      <c r="U38" s="67"/>
      <c r="V38" s="10"/>
      <c r="W38" s="66"/>
      <c r="X38" s="9"/>
      <c r="Y38" s="9"/>
      <c r="Z38" s="21"/>
      <c r="AA38" s="17"/>
      <c r="AB38" s="17"/>
      <c r="AC38" s="13"/>
      <c r="AD38" s="1"/>
      <c r="AE38" s="4"/>
      <c r="AF38" s="13"/>
      <c r="AG38" s="13"/>
      <c r="AH38" s="13"/>
      <c r="AI38" s="3"/>
      <c r="AN38" s="476">
        <v>41277</v>
      </c>
      <c r="AO38" s="67" t="s">
        <v>1395</v>
      </c>
      <c r="AP38" s="10" t="s">
        <v>1336</v>
      </c>
      <c r="AQ38" s="66">
        <v>1</v>
      </c>
      <c r="AR38" s="14" t="s">
        <v>9</v>
      </c>
      <c r="AS38" s="14">
        <v>28</v>
      </c>
      <c r="AT38" s="66" t="s">
        <v>149</v>
      </c>
      <c r="AU38" s="15">
        <v>100</v>
      </c>
      <c r="AV38" s="15"/>
      <c r="AW38" s="16">
        <f>AU38*5.46</f>
        <v>546</v>
      </c>
      <c r="AX38" s="7">
        <f>AY38/AU38*1.101</f>
        <v>74870.003820000013</v>
      </c>
      <c r="AY38" s="16">
        <v>6800182</v>
      </c>
      <c r="AZ38" s="16">
        <f>AY38*10%</f>
        <v>680018.20000000007</v>
      </c>
      <c r="BA38" s="16">
        <f>AY38*0.1%</f>
        <v>6800.1819999999998</v>
      </c>
      <c r="BB38" s="16">
        <f>BA38+AZ38+AY38</f>
        <v>7487000.3820000002</v>
      </c>
      <c r="BC38" s="7" t="s">
        <v>40</v>
      </c>
    </row>
    <row r="39" spans="1:55" x14ac:dyDescent="0.25">
      <c r="A39" s="690">
        <v>41303</v>
      </c>
      <c r="B39" s="67" t="s">
        <v>1033</v>
      </c>
      <c r="C39" s="10" t="s">
        <v>1390</v>
      </c>
      <c r="D39" s="66" t="s">
        <v>1394</v>
      </c>
      <c r="E39" s="14" t="s">
        <v>12</v>
      </c>
      <c r="F39" s="14">
        <v>60</v>
      </c>
      <c r="G39" s="21" t="s">
        <v>231</v>
      </c>
      <c r="H39" s="31"/>
      <c r="I39" s="31">
        <v>4</v>
      </c>
      <c r="J39" s="6">
        <v>791.5</v>
      </c>
      <c r="K39" s="49">
        <f t="shared" si="24"/>
        <v>30860.004548325967</v>
      </c>
      <c r="L39" s="48">
        <v>22205176</v>
      </c>
      <c r="M39" s="6">
        <f t="shared" si="25"/>
        <v>2220517.6</v>
      </c>
      <c r="N39" s="6"/>
      <c r="O39" s="6">
        <f t="shared" si="26"/>
        <v>24425693.600000001</v>
      </c>
      <c r="P39" s="7" t="s">
        <v>7</v>
      </c>
      <c r="T39" s="476">
        <v>41290</v>
      </c>
      <c r="U39" s="67" t="s">
        <v>1235</v>
      </c>
      <c r="V39" s="10" t="s">
        <v>1257</v>
      </c>
      <c r="W39" s="66" t="s">
        <v>1277</v>
      </c>
      <c r="X39" s="9" t="s">
        <v>8</v>
      </c>
      <c r="Y39" s="9">
        <v>120</v>
      </c>
      <c r="Z39" s="21" t="s">
        <v>103</v>
      </c>
      <c r="AA39" s="17"/>
      <c r="AB39" s="17">
        <v>40</v>
      </c>
      <c r="AC39" s="13">
        <v>376.8</v>
      </c>
      <c r="AD39" s="1">
        <f>(AE39/AC39)*1.101</f>
        <v>16666.668009554141</v>
      </c>
      <c r="AE39" s="4">
        <v>5703906</v>
      </c>
      <c r="AF39" s="13">
        <f>AE39*10%</f>
        <v>570390.6</v>
      </c>
      <c r="AG39" s="13">
        <f>AE39*0.1%</f>
        <v>5703.9059999999999</v>
      </c>
      <c r="AH39" s="13">
        <f>AG39+AF39+AE39</f>
        <v>6280000.5060000001</v>
      </c>
      <c r="AI39" s="3" t="s">
        <v>29</v>
      </c>
      <c r="AN39" s="476">
        <v>41285</v>
      </c>
      <c r="AO39" s="67" t="s">
        <v>1396</v>
      </c>
      <c r="AP39" s="10" t="s">
        <v>1337</v>
      </c>
      <c r="AQ39" s="66">
        <v>2</v>
      </c>
      <c r="AR39" s="14" t="s">
        <v>9</v>
      </c>
      <c r="AS39" s="14">
        <v>28</v>
      </c>
      <c r="AT39" s="66" t="s">
        <v>149</v>
      </c>
      <c r="AU39" s="15">
        <v>2000</v>
      </c>
      <c r="AV39" s="15"/>
      <c r="AW39" s="16">
        <f t="shared" ref="AW39:AW43" si="27">AU39*5.46</f>
        <v>10920</v>
      </c>
      <c r="AX39" s="7">
        <f t="shared" ref="AX39:AX43" si="28">AY39/AU39*1.101</f>
        <v>69499.997430000003</v>
      </c>
      <c r="AY39" s="16">
        <v>126248860</v>
      </c>
      <c r="AZ39" s="16">
        <f t="shared" ref="AZ39:AZ43" si="29">AY39*10%</f>
        <v>12624886</v>
      </c>
      <c r="BA39" s="16">
        <f t="shared" ref="BA39:BA43" si="30">AY39*0.1%</f>
        <v>126248.86</v>
      </c>
      <c r="BB39" s="16">
        <f t="shared" ref="BB39:BB43" si="31">BA39+AZ39+AY39</f>
        <v>138999994.86000001</v>
      </c>
      <c r="BC39" s="7" t="s">
        <v>41</v>
      </c>
    </row>
    <row r="40" spans="1:55" x14ac:dyDescent="0.25">
      <c r="A40" s="690">
        <v>41303</v>
      </c>
      <c r="B40" s="67" t="s">
        <v>1034</v>
      </c>
      <c r="C40" s="10" t="s">
        <v>1391</v>
      </c>
      <c r="D40" s="66" t="s">
        <v>1394</v>
      </c>
      <c r="E40" s="14" t="s">
        <v>12</v>
      </c>
      <c r="F40" s="14">
        <v>60</v>
      </c>
      <c r="G40" s="21" t="s">
        <v>231</v>
      </c>
      <c r="H40" s="31"/>
      <c r="I40" s="31">
        <v>24</v>
      </c>
      <c r="J40" s="6">
        <v>5793.5</v>
      </c>
      <c r="K40" s="49">
        <f t="shared" si="24"/>
        <v>30860.00491930612</v>
      </c>
      <c r="L40" s="48">
        <v>162534035</v>
      </c>
      <c r="M40" s="6">
        <f t="shared" si="25"/>
        <v>16253403.5</v>
      </c>
      <c r="N40" s="6"/>
      <c r="O40" s="6">
        <f t="shared" si="26"/>
        <v>178787438.5</v>
      </c>
      <c r="P40" s="7" t="s">
        <v>7</v>
      </c>
      <c r="T40" s="476">
        <v>41302</v>
      </c>
      <c r="U40" s="67" t="s">
        <v>1243</v>
      </c>
      <c r="V40" s="10" t="s">
        <v>1266</v>
      </c>
      <c r="W40" s="66" t="s">
        <v>979</v>
      </c>
      <c r="X40" s="9" t="s">
        <v>8</v>
      </c>
      <c r="Y40" s="9">
        <v>120</v>
      </c>
      <c r="Z40" s="21" t="s">
        <v>103</v>
      </c>
      <c r="AA40" s="17"/>
      <c r="AB40" s="17">
        <v>40</v>
      </c>
      <c r="AC40" s="13">
        <v>376.8</v>
      </c>
      <c r="AD40" s="1">
        <f>(AE40/AC40)*1.101</f>
        <v>16162.419944267514</v>
      </c>
      <c r="AE40" s="4">
        <v>5531335</v>
      </c>
      <c r="AF40" s="13">
        <f>AE40*10%</f>
        <v>553133.5</v>
      </c>
      <c r="AG40" s="13">
        <f>AE40*0.1%</f>
        <v>5531.335</v>
      </c>
      <c r="AH40" s="13">
        <f>AG40+AF40+AE40</f>
        <v>6089999.835</v>
      </c>
      <c r="AI40" s="3" t="s">
        <v>37</v>
      </c>
      <c r="AN40" s="476">
        <v>41288</v>
      </c>
      <c r="AO40" s="67" t="s">
        <v>1397</v>
      </c>
      <c r="AP40" s="10" t="s">
        <v>1338</v>
      </c>
      <c r="AQ40" s="66">
        <v>3</v>
      </c>
      <c r="AR40" s="14" t="s">
        <v>9</v>
      </c>
      <c r="AS40" s="14">
        <v>28</v>
      </c>
      <c r="AT40" s="66" t="s">
        <v>149</v>
      </c>
      <c r="AU40" s="15">
        <v>1000</v>
      </c>
      <c r="AV40" s="15"/>
      <c r="AW40" s="16">
        <f t="shared" si="27"/>
        <v>5460</v>
      </c>
      <c r="AX40" s="7">
        <f t="shared" si="28"/>
        <v>70500.002699999997</v>
      </c>
      <c r="AY40" s="16">
        <v>64032700</v>
      </c>
      <c r="AZ40" s="16">
        <f t="shared" si="29"/>
        <v>6403270</v>
      </c>
      <c r="BA40" s="16">
        <f t="shared" si="30"/>
        <v>64032.700000000004</v>
      </c>
      <c r="BB40" s="16">
        <f t="shared" si="31"/>
        <v>70500002.700000003</v>
      </c>
      <c r="BC40" s="7" t="s">
        <v>42</v>
      </c>
    </row>
    <row r="41" spans="1:55" x14ac:dyDescent="0.25">
      <c r="A41" s="690">
        <v>41303</v>
      </c>
      <c r="B41" s="67" t="s">
        <v>1035</v>
      </c>
      <c r="C41" s="10" t="s">
        <v>1392</v>
      </c>
      <c r="D41" s="66" t="s">
        <v>1394</v>
      </c>
      <c r="E41" s="14" t="s">
        <v>12</v>
      </c>
      <c r="F41" s="14">
        <v>60</v>
      </c>
      <c r="G41" s="21" t="s">
        <v>231</v>
      </c>
      <c r="H41" s="31"/>
      <c r="I41" s="31">
        <v>14</v>
      </c>
      <c r="J41" s="6">
        <v>3474</v>
      </c>
      <c r="K41" s="49">
        <f t="shared" si="24"/>
        <v>30860.005094991368</v>
      </c>
      <c r="L41" s="48">
        <v>97461507</v>
      </c>
      <c r="M41" s="6">
        <f t="shared" si="25"/>
        <v>9746150.7000000011</v>
      </c>
      <c r="N41" s="6"/>
      <c r="O41" s="6">
        <f t="shared" si="26"/>
        <v>107207657.7</v>
      </c>
      <c r="P41" s="7" t="s">
        <v>7</v>
      </c>
      <c r="T41" s="476"/>
      <c r="U41" s="67"/>
      <c r="V41" s="10"/>
      <c r="W41" s="66"/>
      <c r="X41" s="9"/>
      <c r="Y41" s="9"/>
      <c r="Z41" s="21"/>
      <c r="AA41" s="17"/>
      <c r="AB41" s="17"/>
      <c r="AC41" s="13">
        <f>AC39+AC40</f>
        <v>753.6</v>
      </c>
      <c r="AD41" s="1"/>
      <c r="AE41" s="13">
        <f>AE39+AE40</f>
        <v>11235241</v>
      </c>
      <c r="AF41" s="13"/>
      <c r="AG41" s="13"/>
      <c r="AH41" s="13"/>
      <c r="AI41" s="3"/>
      <c r="AN41" s="476">
        <v>41288</v>
      </c>
      <c r="AO41" s="67" t="s">
        <v>1398</v>
      </c>
      <c r="AP41" s="10" t="s">
        <v>1339</v>
      </c>
      <c r="AQ41" s="66">
        <v>4</v>
      </c>
      <c r="AR41" s="14" t="s">
        <v>9</v>
      </c>
      <c r="AS41" s="14">
        <v>28</v>
      </c>
      <c r="AT41" s="66" t="s">
        <v>149</v>
      </c>
      <c r="AU41" s="15">
        <v>1000</v>
      </c>
      <c r="AV41" s="15"/>
      <c r="AW41" s="16">
        <f t="shared" si="27"/>
        <v>5460</v>
      </c>
      <c r="AX41" s="7">
        <f t="shared" si="28"/>
        <v>70999.999830000001</v>
      </c>
      <c r="AY41" s="16">
        <v>64486830</v>
      </c>
      <c r="AZ41" s="16">
        <f t="shared" si="29"/>
        <v>6448683</v>
      </c>
      <c r="BA41" s="16">
        <f t="shared" si="30"/>
        <v>64486.83</v>
      </c>
      <c r="BB41" s="16">
        <f t="shared" si="31"/>
        <v>70999999.829999998</v>
      </c>
      <c r="BC41" s="7" t="s">
        <v>41</v>
      </c>
    </row>
    <row r="42" spans="1:55" x14ac:dyDescent="0.25">
      <c r="A42" s="694"/>
      <c r="B42" s="24"/>
      <c r="C42" s="25"/>
      <c r="D42" s="23"/>
      <c r="E42" s="22"/>
      <c r="F42" s="22"/>
      <c r="G42" s="23"/>
      <c r="H42" s="26"/>
      <c r="I42" s="26"/>
      <c r="J42" s="27"/>
      <c r="K42" s="28"/>
      <c r="L42" s="29"/>
      <c r="M42" s="27"/>
      <c r="N42" s="27"/>
      <c r="O42" s="27"/>
      <c r="P42" s="30"/>
      <c r="T42" s="476">
        <v>41278</v>
      </c>
      <c r="U42" s="67" t="s">
        <v>1287</v>
      </c>
      <c r="V42" s="10" t="s">
        <v>1348</v>
      </c>
      <c r="W42" s="66" t="s">
        <v>1313</v>
      </c>
      <c r="X42" s="9" t="s">
        <v>31</v>
      </c>
      <c r="Y42" s="9">
        <v>80</v>
      </c>
      <c r="Z42" s="21" t="s">
        <v>1529</v>
      </c>
      <c r="AA42" s="17">
        <v>100</v>
      </c>
      <c r="AB42" s="17"/>
      <c r="AC42" s="13">
        <v>2282</v>
      </c>
      <c r="AD42" s="12">
        <f>AE42/AC42*1.1</f>
        <v>25025.000000000004</v>
      </c>
      <c r="AE42" s="4">
        <v>51915500</v>
      </c>
      <c r="AF42" s="13">
        <f>AE42*10%</f>
        <v>5191550</v>
      </c>
      <c r="AG42" s="13">
        <f>AE42*0.1%</f>
        <v>51915.5</v>
      </c>
      <c r="AH42" s="13">
        <f>AG42+AF42+AE42</f>
        <v>57158965.5</v>
      </c>
      <c r="AI42" s="3" t="s">
        <v>32</v>
      </c>
      <c r="AN42" s="476">
        <v>41291</v>
      </c>
      <c r="AO42" s="67" t="s">
        <v>1399</v>
      </c>
      <c r="AP42" s="10" t="s">
        <v>1340</v>
      </c>
      <c r="AQ42" s="66">
        <v>5</v>
      </c>
      <c r="AR42" s="14" t="s">
        <v>9</v>
      </c>
      <c r="AS42" s="14">
        <v>28</v>
      </c>
      <c r="AT42" s="66" t="s">
        <v>149</v>
      </c>
      <c r="AU42" s="15">
        <v>1000</v>
      </c>
      <c r="AV42" s="15"/>
      <c r="AW42" s="16">
        <f t="shared" si="27"/>
        <v>5460</v>
      </c>
      <c r="AX42" s="7">
        <f t="shared" si="28"/>
        <v>70999.999830000001</v>
      </c>
      <c r="AY42" s="16">
        <v>64486830</v>
      </c>
      <c r="AZ42" s="16">
        <f t="shared" si="29"/>
        <v>6448683</v>
      </c>
      <c r="BA42" s="16">
        <f t="shared" si="30"/>
        <v>64486.83</v>
      </c>
      <c r="BB42" s="16">
        <f t="shared" si="31"/>
        <v>70999999.829999998</v>
      </c>
      <c r="BC42" s="7" t="s">
        <v>41</v>
      </c>
    </row>
    <row r="43" spans="1:55" x14ac:dyDescent="0.25">
      <c r="A43" s="684">
        <v>41277</v>
      </c>
      <c r="B43" s="69" t="s">
        <v>1395</v>
      </c>
      <c r="C43" s="70" t="s">
        <v>1336</v>
      </c>
      <c r="D43" s="68">
        <v>1</v>
      </c>
      <c r="E43" s="101" t="s">
        <v>9</v>
      </c>
      <c r="F43" s="101">
        <v>28</v>
      </c>
      <c r="G43" s="68" t="s">
        <v>149</v>
      </c>
      <c r="H43" s="108">
        <v>100</v>
      </c>
      <c r="I43" s="108"/>
      <c r="J43" s="109">
        <f>H43*5.46</f>
        <v>546</v>
      </c>
      <c r="K43" s="107">
        <f>L43/H43*1.101</f>
        <v>74870.003820000013</v>
      </c>
      <c r="L43" s="109">
        <v>6800182</v>
      </c>
      <c r="M43" s="109">
        <f>L43*10%</f>
        <v>680018.20000000007</v>
      </c>
      <c r="N43" s="109">
        <f>L43*0.1%</f>
        <v>6800.1819999999998</v>
      </c>
      <c r="O43" s="109">
        <f>N43+M43+L43</f>
        <v>7487000.3820000002</v>
      </c>
      <c r="P43" s="107" t="s">
        <v>40</v>
      </c>
      <c r="T43" s="476">
        <v>41282</v>
      </c>
      <c r="U43" s="67" t="s">
        <v>1276</v>
      </c>
      <c r="V43" s="10" t="s">
        <v>1349</v>
      </c>
      <c r="W43" s="66" t="s">
        <v>1287</v>
      </c>
      <c r="X43" s="9" t="s">
        <v>31</v>
      </c>
      <c r="Y43" s="9">
        <v>80</v>
      </c>
      <c r="Z43" s="21" t="s">
        <v>1529</v>
      </c>
      <c r="AA43" s="17">
        <v>120</v>
      </c>
      <c r="AB43" s="17"/>
      <c r="AC43" s="13">
        <v>2738.4</v>
      </c>
      <c r="AD43" s="12">
        <f>AE43/AC43*1.1</f>
        <v>25025.000000000004</v>
      </c>
      <c r="AE43" s="4">
        <v>62298600</v>
      </c>
      <c r="AF43" s="13">
        <f>AE43*10%</f>
        <v>6229860</v>
      </c>
      <c r="AG43" s="13">
        <f>AE43*0.1%</f>
        <v>62298.6</v>
      </c>
      <c r="AH43" s="13">
        <f>AG43+AF43+AE43</f>
        <v>68590758.599999994</v>
      </c>
      <c r="AI43" s="3" t="s">
        <v>7</v>
      </c>
      <c r="AN43" s="476">
        <v>41305</v>
      </c>
      <c r="AO43" s="67" t="s">
        <v>1400</v>
      </c>
      <c r="AP43" s="10" t="s">
        <v>1341</v>
      </c>
      <c r="AQ43" s="66">
        <v>56</v>
      </c>
      <c r="AR43" s="14" t="s">
        <v>9</v>
      </c>
      <c r="AS43" s="14">
        <v>28</v>
      </c>
      <c r="AT43" s="66" t="s">
        <v>149</v>
      </c>
      <c r="AU43" s="15">
        <v>1000</v>
      </c>
      <c r="AV43" s="15"/>
      <c r="AW43" s="16">
        <f t="shared" si="27"/>
        <v>5460</v>
      </c>
      <c r="AX43" s="7">
        <f t="shared" si="28"/>
        <v>72000.005099999995</v>
      </c>
      <c r="AY43" s="16">
        <v>65395100</v>
      </c>
      <c r="AZ43" s="16">
        <f t="shared" si="29"/>
        <v>6539510</v>
      </c>
      <c r="BA43" s="16">
        <f t="shared" si="30"/>
        <v>65395.1</v>
      </c>
      <c r="BB43" s="16">
        <f t="shared" si="31"/>
        <v>72000005.099999994</v>
      </c>
      <c r="BC43" s="7" t="s">
        <v>41</v>
      </c>
    </row>
    <row r="44" spans="1:55" x14ac:dyDescent="0.25">
      <c r="A44" s="686">
        <v>41285</v>
      </c>
      <c r="B44" s="78" t="s">
        <v>1396</v>
      </c>
      <c r="C44" s="79" t="s">
        <v>1337</v>
      </c>
      <c r="D44" s="77">
        <v>2</v>
      </c>
      <c r="E44" s="110" t="s">
        <v>9</v>
      </c>
      <c r="F44" s="110">
        <v>28</v>
      </c>
      <c r="G44" s="77" t="s">
        <v>149</v>
      </c>
      <c r="H44" s="111">
        <v>2000</v>
      </c>
      <c r="I44" s="111"/>
      <c r="J44" s="112">
        <f t="shared" ref="J44:J48" si="32">H44*5.46</f>
        <v>10920</v>
      </c>
      <c r="K44" s="113">
        <f t="shared" ref="K44:K48" si="33">L44/H44*1.101</f>
        <v>69499.997430000003</v>
      </c>
      <c r="L44" s="112">
        <v>126248860</v>
      </c>
      <c r="M44" s="112">
        <f t="shared" ref="M44:M48" si="34">L44*10%</f>
        <v>12624886</v>
      </c>
      <c r="N44" s="112">
        <f t="shared" ref="N44:N48" si="35">L44*0.1%</f>
        <v>126248.86</v>
      </c>
      <c r="O44" s="112">
        <f t="shared" ref="O44:O48" si="36">N44+M44+L44</f>
        <v>138999994.86000001</v>
      </c>
      <c r="P44" s="113" t="s">
        <v>41</v>
      </c>
      <c r="T44" s="476"/>
      <c r="U44" s="67"/>
      <c r="V44" s="10"/>
      <c r="W44" s="66"/>
      <c r="X44" s="9"/>
      <c r="Y44" s="9"/>
      <c r="Z44" s="21"/>
      <c r="AA44" s="17"/>
      <c r="AB44" s="17"/>
      <c r="AC44" s="13">
        <f>AC42+AC43</f>
        <v>5020.3999999999996</v>
      </c>
      <c r="AD44" s="12"/>
      <c r="AE44" s="13">
        <f>AE42+AE43</f>
        <v>114214100</v>
      </c>
      <c r="AF44" s="13"/>
      <c r="AG44" s="13"/>
      <c r="AH44" s="13"/>
      <c r="AI44" s="3"/>
    </row>
    <row r="45" spans="1:55" x14ac:dyDescent="0.25">
      <c r="A45" s="686">
        <v>41288</v>
      </c>
      <c r="B45" s="78" t="s">
        <v>1397</v>
      </c>
      <c r="C45" s="79" t="s">
        <v>1338</v>
      </c>
      <c r="D45" s="77">
        <v>3</v>
      </c>
      <c r="E45" s="110" t="s">
        <v>9</v>
      </c>
      <c r="F45" s="110">
        <v>28</v>
      </c>
      <c r="G45" s="77" t="s">
        <v>149</v>
      </c>
      <c r="H45" s="111">
        <v>1000</v>
      </c>
      <c r="I45" s="111"/>
      <c r="J45" s="112">
        <f t="shared" si="32"/>
        <v>5460</v>
      </c>
      <c r="K45" s="113">
        <f t="shared" si="33"/>
        <v>70500.002699999997</v>
      </c>
      <c r="L45" s="112">
        <v>64032700</v>
      </c>
      <c r="M45" s="112">
        <f t="shared" si="34"/>
        <v>6403270</v>
      </c>
      <c r="N45" s="112">
        <f t="shared" si="35"/>
        <v>64032.700000000004</v>
      </c>
      <c r="O45" s="112">
        <f t="shared" si="36"/>
        <v>70500002.700000003</v>
      </c>
      <c r="P45" s="113" t="s">
        <v>42</v>
      </c>
      <c r="T45" s="476">
        <v>41277</v>
      </c>
      <c r="U45" s="67" t="s">
        <v>1224</v>
      </c>
      <c r="V45" s="10" t="s">
        <v>1246</v>
      </c>
      <c r="W45" s="66" t="s">
        <v>1270</v>
      </c>
      <c r="X45" s="9" t="s">
        <v>13</v>
      </c>
      <c r="Y45" s="9"/>
      <c r="Z45" s="21" t="s">
        <v>1524</v>
      </c>
      <c r="AA45" s="17"/>
      <c r="AB45" s="17"/>
      <c r="AC45" s="13">
        <v>16200</v>
      </c>
      <c r="AD45" s="1">
        <f>AE45/AC45</f>
        <v>18373</v>
      </c>
      <c r="AE45" s="4">
        <v>297642600</v>
      </c>
      <c r="AF45" s="13"/>
      <c r="AG45" s="13"/>
      <c r="AH45" s="13">
        <f>AG45+AF45+AE45</f>
        <v>297642600</v>
      </c>
      <c r="AI45" s="3" t="s">
        <v>14</v>
      </c>
    </row>
    <row r="46" spans="1:55" x14ac:dyDescent="0.25">
      <c r="A46" s="686">
        <v>41288</v>
      </c>
      <c r="B46" s="78" t="s">
        <v>1398</v>
      </c>
      <c r="C46" s="79" t="s">
        <v>1339</v>
      </c>
      <c r="D46" s="77">
        <v>4</v>
      </c>
      <c r="E46" s="110" t="s">
        <v>9</v>
      </c>
      <c r="F46" s="110">
        <v>28</v>
      </c>
      <c r="G46" s="77" t="s">
        <v>149</v>
      </c>
      <c r="H46" s="111">
        <v>1000</v>
      </c>
      <c r="I46" s="111"/>
      <c r="J46" s="112">
        <f t="shared" si="32"/>
        <v>5460</v>
      </c>
      <c r="K46" s="113">
        <f t="shared" si="33"/>
        <v>70999.999830000001</v>
      </c>
      <c r="L46" s="112">
        <v>64486830</v>
      </c>
      <c r="M46" s="112">
        <f t="shared" si="34"/>
        <v>6448683</v>
      </c>
      <c r="N46" s="112">
        <f t="shared" si="35"/>
        <v>64486.83</v>
      </c>
      <c r="O46" s="112">
        <f t="shared" si="36"/>
        <v>70999999.829999998</v>
      </c>
      <c r="P46" s="113" t="s">
        <v>41</v>
      </c>
      <c r="T46" s="476"/>
      <c r="U46" s="67"/>
      <c r="V46" s="10"/>
      <c r="W46" s="66"/>
      <c r="X46" s="9"/>
      <c r="Y46" s="9"/>
      <c r="Z46" s="21"/>
      <c r="AA46" s="17"/>
      <c r="AB46" s="17"/>
      <c r="AC46" s="13"/>
      <c r="AD46" s="480"/>
      <c r="AE46" s="481"/>
      <c r="AF46" s="13"/>
      <c r="AG46" s="13"/>
      <c r="AH46" s="13"/>
      <c r="AI46" s="3"/>
    </row>
    <row r="47" spans="1:55" x14ac:dyDescent="0.25">
      <c r="A47" s="688">
        <v>41291</v>
      </c>
      <c r="B47" s="87" t="s">
        <v>1399</v>
      </c>
      <c r="C47" s="88" t="s">
        <v>1340</v>
      </c>
      <c r="D47" s="86">
        <v>5</v>
      </c>
      <c r="E47" s="114" t="s">
        <v>9</v>
      </c>
      <c r="F47" s="114">
        <v>28</v>
      </c>
      <c r="G47" s="86" t="s">
        <v>149</v>
      </c>
      <c r="H47" s="115">
        <v>1000</v>
      </c>
      <c r="I47" s="115"/>
      <c r="J47" s="116">
        <f t="shared" si="32"/>
        <v>5460</v>
      </c>
      <c r="K47" s="117">
        <f t="shared" si="33"/>
        <v>70999.999830000001</v>
      </c>
      <c r="L47" s="116">
        <v>64486830</v>
      </c>
      <c r="M47" s="116">
        <f t="shared" si="34"/>
        <v>6448683</v>
      </c>
      <c r="N47" s="116">
        <f t="shared" si="35"/>
        <v>64486.83</v>
      </c>
      <c r="O47" s="116">
        <f t="shared" si="36"/>
        <v>70999999.829999998</v>
      </c>
      <c r="P47" s="117" t="s">
        <v>41</v>
      </c>
      <c r="T47" s="476">
        <v>41288</v>
      </c>
      <c r="U47" s="67" t="s">
        <v>1233</v>
      </c>
      <c r="V47" s="10" t="s">
        <v>1255</v>
      </c>
      <c r="W47" s="66" t="s">
        <v>1227</v>
      </c>
      <c r="X47" s="9" t="s">
        <v>27</v>
      </c>
      <c r="Y47" s="9"/>
      <c r="Z47" s="21"/>
      <c r="AA47" s="17"/>
      <c r="AB47" s="17"/>
      <c r="AC47" s="13">
        <v>184</v>
      </c>
      <c r="AD47" s="480">
        <f>(AE47/AC47)*1.101</f>
        <v>121110</v>
      </c>
      <c r="AE47" s="481">
        <v>20240000</v>
      </c>
      <c r="AF47" s="13">
        <f>AE47*10%</f>
        <v>2024000</v>
      </c>
      <c r="AG47" s="13">
        <f>AE47*0.1%</f>
        <v>20240</v>
      </c>
      <c r="AH47" s="13">
        <f>AG47+AF47+AE47</f>
        <v>22284240</v>
      </c>
      <c r="AI47" s="3" t="s">
        <v>18</v>
      </c>
    </row>
    <row r="48" spans="1:55" x14ac:dyDescent="0.25">
      <c r="A48" s="690">
        <v>41305</v>
      </c>
      <c r="B48" s="67" t="s">
        <v>1400</v>
      </c>
      <c r="C48" s="10" t="s">
        <v>1341</v>
      </c>
      <c r="D48" s="66">
        <v>56</v>
      </c>
      <c r="E48" s="14" t="s">
        <v>9</v>
      </c>
      <c r="F48" s="14">
        <v>28</v>
      </c>
      <c r="G48" s="66" t="s">
        <v>149</v>
      </c>
      <c r="H48" s="15">
        <v>1000</v>
      </c>
      <c r="I48" s="15"/>
      <c r="J48" s="16">
        <f t="shared" si="32"/>
        <v>5460</v>
      </c>
      <c r="K48" s="7">
        <f t="shared" si="33"/>
        <v>72000.005099999995</v>
      </c>
      <c r="L48" s="16">
        <v>65395100</v>
      </c>
      <c r="M48" s="16">
        <f t="shared" si="34"/>
        <v>6539510</v>
      </c>
      <c r="N48" s="16">
        <f t="shared" si="35"/>
        <v>65395.1</v>
      </c>
      <c r="O48" s="16">
        <f t="shared" si="36"/>
        <v>72000005.099999994</v>
      </c>
      <c r="P48" s="117" t="s">
        <v>41</v>
      </c>
      <c r="T48" s="476">
        <v>41290</v>
      </c>
      <c r="U48" s="67" t="s">
        <v>952</v>
      </c>
      <c r="V48" s="10" t="s">
        <v>1258</v>
      </c>
      <c r="W48" s="66" t="s">
        <v>1278</v>
      </c>
      <c r="X48" s="9" t="s">
        <v>27</v>
      </c>
      <c r="Y48" s="9"/>
      <c r="Z48" s="21"/>
      <c r="AA48" s="17"/>
      <c r="AB48" s="17"/>
      <c r="AC48" s="13">
        <v>116</v>
      </c>
      <c r="AD48" s="480">
        <f>(AE48/AC48)*1.101</f>
        <v>121110</v>
      </c>
      <c r="AE48" s="481">
        <v>12760000</v>
      </c>
      <c r="AF48" s="13">
        <f>AE48*10%</f>
        <v>1276000</v>
      </c>
      <c r="AG48" s="13">
        <f>AE48*0.1%</f>
        <v>12760</v>
      </c>
      <c r="AH48" s="13">
        <f>AG48+AF48+AE48</f>
        <v>14048760</v>
      </c>
      <c r="AI48" s="3" t="s">
        <v>18</v>
      </c>
    </row>
    <row r="49" spans="1:35" x14ac:dyDescent="0.25">
      <c r="A49" s="66"/>
      <c r="B49" s="67"/>
      <c r="C49" s="10"/>
      <c r="D49" s="66"/>
      <c r="E49" s="14"/>
      <c r="F49" s="14"/>
      <c r="G49" s="66"/>
      <c r="H49" s="15"/>
      <c r="I49" s="15"/>
      <c r="J49" s="16"/>
      <c r="K49" s="7"/>
      <c r="L49" s="16"/>
      <c r="M49" s="16"/>
      <c r="N49" s="16"/>
      <c r="O49" s="16"/>
      <c r="P49" s="7"/>
      <c r="T49" s="476"/>
      <c r="U49" s="67"/>
      <c r="V49" s="10"/>
      <c r="W49" s="66"/>
      <c r="X49" s="9"/>
      <c r="Y49" s="9"/>
      <c r="Z49" s="21"/>
      <c r="AA49" s="17"/>
      <c r="AB49" s="17"/>
      <c r="AC49" s="13">
        <f>AC47+AC48</f>
        <v>300</v>
      </c>
      <c r="AD49" s="480"/>
      <c r="AE49" s="13">
        <f>AE47+AE48</f>
        <v>33000000</v>
      </c>
      <c r="AF49" s="13"/>
      <c r="AG49" s="13"/>
      <c r="AH49" s="13"/>
      <c r="AI49" s="3"/>
    </row>
    <row r="50" spans="1:35" x14ac:dyDescent="0.25">
      <c r="H50" s="51"/>
      <c r="I50" s="51"/>
      <c r="J50" s="54"/>
      <c r="K50" s="34"/>
      <c r="L50" s="53"/>
      <c r="M50" s="53"/>
      <c r="N50" s="53"/>
      <c r="O50" s="53"/>
      <c r="T50" s="476">
        <v>41284</v>
      </c>
      <c r="U50" s="67" t="s">
        <v>1230</v>
      </c>
      <c r="V50" s="10" t="s">
        <v>1252</v>
      </c>
      <c r="W50" s="66" t="s">
        <v>1274</v>
      </c>
      <c r="X50" s="9" t="s">
        <v>24</v>
      </c>
      <c r="Y50" s="9">
        <v>150</v>
      </c>
      <c r="Z50" s="21" t="s">
        <v>1527</v>
      </c>
      <c r="AA50" s="17">
        <v>4</v>
      </c>
      <c r="AB50" s="17"/>
      <c r="AC50" s="13">
        <v>64.52</v>
      </c>
      <c r="AD50" s="480">
        <f>(AE50/AC50)*1.101</f>
        <v>13499.997163670181</v>
      </c>
      <c r="AE50" s="481">
        <v>791117</v>
      </c>
      <c r="AF50" s="13">
        <f>AE50*10%</f>
        <v>79111.700000000012</v>
      </c>
      <c r="AG50" s="13">
        <f>AE50*0.1%</f>
        <v>791.11699999999996</v>
      </c>
      <c r="AH50" s="13">
        <f>AG50+AF50+AE50</f>
        <v>871019.81700000004</v>
      </c>
      <c r="AI50" s="3" t="s">
        <v>25</v>
      </c>
    </row>
    <row r="51" spans="1:35" x14ac:dyDescent="0.25">
      <c r="H51" s="51"/>
      <c r="I51" s="51"/>
      <c r="J51" s="53"/>
      <c r="K51" s="55"/>
      <c r="L51" s="53"/>
      <c r="M51" s="53"/>
      <c r="N51" s="53"/>
      <c r="O51" s="56" t="s">
        <v>1543</v>
      </c>
      <c r="T51" s="476"/>
      <c r="U51" s="67"/>
      <c r="V51" s="10"/>
      <c r="W51" s="66"/>
      <c r="X51" s="9"/>
      <c r="Y51" s="9"/>
      <c r="Z51" s="21"/>
      <c r="AA51" s="17"/>
      <c r="AB51" s="17"/>
      <c r="AC51" s="13"/>
      <c r="AD51" s="480"/>
      <c r="AE51" s="481"/>
      <c r="AF51" s="13"/>
      <c r="AG51" s="13"/>
      <c r="AH51" s="13"/>
      <c r="AI51" s="3"/>
    </row>
    <row r="52" spans="1:35" x14ac:dyDescent="0.25">
      <c r="H52" s="51"/>
      <c r="I52" s="51"/>
      <c r="J52" s="57"/>
      <c r="K52" s="58"/>
      <c r="L52" s="58"/>
      <c r="M52" s="53"/>
      <c r="N52" s="53"/>
      <c r="O52" s="53" t="s">
        <v>0</v>
      </c>
      <c r="T52" s="476">
        <v>41277</v>
      </c>
      <c r="U52" s="67" t="s">
        <v>1395</v>
      </c>
      <c r="V52" s="10" t="s">
        <v>1336</v>
      </c>
      <c r="W52" s="66">
        <v>1</v>
      </c>
      <c r="X52" s="14" t="s">
        <v>9</v>
      </c>
      <c r="Y52" s="14">
        <v>28</v>
      </c>
      <c r="Z52" s="66" t="s">
        <v>149</v>
      </c>
      <c r="AA52" s="15">
        <v>100</v>
      </c>
      <c r="AB52" s="15"/>
      <c r="AC52" s="16">
        <f>AA52*5.46</f>
        <v>546</v>
      </c>
      <c r="AD52" s="7">
        <f>AE52/AA52*1.101</f>
        <v>74870.003820000013</v>
      </c>
      <c r="AE52" s="16">
        <v>6800182</v>
      </c>
      <c r="AF52" s="16">
        <f>AE52*10%</f>
        <v>680018.20000000007</v>
      </c>
      <c r="AG52" s="16">
        <f>AE52*0.1%</f>
        <v>6800.1819999999998</v>
      </c>
      <c r="AH52" s="16">
        <f>AG52+AF52+AE52</f>
        <v>7487000.3820000002</v>
      </c>
      <c r="AI52" s="7" t="s">
        <v>40</v>
      </c>
    </row>
    <row r="53" spans="1:35" x14ac:dyDescent="0.25">
      <c r="E53" s="19"/>
      <c r="H53" s="51"/>
      <c r="I53" s="51"/>
      <c r="J53" s="59"/>
      <c r="K53" s="34"/>
      <c r="L53" s="53"/>
      <c r="M53" s="53"/>
      <c r="N53" s="53"/>
      <c r="O53" s="53"/>
      <c r="T53" s="476">
        <v>41285</v>
      </c>
      <c r="U53" s="67" t="s">
        <v>1396</v>
      </c>
      <c r="V53" s="10" t="s">
        <v>1337</v>
      </c>
      <c r="W53" s="66">
        <v>2</v>
      </c>
      <c r="X53" s="14" t="s">
        <v>9</v>
      </c>
      <c r="Y53" s="14">
        <v>28</v>
      </c>
      <c r="Z53" s="66" t="s">
        <v>149</v>
      </c>
      <c r="AA53" s="15">
        <v>2000</v>
      </c>
      <c r="AB53" s="15"/>
      <c r="AC53" s="16">
        <f t="shared" ref="AC53:AC57" si="37">AA53*5.46</f>
        <v>10920</v>
      </c>
      <c r="AD53" s="7">
        <f t="shared" ref="AD53:AD57" si="38">AE53/AA53*1.101</f>
        <v>69499.997430000003</v>
      </c>
      <c r="AE53" s="16">
        <v>126248860</v>
      </c>
      <c r="AF53" s="16">
        <f t="shared" ref="AF53:AF57" si="39">AE53*10%</f>
        <v>12624886</v>
      </c>
      <c r="AG53" s="16">
        <f t="shared" ref="AG53:AG57" si="40">AE53*0.1%</f>
        <v>126248.86</v>
      </c>
      <c r="AH53" s="16">
        <f t="shared" ref="AH53:AH57" si="41">AG53+AF53+AE53</f>
        <v>138999994.86000001</v>
      </c>
      <c r="AI53" s="7" t="s">
        <v>41</v>
      </c>
    </row>
    <row r="54" spans="1:35" x14ac:dyDescent="0.25">
      <c r="E54" s="60"/>
      <c r="H54" s="51"/>
      <c r="I54" s="51"/>
      <c r="J54" s="61"/>
      <c r="K54" s="34"/>
      <c r="L54" s="53"/>
      <c r="M54" s="53"/>
      <c r="N54" s="53"/>
      <c r="O54" s="53"/>
      <c r="T54" s="476">
        <v>41288</v>
      </c>
      <c r="U54" s="67" t="s">
        <v>1397</v>
      </c>
      <c r="V54" s="10" t="s">
        <v>1338</v>
      </c>
      <c r="W54" s="66">
        <v>3</v>
      </c>
      <c r="X54" s="14" t="s">
        <v>9</v>
      </c>
      <c r="Y54" s="14">
        <v>28</v>
      </c>
      <c r="Z54" s="66" t="s">
        <v>149</v>
      </c>
      <c r="AA54" s="15">
        <v>1000</v>
      </c>
      <c r="AB54" s="15"/>
      <c r="AC54" s="16">
        <f t="shared" si="37"/>
        <v>5460</v>
      </c>
      <c r="AD54" s="7">
        <f t="shared" si="38"/>
        <v>70500.002699999997</v>
      </c>
      <c r="AE54" s="16">
        <v>64032700</v>
      </c>
      <c r="AF54" s="16">
        <f t="shared" si="39"/>
        <v>6403270</v>
      </c>
      <c r="AG54" s="16">
        <f t="shared" si="40"/>
        <v>64032.700000000004</v>
      </c>
      <c r="AH54" s="16">
        <f t="shared" si="41"/>
        <v>70500002.700000003</v>
      </c>
      <c r="AI54" s="7" t="s">
        <v>42</v>
      </c>
    </row>
    <row r="55" spans="1:35" x14ac:dyDescent="0.25">
      <c r="E55" s="60"/>
      <c r="H55" s="51"/>
      <c r="I55" s="51"/>
      <c r="J55" s="63"/>
      <c r="K55" s="34"/>
      <c r="L55" s="62"/>
      <c r="M55" s="53"/>
      <c r="N55" s="53"/>
      <c r="O55" s="53"/>
      <c r="T55" s="476">
        <v>41288</v>
      </c>
      <c r="U55" s="67" t="s">
        <v>1398</v>
      </c>
      <c r="V55" s="10" t="s">
        <v>1339</v>
      </c>
      <c r="W55" s="66">
        <v>4</v>
      </c>
      <c r="X55" s="14" t="s">
        <v>9</v>
      </c>
      <c r="Y55" s="14">
        <v>28</v>
      </c>
      <c r="Z55" s="66" t="s">
        <v>149</v>
      </c>
      <c r="AA55" s="15">
        <v>1000</v>
      </c>
      <c r="AB55" s="15"/>
      <c r="AC55" s="16">
        <f t="shared" si="37"/>
        <v>5460</v>
      </c>
      <c r="AD55" s="7">
        <f t="shared" si="38"/>
        <v>70999.999830000001</v>
      </c>
      <c r="AE55" s="16">
        <v>64486830</v>
      </c>
      <c r="AF55" s="16">
        <f t="shared" si="39"/>
        <v>6448683</v>
      </c>
      <c r="AG55" s="16">
        <f t="shared" si="40"/>
        <v>64486.83</v>
      </c>
      <c r="AH55" s="16">
        <f t="shared" si="41"/>
        <v>70999999.829999998</v>
      </c>
      <c r="AI55" s="7" t="s">
        <v>41</v>
      </c>
    </row>
    <row r="56" spans="1:35" x14ac:dyDescent="0.25">
      <c r="E56" s="18" t="s">
        <v>1537</v>
      </c>
      <c r="H56" s="51"/>
      <c r="I56" s="51"/>
      <c r="J56" s="478">
        <f>SUM(J2:J25)</f>
        <v>82125.569999999992</v>
      </c>
      <c r="K56" s="34"/>
      <c r="L56" s="478">
        <f>SUM(L2:L25)</f>
        <v>1243678498</v>
      </c>
      <c r="M56" s="53"/>
      <c r="N56" s="53"/>
      <c r="O56" s="53"/>
      <c r="T56" s="476">
        <v>41291</v>
      </c>
      <c r="U56" s="67" t="s">
        <v>1399</v>
      </c>
      <c r="V56" s="10" t="s">
        <v>1340</v>
      </c>
      <c r="W56" s="66">
        <v>5</v>
      </c>
      <c r="X56" s="14" t="s">
        <v>9</v>
      </c>
      <c r="Y56" s="14">
        <v>28</v>
      </c>
      <c r="Z56" s="66" t="s">
        <v>149</v>
      </c>
      <c r="AA56" s="15">
        <v>1000</v>
      </c>
      <c r="AB56" s="15"/>
      <c r="AC56" s="16">
        <f t="shared" si="37"/>
        <v>5460</v>
      </c>
      <c r="AD56" s="7">
        <f t="shared" si="38"/>
        <v>70999.999830000001</v>
      </c>
      <c r="AE56" s="16">
        <v>64486830</v>
      </c>
      <c r="AF56" s="16">
        <f t="shared" si="39"/>
        <v>6448683</v>
      </c>
      <c r="AG56" s="16">
        <f t="shared" si="40"/>
        <v>64486.83</v>
      </c>
      <c r="AH56" s="16">
        <f t="shared" si="41"/>
        <v>70999999.829999998</v>
      </c>
      <c r="AI56" s="7" t="s">
        <v>41</v>
      </c>
    </row>
    <row r="57" spans="1:35" x14ac:dyDescent="0.25">
      <c r="E57" s="18" t="s">
        <v>1538</v>
      </c>
      <c r="H57" s="51"/>
      <c r="I57" s="51"/>
      <c r="J57" s="478" t="e">
        <f>SUM(#REF!)</f>
        <v>#REF!</v>
      </c>
      <c r="K57" s="34"/>
      <c r="L57" s="478" t="e">
        <f>SUM(#REF!)</f>
        <v>#REF!</v>
      </c>
      <c r="M57" s="53"/>
      <c r="N57" s="53"/>
      <c r="O57" s="53"/>
      <c r="T57" s="476">
        <v>41305</v>
      </c>
      <c r="U57" s="67" t="s">
        <v>1400</v>
      </c>
      <c r="V57" s="10" t="s">
        <v>1341</v>
      </c>
      <c r="W57" s="66">
        <v>56</v>
      </c>
      <c r="X57" s="14" t="s">
        <v>9</v>
      </c>
      <c r="Y57" s="14">
        <v>28</v>
      </c>
      <c r="Z57" s="66" t="s">
        <v>149</v>
      </c>
      <c r="AA57" s="15">
        <v>1000</v>
      </c>
      <c r="AB57" s="15"/>
      <c r="AC57" s="16">
        <f t="shared" si="37"/>
        <v>5460</v>
      </c>
      <c r="AD57" s="7">
        <f t="shared" si="38"/>
        <v>72000.005099999995</v>
      </c>
      <c r="AE57" s="16">
        <v>65395100</v>
      </c>
      <c r="AF57" s="16">
        <f t="shared" si="39"/>
        <v>6539510</v>
      </c>
      <c r="AG57" s="16">
        <f t="shared" si="40"/>
        <v>65395.1</v>
      </c>
      <c r="AH57" s="16">
        <f t="shared" si="41"/>
        <v>72000005.099999994</v>
      </c>
      <c r="AI57" s="7" t="s">
        <v>41</v>
      </c>
    </row>
    <row r="58" spans="1:35" x14ac:dyDescent="0.25">
      <c r="E58" s="18" t="s">
        <v>1540</v>
      </c>
      <c r="H58" s="51"/>
      <c r="I58" s="51"/>
      <c r="J58" s="478">
        <f>SUM(J30:J41)</f>
        <v>58099.75</v>
      </c>
      <c r="K58" s="34"/>
      <c r="L58" s="478">
        <f>SUM(L30:L41)</f>
        <v>1629962340</v>
      </c>
      <c r="M58" s="53"/>
      <c r="N58" s="53"/>
      <c r="O58" s="53"/>
    </row>
    <row r="59" spans="1:35" x14ac:dyDescent="0.25">
      <c r="E59" s="18" t="s">
        <v>1539</v>
      </c>
      <c r="H59" s="51"/>
      <c r="I59" s="51"/>
      <c r="J59" s="53">
        <f>SUM(J43:J48)</f>
        <v>33306</v>
      </c>
      <c r="K59" s="34"/>
      <c r="L59" s="53">
        <f>SUM(L43:L48)</f>
        <v>391450502</v>
      </c>
      <c r="M59" s="53"/>
      <c r="N59" s="53"/>
      <c r="O59" s="53"/>
    </row>
    <row r="60" spans="1:35" x14ac:dyDescent="0.25">
      <c r="E60" s="18" t="s">
        <v>1541</v>
      </c>
      <c r="H60" s="51"/>
      <c r="I60" s="51"/>
      <c r="J60" s="479" t="e">
        <f>SUM(J56:J59)</f>
        <v>#REF!</v>
      </c>
      <c r="K60" s="34"/>
      <c r="L60" s="479" t="e">
        <f>SUM(L56:L59)</f>
        <v>#REF!</v>
      </c>
      <c r="M60" s="53"/>
      <c r="N60" s="53"/>
      <c r="O60" s="53"/>
      <c r="X60" s="18" t="s">
        <v>1548</v>
      </c>
      <c r="AC60" s="32">
        <f>SUM(AC4:AC27)</f>
        <v>105212.00000000001</v>
      </c>
      <c r="AE60" s="32">
        <f>SUM(AE4:AE27)</f>
        <v>2951675317</v>
      </c>
    </row>
    <row r="61" spans="1:35" x14ac:dyDescent="0.25">
      <c r="H61" s="51"/>
      <c r="I61" s="51"/>
      <c r="J61" s="62"/>
      <c r="K61" s="34"/>
      <c r="L61" s="62"/>
      <c r="M61" s="53"/>
      <c r="N61" s="53"/>
      <c r="O61" s="53"/>
      <c r="X61" s="18" t="s">
        <v>1549</v>
      </c>
      <c r="AC61" s="32" t="e">
        <f>SUM(#REF!)</f>
        <v>#REF!</v>
      </c>
      <c r="AE61" s="32" t="e">
        <f>SUM(#REF!)</f>
        <v>#REF!</v>
      </c>
    </row>
    <row r="62" spans="1:35" x14ac:dyDescent="0.25">
      <c r="H62" s="51"/>
      <c r="I62" s="51"/>
      <c r="J62" s="62"/>
      <c r="K62" s="34"/>
      <c r="L62" s="62"/>
      <c r="M62" s="53"/>
      <c r="N62" s="53"/>
      <c r="O62" s="53"/>
      <c r="X62" s="18" t="s">
        <v>1550</v>
      </c>
      <c r="AC62" s="32" t="e">
        <f>AC60+AC61</f>
        <v>#REF!</v>
      </c>
      <c r="AE62" s="32" t="e">
        <f>AE60+AE61</f>
        <v>#REF!</v>
      </c>
    </row>
    <row r="63" spans="1:35" x14ac:dyDescent="0.25">
      <c r="H63" s="51"/>
      <c r="I63" s="51"/>
      <c r="J63" s="62"/>
      <c r="K63" s="62"/>
      <c r="L63" s="62"/>
      <c r="M63" s="53"/>
      <c r="N63" s="53"/>
      <c r="O63" s="53"/>
      <c r="X63" s="18" t="s">
        <v>1544</v>
      </c>
      <c r="AC63" s="32" t="e">
        <f>AC2+AC28+AC34+AC37+AC44+AC50</f>
        <v>#REF!</v>
      </c>
      <c r="AE63" s="32" t="e">
        <f>AE2+AE28+AE34+AE37+AE44+AE50</f>
        <v>#REF!</v>
      </c>
    </row>
    <row r="64" spans="1:35" x14ac:dyDescent="0.25">
      <c r="H64" s="51"/>
      <c r="I64" s="51"/>
      <c r="J64" s="62"/>
      <c r="K64" s="62"/>
      <c r="L64" s="62"/>
      <c r="M64" s="62"/>
      <c r="N64" s="62"/>
      <c r="O64" s="62"/>
      <c r="X64" s="18" t="s">
        <v>1545</v>
      </c>
      <c r="AC64" s="32" t="e">
        <f>#REF!+AC41+AC35</f>
        <v>#REF!</v>
      </c>
      <c r="AE64" s="32" t="e">
        <f>#REF!+AE41</f>
        <v>#REF!</v>
      </c>
    </row>
    <row r="65" spans="1:31" x14ac:dyDescent="0.25">
      <c r="H65" s="51"/>
      <c r="I65" s="51"/>
      <c r="J65" s="62"/>
      <c r="K65" s="62"/>
      <c r="L65" s="62"/>
      <c r="M65" s="62"/>
      <c r="N65" s="62"/>
      <c r="O65" s="62"/>
      <c r="X65" s="18" t="s">
        <v>1</v>
      </c>
      <c r="AC65" s="32">
        <f>SUM(AC52:AC57)</f>
        <v>33306</v>
      </c>
      <c r="AE65" s="32">
        <f>SUM(AE52:AE57)</f>
        <v>391450502</v>
      </c>
    </row>
    <row r="66" spans="1:31" x14ac:dyDescent="0.25">
      <c r="H66" s="51"/>
      <c r="I66" s="51"/>
      <c r="J66" s="62"/>
      <c r="K66" s="62"/>
      <c r="L66" s="62"/>
      <c r="M66" s="62"/>
      <c r="N66" s="62"/>
      <c r="O66" s="62"/>
      <c r="X66" s="18" t="s">
        <v>1551</v>
      </c>
      <c r="AC66" s="32">
        <f>+AC45</f>
        <v>16200</v>
      </c>
      <c r="AE66" s="32">
        <f>+AE45</f>
        <v>297642600</v>
      </c>
    </row>
    <row r="67" spans="1:31" x14ac:dyDescent="0.25">
      <c r="H67" s="65"/>
      <c r="I67" s="65"/>
      <c r="J67" s="62"/>
      <c r="K67" s="62"/>
      <c r="L67" s="62"/>
      <c r="M67" s="62"/>
      <c r="N67" s="62"/>
      <c r="O67" s="62"/>
      <c r="X67" s="18" t="s">
        <v>1546</v>
      </c>
      <c r="AC67" s="32" t="e">
        <f>#REF!</f>
        <v>#REF!</v>
      </c>
      <c r="AE67" s="32" t="e">
        <f>#REF!</f>
        <v>#REF!</v>
      </c>
    </row>
    <row r="68" spans="1:31" x14ac:dyDescent="0.25">
      <c r="H68" s="65"/>
      <c r="I68" s="65"/>
      <c r="AC68" s="32" t="e">
        <f>AC62+AC63+AC64+AC65+AC66+AC67</f>
        <v>#REF!</v>
      </c>
      <c r="AE68" s="32" t="e">
        <f>AE62+AE63+AE64+AE65+AE66+AE67</f>
        <v>#REF!</v>
      </c>
    </row>
    <row r="69" spans="1:31" x14ac:dyDescent="0.25">
      <c r="X69" s="18" t="s">
        <v>1547</v>
      </c>
      <c r="AC69" s="32">
        <f>AC29+AC49</f>
        <v>540</v>
      </c>
      <c r="AE69" s="32">
        <f>AE29+AE49</f>
        <v>453000000</v>
      </c>
    </row>
    <row r="70" spans="1:31" x14ac:dyDescent="0.25">
      <c r="AC70" s="32" t="e">
        <f>AC68+AC69</f>
        <v>#REF!</v>
      </c>
      <c r="AE70" s="32" t="e">
        <f>AE68+AE69</f>
        <v>#REF!</v>
      </c>
    </row>
    <row r="75" spans="1:31" ht="15.75" x14ac:dyDescent="0.25">
      <c r="A75" s="195" t="s">
        <v>82</v>
      </c>
      <c r="B75" s="196" t="s">
        <v>83</v>
      </c>
      <c r="C75" s="197" t="s">
        <v>84</v>
      </c>
      <c r="D75" s="198" t="s">
        <v>85</v>
      </c>
      <c r="E75" s="197" t="s">
        <v>3</v>
      </c>
      <c r="F75" s="195" t="s">
        <v>2</v>
      </c>
      <c r="G75" s="199" t="s">
        <v>6</v>
      </c>
      <c r="H75" s="195" t="s">
        <v>86</v>
      </c>
      <c r="I75" s="195" t="s">
        <v>87</v>
      </c>
      <c r="J75" s="195" t="s">
        <v>91</v>
      </c>
      <c r="K75" s="200" t="s">
        <v>313</v>
      </c>
      <c r="L75" s="197" t="s">
        <v>314</v>
      </c>
      <c r="M75" s="197" t="s">
        <v>5</v>
      </c>
      <c r="N75" s="197" t="s">
        <v>4</v>
      </c>
      <c r="O75" s="197" t="s">
        <v>89</v>
      </c>
      <c r="P75" s="197" t="s">
        <v>90</v>
      </c>
    </row>
    <row r="76" spans="1:31" x14ac:dyDescent="0.25">
      <c r="A76" s="645">
        <v>41284</v>
      </c>
      <c r="B76" s="646" t="s">
        <v>1282</v>
      </c>
      <c r="C76" s="647" t="s">
        <v>1350</v>
      </c>
      <c r="D76" s="648" t="s">
        <v>372</v>
      </c>
      <c r="E76" s="649" t="s">
        <v>12</v>
      </c>
      <c r="F76" s="649">
        <v>60</v>
      </c>
      <c r="G76" s="648" t="s">
        <v>1530</v>
      </c>
      <c r="H76" s="650"/>
      <c r="I76" s="650">
        <v>30</v>
      </c>
      <c r="J76" s="651">
        <v>6343.5</v>
      </c>
      <c r="K76" s="652">
        <f t="shared" ref="K76:K98" si="42">L76/J76*1.1</f>
        <v>30860.005013005441</v>
      </c>
      <c r="L76" s="653">
        <v>177964038</v>
      </c>
      <c r="M76" s="488">
        <f t="shared" ref="M76:M98" si="43">L76*10%</f>
        <v>17796403.800000001</v>
      </c>
      <c r="N76" s="651"/>
      <c r="O76" s="651">
        <f t="shared" ref="O76:O98" si="44">N76+M76+L76</f>
        <v>195760441.80000001</v>
      </c>
      <c r="P76" s="654" t="s">
        <v>7</v>
      </c>
    </row>
    <row r="77" spans="1:31" x14ac:dyDescent="0.25">
      <c r="A77" s="476">
        <v>41284</v>
      </c>
      <c r="B77" s="67" t="s">
        <v>1281</v>
      </c>
      <c r="C77" s="10" t="s">
        <v>1351</v>
      </c>
      <c r="D77" s="66" t="s">
        <v>372</v>
      </c>
      <c r="E77" s="9" t="s">
        <v>12</v>
      </c>
      <c r="F77" s="9">
        <v>60</v>
      </c>
      <c r="G77" s="66" t="s">
        <v>1530</v>
      </c>
      <c r="H77" s="11"/>
      <c r="I77" s="11">
        <v>16</v>
      </c>
      <c r="J77" s="2">
        <v>3369.6</v>
      </c>
      <c r="K77" s="12">
        <f t="shared" si="42"/>
        <v>30860.005104463442</v>
      </c>
      <c r="L77" s="4">
        <v>94532612</v>
      </c>
      <c r="M77" s="13">
        <f t="shared" si="43"/>
        <v>9453261.2000000011</v>
      </c>
      <c r="N77" s="2"/>
      <c r="O77" s="2">
        <f t="shared" si="44"/>
        <v>103985873.2</v>
      </c>
      <c r="P77" s="3" t="s">
        <v>7</v>
      </c>
    </row>
    <row r="78" spans="1:31" x14ac:dyDescent="0.25">
      <c r="A78" s="476">
        <v>41285</v>
      </c>
      <c r="B78" s="67" t="s">
        <v>1283</v>
      </c>
      <c r="C78" s="10" t="s">
        <v>1352</v>
      </c>
      <c r="D78" s="66" t="s">
        <v>372</v>
      </c>
      <c r="E78" s="9" t="s">
        <v>12</v>
      </c>
      <c r="F78" s="9">
        <v>60</v>
      </c>
      <c r="G78" s="66" t="s">
        <v>1530</v>
      </c>
      <c r="H78" s="11"/>
      <c r="I78" s="11">
        <v>30</v>
      </c>
      <c r="J78" s="2">
        <v>6196.35</v>
      </c>
      <c r="K78" s="12">
        <f t="shared" si="42"/>
        <v>30860.005019083816</v>
      </c>
      <c r="L78" s="4">
        <v>173835811</v>
      </c>
      <c r="M78" s="13">
        <f t="shared" si="43"/>
        <v>17383581.100000001</v>
      </c>
      <c r="N78" s="13"/>
      <c r="O78" s="2">
        <f t="shared" si="44"/>
        <v>191219392.09999999</v>
      </c>
      <c r="P78" s="3" t="s">
        <v>7</v>
      </c>
    </row>
    <row r="79" spans="1:31" x14ac:dyDescent="0.25">
      <c r="A79" s="476">
        <v>41285</v>
      </c>
      <c r="B79" s="67" t="s">
        <v>1284</v>
      </c>
      <c r="C79" s="10" t="s">
        <v>1353</v>
      </c>
      <c r="D79" s="66" t="s">
        <v>372</v>
      </c>
      <c r="E79" s="9" t="s">
        <v>12</v>
      </c>
      <c r="F79" s="9">
        <v>60</v>
      </c>
      <c r="G79" s="66" t="s">
        <v>1530</v>
      </c>
      <c r="H79" s="11"/>
      <c r="I79" s="11">
        <v>16</v>
      </c>
      <c r="J79" s="2">
        <v>3245.7</v>
      </c>
      <c r="K79" s="12">
        <f t="shared" si="42"/>
        <v>30860.005022029149</v>
      </c>
      <c r="L79" s="4">
        <v>91056653</v>
      </c>
      <c r="M79" s="13">
        <f t="shared" si="43"/>
        <v>9105665.3000000007</v>
      </c>
      <c r="N79" s="13"/>
      <c r="O79" s="2">
        <f t="shared" si="44"/>
        <v>100162318.3</v>
      </c>
      <c r="P79" s="3" t="s">
        <v>7</v>
      </c>
    </row>
    <row r="80" spans="1:31" x14ac:dyDescent="0.25">
      <c r="A80" s="476">
        <v>41288</v>
      </c>
      <c r="B80" s="67" t="s">
        <v>1285</v>
      </c>
      <c r="C80" s="10" t="s">
        <v>1354</v>
      </c>
      <c r="D80" s="66" t="s">
        <v>372</v>
      </c>
      <c r="E80" s="9" t="s">
        <v>12</v>
      </c>
      <c r="F80" s="9">
        <v>60</v>
      </c>
      <c r="G80" s="66" t="s">
        <v>1530</v>
      </c>
      <c r="H80" s="11"/>
      <c r="I80" s="11">
        <v>30</v>
      </c>
      <c r="J80" s="2">
        <v>6312.85</v>
      </c>
      <c r="K80" s="12">
        <f t="shared" si="42"/>
        <v>30860.005005663053</v>
      </c>
      <c r="L80" s="4">
        <v>177104166</v>
      </c>
      <c r="M80" s="13">
        <f t="shared" si="43"/>
        <v>17710416.600000001</v>
      </c>
      <c r="N80" s="13"/>
      <c r="O80" s="2">
        <f t="shared" si="44"/>
        <v>194814582.59999999</v>
      </c>
      <c r="P80" s="3" t="s">
        <v>7</v>
      </c>
    </row>
    <row r="81" spans="1:16" x14ac:dyDescent="0.25">
      <c r="A81" s="476">
        <v>41288</v>
      </c>
      <c r="B81" s="67" t="s">
        <v>979</v>
      </c>
      <c r="C81" s="10" t="s">
        <v>1355</v>
      </c>
      <c r="D81" s="66" t="s">
        <v>372</v>
      </c>
      <c r="E81" s="9" t="s">
        <v>12</v>
      </c>
      <c r="F81" s="9">
        <v>60</v>
      </c>
      <c r="G81" s="66" t="s">
        <v>1530</v>
      </c>
      <c r="H81" s="11"/>
      <c r="I81" s="11">
        <v>16</v>
      </c>
      <c r="J81" s="2">
        <v>3244.4</v>
      </c>
      <c r="K81" s="12">
        <f t="shared" si="42"/>
        <v>30860.004993219089</v>
      </c>
      <c r="L81" s="4">
        <v>91020182</v>
      </c>
      <c r="M81" s="13">
        <f t="shared" si="43"/>
        <v>9102018.2000000011</v>
      </c>
      <c r="N81" s="13"/>
      <c r="O81" s="2">
        <f t="shared" si="44"/>
        <v>100122200.2</v>
      </c>
      <c r="P81" s="3" t="s">
        <v>7</v>
      </c>
    </row>
    <row r="82" spans="1:16" x14ac:dyDescent="0.25">
      <c r="A82" s="476">
        <v>41289</v>
      </c>
      <c r="B82" s="67" t="s">
        <v>1289</v>
      </c>
      <c r="C82" s="10" t="s">
        <v>1358</v>
      </c>
      <c r="D82" s="66" t="s">
        <v>372</v>
      </c>
      <c r="E82" s="9" t="s">
        <v>12</v>
      </c>
      <c r="F82" s="9">
        <v>60</v>
      </c>
      <c r="G82" s="66" t="s">
        <v>1530</v>
      </c>
      <c r="H82" s="11"/>
      <c r="I82" s="11">
        <v>16</v>
      </c>
      <c r="J82" s="2">
        <v>3222.55</v>
      </c>
      <c r="K82" s="12">
        <f t="shared" si="42"/>
        <v>30860.00496501218</v>
      </c>
      <c r="L82" s="4">
        <v>90407190</v>
      </c>
      <c r="M82" s="13">
        <f t="shared" si="43"/>
        <v>9040719</v>
      </c>
      <c r="N82" s="13"/>
      <c r="O82" s="2">
        <f t="shared" si="44"/>
        <v>99447909</v>
      </c>
      <c r="P82" s="3" t="s">
        <v>7</v>
      </c>
    </row>
    <row r="83" spans="1:16" x14ac:dyDescent="0.25">
      <c r="A83" s="476">
        <v>41296</v>
      </c>
      <c r="B83" s="67" t="s">
        <v>1298</v>
      </c>
      <c r="C83" s="10" t="s">
        <v>1367</v>
      </c>
      <c r="D83" s="66" t="s">
        <v>1229</v>
      </c>
      <c r="E83" s="9" t="s">
        <v>12</v>
      </c>
      <c r="F83" s="9">
        <v>60</v>
      </c>
      <c r="G83" s="66" t="s">
        <v>1530</v>
      </c>
      <c r="H83" s="11"/>
      <c r="I83" s="11">
        <v>1</v>
      </c>
      <c r="J83" s="2">
        <v>287.25</v>
      </c>
      <c r="K83" s="12">
        <f t="shared" si="42"/>
        <v>30860.003133159273</v>
      </c>
      <c r="L83" s="4">
        <v>8058669</v>
      </c>
      <c r="M83" s="13">
        <f t="shared" si="43"/>
        <v>805866.9</v>
      </c>
      <c r="N83" s="13"/>
      <c r="O83" s="2">
        <f t="shared" si="44"/>
        <v>8864535.9000000004</v>
      </c>
      <c r="P83" s="3" t="s">
        <v>7</v>
      </c>
    </row>
    <row r="84" spans="1:16" x14ac:dyDescent="0.25">
      <c r="A84" s="476">
        <v>41304</v>
      </c>
      <c r="B84" s="67" t="s">
        <v>1310</v>
      </c>
      <c r="C84" s="10" t="s">
        <v>1378</v>
      </c>
      <c r="D84" s="66" t="s">
        <v>1229</v>
      </c>
      <c r="E84" s="9" t="s">
        <v>12</v>
      </c>
      <c r="F84" s="9">
        <v>60</v>
      </c>
      <c r="G84" s="66" t="s">
        <v>1530</v>
      </c>
      <c r="H84" s="11"/>
      <c r="I84" s="11">
        <v>2</v>
      </c>
      <c r="J84" s="2">
        <v>504.25</v>
      </c>
      <c r="K84" s="12">
        <f t="shared" si="42"/>
        <v>30860.005354486864</v>
      </c>
      <c r="L84" s="4">
        <v>14146507</v>
      </c>
      <c r="M84" s="13">
        <f t="shared" si="43"/>
        <v>1414650.7000000002</v>
      </c>
      <c r="N84" s="13"/>
      <c r="O84" s="2">
        <f t="shared" si="44"/>
        <v>15561157.699999999</v>
      </c>
      <c r="P84" s="3" t="s">
        <v>7</v>
      </c>
    </row>
    <row r="85" spans="1:16" x14ac:dyDescent="0.25">
      <c r="A85" s="476">
        <v>41304</v>
      </c>
      <c r="B85" s="67" t="s">
        <v>1311</v>
      </c>
      <c r="C85" s="10" t="s">
        <v>1379</v>
      </c>
      <c r="D85" s="66" t="s">
        <v>1234</v>
      </c>
      <c r="E85" s="9" t="s">
        <v>12</v>
      </c>
      <c r="F85" s="9">
        <v>60</v>
      </c>
      <c r="G85" s="66" t="s">
        <v>1530</v>
      </c>
      <c r="H85" s="11"/>
      <c r="I85" s="11">
        <v>1</v>
      </c>
      <c r="J85" s="2">
        <v>166.3</v>
      </c>
      <c r="K85" s="12">
        <f t="shared" si="42"/>
        <v>30860.007215874924</v>
      </c>
      <c r="L85" s="4">
        <v>4665472</v>
      </c>
      <c r="M85" s="13">
        <f t="shared" si="43"/>
        <v>466547.20000000001</v>
      </c>
      <c r="N85" s="13"/>
      <c r="O85" s="2">
        <f t="shared" si="44"/>
        <v>5132019.2</v>
      </c>
      <c r="P85" s="3" t="s">
        <v>7</v>
      </c>
    </row>
    <row r="86" spans="1:16" x14ac:dyDescent="0.25">
      <c r="A86" s="476">
        <v>41304</v>
      </c>
      <c r="B86" s="67" t="s">
        <v>1312</v>
      </c>
      <c r="C86" s="10" t="s">
        <v>1380</v>
      </c>
      <c r="D86" s="66" t="s">
        <v>1234</v>
      </c>
      <c r="E86" s="9" t="s">
        <v>12</v>
      </c>
      <c r="F86" s="9">
        <v>60</v>
      </c>
      <c r="G86" s="66" t="s">
        <v>1530</v>
      </c>
      <c r="H86" s="11"/>
      <c r="I86" s="11">
        <v>15</v>
      </c>
      <c r="J86" s="2">
        <v>2992.85</v>
      </c>
      <c r="K86" s="12">
        <f t="shared" si="42"/>
        <v>30860.005011945141</v>
      </c>
      <c r="L86" s="4">
        <v>83963060</v>
      </c>
      <c r="M86" s="13">
        <f t="shared" si="43"/>
        <v>8396306</v>
      </c>
      <c r="N86" s="13"/>
      <c r="O86" s="2">
        <f t="shared" si="44"/>
        <v>92359366</v>
      </c>
      <c r="P86" s="3" t="s">
        <v>7</v>
      </c>
    </row>
    <row r="87" spans="1:16" x14ac:dyDescent="0.25">
      <c r="A87" s="476">
        <v>41276</v>
      </c>
      <c r="B87" s="67" t="s">
        <v>950</v>
      </c>
      <c r="C87" s="10" t="s">
        <v>1381</v>
      </c>
      <c r="D87" s="66" t="s">
        <v>1393</v>
      </c>
      <c r="E87" s="14" t="s">
        <v>12</v>
      </c>
      <c r="F87" s="14">
        <v>60</v>
      </c>
      <c r="G87" s="66" t="s">
        <v>231</v>
      </c>
      <c r="H87" s="15"/>
      <c r="I87" s="15">
        <v>27</v>
      </c>
      <c r="J87" s="16">
        <v>6579</v>
      </c>
      <c r="K87" s="5">
        <f t="shared" si="42"/>
        <v>30860.004924760604</v>
      </c>
      <c r="L87" s="8">
        <v>184570884</v>
      </c>
      <c r="M87" s="6">
        <f t="shared" si="43"/>
        <v>18457088.400000002</v>
      </c>
      <c r="N87" s="6"/>
      <c r="O87" s="16">
        <f t="shared" si="44"/>
        <v>203027972.40000001</v>
      </c>
      <c r="P87" s="7" t="s">
        <v>7</v>
      </c>
    </row>
    <row r="88" spans="1:16" x14ac:dyDescent="0.25">
      <c r="A88" s="476">
        <v>41276</v>
      </c>
      <c r="B88" s="67" t="s">
        <v>977</v>
      </c>
      <c r="C88" s="10" t="s">
        <v>1382</v>
      </c>
      <c r="D88" s="66" t="s">
        <v>1393</v>
      </c>
      <c r="E88" s="14" t="s">
        <v>12</v>
      </c>
      <c r="F88" s="14">
        <v>60</v>
      </c>
      <c r="G88" s="66" t="s">
        <v>231</v>
      </c>
      <c r="H88" s="15"/>
      <c r="I88" s="15">
        <v>15</v>
      </c>
      <c r="J88" s="16">
        <v>3606</v>
      </c>
      <c r="K88" s="5">
        <f t="shared" si="42"/>
        <v>30860.004908485858</v>
      </c>
      <c r="L88" s="8">
        <v>101164707</v>
      </c>
      <c r="M88" s="6">
        <f t="shared" si="43"/>
        <v>10116470.700000001</v>
      </c>
      <c r="N88" s="6"/>
      <c r="O88" s="16">
        <f t="shared" si="44"/>
        <v>111281177.7</v>
      </c>
      <c r="P88" s="7" t="s">
        <v>7</v>
      </c>
    </row>
    <row r="89" spans="1:16" x14ac:dyDescent="0.25">
      <c r="A89" s="476">
        <v>41277</v>
      </c>
      <c r="B89" s="67" t="s">
        <v>1023</v>
      </c>
      <c r="C89" s="10" t="s">
        <v>1383</v>
      </c>
      <c r="D89" s="66" t="s">
        <v>1393</v>
      </c>
      <c r="E89" s="14" t="s">
        <v>12</v>
      </c>
      <c r="F89" s="14">
        <v>60</v>
      </c>
      <c r="G89" s="66" t="s">
        <v>231</v>
      </c>
      <c r="H89" s="15"/>
      <c r="I89" s="15">
        <v>16</v>
      </c>
      <c r="J89" s="16">
        <v>3770.75</v>
      </c>
      <c r="K89" s="5">
        <f t="shared" si="42"/>
        <v>30860.004879665852</v>
      </c>
      <c r="L89" s="8">
        <v>105786694</v>
      </c>
      <c r="M89" s="6">
        <f t="shared" si="43"/>
        <v>10578669.4</v>
      </c>
      <c r="N89" s="6"/>
      <c r="O89" s="16">
        <f t="shared" si="44"/>
        <v>116365363.40000001</v>
      </c>
      <c r="P89" s="7" t="s">
        <v>7</v>
      </c>
    </row>
    <row r="90" spans="1:16" x14ac:dyDescent="0.25">
      <c r="A90" s="476">
        <v>41277</v>
      </c>
      <c r="B90" s="67" t="s">
        <v>1024</v>
      </c>
      <c r="C90" s="10" t="s">
        <v>1384</v>
      </c>
      <c r="D90" s="66" t="s">
        <v>1393</v>
      </c>
      <c r="E90" s="14" t="s">
        <v>12</v>
      </c>
      <c r="F90" s="14">
        <v>60</v>
      </c>
      <c r="G90" s="66" t="s">
        <v>231</v>
      </c>
      <c r="H90" s="15"/>
      <c r="I90" s="15">
        <v>27</v>
      </c>
      <c r="J90" s="16">
        <v>6473</v>
      </c>
      <c r="K90" s="5">
        <f t="shared" si="42"/>
        <v>30860.004974509506</v>
      </c>
      <c r="L90" s="8">
        <v>181597102</v>
      </c>
      <c r="M90" s="6">
        <f t="shared" si="43"/>
        <v>18159710.199999999</v>
      </c>
      <c r="N90" s="6"/>
      <c r="O90" s="16">
        <f t="shared" si="44"/>
        <v>199756812.19999999</v>
      </c>
      <c r="P90" s="7" t="s">
        <v>7</v>
      </c>
    </row>
    <row r="91" spans="1:16" x14ac:dyDescent="0.25">
      <c r="A91" s="476">
        <v>41278</v>
      </c>
      <c r="B91" s="67" t="s">
        <v>1025</v>
      </c>
      <c r="C91" s="10" t="s">
        <v>1385</v>
      </c>
      <c r="D91" s="66" t="s">
        <v>1393</v>
      </c>
      <c r="E91" s="14" t="s">
        <v>12</v>
      </c>
      <c r="F91" s="14">
        <v>60</v>
      </c>
      <c r="G91" s="21" t="s">
        <v>231</v>
      </c>
      <c r="H91" s="31"/>
      <c r="I91" s="31">
        <v>27</v>
      </c>
      <c r="J91" s="6">
        <v>6412</v>
      </c>
      <c r="K91" s="5">
        <f t="shared" si="42"/>
        <v>30860.005068621336</v>
      </c>
      <c r="L91" s="8">
        <v>179885775</v>
      </c>
      <c r="M91" s="6">
        <f t="shared" si="43"/>
        <v>17988577.5</v>
      </c>
      <c r="N91" s="6"/>
      <c r="O91" s="6">
        <f t="shared" si="44"/>
        <v>197874352.5</v>
      </c>
      <c r="P91" s="7" t="s">
        <v>7</v>
      </c>
    </row>
    <row r="92" spans="1:16" x14ac:dyDescent="0.25">
      <c r="A92" s="476">
        <v>41278</v>
      </c>
      <c r="B92" s="67" t="s">
        <v>1026</v>
      </c>
      <c r="C92" s="10" t="s">
        <v>1386</v>
      </c>
      <c r="D92" s="66" t="s">
        <v>1393</v>
      </c>
      <c r="E92" s="14" t="s">
        <v>12</v>
      </c>
      <c r="F92" s="14">
        <v>60</v>
      </c>
      <c r="G92" s="21" t="s">
        <v>231</v>
      </c>
      <c r="H92" s="31"/>
      <c r="I92" s="31">
        <v>19</v>
      </c>
      <c r="J92" s="6">
        <v>4687</v>
      </c>
      <c r="K92" s="5">
        <f t="shared" si="42"/>
        <v>30860.005035203758</v>
      </c>
      <c r="L92" s="8">
        <v>131491676</v>
      </c>
      <c r="M92" s="6">
        <f t="shared" si="43"/>
        <v>13149167.600000001</v>
      </c>
      <c r="N92" s="6"/>
      <c r="O92" s="6">
        <f t="shared" si="44"/>
        <v>144640843.59999999</v>
      </c>
      <c r="P92" s="7" t="s">
        <v>7</v>
      </c>
    </row>
    <row r="93" spans="1:16" x14ac:dyDescent="0.25">
      <c r="A93" s="476">
        <v>41283</v>
      </c>
      <c r="B93" s="67" t="s">
        <v>1028</v>
      </c>
      <c r="C93" s="10" t="s">
        <v>1387</v>
      </c>
      <c r="D93" s="66" t="s">
        <v>1393</v>
      </c>
      <c r="E93" s="14" t="s">
        <v>12</v>
      </c>
      <c r="F93" s="14">
        <v>60</v>
      </c>
      <c r="G93" s="21" t="s">
        <v>231</v>
      </c>
      <c r="H93" s="31"/>
      <c r="I93" s="31">
        <v>24</v>
      </c>
      <c r="J93" s="6">
        <v>5720</v>
      </c>
      <c r="K93" s="5">
        <f t="shared" si="42"/>
        <v>30860.005000000001</v>
      </c>
      <c r="L93" s="8">
        <v>160472026</v>
      </c>
      <c r="M93" s="6">
        <f t="shared" si="43"/>
        <v>16047202.600000001</v>
      </c>
      <c r="N93" s="6"/>
      <c r="O93" s="6">
        <f t="shared" si="44"/>
        <v>176519228.59999999</v>
      </c>
      <c r="P93" s="7" t="s">
        <v>7</v>
      </c>
    </row>
    <row r="94" spans="1:16" x14ac:dyDescent="0.25">
      <c r="A94" s="476">
        <v>41292</v>
      </c>
      <c r="B94" s="67" t="s">
        <v>1027</v>
      </c>
      <c r="C94" s="10" t="s">
        <v>1388</v>
      </c>
      <c r="D94" s="66" t="s">
        <v>1394</v>
      </c>
      <c r="E94" s="14" t="s">
        <v>12</v>
      </c>
      <c r="F94" s="14">
        <v>60</v>
      </c>
      <c r="G94" s="21" t="s">
        <v>231</v>
      </c>
      <c r="H94" s="31"/>
      <c r="I94" s="31">
        <v>24</v>
      </c>
      <c r="J94" s="6">
        <v>5960</v>
      </c>
      <c r="K94" s="5">
        <f t="shared" si="42"/>
        <v>30860.005000000001</v>
      </c>
      <c r="L94" s="8">
        <v>167205118</v>
      </c>
      <c r="M94" s="6">
        <f t="shared" si="43"/>
        <v>16720511.800000001</v>
      </c>
      <c r="N94" s="6"/>
      <c r="O94" s="6">
        <f t="shared" si="44"/>
        <v>183925629.80000001</v>
      </c>
      <c r="P94" s="7" t="s">
        <v>7</v>
      </c>
    </row>
    <row r="95" spans="1:16" x14ac:dyDescent="0.25">
      <c r="A95" s="476">
        <v>41292</v>
      </c>
      <c r="B95" s="67" t="s">
        <v>1029</v>
      </c>
      <c r="C95" s="10" t="s">
        <v>1389</v>
      </c>
      <c r="D95" s="66" t="s">
        <v>1394</v>
      </c>
      <c r="E95" s="14" t="s">
        <v>12</v>
      </c>
      <c r="F95" s="14">
        <v>60</v>
      </c>
      <c r="G95" s="21" t="s">
        <v>231</v>
      </c>
      <c r="H95" s="31"/>
      <c r="I95" s="31">
        <v>20</v>
      </c>
      <c r="J95" s="6">
        <v>4833</v>
      </c>
      <c r="K95" s="5">
        <f t="shared" si="42"/>
        <v>30860.004965859716</v>
      </c>
      <c r="L95" s="8">
        <v>135587640</v>
      </c>
      <c r="M95" s="6">
        <f t="shared" si="43"/>
        <v>13558764</v>
      </c>
      <c r="N95" s="6"/>
      <c r="O95" s="6">
        <f t="shared" si="44"/>
        <v>149146404</v>
      </c>
      <c r="P95" s="7" t="s">
        <v>7</v>
      </c>
    </row>
    <row r="96" spans="1:16" x14ac:dyDescent="0.25">
      <c r="A96" s="476">
        <v>41303</v>
      </c>
      <c r="B96" s="67" t="s">
        <v>1033</v>
      </c>
      <c r="C96" s="10" t="s">
        <v>1390</v>
      </c>
      <c r="D96" s="66" t="s">
        <v>1394</v>
      </c>
      <c r="E96" s="14" t="s">
        <v>12</v>
      </c>
      <c r="F96" s="14">
        <v>60</v>
      </c>
      <c r="G96" s="21" t="s">
        <v>231</v>
      </c>
      <c r="H96" s="31"/>
      <c r="I96" s="31">
        <v>4</v>
      </c>
      <c r="J96" s="6">
        <v>791.5</v>
      </c>
      <c r="K96" s="5">
        <f t="shared" si="42"/>
        <v>30860.004548325967</v>
      </c>
      <c r="L96" s="8">
        <v>22205176</v>
      </c>
      <c r="M96" s="6">
        <f t="shared" si="43"/>
        <v>2220517.6</v>
      </c>
      <c r="N96" s="6"/>
      <c r="O96" s="6">
        <f t="shared" si="44"/>
        <v>24425693.600000001</v>
      </c>
      <c r="P96" s="7" t="s">
        <v>7</v>
      </c>
    </row>
    <row r="97" spans="1:16" x14ac:dyDescent="0.25">
      <c r="A97" s="476">
        <v>41303</v>
      </c>
      <c r="B97" s="67" t="s">
        <v>1034</v>
      </c>
      <c r="C97" s="10" t="s">
        <v>1391</v>
      </c>
      <c r="D97" s="66" t="s">
        <v>1394</v>
      </c>
      <c r="E97" s="14" t="s">
        <v>12</v>
      </c>
      <c r="F97" s="14">
        <v>60</v>
      </c>
      <c r="G97" s="21" t="s">
        <v>231</v>
      </c>
      <c r="H97" s="31"/>
      <c r="I97" s="31">
        <v>24</v>
      </c>
      <c r="J97" s="6">
        <v>5793.5</v>
      </c>
      <c r="K97" s="5">
        <f t="shared" si="42"/>
        <v>30860.00491930612</v>
      </c>
      <c r="L97" s="8">
        <v>162534035</v>
      </c>
      <c r="M97" s="6">
        <f t="shared" si="43"/>
        <v>16253403.5</v>
      </c>
      <c r="N97" s="6"/>
      <c r="O97" s="6">
        <f t="shared" si="44"/>
        <v>178787438.5</v>
      </c>
      <c r="P97" s="7" t="s">
        <v>7</v>
      </c>
    </row>
    <row r="98" spans="1:16" x14ac:dyDescent="0.25">
      <c r="A98" s="636">
        <v>41303</v>
      </c>
      <c r="B98" s="637" t="s">
        <v>1035</v>
      </c>
      <c r="C98" s="638" t="s">
        <v>1392</v>
      </c>
      <c r="D98" s="639" t="s">
        <v>1394</v>
      </c>
      <c r="E98" s="482" t="s">
        <v>12</v>
      </c>
      <c r="F98" s="482">
        <v>60</v>
      </c>
      <c r="G98" s="639" t="s">
        <v>231</v>
      </c>
      <c r="H98" s="640"/>
      <c r="I98" s="640">
        <v>14</v>
      </c>
      <c r="J98" s="641">
        <v>3474</v>
      </c>
      <c r="K98" s="642">
        <f t="shared" si="42"/>
        <v>30860.005094991368</v>
      </c>
      <c r="L98" s="643">
        <v>97461507</v>
      </c>
      <c r="M98" s="641">
        <f t="shared" si="43"/>
        <v>9746150.7000000011</v>
      </c>
      <c r="N98" s="641"/>
      <c r="O98" s="641">
        <f t="shared" si="44"/>
        <v>107207657.7</v>
      </c>
      <c r="P98" s="644" t="s">
        <v>7</v>
      </c>
    </row>
    <row r="99" spans="1:16" x14ac:dyDescent="0.25">
      <c r="E99" s="71" t="s">
        <v>12</v>
      </c>
      <c r="F99" s="71">
        <v>60</v>
      </c>
      <c r="G99" s="68">
        <v>73</v>
      </c>
      <c r="H99" s="72"/>
      <c r="I99" s="72">
        <v>22</v>
      </c>
      <c r="J99" s="73">
        <v>4635.25</v>
      </c>
      <c r="K99" s="95">
        <f t="shared" ref="K99:K101" si="45">L99/J99*1.1</f>
        <v>30860.005026697592</v>
      </c>
      <c r="L99" s="75">
        <v>130039853</v>
      </c>
      <c r="M99" s="96">
        <f t="shared" ref="M99:M101" si="46">L99*10%</f>
        <v>13003985.300000001</v>
      </c>
      <c r="N99" s="96"/>
      <c r="O99" s="73">
        <f t="shared" ref="O99:O101" si="47">N99+M99+L99</f>
        <v>143043838.30000001</v>
      </c>
      <c r="P99" s="76" t="s">
        <v>7</v>
      </c>
    </row>
    <row r="100" spans="1:16" x14ac:dyDescent="0.25">
      <c r="E100" s="80" t="s">
        <v>12</v>
      </c>
      <c r="F100" s="80">
        <v>60</v>
      </c>
      <c r="G100" s="77">
        <v>73</v>
      </c>
      <c r="H100" s="81"/>
      <c r="I100" s="81">
        <v>30</v>
      </c>
      <c r="J100" s="82">
        <v>6207.95</v>
      </c>
      <c r="K100" s="99">
        <f t="shared" si="45"/>
        <v>30860.005058030434</v>
      </c>
      <c r="L100" s="84">
        <v>174161244</v>
      </c>
      <c r="M100" s="100">
        <f t="shared" si="46"/>
        <v>17416124.400000002</v>
      </c>
      <c r="N100" s="100"/>
      <c r="O100" s="82">
        <f t="shared" si="47"/>
        <v>191577368.40000001</v>
      </c>
      <c r="P100" s="85" t="s">
        <v>7</v>
      </c>
    </row>
    <row r="101" spans="1:16" x14ac:dyDescent="0.25">
      <c r="E101" s="80" t="s">
        <v>12</v>
      </c>
      <c r="F101" s="80">
        <v>60</v>
      </c>
      <c r="G101" s="77">
        <v>73</v>
      </c>
      <c r="H101" s="81"/>
      <c r="I101" s="81">
        <v>16</v>
      </c>
      <c r="J101" s="82">
        <v>3345.35</v>
      </c>
      <c r="K101" s="99">
        <f t="shared" si="45"/>
        <v>30860.005051788306</v>
      </c>
      <c r="L101" s="84">
        <v>93852289</v>
      </c>
      <c r="M101" s="100">
        <f t="shared" si="46"/>
        <v>9385228.9000000004</v>
      </c>
      <c r="N101" s="100"/>
      <c r="O101" s="82">
        <f t="shared" si="47"/>
        <v>103237517.90000001</v>
      </c>
      <c r="P101" s="85" t="s">
        <v>7</v>
      </c>
    </row>
    <row r="102" spans="1:16" x14ac:dyDescent="0.25">
      <c r="J102" s="32">
        <f>SUM(J76:J101)</f>
        <v>108173.90000000001</v>
      </c>
    </row>
    <row r="104" spans="1:16" x14ac:dyDescent="0.25">
      <c r="J104" s="32">
        <f>SUM(J99:J101)</f>
        <v>14188.550000000001</v>
      </c>
    </row>
    <row r="105" spans="1:16" x14ac:dyDescent="0.25">
      <c r="J105" s="32">
        <f>J102-J104</f>
        <v>93985.35</v>
      </c>
    </row>
    <row r="115" spans="1:16" x14ac:dyDescent="0.25">
      <c r="A115" s="476">
        <v>41289</v>
      </c>
      <c r="B115" s="67" t="s">
        <v>1286</v>
      </c>
      <c r="C115" s="10" t="s">
        <v>1356</v>
      </c>
      <c r="D115" s="66" t="s">
        <v>372</v>
      </c>
      <c r="E115" s="9" t="s">
        <v>12</v>
      </c>
      <c r="F115" s="9">
        <v>60</v>
      </c>
      <c r="G115" s="66" t="s">
        <v>216</v>
      </c>
      <c r="H115" s="11"/>
      <c r="I115" s="11">
        <v>30</v>
      </c>
      <c r="J115" s="2">
        <v>4283.3</v>
      </c>
      <c r="K115" s="12">
        <f t="shared" ref="K115:K143" si="48">L115/J115*1.1</f>
        <v>30860.004996147833</v>
      </c>
      <c r="L115" s="4">
        <v>120166054</v>
      </c>
      <c r="M115" s="13">
        <f t="shared" ref="M115:M143" si="49">L115*10%</f>
        <v>12016605.4</v>
      </c>
      <c r="N115" s="13"/>
      <c r="O115" s="2">
        <f t="shared" ref="O115:O143" si="50">N115+M115+L115</f>
        <v>132182659.40000001</v>
      </c>
      <c r="P115" s="3" t="s">
        <v>7</v>
      </c>
    </row>
    <row r="116" spans="1:16" x14ac:dyDescent="0.25">
      <c r="A116" s="476">
        <v>41289</v>
      </c>
      <c r="B116" s="67" t="s">
        <v>1288</v>
      </c>
      <c r="C116" s="10" t="s">
        <v>1357</v>
      </c>
      <c r="D116" s="66" t="s">
        <v>372</v>
      </c>
      <c r="E116" s="9" t="s">
        <v>12</v>
      </c>
      <c r="F116" s="9">
        <v>60</v>
      </c>
      <c r="G116" s="66" t="s">
        <v>216</v>
      </c>
      <c r="H116" s="11"/>
      <c r="I116" s="11">
        <v>15</v>
      </c>
      <c r="J116" s="2">
        <v>2241.75</v>
      </c>
      <c r="K116" s="12">
        <f t="shared" si="48"/>
        <v>30860.004773056764</v>
      </c>
      <c r="L116" s="4">
        <v>62891287</v>
      </c>
      <c r="M116" s="13">
        <f t="shared" si="49"/>
        <v>6289128.7000000002</v>
      </c>
      <c r="N116" s="13"/>
      <c r="O116" s="2">
        <f t="shared" si="50"/>
        <v>69180415.700000003</v>
      </c>
      <c r="P116" s="3" t="s">
        <v>7</v>
      </c>
    </row>
    <row r="117" spans="1:16" x14ac:dyDescent="0.25">
      <c r="A117" s="476">
        <v>41290</v>
      </c>
      <c r="B117" s="67" t="s">
        <v>1290</v>
      </c>
      <c r="C117" s="10" t="s">
        <v>1359</v>
      </c>
      <c r="D117" s="66" t="s">
        <v>372</v>
      </c>
      <c r="E117" s="9" t="s">
        <v>12</v>
      </c>
      <c r="F117" s="9">
        <v>60</v>
      </c>
      <c r="G117" s="66" t="s">
        <v>216</v>
      </c>
      <c r="H117" s="11"/>
      <c r="I117" s="11">
        <v>36</v>
      </c>
      <c r="J117" s="2">
        <v>5277.3</v>
      </c>
      <c r="K117" s="12">
        <f t="shared" si="48"/>
        <v>30860.005059405379</v>
      </c>
      <c r="L117" s="4">
        <v>148052277</v>
      </c>
      <c r="M117" s="13">
        <f t="shared" si="49"/>
        <v>14805227.700000001</v>
      </c>
      <c r="N117" s="13"/>
      <c r="O117" s="2">
        <f t="shared" si="50"/>
        <v>162857504.69999999</v>
      </c>
      <c r="P117" s="3" t="s">
        <v>7</v>
      </c>
    </row>
    <row r="118" spans="1:16" x14ac:dyDescent="0.25">
      <c r="A118" s="476">
        <v>41290</v>
      </c>
      <c r="B118" s="67" t="s">
        <v>1291</v>
      </c>
      <c r="C118" s="10" t="s">
        <v>1360</v>
      </c>
      <c r="D118" s="66" t="s">
        <v>372</v>
      </c>
      <c r="E118" s="9" t="s">
        <v>12</v>
      </c>
      <c r="F118" s="9">
        <v>60</v>
      </c>
      <c r="G118" s="66" t="s">
        <v>216</v>
      </c>
      <c r="H118" s="11"/>
      <c r="I118" s="11">
        <v>33</v>
      </c>
      <c r="J118" s="2">
        <v>4918.3999999999996</v>
      </c>
      <c r="K118" s="12">
        <f t="shared" si="48"/>
        <v>30860.005062621996</v>
      </c>
      <c r="L118" s="4">
        <v>137983499</v>
      </c>
      <c r="M118" s="13">
        <f t="shared" si="49"/>
        <v>13798349.9</v>
      </c>
      <c r="N118" s="13"/>
      <c r="O118" s="2">
        <f t="shared" si="50"/>
        <v>151781848.90000001</v>
      </c>
      <c r="P118" s="3" t="s">
        <v>7</v>
      </c>
    </row>
    <row r="119" spans="1:16" x14ac:dyDescent="0.25">
      <c r="A119" s="476">
        <v>41291</v>
      </c>
      <c r="B119" s="67" t="s">
        <v>1292</v>
      </c>
      <c r="C119" s="10" t="s">
        <v>1361</v>
      </c>
      <c r="D119" s="66" t="s">
        <v>372</v>
      </c>
      <c r="E119" s="9" t="s">
        <v>12</v>
      </c>
      <c r="F119" s="9">
        <v>60</v>
      </c>
      <c r="G119" s="66" t="s">
        <v>216</v>
      </c>
      <c r="H119" s="11"/>
      <c r="I119" s="11">
        <v>18</v>
      </c>
      <c r="J119" s="2">
        <v>2694.75</v>
      </c>
      <c r="K119" s="12">
        <f t="shared" si="48"/>
        <v>30860.005158177941</v>
      </c>
      <c r="L119" s="4">
        <v>75599999</v>
      </c>
      <c r="M119" s="13">
        <f t="shared" si="49"/>
        <v>7559999.9000000004</v>
      </c>
      <c r="N119" s="13"/>
      <c r="O119" s="2">
        <f t="shared" si="50"/>
        <v>83159998.900000006</v>
      </c>
      <c r="P119" s="3" t="s">
        <v>7</v>
      </c>
    </row>
    <row r="120" spans="1:16" x14ac:dyDescent="0.25">
      <c r="A120" s="476">
        <v>41291</v>
      </c>
      <c r="B120" s="67" t="s">
        <v>1293</v>
      </c>
      <c r="C120" s="10" t="s">
        <v>1362</v>
      </c>
      <c r="D120" s="66" t="s">
        <v>1229</v>
      </c>
      <c r="E120" s="9" t="s">
        <v>12</v>
      </c>
      <c r="F120" s="9">
        <v>60</v>
      </c>
      <c r="G120" s="66" t="s">
        <v>216</v>
      </c>
      <c r="H120" s="11"/>
      <c r="I120" s="11">
        <v>30</v>
      </c>
      <c r="J120" s="2">
        <v>4491.05</v>
      </c>
      <c r="K120" s="12">
        <f t="shared" si="48"/>
        <v>30860.00505449728</v>
      </c>
      <c r="L120" s="4">
        <v>125994387</v>
      </c>
      <c r="M120" s="13">
        <f t="shared" si="49"/>
        <v>12599438.700000001</v>
      </c>
      <c r="N120" s="13"/>
      <c r="O120" s="2">
        <f t="shared" si="50"/>
        <v>138593825.69999999</v>
      </c>
      <c r="P120" s="3" t="s">
        <v>7</v>
      </c>
    </row>
    <row r="121" spans="1:16" x14ac:dyDescent="0.25">
      <c r="A121" s="476">
        <v>41291</v>
      </c>
      <c r="B121" s="67" t="s">
        <v>1294</v>
      </c>
      <c r="C121" s="10" t="s">
        <v>1363</v>
      </c>
      <c r="D121" s="66" t="s">
        <v>1229</v>
      </c>
      <c r="E121" s="9" t="s">
        <v>12</v>
      </c>
      <c r="F121" s="9">
        <v>60</v>
      </c>
      <c r="G121" s="66" t="s">
        <v>216</v>
      </c>
      <c r="H121" s="11"/>
      <c r="I121" s="11">
        <v>21</v>
      </c>
      <c r="J121" s="2">
        <v>3020.55</v>
      </c>
      <c r="K121" s="12">
        <f t="shared" si="48"/>
        <v>30860.004999089568</v>
      </c>
      <c r="L121" s="4">
        <v>84740171</v>
      </c>
      <c r="M121" s="13">
        <f t="shared" si="49"/>
        <v>8474017.0999999996</v>
      </c>
      <c r="N121" s="13"/>
      <c r="O121" s="2">
        <f t="shared" si="50"/>
        <v>93214188.099999994</v>
      </c>
      <c r="P121" s="3" t="s">
        <v>7</v>
      </c>
    </row>
    <row r="122" spans="1:16" x14ac:dyDescent="0.25">
      <c r="A122" s="476">
        <v>41292</v>
      </c>
      <c r="B122" s="67" t="s">
        <v>1295</v>
      </c>
      <c r="C122" s="10" t="s">
        <v>1364</v>
      </c>
      <c r="D122" s="66" t="s">
        <v>1229</v>
      </c>
      <c r="E122" s="9" t="s">
        <v>12</v>
      </c>
      <c r="F122" s="9">
        <v>60</v>
      </c>
      <c r="G122" s="66" t="s">
        <v>216</v>
      </c>
      <c r="H122" s="11"/>
      <c r="I122" s="11">
        <v>36</v>
      </c>
      <c r="J122" s="2">
        <v>5313.25</v>
      </c>
      <c r="K122" s="12">
        <f t="shared" si="48"/>
        <v>30860.005043993791</v>
      </c>
      <c r="L122" s="4">
        <v>149060838</v>
      </c>
      <c r="M122" s="13">
        <f t="shared" si="49"/>
        <v>14906083.800000001</v>
      </c>
      <c r="N122" s="13"/>
      <c r="O122" s="2">
        <f t="shared" si="50"/>
        <v>163966921.80000001</v>
      </c>
      <c r="P122" s="3" t="s">
        <v>7</v>
      </c>
    </row>
    <row r="123" spans="1:16" x14ac:dyDescent="0.25">
      <c r="A123" s="476">
        <v>41292</v>
      </c>
      <c r="B123" s="67" t="s">
        <v>1296</v>
      </c>
      <c r="C123" s="10" t="s">
        <v>1365</v>
      </c>
      <c r="D123" s="66" t="s">
        <v>1229</v>
      </c>
      <c r="E123" s="9" t="s">
        <v>12</v>
      </c>
      <c r="F123" s="9">
        <v>60</v>
      </c>
      <c r="G123" s="66" t="s">
        <v>216</v>
      </c>
      <c r="H123" s="11"/>
      <c r="I123" s="11">
        <v>33</v>
      </c>
      <c r="J123" s="2">
        <v>4868.8</v>
      </c>
      <c r="K123" s="12">
        <f t="shared" si="48"/>
        <v>30860.004990962865</v>
      </c>
      <c r="L123" s="4">
        <v>136591993</v>
      </c>
      <c r="M123" s="13">
        <f t="shared" si="49"/>
        <v>13659199.300000001</v>
      </c>
      <c r="N123" s="13"/>
      <c r="O123" s="2">
        <f t="shared" si="50"/>
        <v>150251192.30000001</v>
      </c>
      <c r="P123" s="3" t="s">
        <v>7</v>
      </c>
    </row>
    <row r="124" spans="1:16" x14ac:dyDescent="0.25">
      <c r="A124" s="476">
        <v>41296</v>
      </c>
      <c r="B124" s="67" t="s">
        <v>1297</v>
      </c>
      <c r="C124" s="10" t="s">
        <v>1366</v>
      </c>
      <c r="D124" s="66" t="s">
        <v>1229</v>
      </c>
      <c r="E124" s="9" t="s">
        <v>12</v>
      </c>
      <c r="F124" s="9">
        <v>60</v>
      </c>
      <c r="G124" s="66" t="s">
        <v>216</v>
      </c>
      <c r="H124" s="11"/>
      <c r="I124" s="11">
        <v>37</v>
      </c>
      <c r="J124" s="2">
        <v>5321.25</v>
      </c>
      <c r="K124" s="12">
        <f t="shared" si="48"/>
        <v>30860.004961240313</v>
      </c>
      <c r="L124" s="4">
        <v>149285274</v>
      </c>
      <c r="M124" s="13">
        <f t="shared" si="49"/>
        <v>14928527.4</v>
      </c>
      <c r="N124" s="2"/>
      <c r="O124" s="2">
        <f t="shared" si="50"/>
        <v>164213801.40000001</v>
      </c>
      <c r="P124" s="3" t="s">
        <v>7</v>
      </c>
    </row>
    <row r="125" spans="1:16" x14ac:dyDescent="0.25">
      <c r="A125" s="476">
        <v>41299</v>
      </c>
      <c r="B125" s="67" t="s">
        <v>1300</v>
      </c>
      <c r="C125" s="10" t="s">
        <v>1368</v>
      </c>
      <c r="D125" s="66" t="s">
        <v>1229</v>
      </c>
      <c r="E125" s="9" t="s">
        <v>12</v>
      </c>
      <c r="F125" s="9">
        <v>60</v>
      </c>
      <c r="G125" s="66" t="s">
        <v>216</v>
      </c>
      <c r="H125" s="11"/>
      <c r="I125" s="11">
        <v>36</v>
      </c>
      <c r="J125" s="2">
        <v>5021.3500000000004</v>
      </c>
      <c r="K125" s="12">
        <f t="shared" si="48"/>
        <v>30860.005078315593</v>
      </c>
      <c r="L125" s="4">
        <v>140871715</v>
      </c>
      <c r="M125" s="13">
        <f t="shared" si="49"/>
        <v>14087171.5</v>
      </c>
      <c r="N125" s="13"/>
      <c r="O125" s="2">
        <f t="shared" si="50"/>
        <v>154958886.5</v>
      </c>
      <c r="P125" s="3" t="s">
        <v>7</v>
      </c>
    </row>
    <row r="126" spans="1:16" x14ac:dyDescent="0.25">
      <c r="A126" s="476">
        <v>41299</v>
      </c>
      <c r="B126" s="67" t="s">
        <v>1301</v>
      </c>
      <c r="C126" s="10" t="s">
        <v>1369</v>
      </c>
      <c r="D126" s="66" t="s">
        <v>1229</v>
      </c>
      <c r="E126" s="9" t="s">
        <v>12</v>
      </c>
      <c r="F126" s="9">
        <v>60</v>
      </c>
      <c r="G126" s="66" t="s">
        <v>216</v>
      </c>
      <c r="H126" s="11"/>
      <c r="I126" s="11">
        <v>33</v>
      </c>
      <c r="J126" s="2">
        <v>4769.95</v>
      </c>
      <c r="K126" s="12">
        <f t="shared" si="48"/>
        <v>30860.005052463865</v>
      </c>
      <c r="L126" s="4">
        <v>133818801</v>
      </c>
      <c r="M126" s="13">
        <f t="shared" si="49"/>
        <v>13381880.100000001</v>
      </c>
      <c r="N126" s="13"/>
      <c r="O126" s="2">
        <f t="shared" si="50"/>
        <v>147200681.09999999</v>
      </c>
      <c r="P126" s="3" t="s">
        <v>7</v>
      </c>
    </row>
    <row r="127" spans="1:16" x14ac:dyDescent="0.25">
      <c r="A127" s="476">
        <v>41299</v>
      </c>
      <c r="B127" s="67" t="s">
        <v>1302</v>
      </c>
      <c r="C127" s="10" t="s">
        <v>1370</v>
      </c>
      <c r="D127" s="66" t="s">
        <v>1229</v>
      </c>
      <c r="E127" s="9" t="s">
        <v>12</v>
      </c>
      <c r="F127" s="9">
        <v>60</v>
      </c>
      <c r="G127" s="66" t="s">
        <v>216</v>
      </c>
      <c r="H127" s="11"/>
      <c r="I127" s="11">
        <v>36</v>
      </c>
      <c r="J127" s="2">
        <v>5315.3</v>
      </c>
      <c r="K127" s="12">
        <f t="shared" si="48"/>
        <v>30860.005079675655</v>
      </c>
      <c r="L127" s="4">
        <v>149118350</v>
      </c>
      <c r="M127" s="13">
        <f t="shared" si="49"/>
        <v>14911835</v>
      </c>
      <c r="N127" s="13"/>
      <c r="O127" s="2">
        <f t="shared" si="50"/>
        <v>164030185</v>
      </c>
      <c r="P127" s="3" t="s">
        <v>7</v>
      </c>
    </row>
    <row r="128" spans="1:16" x14ac:dyDescent="0.25">
      <c r="A128" s="476">
        <v>41299</v>
      </c>
      <c r="B128" s="67" t="s">
        <v>1303</v>
      </c>
      <c r="C128" s="10" t="s">
        <v>1371</v>
      </c>
      <c r="D128" s="66" t="s">
        <v>1229</v>
      </c>
      <c r="E128" s="9" t="s">
        <v>12</v>
      </c>
      <c r="F128" s="9">
        <v>60</v>
      </c>
      <c r="G128" s="66" t="s">
        <v>216</v>
      </c>
      <c r="H128" s="11"/>
      <c r="I128" s="11">
        <v>33</v>
      </c>
      <c r="J128" s="2">
        <v>4919.8999999999996</v>
      </c>
      <c r="K128" s="12">
        <f t="shared" si="48"/>
        <v>30860.005101729716</v>
      </c>
      <c r="L128" s="4">
        <v>138025581</v>
      </c>
      <c r="M128" s="13">
        <f t="shared" si="49"/>
        <v>13802558.100000001</v>
      </c>
      <c r="N128" s="2"/>
      <c r="O128" s="2">
        <f t="shared" si="50"/>
        <v>151828139.09999999</v>
      </c>
      <c r="P128" s="3" t="s">
        <v>7</v>
      </c>
    </row>
    <row r="129" spans="1:16" x14ac:dyDescent="0.25">
      <c r="A129" s="476">
        <v>41302</v>
      </c>
      <c r="B129" s="67" t="s">
        <v>1304</v>
      </c>
      <c r="C129" s="10" t="s">
        <v>1372</v>
      </c>
      <c r="D129" s="66" t="s">
        <v>1229</v>
      </c>
      <c r="E129" s="9" t="s">
        <v>12</v>
      </c>
      <c r="F129" s="9">
        <v>60</v>
      </c>
      <c r="G129" s="66" t="s">
        <v>216</v>
      </c>
      <c r="H129" s="11"/>
      <c r="I129" s="11">
        <v>36</v>
      </c>
      <c r="J129" s="2">
        <v>5551</v>
      </c>
      <c r="K129" s="12">
        <f t="shared" si="48"/>
        <v>30860.004990091878</v>
      </c>
      <c r="L129" s="4">
        <v>155730807</v>
      </c>
      <c r="M129" s="13">
        <f t="shared" si="49"/>
        <v>15573080.700000001</v>
      </c>
      <c r="N129" s="13"/>
      <c r="O129" s="2">
        <f t="shared" si="50"/>
        <v>171303887.69999999</v>
      </c>
      <c r="P129" s="3" t="s">
        <v>7</v>
      </c>
    </row>
    <row r="130" spans="1:16" x14ac:dyDescent="0.25">
      <c r="A130" s="476">
        <v>41302</v>
      </c>
      <c r="B130" s="67" t="s">
        <v>1305</v>
      </c>
      <c r="C130" s="10" t="s">
        <v>1373</v>
      </c>
      <c r="D130" s="66" t="s">
        <v>1229</v>
      </c>
      <c r="E130" s="9" t="s">
        <v>12</v>
      </c>
      <c r="F130" s="9">
        <v>60</v>
      </c>
      <c r="G130" s="66" t="s">
        <v>216</v>
      </c>
      <c r="H130" s="11"/>
      <c r="I130" s="11">
        <v>33</v>
      </c>
      <c r="J130" s="2">
        <v>4981.8999999999996</v>
      </c>
      <c r="K130" s="12">
        <f t="shared" si="48"/>
        <v>30860.005078383754</v>
      </c>
      <c r="L130" s="4">
        <v>139764963</v>
      </c>
      <c r="M130" s="13">
        <f t="shared" si="49"/>
        <v>13976496.300000001</v>
      </c>
      <c r="N130" s="13"/>
      <c r="O130" s="2">
        <f t="shared" si="50"/>
        <v>153741459.30000001</v>
      </c>
      <c r="P130" s="3" t="s">
        <v>7</v>
      </c>
    </row>
    <row r="131" spans="1:16" x14ac:dyDescent="0.25">
      <c r="A131" s="476">
        <v>41303</v>
      </c>
      <c r="B131" s="67" t="s">
        <v>1306</v>
      </c>
      <c r="C131" s="10" t="s">
        <v>1374</v>
      </c>
      <c r="D131" s="66" t="s">
        <v>1229</v>
      </c>
      <c r="E131" s="9" t="s">
        <v>12</v>
      </c>
      <c r="F131" s="9">
        <v>60</v>
      </c>
      <c r="G131" s="66" t="s">
        <v>216</v>
      </c>
      <c r="H131" s="11"/>
      <c r="I131" s="11">
        <v>36</v>
      </c>
      <c r="J131" s="2">
        <v>5569.35</v>
      </c>
      <c r="K131" s="12">
        <f t="shared" si="48"/>
        <v>30860.004991605841</v>
      </c>
      <c r="L131" s="4">
        <v>156245608</v>
      </c>
      <c r="M131" s="13">
        <f t="shared" si="49"/>
        <v>15624560.800000001</v>
      </c>
      <c r="N131" s="13"/>
      <c r="O131" s="2">
        <f t="shared" si="50"/>
        <v>171870168.80000001</v>
      </c>
      <c r="P131" s="3" t="s">
        <v>7</v>
      </c>
    </row>
    <row r="132" spans="1:16" x14ac:dyDescent="0.25">
      <c r="A132" s="476">
        <v>41303</v>
      </c>
      <c r="B132" s="67" t="s">
        <v>1307</v>
      </c>
      <c r="C132" s="10" t="s">
        <v>1375</v>
      </c>
      <c r="D132" s="66" t="s">
        <v>1229</v>
      </c>
      <c r="E132" s="9" t="s">
        <v>12</v>
      </c>
      <c r="F132" s="9">
        <v>60</v>
      </c>
      <c r="G132" s="66" t="s">
        <v>216</v>
      </c>
      <c r="H132" s="11"/>
      <c r="I132" s="11">
        <v>33</v>
      </c>
      <c r="J132" s="2">
        <v>5052</v>
      </c>
      <c r="K132" s="12">
        <f t="shared" si="48"/>
        <v>30860.005087094221</v>
      </c>
      <c r="L132" s="4">
        <v>141731587</v>
      </c>
      <c r="M132" s="13">
        <f t="shared" si="49"/>
        <v>14173158.700000001</v>
      </c>
      <c r="N132" s="13"/>
      <c r="O132" s="2">
        <f t="shared" si="50"/>
        <v>155904745.69999999</v>
      </c>
      <c r="P132" s="3" t="s">
        <v>7</v>
      </c>
    </row>
    <row r="133" spans="1:16" x14ac:dyDescent="0.25">
      <c r="A133" s="476">
        <v>41304</v>
      </c>
      <c r="B133" s="67" t="s">
        <v>1308</v>
      </c>
      <c r="C133" s="10" t="s">
        <v>1376</v>
      </c>
      <c r="D133" s="66" t="s">
        <v>1229</v>
      </c>
      <c r="E133" s="9" t="s">
        <v>12</v>
      </c>
      <c r="F133" s="9">
        <v>60</v>
      </c>
      <c r="G133" s="66" t="s">
        <v>216</v>
      </c>
      <c r="H133" s="11"/>
      <c r="I133" s="11">
        <v>33</v>
      </c>
      <c r="J133" s="2">
        <v>5030.7</v>
      </c>
      <c r="K133" s="12">
        <f t="shared" si="48"/>
        <v>30860.005068877097</v>
      </c>
      <c r="L133" s="4">
        <v>141134025</v>
      </c>
      <c r="M133" s="13">
        <f t="shared" si="49"/>
        <v>14113402.5</v>
      </c>
      <c r="N133" s="13"/>
      <c r="O133" s="2">
        <f t="shared" si="50"/>
        <v>155247427.5</v>
      </c>
      <c r="P133" s="3" t="s">
        <v>7</v>
      </c>
    </row>
    <row r="134" spans="1:16" x14ac:dyDescent="0.25">
      <c r="A134" s="476">
        <v>41304</v>
      </c>
      <c r="B134" s="67" t="s">
        <v>1309</v>
      </c>
      <c r="C134" s="10" t="s">
        <v>1377</v>
      </c>
      <c r="D134" s="66" t="s">
        <v>1229</v>
      </c>
      <c r="E134" s="9" t="s">
        <v>12</v>
      </c>
      <c r="F134" s="9">
        <v>60</v>
      </c>
      <c r="G134" s="66" t="s">
        <v>216</v>
      </c>
      <c r="H134" s="11"/>
      <c r="I134" s="11">
        <v>9</v>
      </c>
      <c r="J134" s="2">
        <v>1307</v>
      </c>
      <c r="K134" s="12">
        <f t="shared" si="48"/>
        <v>30860.005126243308</v>
      </c>
      <c r="L134" s="4">
        <v>36667297</v>
      </c>
      <c r="M134" s="13">
        <f t="shared" si="49"/>
        <v>3666729.7</v>
      </c>
      <c r="N134" s="13"/>
      <c r="O134" s="2">
        <f t="shared" si="50"/>
        <v>40334026.700000003</v>
      </c>
      <c r="P134" s="3" t="s">
        <v>7</v>
      </c>
    </row>
    <row r="135" spans="1:16" x14ac:dyDescent="0.25">
      <c r="E135" s="71" t="s">
        <v>12</v>
      </c>
      <c r="F135" s="71">
        <v>60</v>
      </c>
      <c r="G135" s="68">
        <v>52.5</v>
      </c>
      <c r="H135" s="72"/>
      <c r="I135" s="72">
        <v>36</v>
      </c>
      <c r="J135" s="73">
        <v>5377.35</v>
      </c>
      <c r="K135" s="95">
        <f t="shared" si="48"/>
        <v>30860.004909481439</v>
      </c>
      <c r="L135" s="75">
        <v>150859134</v>
      </c>
      <c r="M135" s="96">
        <f t="shared" si="49"/>
        <v>15085913.4</v>
      </c>
      <c r="N135" s="96"/>
      <c r="O135" s="73">
        <f t="shared" si="50"/>
        <v>165945047.40000001</v>
      </c>
      <c r="P135" s="76" t="s">
        <v>7</v>
      </c>
    </row>
    <row r="136" spans="1:16" x14ac:dyDescent="0.25">
      <c r="E136" s="71" t="s">
        <v>12</v>
      </c>
      <c r="F136" s="71">
        <v>60</v>
      </c>
      <c r="G136" s="68">
        <v>52.5</v>
      </c>
      <c r="H136" s="72"/>
      <c r="I136" s="72">
        <v>36</v>
      </c>
      <c r="J136" s="73">
        <v>5431</v>
      </c>
      <c r="K136" s="95">
        <f t="shared" si="48"/>
        <v>30860.004989872952</v>
      </c>
      <c r="L136" s="75">
        <v>152364261</v>
      </c>
      <c r="M136" s="96">
        <f t="shared" si="49"/>
        <v>15236426.100000001</v>
      </c>
      <c r="N136" s="96"/>
      <c r="O136" s="73">
        <f t="shared" si="50"/>
        <v>167600687.09999999</v>
      </c>
      <c r="P136" s="76" t="s">
        <v>7</v>
      </c>
    </row>
    <row r="137" spans="1:16" x14ac:dyDescent="0.25">
      <c r="E137" s="71" t="s">
        <v>12</v>
      </c>
      <c r="F137" s="71">
        <v>60</v>
      </c>
      <c r="G137" s="68">
        <v>52.5</v>
      </c>
      <c r="H137" s="72"/>
      <c r="I137" s="72">
        <v>33</v>
      </c>
      <c r="J137" s="73">
        <v>4837</v>
      </c>
      <c r="K137" s="95">
        <f t="shared" si="48"/>
        <v>30860.004920405212</v>
      </c>
      <c r="L137" s="75">
        <v>135699858</v>
      </c>
      <c r="M137" s="96">
        <f t="shared" si="49"/>
        <v>13569985.800000001</v>
      </c>
      <c r="N137" s="96"/>
      <c r="O137" s="73">
        <f t="shared" si="50"/>
        <v>149269843.80000001</v>
      </c>
      <c r="P137" s="76" t="s">
        <v>7</v>
      </c>
    </row>
    <row r="138" spans="1:16" x14ac:dyDescent="0.25">
      <c r="E138" s="80" t="s">
        <v>12</v>
      </c>
      <c r="F138" s="80">
        <v>60</v>
      </c>
      <c r="G138" s="77">
        <v>52.5</v>
      </c>
      <c r="H138" s="81"/>
      <c r="I138" s="81">
        <v>36</v>
      </c>
      <c r="J138" s="82">
        <v>5346.3</v>
      </c>
      <c r="K138" s="99">
        <f t="shared" si="48"/>
        <v>30860.005068926173</v>
      </c>
      <c r="L138" s="84">
        <v>149988041</v>
      </c>
      <c r="M138" s="100">
        <f t="shared" si="49"/>
        <v>14998804.100000001</v>
      </c>
      <c r="N138" s="100"/>
      <c r="O138" s="82">
        <f t="shared" si="50"/>
        <v>164986845.09999999</v>
      </c>
      <c r="P138" s="85" t="s">
        <v>7</v>
      </c>
    </row>
    <row r="139" spans="1:16" x14ac:dyDescent="0.25">
      <c r="E139" s="80" t="s">
        <v>12</v>
      </c>
      <c r="F139" s="80">
        <v>60</v>
      </c>
      <c r="G139" s="77">
        <v>52.5</v>
      </c>
      <c r="H139" s="81"/>
      <c r="I139" s="81">
        <v>33</v>
      </c>
      <c r="J139" s="82">
        <v>4716.6499999999996</v>
      </c>
      <c r="K139" s="99">
        <f t="shared" si="48"/>
        <v>30860.004939946786</v>
      </c>
      <c r="L139" s="84">
        <v>132323493</v>
      </c>
      <c r="M139" s="100">
        <f t="shared" si="49"/>
        <v>13232349.300000001</v>
      </c>
      <c r="N139" s="100"/>
      <c r="O139" s="82">
        <f t="shared" si="50"/>
        <v>145555842.30000001</v>
      </c>
      <c r="P139" s="85" t="s">
        <v>7</v>
      </c>
    </row>
    <row r="140" spans="1:16" x14ac:dyDescent="0.25">
      <c r="E140" s="80" t="s">
        <v>12</v>
      </c>
      <c r="F140" s="80">
        <v>60</v>
      </c>
      <c r="G140" s="77">
        <v>52.5</v>
      </c>
      <c r="H140" s="81"/>
      <c r="I140" s="81">
        <v>36</v>
      </c>
      <c r="J140" s="82">
        <v>5237.1000000000004</v>
      </c>
      <c r="K140" s="99">
        <f t="shared" si="48"/>
        <v>30860.005040957782</v>
      </c>
      <c r="L140" s="84">
        <v>146924484</v>
      </c>
      <c r="M140" s="100">
        <f t="shared" si="49"/>
        <v>14692448.4</v>
      </c>
      <c r="N140" s="100"/>
      <c r="O140" s="82">
        <f t="shared" si="50"/>
        <v>161616932.40000001</v>
      </c>
      <c r="P140" s="85" t="s">
        <v>7</v>
      </c>
    </row>
    <row r="141" spans="1:16" x14ac:dyDescent="0.25">
      <c r="E141" s="80" t="s">
        <v>12</v>
      </c>
      <c r="F141" s="80">
        <v>60</v>
      </c>
      <c r="G141" s="77">
        <v>52.5</v>
      </c>
      <c r="H141" s="81"/>
      <c r="I141" s="81">
        <v>33</v>
      </c>
      <c r="J141" s="82">
        <v>4875.45</v>
      </c>
      <c r="K141" s="99">
        <f t="shared" si="48"/>
        <v>30860.005045688093</v>
      </c>
      <c r="L141" s="84">
        <v>136778556</v>
      </c>
      <c r="M141" s="100">
        <f t="shared" si="49"/>
        <v>13677855.600000001</v>
      </c>
      <c r="N141" s="100"/>
      <c r="O141" s="82">
        <f t="shared" si="50"/>
        <v>150456411.59999999</v>
      </c>
      <c r="P141" s="85" t="s">
        <v>7</v>
      </c>
    </row>
    <row r="142" spans="1:16" x14ac:dyDescent="0.25">
      <c r="E142" s="80" t="s">
        <v>12</v>
      </c>
      <c r="F142" s="80">
        <v>60</v>
      </c>
      <c r="G142" s="77">
        <v>52.5</v>
      </c>
      <c r="H142" s="81"/>
      <c r="I142" s="81">
        <v>36</v>
      </c>
      <c r="J142" s="82">
        <v>5164.6499999999996</v>
      </c>
      <c r="K142" s="99">
        <f t="shared" si="48"/>
        <v>30860.005072947832</v>
      </c>
      <c r="L142" s="84">
        <v>144891932</v>
      </c>
      <c r="M142" s="100">
        <f t="shared" si="49"/>
        <v>14489193.200000001</v>
      </c>
      <c r="N142" s="100"/>
      <c r="O142" s="82">
        <f t="shared" si="50"/>
        <v>159381125.19999999</v>
      </c>
      <c r="P142" s="85" t="s">
        <v>7</v>
      </c>
    </row>
    <row r="143" spans="1:16" x14ac:dyDescent="0.25">
      <c r="E143" s="80" t="s">
        <v>12</v>
      </c>
      <c r="F143" s="80">
        <v>60</v>
      </c>
      <c r="G143" s="77">
        <v>52.5</v>
      </c>
      <c r="H143" s="81"/>
      <c r="I143" s="81">
        <v>33</v>
      </c>
      <c r="J143" s="82">
        <v>4769.95</v>
      </c>
      <c r="K143" s="99">
        <f t="shared" si="48"/>
        <v>30860.005052463865</v>
      </c>
      <c r="L143" s="84">
        <v>133818801</v>
      </c>
      <c r="M143" s="100">
        <f t="shared" si="49"/>
        <v>13381880.100000001</v>
      </c>
      <c r="N143" s="100"/>
      <c r="O143" s="82">
        <f t="shared" si="50"/>
        <v>147200681.09999999</v>
      </c>
      <c r="P143" s="85" t="s">
        <v>7</v>
      </c>
    </row>
    <row r="144" spans="1:16" x14ac:dyDescent="0.25">
      <c r="J144" s="32">
        <f>SUM(J115:J143)</f>
        <v>135704.29999999999</v>
      </c>
    </row>
    <row r="146" spans="10:10" x14ac:dyDescent="0.25">
      <c r="J146" s="32">
        <f>SUM(J135:J143)</f>
        <v>45755.45</v>
      </c>
    </row>
    <row r="147" spans="10:10" x14ac:dyDescent="0.25">
      <c r="J147" s="32">
        <f>J144-J146</f>
        <v>89948.849999999991</v>
      </c>
    </row>
    <row r="151" spans="10:10" x14ac:dyDescent="0.25">
      <c r="J151" s="32">
        <f>J144+J102</f>
        <v>243878.2</v>
      </c>
    </row>
  </sheetData>
  <sortState ref="A111:P157">
    <sortCondition ref="E110"/>
  </sortState>
  <phoneticPr fontId="7" type="noConversion"/>
  <pageMargins left="0.7" right="0.7" top="0.75" bottom="0.75" header="0.3" footer="0.3"/>
  <pageSetup paperSize="9"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shapeId="28673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28575</xdr:colOff>
                <xdr:row>0</xdr:row>
                <xdr:rowOff>0</xdr:rowOff>
              </to>
            </anchor>
          </objectPr>
        </oleObject>
      </mc:Choice>
      <mc:Fallback>
        <oleObject shapeId="28673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210"/>
  <sheetViews>
    <sheetView zoomScale="80" zoomScaleNormal="80" workbookViewId="0">
      <selection activeCell="A2" sqref="A2:A139"/>
    </sheetView>
  </sheetViews>
  <sheetFormatPr defaultRowHeight="15" x14ac:dyDescent="0.25"/>
  <cols>
    <col min="1" max="1" width="20" style="265" customWidth="1"/>
    <col min="2" max="2" width="8.85546875" style="265" bestFit="1" customWidth="1"/>
    <col min="3" max="3" width="10.7109375" style="265" bestFit="1" customWidth="1"/>
    <col min="4" max="4" width="13.7109375" style="265" bestFit="1" customWidth="1"/>
    <col min="5" max="5" width="27.85546875" style="265" customWidth="1"/>
    <col min="6" max="6" width="5.7109375" style="265" customWidth="1"/>
    <col min="7" max="7" width="11" style="265" bestFit="1" customWidth="1"/>
    <col min="8" max="8" width="10.85546875" style="265" customWidth="1"/>
    <col min="9" max="9" width="11" style="265" customWidth="1"/>
    <col min="10" max="10" width="14.140625" style="265" bestFit="1" customWidth="1"/>
    <col min="11" max="11" width="17.140625" style="265" bestFit="1" customWidth="1"/>
    <col min="12" max="12" width="19.140625" style="265" bestFit="1" customWidth="1"/>
    <col min="13" max="13" width="18" style="265" bestFit="1" customWidth="1"/>
    <col min="14" max="14" width="13.85546875" style="265" bestFit="1" customWidth="1"/>
    <col min="15" max="15" width="23.42578125" style="265" bestFit="1" customWidth="1"/>
    <col min="16" max="16" width="25.5703125" style="265" bestFit="1" customWidth="1"/>
    <col min="17" max="18" width="25.5703125" style="265" customWidth="1"/>
    <col min="19" max="19" width="19.140625" style="265" bestFit="1" customWidth="1"/>
    <col min="20" max="20" width="9.140625" style="265" bestFit="1" customWidth="1"/>
    <col min="21" max="21" width="10.85546875" style="265" bestFit="1" customWidth="1"/>
    <col min="22" max="22" width="13.5703125" style="265" bestFit="1" customWidth="1"/>
    <col min="23" max="23" width="26.42578125" style="265" bestFit="1" customWidth="1"/>
    <col min="24" max="24" width="5.5703125" style="265" bestFit="1" customWidth="1"/>
    <col min="25" max="25" width="12" style="265" bestFit="1" customWidth="1"/>
    <col min="26" max="26" width="6.7109375" style="265" bestFit="1" customWidth="1"/>
    <col min="27" max="27" width="6.28515625" style="265" bestFit="1" customWidth="1"/>
    <col min="28" max="28" width="11.7109375" style="265" bestFit="1" customWidth="1"/>
    <col min="29" max="29" width="18.42578125" style="265" bestFit="1" customWidth="1"/>
    <col min="30" max="30" width="18.140625" style="265" bestFit="1" customWidth="1"/>
    <col min="31" max="31" width="14.42578125" style="265" bestFit="1" customWidth="1"/>
    <col min="32" max="32" width="12.28515625" style="265" bestFit="1" customWidth="1"/>
    <col min="33" max="33" width="15.5703125" style="265" bestFit="1" customWidth="1"/>
    <col min="34" max="34" width="25.5703125" style="265" customWidth="1"/>
    <col min="35" max="35" width="12.5703125" style="265" customWidth="1"/>
    <col min="36" max="37" width="9.140625" style="265"/>
    <col min="38" max="38" width="19.140625" style="265" bestFit="1" customWidth="1"/>
    <col min="39" max="41" width="9.140625" style="265"/>
    <col min="42" max="42" width="5.7109375" style="265" bestFit="1" customWidth="1"/>
    <col min="43" max="43" width="11.7109375" style="265" bestFit="1" customWidth="1"/>
    <col min="44" max="44" width="18.7109375" style="265" bestFit="1" customWidth="1"/>
    <col min="45" max="45" width="17.140625" style="265" bestFit="1" customWidth="1"/>
    <col min="46" max="46" width="18.7109375" style="265" bestFit="1" customWidth="1"/>
    <col min="47" max="47" width="17.140625" style="265" bestFit="1" customWidth="1"/>
    <col min="48" max="48" width="19.5703125" style="265" bestFit="1" customWidth="1"/>
    <col min="49" max="53" width="9.140625" style="265"/>
    <col min="54" max="54" width="19.140625" style="265" bestFit="1" customWidth="1"/>
    <col min="55" max="55" width="0" style="265" hidden="1" customWidth="1"/>
    <col min="56" max="56" width="9.140625" style="265"/>
    <col min="57" max="57" width="0" style="265" hidden="1" customWidth="1"/>
    <col min="58" max="58" width="27" style="265" bestFit="1" customWidth="1"/>
    <col min="59" max="59" width="9.140625" style="265"/>
    <col min="60" max="60" width="12" style="265" bestFit="1" customWidth="1"/>
    <col min="61" max="62" width="9.140625" style="265"/>
    <col min="63" max="63" width="9.42578125" style="265" bestFit="1" customWidth="1"/>
    <col min="64" max="64" width="18.42578125" style="265" bestFit="1" customWidth="1"/>
    <col min="65" max="65" width="15.5703125" style="265" bestFit="1" customWidth="1"/>
    <col min="66" max="66" width="14.42578125" style="265" hidden="1" customWidth="1"/>
    <col min="67" max="67" width="12.28515625" style="265" hidden="1" customWidth="1"/>
    <col min="68" max="68" width="15.5703125" style="265" hidden="1" customWidth="1"/>
    <col min="69" max="69" width="28.42578125" style="265" bestFit="1" customWidth="1"/>
    <col min="70" max="16384" width="9.140625" style="265"/>
  </cols>
  <sheetData>
    <row r="1" spans="1:69" ht="15.75" customHeight="1" x14ac:dyDescent="0.25">
      <c r="A1" s="259" t="s">
        <v>82</v>
      </c>
      <c r="B1" s="260" t="s">
        <v>83</v>
      </c>
      <c r="C1" s="261" t="s">
        <v>84</v>
      </c>
      <c r="D1" s="262" t="s">
        <v>85</v>
      </c>
      <c r="E1" s="261" t="s">
        <v>3</v>
      </c>
      <c r="F1" s="259" t="s">
        <v>2</v>
      </c>
      <c r="G1" s="263" t="s">
        <v>6</v>
      </c>
      <c r="H1" s="259" t="s">
        <v>86</v>
      </c>
      <c r="I1" s="259" t="s">
        <v>87</v>
      </c>
      <c r="J1" s="259" t="s">
        <v>91</v>
      </c>
      <c r="K1" s="264" t="s">
        <v>313</v>
      </c>
      <c r="L1" s="261" t="s">
        <v>314</v>
      </c>
      <c r="M1" s="261" t="s">
        <v>5</v>
      </c>
      <c r="N1" s="261" t="s">
        <v>4</v>
      </c>
      <c r="O1" s="261" t="s">
        <v>89</v>
      </c>
      <c r="P1" s="261" t="s">
        <v>90</v>
      </c>
      <c r="Q1" s="624"/>
      <c r="R1" s="624"/>
      <c r="S1" s="259" t="s">
        <v>82</v>
      </c>
      <c r="T1" s="260" t="s">
        <v>83</v>
      </c>
      <c r="U1" s="261" t="s">
        <v>84</v>
      </c>
      <c r="V1" s="262" t="s">
        <v>85</v>
      </c>
      <c r="W1" s="261" t="s">
        <v>3</v>
      </c>
      <c r="X1" s="259" t="s">
        <v>2</v>
      </c>
      <c r="Y1" s="263" t="s">
        <v>6</v>
      </c>
      <c r="Z1" s="259" t="s">
        <v>86</v>
      </c>
      <c r="AA1" s="259" t="s">
        <v>87</v>
      </c>
      <c r="AB1" s="259" t="s">
        <v>91</v>
      </c>
      <c r="AC1" s="626" t="s">
        <v>313</v>
      </c>
      <c r="AD1" s="261" t="s">
        <v>314</v>
      </c>
      <c r="AE1" s="261" t="s">
        <v>5</v>
      </c>
      <c r="AF1" s="261" t="s">
        <v>4</v>
      </c>
      <c r="AG1" s="261" t="s">
        <v>89</v>
      </c>
      <c r="AH1" s="261" t="s">
        <v>90</v>
      </c>
      <c r="AI1" s="624"/>
      <c r="AL1" s="696" t="s">
        <v>2236</v>
      </c>
      <c r="AM1" s="696"/>
      <c r="AN1" s="696"/>
      <c r="AO1" s="696"/>
      <c r="AP1" s="696"/>
      <c r="AQ1" s="696"/>
      <c r="AR1" s="696"/>
      <c r="AS1" s="696"/>
      <c r="AT1" s="696"/>
      <c r="AU1" s="696"/>
      <c r="AV1" s="696"/>
      <c r="BB1" s="259" t="s">
        <v>82</v>
      </c>
      <c r="BC1" s="260" t="s">
        <v>83</v>
      </c>
      <c r="BD1" s="261" t="s">
        <v>84</v>
      </c>
      <c r="BE1" s="262" t="s">
        <v>85</v>
      </c>
      <c r="BF1" s="261" t="s">
        <v>3</v>
      </c>
      <c r="BG1" s="259" t="s">
        <v>2</v>
      </c>
      <c r="BH1" s="263" t="s">
        <v>6</v>
      </c>
      <c r="BI1" s="259" t="s">
        <v>86</v>
      </c>
      <c r="BJ1" s="259" t="s">
        <v>87</v>
      </c>
      <c r="BK1" s="259" t="s">
        <v>91</v>
      </c>
      <c r="BL1" s="655" t="s">
        <v>313</v>
      </c>
      <c r="BM1" s="261" t="s">
        <v>314</v>
      </c>
      <c r="BN1" s="261" t="s">
        <v>5</v>
      </c>
      <c r="BO1" s="261" t="s">
        <v>4</v>
      </c>
      <c r="BP1" s="261" t="s">
        <v>89</v>
      </c>
      <c r="BQ1" s="261" t="s">
        <v>90</v>
      </c>
    </row>
    <row r="2" spans="1:69" x14ac:dyDescent="0.25">
      <c r="A2" s="663">
        <v>41610</v>
      </c>
      <c r="B2" s="413" t="s">
        <v>2019</v>
      </c>
      <c r="C2" s="414" t="s">
        <v>2020</v>
      </c>
      <c r="D2" s="415" t="s">
        <v>540</v>
      </c>
      <c r="E2" s="416" t="s">
        <v>410</v>
      </c>
      <c r="F2" s="417">
        <v>120</v>
      </c>
      <c r="G2" s="415" t="s">
        <v>411</v>
      </c>
      <c r="H2" s="418"/>
      <c r="I2" s="418">
        <v>40</v>
      </c>
      <c r="J2" s="419">
        <v>376.8</v>
      </c>
      <c r="K2" s="420">
        <f t="shared" ref="K2:K43" si="0">(L2/J2)*1.101</f>
        <v>16162.419944267514</v>
      </c>
      <c r="L2" s="421">
        <v>5531335</v>
      </c>
      <c r="M2" s="419">
        <f>L2*10%</f>
        <v>553133.5</v>
      </c>
      <c r="N2" s="419">
        <f>L2*0.1%</f>
        <v>5531.335</v>
      </c>
      <c r="O2" s="419">
        <f>L2+M2+N2</f>
        <v>6089999.835</v>
      </c>
      <c r="P2" s="422" t="s">
        <v>416</v>
      </c>
      <c r="Q2" s="517"/>
      <c r="R2" s="517"/>
      <c r="S2" s="401">
        <v>41614</v>
      </c>
      <c r="T2" s="310" t="s">
        <v>2034</v>
      </c>
      <c r="U2" s="311" t="s">
        <v>2035</v>
      </c>
      <c r="V2" s="312" t="s">
        <v>587</v>
      </c>
      <c r="W2" s="400" t="s">
        <v>406</v>
      </c>
      <c r="X2" s="313">
        <v>125</v>
      </c>
      <c r="Y2" s="312" t="s">
        <v>407</v>
      </c>
      <c r="Z2" s="314"/>
      <c r="AA2" s="314">
        <v>1</v>
      </c>
      <c r="AB2" s="315">
        <v>100.55</v>
      </c>
      <c r="AC2" s="316">
        <f>(AD2/AB2)*1.101</f>
        <v>28075.5</v>
      </c>
      <c r="AD2" s="317">
        <v>2564025</v>
      </c>
      <c r="AE2" s="315">
        <f>AD2*10%</f>
        <v>256402.5</v>
      </c>
      <c r="AF2" s="315">
        <f>AD2*0.1%</f>
        <v>2564.0250000000001</v>
      </c>
      <c r="AG2" s="315">
        <f>AD2+AE2+AF2</f>
        <v>2822991.5249999999</v>
      </c>
      <c r="AH2" s="318" t="s">
        <v>2036</v>
      </c>
      <c r="AI2" s="517"/>
      <c r="AL2" s="708" t="s">
        <v>2192</v>
      </c>
      <c r="AM2" s="708"/>
      <c r="AN2" s="708"/>
      <c r="AO2" s="708"/>
      <c r="AP2" s="708"/>
      <c r="AQ2" s="708"/>
      <c r="AR2" s="708"/>
      <c r="AS2" s="708"/>
      <c r="AT2" s="708"/>
      <c r="AU2" s="708"/>
      <c r="AV2" s="708"/>
      <c r="BB2" s="401">
        <v>41614</v>
      </c>
      <c r="BC2" s="310" t="s">
        <v>2034</v>
      </c>
      <c r="BD2" s="311" t="s">
        <v>2035</v>
      </c>
      <c r="BE2" s="312" t="s">
        <v>587</v>
      </c>
      <c r="BF2" s="400" t="s">
        <v>406</v>
      </c>
      <c r="BG2" s="313">
        <v>125</v>
      </c>
      <c r="BH2" s="312" t="s">
        <v>407</v>
      </c>
      <c r="BI2" s="314"/>
      <c r="BJ2" s="314">
        <v>1</v>
      </c>
      <c r="BK2" s="315">
        <v>100.55</v>
      </c>
      <c r="BL2" s="316">
        <f>(BM2/BK2)*1.101</f>
        <v>28075.5</v>
      </c>
      <c r="BM2" s="317">
        <v>2564025</v>
      </c>
      <c r="BN2" s="315">
        <f t="shared" ref="BN2:BN33" si="1">BM2*10%</f>
        <v>256402.5</v>
      </c>
      <c r="BO2" s="315">
        <f>BM2*0.1%</f>
        <v>2564.0250000000001</v>
      </c>
      <c r="BP2" s="315">
        <f t="shared" ref="BP2:BP33" si="2">BM2+BN2+BO2</f>
        <v>2822991.5249999999</v>
      </c>
      <c r="BQ2" s="318" t="s">
        <v>2036</v>
      </c>
    </row>
    <row r="3" spans="1:69" ht="15.75" x14ac:dyDescent="0.25">
      <c r="A3" s="663">
        <v>41611</v>
      </c>
      <c r="B3" s="413" t="s">
        <v>2021</v>
      </c>
      <c r="C3" s="414" t="s">
        <v>2022</v>
      </c>
      <c r="D3" s="415" t="s">
        <v>556</v>
      </c>
      <c r="E3" s="417" t="s">
        <v>490</v>
      </c>
      <c r="F3" s="417">
        <v>230</v>
      </c>
      <c r="G3" s="415" t="s">
        <v>344</v>
      </c>
      <c r="H3" s="418">
        <v>1</v>
      </c>
      <c r="I3" s="418"/>
      <c r="J3" s="419">
        <v>74.75</v>
      </c>
      <c r="K3" s="420">
        <f t="shared" si="0"/>
        <v>49545</v>
      </c>
      <c r="L3" s="421">
        <v>3363750</v>
      </c>
      <c r="M3" s="419">
        <f t="shared" ref="M3:M43" si="3">L3*10%</f>
        <v>336375</v>
      </c>
      <c r="N3" s="419">
        <f t="shared" ref="N3:N46" si="4">L3*0.1%</f>
        <v>3363.75</v>
      </c>
      <c r="O3" s="419">
        <f t="shared" ref="O3:O43" si="5">L3+M3+N3</f>
        <v>3703488.75</v>
      </c>
      <c r="P3" s="422" t="s">
        <v>680</v>
      </c>
      <c r="Q3" s="517"/>
      <c r="R3" s="517"/>
      <c r="S3" s="309">
        <v>41626</v>
      </c>
      <c r="T3" s="310" t="s">
        <v>2070</v>
      </c>
      <c r="U3" s="311" t="s">
        <v>2071</v>
      </c>
      <c r="V3" s="312" t="s">
        <v>639</v>
      </c>
      <c r="W3" s="313" t="s">
        <v>406</v>
      </c>
      <c r="X3" s="313">
        <v>125</v>
      </c>
      <c r="Y3" s="312" t="s">
        <v>407</v>
      </c>
      <c r="Z3" s="314"/>
      <c r="AA3" s="314">
        <v>1</v>
      </c>
      <c r="AB3" s="315">
        <v>108.35</v>
      </c>
      <c r="AC3" s="316">
        <f>(AD3/AB3)*1.101</f>
        <v>24499.998689432396</v>
      </c>
      <c r="AD3" s="317">
        <v>2411058</v>
      </c>
      <c r="AE3" s="315">
        <f>AD3*10%</f>
        <v>241105.80000000002</v>
      </c>
      <c r="AF3" s="315">
        <f>AD3*0.1%</f>
        <v>2411.058</v>
      </c>
      <c r="AG3" s="315">
        <f>AD3+AE3+AF3</f>
        <v>2654574.858</v>
      </c>
      <c r="AH3" s="318" t="s">
        <v>329</v>
      </c>
      <c r="AI3" s="517"/>
      <c r="AL3" s="710" t="s">
        <v>82</v>
      </c>
      <c r="AM3" s="711" t="s">
        <v>83</v>
      </c>
      <c r="AN3" s="712" t="s">
        <v>84</v>
      </c>
      <c r="AO3" s="713" t="s">
        <v>85</v>
      </c>
      <c r="AP3" s="710" t="s">
        <v>87</v>
      </c>
      <c r="AQ3" s="259" t="s">
        <v>91</v>
      </c>
      <c r="AR3" s="703" t="s">
        <v>2194</v>
      </c>
      <c r="AS3" s="703"/>
      <c r="AT3" s="703" t="s">
        <v>2195</v>
      </c>
      <c r="AU3" s="703"/>
      <c r="AV3" s="710" t="s">
        <v>2191</v>
      </c>
      <c r="BB3" s="309">
        <v>41626</v>
      </c>
      <c r="BC3" s="310" t="s">
        <v>2070</v>
      </c>
      <c r="BD3" s="311" t="s">
        <v>2071</v>
      </c>
      <c r="BE3" s="312" t="s">
        <v>639</v>
      </c>
      <c r="BF3" s="313" t="s">
        <v>406</v>
      </c>
      <c r="BG3" s="313">
        <v>125</v>
      </c>
      <c r="BH3" s="312" t="s">
        <v>407</v>
      </c>
      <c r="BI3" s="314"/>
      <c r="BJ3" s="314">
        <v>1</v>
      </c>
      <c r="BK3" s="315">
        <v>108.35</v>
      </c>
      <c r="BL3" s="316">
        <f>(BM3/BK3)*1.101</f>
        <v>24499.998689432396</v>
      </c>
      <c r="BM3" s="317">
        <v>2411058</v>
      </c>
      <c r="BN3" s="315">
        <f t="shared" si="1"/>
        <v>241105.80000000002</v>
      </c>
      <c r="BO3" s="315">
        <f>BM3*0.1%</f>
        <v>2411.058</v>
      </c>
      <c r="BP3" s="315">
        <f t="shared" si="2"/>
        <v>2654574.858</v>
      </c>
      <c r="BQ3" s="318" t="s">
        <v>329</v>
      </c>
    </row>
    <row r="4" spans="1:69" ht="15.75" x14ac:dyDescent="0.25">
      <c r="A4" s="663">
        <v>41613</v>
      </c>
      <c r="B4" s="413" t="s">
        <v>2023</v>
      </c>
      <c r="C4" s="414" t="s">
        <v>2024</v>
      </c>
      <c r="D4" s="415" t="s">
        <v>531</v>
      </c>
      <c r="E4" s="417" t="s">
        <v>852</v>
      </c>
      <c r="F4" s="417">
        <v>80</v>
      </c>
      <c r="G4" s="415" t="s">
        <v>2025</v>
      </c>
      <c r="H4" s="418">
        <v>50</v>
      </c>
      <c r="I4" s="418"/>
      <c r="J4" s="419">
        <v>935</v>
      </c>
      <c r="K4" s="420">
        <f t="shared" si="0"/>
        <v>6684.4924684491971</v>
      </c>
      <c r="L4" s="421">
        <v>5676658</v>
      </c>
      <c r="M4" s="419">
        <f t="shared" si="3"/>
        <v>567665.80000000005</v>
      </c>
      <c r="N4" s="419">
        <f t="shared" si="4"/>
        <v>5676.6580000000004</v>
      </c>
      <c r="O4" s="419">
        <f t="shared" si="5"/>
        <v>6250000.4579999996</v>
      </c>
      <c r="P4" s="422" t="s">
        <v>449</v>
      </c>
      <c r="Q4" s="517"/>
      <c r="R4" s="517"/>
      <c r="S4" s="309">
        <v>41626</v>
      </c>
      <c r="T4" s="310" t="s">
        <v>2074</v>
      </c>
      <c r="U4" s="311" t="s">
        <v>2075</v>
      </c>
      <c r="V4" s="312" t="s">
        <v>639</v>
      </c>
      <c r="W4" s="313" t="s">
        <v>406</v>
      </c>
      <c r="X4" s="313">
        <v>125</v>
      </c>
      <c r="Y4" s="312" t="s">
        <v>407</v>
      </c>
      <c r="Z4" s="314"/>
      <c r="AA4" s="314">
        <v>29</v>
      </c>
      <c r="AB4" s="315">
        <v>2896.65</v>
      </c>
      <c r="AC4" s="316">
        <f>(AD4/AB4)*1.101</f>
        <v>24500.002452488221</v>
      </c>
      <c r="AD4" s="317">
        <v>64457704</v>
      </c>
      <c r="AE4" s="315">
        <f>AD4*10%</f>
        <v>6445770.4000000004</v>
      </c>
      <c r="AF4" s="315">
        <f>AD4*0.1%</f>
        <v>64457.703999999998</v>
      </c>
      <c r="AG4" s="315">
        <f>AD4+AE4+AF4</f>
        <v>70967932.104000002</v>
      </c>
      <c r="AH4" s="318" t="s">
        <v>329</v>
      </c>
      <c r="AI4" s="517"/>
      <c r="AL4" s="710"/>
      <c r="AM4" s="711"/>
      <c r="AN4" s="712"/>
      <c r="AO4" s="713"/>
      <c r="AP4" s="710"/>
      <c r="AQ4" s="259" t="s">
        <v>2196</v>
      </c>
      <c r="AR4" s="264" t="s">
        <v>2190</v>
      </c>
      <c r="AS4" s="261" t="s">
        <v>314</v>
      </c>
      <c r="AT4" s="264" t="s">
        <v>2190</v>
      </c>
      <c r="AU4" s="261" t="s">
        <v>314</v>
      </c>
      <c r="AV4" s="710"/>
      <c r="BB4" s="309">
        <v>41626</v>
      </c>
      <c r="BC4" s="310" t="s">
        <v>2074</v>
      </c>
      <c r="BD4" s="311" t="s">
        <v>2075</v>
      </c>
      <c r="BE4" s="312" t="s">
        <v>639</v>
      </c>
      <c r="BF4" s="313" t="s">
        <v>406</v>
      </c>
      <c r="BG4" s="313">
        <v>125</v>
      </c>
      <c r="BH4" s="312" t="s">
        <v>407</v>
      </c>
      <c r="BI4" s="314"/>
      <c r="BJ4" s="314">
        <v>29</v>
      </c>
      <c r="BK4" s="315">
        <v>2896.65</v>
      </c>
      <c r="BL4" s="316">
        <f>(BM4/BK4)*1.101</f>
        <v>24500.002452488221</v>
      </c>
      <c r="BM4" s="317">
        <v>64457704</v>
      </c>
      <c r="BN4" s="315">
        <f t="shared" si="1"/>
        <v>6445770.4000000004</v>
      </c>
      <c r="BO4" s="315">
        <f>BM4*0.1%</f>
        <v>64457.703999999998</v>
      </c>
      <c r="BP4" s="315">
        <f t="shared" si="2"/>
        <v>70967932.104000002</v>
      </c>
      <c r="BQ4" s="318" t="s">
        <v>329</v>
      </c>
    </row>
    <row r="5" spans="1:69" x14ac:dyDescent="0.25">
      <c r="A5" s="663">
        <v>41613</v>
      </c>
      <c r="B5" s="413" t="s">
        <v>2026</v>
      </c>
      <c r="C5" s="414" t="s">
        <v>2027</v>
      </c>
      <c r="D5" s="415" t="s">
        <v>566</v>
      </c>
      <c r="E5" s="417" t="s">
        <v>592</v>
      </c>
      <c r="F5" s="417">
        <v>53</v>
      </c>
      <c r="G5" s="415" t="s">
        <v>324</v>
      </c>
      <c r="H5" s="418">
        <v>720</v>
      </c>
      <c r="I5" s="418"/>
      <c r="J5" s="419">
        <v>9453.6</v>
      </c>
      <c r="K5" s="420"/>
      <c r="L5" s="421">
        <v>31511968</v>
      </c>
      <c r="M5" s="419">
        <f t="shared" si="3"/>
        <v>3151196.8000000003</v>
      </c>
      <c r="N5" s="419">
        <f>L5*-2%</f>
        <v>-630239.36</v>
      </c>
      <c r="O5" s="419">
        <f t="shared" si="5"/>
        <v>34032925.439999998</v>
      </c>
      <c r="P5" s="422" t="s">
        <v>2028</v>
      </c>
      <c r="Q5" s="517"/>
      <c r="R5" s="517"/>
      <c r="S5" s="309">
        <v>41631</v>
      </c>
      <c r="T5" s="310" t="s">
        <v>2127</v>
      </c>
      <c r="U5" s="311" t="s">
        <v>2128</v>
      </c>
      <c r="V5" s="312" t="s">
        <v>698</v>
      </c>
      <c r="W5" s="313" t="s">
        <v>406</v>
      </c>
      <c r="X5" s="313">
        <v>125</v>
      </c>
      <c r="Y5" s="312" t="s">
        <v>407</v>
      </c>
      <c r="Z5" s="314"/>
      <c r="AA5" s="314">
        <v>1</v>
      </c>
      <c r="AB5" s="315">
        <v>98.1</v>
      </c>
      <c r="AC5" s="316">
        <f>(AD5/AB5)*1.101</f>
        <v>28075.5</v>
      </c>
      <c r="AD5" s="317">
        <v>2501550</v>
      </c>
      <c r="AE5" s="315">
        <f>AD5*10%</f>
        <v>250155</v>
      </c>
      <c r="AF5" s="315">
        <f>AD5*0.1%</f>
        <v>2501.5500000000002</v>
      </c>
      <c r="AG5" s="315">
        <f>AD5+AE5+AF5</f>
        <v>2754206.55</v>
      </c>
      <c r="AH5" s="318" t="s">
        <v>2126</v>
      </c>
      <c r="AI5" s="517"/>
      <c r="AL5" s="617">
        <v>41613</v>
      </c>
      <c r="AM5" s="618" t="s">
        <v>2003</v>
      </c>
      <c r="AN5" s="619" t="s">
        <v>2004</v>
      </c>
      <c r="AO5" s="620" t="s">
        <v>537</v>
      </c>
      <c r="AP5" s="621">
        <v>27</v>
      </c>
      <c r="AQ5" s="475">
        <v>4106.55</v>
      </c>
      <c r="AR5" s="622">
        <f>AS5/AQ5</f>
        <v>28054.549926337193</v>
      </c>
      <c r="AS5" s="623">
        <v>115207412</v>
      </c>
      <c r="AT5" s="622">
        <v>29457.279999999999</v>
      </c>
      <c r="AU5" s="623">
        <f>AT5*AQ5</f>
        <v>120967793.184</v>
      </c>
      <c r="AV5" s="623">
        <f>AU5-AS5</f>
        <v>5760381.1840000004</v>
      </c>
      <c r="BB5" s="309">
        <v>41631</v>
      </c>
      <c r="BC5" s="310" t="s">
        <v>2127</v>
      </c>
      <c r="BD5" s="311" t="s">
        <v>2128</v>
      </c>
      <c r="BE5" s="312" t="s">
        <v>698</v>
      </c>
      <c r="BF5" s="313" t="s">
        <v>406</v>
      </c>
      <c r="BG5" s="313">
        <v>125</v>
      </c>
      <c r="BH5" s="312" t="s">
        <v>407</v>
      </c>
      <c r="BI5" s="314"/>
      <c r="BJ5" s="314">
        <v>1</v>
      </c>
      <c r="BK5" s="315">
        <v>98.1</v>
      </c>
      <c r="BL5" s="316">
        <f>(BM5/BK5)*1.101</f>
        <v>28075.5</v>
      </c>
      <c r="BM5" s="317">
        <v>2501550</v>
      </c>
      <c r="BN5" s="315">
        <f t="shared" si="1"/>
        <v>250155</v>
      </c>
      <c r="BO5" s="315">
        <f>BM5*0.1%</f>
        <v>2501.5500000000002</v>
      </c>
      <c r="BP5" s="315">
        <f t="shared" si="2"/>
        <v>2754206.55</v>
      </c>
      <c r="BQ5" s="318" t="s">
        <v>2126</v>
      </c>
    </row>
    <row r="6" spans="1:69" x14ac:dyDescent="0.25">
      <c r="A6" s="663">
        <v>41613</v>
      </c>
      <c r="B6" s="413" t="s">
        <v>2029</v>
      </c>
      <c r="C6" s="414" t="s">
        <v>2030</v>
      </c>
      <c r="D6" s="415" t="s">
        <v>576</v>
      </c>
      <c r="E6" s="417" t="s">
        <v>852</v>
      </c>
      <c r="F6" s="417">
        <v>70</v>
      </c>
      <c r="G6" s="415" t="s">
        <v>338</v>
      </c>
      <c r="H6" s="418">
        <v>9</v>
      </c>
      <c r="I6" s="418"/>
      <c r="J6" s="419">
        <v>340.2</v>
      </c>
      <c r="K6" s="420">
        <f t="shared" si="0"/>
        <v>5701.0569664902996</v>
      </c>
      <c r="L6" s="421">
        <v>1761580</v>
      </c>
      <c r="M6" s="419">
        <f t="shared" si="3"/>
        <v>176158</v>
      </c>
      <c r="N6" s="419">
        <f t="shared" si="4"/>
        <v>1761.58</v>
      </c>
      <c r="O6" s="419">
        <f t="shared" si="5"/>
        <v>1939499.58</v>
      </c>
      <c r="P6" s="422" t="s">
        <v>2031</v>
      </c>
      <c r="Q6" s="517"/>
      <c r="R6" s="517"/>
      <c r="S6" s="558">
        <v>41631</v>
      </c>
      <c r="T6" s="559" t="s">
        <v>2127</v>
      </c>
      <c r="U6" s="560" t="s">
        <v>2128</v>
      </c>
      <c r="V6" s="561" t="s">
        <v>698</v>
      </c>
      <c r="W6" s="562" t="s">
        <v>406</v>
      </c>
      <c r="X6" s="562">
        <v>125</v>
      </c>
      <c r="Y6" s="561" t="s">
        <v>1137</v>
      </c>
      <c r="Z6" s="563">
        <v>2</v>
      </c>
      <c r="AA6" s="563"/>
      <c r="AB6" s="319">
        <v>38.26</v>
      </c>
      <c r="AC6" s="633">
        <f>(AD6/AB6)*1.101</f>
        <v>28075.5</v>
      </c>
      <c r="AD6" s="565">
        <v>975630</v>
      </c>
      <c r="AE6" s="319">
        <f>AD6*10%</f>
        <v>97563</v>
      </c>
      <c r="AF6" s="319">
        <f>AD6*0.1%</f>
        <v>975.63</v>
      </c>
      <c r="AG6" s="319">
        <f>AD6+AE6+AF6</f>
        <v>1074168.6299999999</v>
      </c>
      <c r="AH6" s="566" t="s">
        <v>2126</v>
      </c>
      <c r="AI6" s="517"/>
      <c r="AL6" s="309">
        <v>41614</v>
      </c>
      <c r="AM6" s="310" t="s">
        <v>2005</v>
      </c>
      <c r="AN6" s="311" t="s">
        <v>2006</v>
      </c>
      <c r="AO6" s="312" t="s">
        <v>537</v>
      </c>
      <c r="AP6" s="314">
        <v>36</v>
      </c>
      <c r="AQ6" s="315">
        <v>5578.1</v>
      </c>
      <c r="AR6" s="320">
        <f>AS6/AQ6</f>
        <v>28054.549936358257</v>
      </c>
      <c r="AS6" s="317">
        <v>156491085</v>
      </c>
      <c r="AT6" s="320">
        <v>29457.279999999999</v>
      </c>
      <c r="AU6" s="317">
        <f t="shared" ref="AU6:AU42" si="6">AT6*AQ6</f>
        <v>164315653.56800002</v>
      </c>
      <c r="AV6" s="317">
        <f t="shared" ref="AV6:AV42" si="7">AU6-AS6</f>
        <v>7824568.5680000186</v>
      </c>
      <c r="BB6" s="309">
        <v>41631</v>
      </c>
      <c r="BC6" s="310" t="s">
        <v>2127</v>
      </c>
      <c r="BD6" s="311" t="s">
        <v>2128</v>
      </c>
      <c r="BE6" s="312" t="s">
        <v>698</v>
      </c>
      <c r="BF6" s="313" t="s">
        <v>406</v>
      </c>
      <c r="BG6" s="313">
        <v>125</v>
      </c>
      <c r="BH6" s="312" t="s">
        <v>1137</v>
      </c>
      <c r="BI6" s="314">
        <v>2</v>
      </c>
      <c r="BJ6" s="314"/>
      <c r="BK6" s="315">
        <v>38.26</v>
      </c>
      <c r="BL6" s="316">
        <f>(BM6/BK6)*1.101</f>
        <v>28075.5</v>
      </c>
      <c r="BM6" s="317">
        <v>975630</v>
      </c>
      <c r="BN6" s="315">
        <f t="shared" si="1"/>
        <v>97563</v>
      </c>
      <c r="BO6" s="315">
        <f>BM6*0.1%</f>
        <v>975.63</v>
      </c>
      <c r="BP6" s="315">
        <f t="shared" si="2"/>
        <v>1074168.6299999999</v>
      </c>
      <c r="BQ6" s="318" t="s">
        <v>2126</v>
      </c>
    </row>
    <row r="7" spans="1:69" x14ac:dyDescent="0.25">
      <c r="A7" s="668">
        <v>41614</v>
      </c>
      <c r="B7" s="413" t="s">
        <v>2032</v>
      </c>
      <c r="C7" s="414" t="s">
        <v>2033</v>
      </c>
      <c r="D7" s="415" t="s">
        <v>569</v>
      </c>
      <c r="E7" s="417" t="s">
        <v>1979</v>
      </c>
      <c r="F7" s="417">
        <v>180</v>
      </c>
      <c r="G7" s="415" t="s">
        <v>622</v>
      </c>
      <c r="H7" s="418">
        <v>14</v>
      </c>
      <c r="I7" s="418"/>
      <c r="J7" s="419">
        <v>519.82000000000005</v>
      </c>
      <c r="K7" s="420">
        <f t="shared" si="0"/>
        <v>25100.004186064401</v>
      </c>
      <c r="L7" s="421">
        <v>11850576</v>
      </c>
      <c r="M7" s="419">
        <f t="shared" si="3"/>
        <v>1185057.6000000001</v>
      </c>
      <c r="N7" s="419">
        <f t="shared" si="4"/>
        <v>11850.576000000001</v>
      </c>
      <c r="O7" s="419">
        <f t="shared" si="5"/>
        <v>13047484.175999999</v>
      </c>
      <c r="P7" s="422" t="s">
        <v>858</v>
      </c>
      <c r="Q7" s="517"/>
      <c r="R7" s="517"/>
      <c r="S7" s="526"/>
      <c r="T7" s="527"/>
      <c r="U7" s="528"/>
      <c r="V7" s="527"/>
      <c r="W7" s="529"/>
      <c r="X7" s="529"/>
      <c r="Y7" s="527"/>
      <c r="Z7" s="530"/>
      <c r="AA7" s="530"/>
      <c r="AB7" s="531">
        <f>SUM(AB2:AB6)</f>
        <v>3241.9100000000003</v>
      </c>
      <c r="AC7" s="532"/>
      <c r="AD7" s="531">
        <f>SUM(AD2:AD6)</f>
        <v>72909967</v>
      </c>
      <c r="AE7" s="531"/>
      <c r="AF7" s="531"/>
      <c r="AG7" s="531"/>
      <c r="AH7" s="548"/>
      <c r="AI7" s="517"/>
      <c r="AL7" s="309">
        <v>41614</v>
      </c>
      <c r="AM7" s="310" t="s">
        <v>2007</v>
      </c>
      <c r="AN7" s="311" t="s">
        <v>2008</v>
      </c>
      <c r="AO7" s="312" t="s">
        <v>537</v>
      </c>
      <c r="AP7" s="314">
        <v>36</v>
      </c>
      <c r="AQ7" s="315">
        <v>5451.7</v>
      </c>
      <c r="AR7" s="320">
        <f t="shared" ref="AR7:AR42" si="8">AS7/AQ7</f>
        <v>28054.549956894181</v>
      </c>
      <c r="AS7" s="317">
        <v>152944990</v>
      </c>
      <c r="AT7" s="320">
        <v>29457.279999999999</v>
      </c>
      <c r="AU7" s="317">
        <f t="shared" si="6"/>
        <v>160592253.37599999</v>
      </c>
      <c r="AV7" s="317">
        <f t="shared" si="7"/>
        <v>7647263.3759999871</v>
      </c>
      <c r="BB7" s="309">
        <v>41613</v>
      </c>
      <c r="BC7" s="310" t="s">
        <v>1996</v>
      </c>
      <c r="BD7" s="311" t="s">
        <v>1997</v>
      </c>
      <c r="BE7" s="312" t="s">
        <v>517</v>
      </c>
      <c r="BF7" s="313" t="s">
        <v>1742</v>
      </c>
      <c r="BG7" s="313">
        <v>60</v>
      </c>
      <c r="BH7" s="312" t="s">
        <v>423</v>
      </c>
      <c r="BI7" s="314"/>
      <c r="BJ7" s="314">
        <v>7</v>
      </c>
      <c r="BK7" s="315">
        <v>1099.92</v>
      </c>
      <c r="BL7" s="320">
        <f t="shared" ref="BL7:BL38" si="9">BM7/BK7*1.1</f>
        <v>30860.005364026478</v>
      </c>
      <c r="BM7" s="317">
        <v>30857761</v>
      </c>
      <c r="BN7" s="315">
        <f t="shared" si="1"/>
        <v>3085776.1</v>
      </c>
      <c r="BO7" s="315"/>
      <c r="BP7" s="315">
        <f t="shared" si="2"/>
        <v>33943537.100000001</v>
      </c>
      <c r="BQ7" s="318" t="s">
        <v>633</v>
      </c>
    </row>
    <row r="8" spans="1:69" x14ac:dyDescent="0.25">
      <c r="A8" s="668">
        <v>41614</v>
      </c>
      <c r="B8" s="413" t="s">
        <v>2034</v>
      </c>
      <c r="C8" s="414" t="s">
        <v>2035</v>
      </c>
      <c r="D8" s="415" t="s">
        <v>587</v>
      </c>
      <c r="E8" s="417" t="s">
        <v>406</v>
      </c>
      <c r="F8" s="417">
        <v>125</v>
      </c>
      <c r="G8" s="415" t="s">
        <v>407</v>
      </c>
      <c r="H8" s="418"/>
      <c r="I8" s="418">
        <v>1</v>
      </c>
      <c r="J8" s="419">
        <v>100.55</v>
      </c>
      <c r="K8" s="420">
        <f t="shared" si="0"/>
        <v>28075.5</v>
      </c>
      <c r="L8" s="421">
        <v>2564025</v>
      </c>
      <c r="M8" s="419">
        <f t="shared" si="3"/>
        <v>256402.5</v>
      </c>
      <c r="N8" s="419">
        <f t="shared" si="4"/>
        <v>2564.0250000000001</v>
      </c>
      <c r="O8" s="419">
        <f t="shared" si="5"/>
        <v>2822991.5249999999</v>
      </c>
      <c r="P8" s="422" t="s">
        <v>2036</v>
      </c>
      <c r="Q8" s="517"/>
      <c r="R8" s="517"/>
      <c r="S8" s="534"/>
      <c r="T8" s="535"/>
      <c r="U8" s="536"/>
      <c r="V8" s="535"/>
      <c r="W8" s="537"/>
      <c r="X8" s="537"/>
      <c r="Y8" s="535"/>
      <c r="Z8" s="538"/>
      <c r="AA8" s="538"/>
      <c r="AB8" s="539"/>
      <c r="AC8" s="540"/>
      <c r="AD8" s="541"/>
      <c r="AE8" s="539"/>
      <c r="AF8" s="539"/>
      <c r="AG8" s="539"/>
      <c r="AH8" s="549"/>
      <c r="AI8" s="517"/>
      <c r="AL8" s="309">
        <v>41614</v>
      </c>
      <c r="AM8" s="310" t="s">
        <v>2012</v>
      </c>
      <c r="AN8" s="311" t="s">
        <v>2013</v>
      </c>
      <c r="AO8" s="312" t="s">
        <v>537</v>
      </c>
      <c r="AP8" s="314">
        <v>36</v>
      </c>
      <c r="AQ8" s="315">
        <v>5553.85</v>
      </c>
      <c r="AR8" s="320">
        <f t="shared" si="8"/>
        <v>28054.550086876669</v>
      </c>
      <c r="AS8" s="317">
        <v>155810763</v>
      </c>
      <c r="AT8" s="320">
        <v>29457.279999999999</v>
      </c>
      <c r="AU8" s="317">
        <f t="shared" si="6"/>
        <v>163601314.528</v>
      </c>
      <c r="AV8" s="317">
        <f t="shared" si="7"/>
        <v>7790551.5279999971</v>
      </c>
      <c r="BB8" s="309">
        <v>41613</v>
      </c>
      <c r="BC8" s="310" t="s">
        <v>1999</v>
      </c>
      <c r="BD8" s="311" t="s">
        <v>2000</v>
      </c>
      <c r="BE8" s="312" t="s">
        <v>562</v>
      </c>
      <c r="BF8" s="313" t="s">
        <v>1742</v>
      </c>
      <c r="BG8" s="313">
        <v>60</v>
      </c>
      <c r="BH8" s="312" t="s">
        <v>423</v>
      </c>
      <c r="BI8" s="314"/>
      <c r="BJ8" s="314">
        <v>29</v>
      </c>
      <c r="BK8" s="315">
        <v>4710.68</v>
      </c>
      <c r="BL8" s="320">
        <f t="shared" si="9"/>
        <v>30860.005094805845</v>
      </c>
      <c r="BM8" s="317">
        <v>132156008</v>
      </c>
      <c r="BN8" s="315">
        <f t="shared" si="1"/>
        <v>13215600.800000001</v>
      </c>
      <c r="BO8" s="315"/>
      <c r="BP8" s="315">
        <f t="shared" si="2"/>
        <v>145371608.80000001</v>
      </c>
      <c r="BQ8" s="318" t="s">
        <v>633</v>
      </c>
    </row>
    <row r="9" spans="1:69" x14ac:dyDescent="0.25">
      <c r="A9" s="668">
        <v>41614</v>
      </c>
      <c r="B9" s="413" t="s">
        <v>2034</v>
      </c>
      <c r="C9" s="414" t="s">
        <v>2035</v>
      </c>
      <c r="D9" s="415" t="s">
        <v>587</v>
      </c>
      <c r="E9" s="417" t="s">
        <v>56</v>
      </c>
      <c r="F9" s="417">
        <v>150</v>
      </c>
      <c r="G9" s="415" t="s">
        <v>344</v>
      </c>
      <c r="H9" s="418">
        <v>1</v>
      </c>
      <c r="I9" s="418"/>
      <c r="J9" s="419">
        <v>49.72</v>
      </c>
      <c r="K9" s="420">
        <f t="shared" si="0"/>
        <v>30305.024999999998</v>
      </c>
      <c r="L9" s="421">
        <v>1368543</v>
      </c>
      <c r="M9" s="419">
        <f t="shared" si="3"/>
        <v>136854.30000000002</v>
      </c>
      <c r="N9" s="419">
        <f t="shared" si="4"/>
        <v>1368.5430000000001</v>
      </c>
      <c r="O9" s="419">
        <f t="shared" si="5"/>
        <v>1506765.8430000001</v>
      </c>
      <c r="P9" s="422" t="s">
        <v>2036</v>
      </c>
      <c r="Q9" s="517"/>
      <c r="R9" s="517"/>
      <c r="S9" s="542"/>
      <c r="T9" s="519"/>
      <c r="U9" s="520"/>
      <c r="V9" s="519"/>
      <c r="W9" s="543"/>
      <c r="X9" s="543"/>
      <c r="Y9" s="519"/>
      <c r="Z9" s="544"/>
      <c r="AA9" s="544"/>
      <c r="AB9" s="545"/>
      <c r="AC9" s="546"/>
      <c r="AD9" s="547"/>
      <c r="AE9" s="545"/>
      <c r="AF9" s="545"/>
      <c r="AG9" s="545"/>
      <c r="AH9" s="550"/>
      <c r="AI9" s="517"/>
      <c r="AL9" s="309">
        <v>41614</v>
      </c>
      <c r="AM9" s="310" t="s">
        <v>2014</v>
      </c>
      <c r="AN9" s="311" t="s">
        <v>2015</v>
      </c>
      <c r="AO9" s="312" t="s">
        <v>537</v>
      </c>
      <c r="AP9" s="314">
        <v>12</v>
      </c>
      <c r="AQ9" s="315">
        <v>1841.4</v>
      </c>
      <c r="AR9" s="320">
        <f t="shared" si="8"/>
        <v>28054.549799065928</v>
      </c>
      <c r="AS9" s="317">
        <v>51659648</v>
      </c>
      <c r="AT9" s="320">
        <v>29457.279999999999</v>
      </c>
      <c r="AU9" s="317">
        <f t="shared" si="6"/>
        <v>54242635.391999997</v>
      </c>
      <c r="AV9" s="317">
        <f t="shared" si="7"/>
        <v>2582987.3919999972</v>
      </c>
      <c r="BB9" s="309">
        <v>41613</v>
      </c>
      <c r="BC9" s="310" t="s">
        <v>2001</v>
      </c>
      <c r="BD9" s="311" t="s">
        <v>2002</v>
      </c>
      <c r="BE9" s="312" t="s">
        <v>562</v>
      </c>
      <c r="BF9" s="313" t="s">
        <v>1742</v>
      </c>
      <c r="BG9" s="313">
        <v>60</v>
      </c>
      <c r="BH9" s="312" t="s">
        <v>423</v>
      </c>
      <c r="BI9" s="314"/>
      <c r="BJ9" s="314">
        <v>8</v>
      </c>
      <c r="BK9" s="315">
        <v>1289.32</v>
      </c>
      <c r="BL9" s="320">
        <f t="shared" si="9"/>
        <v>30860.004653615862</v>
      </c>
      <c r="BM9" s="317">
        <v>36171292</v>
      </c>
      <c r="BN9" s="315">
        <f t="shared" si="1"/>
        <v>3617129.2</v>
      </c>
      <c r="BO9" s="315"/>
      <c r="BP9" s="315">
        <f t="shared" si="2"/>
        <v>39788421.200000003</v>
      </c>
      <c r="BQ9" s="318" t="s">
        <v>633</v>
      </c>
    </row>
    <row r="10" spans="1:69" ht="15.75" x14ac:dyDescent="0.25">
      <c r="A10" s="664">
        <v>41618</v>
      </c>
      <c r="B10" s="431" t="s">
        <v>2037</v>
      </c>
      <c r="C10" s="432" t="s">
        <v>2038</v>
      </c>
      <c r="D10" s="433" t="s">
        <v>550</v>
      </c>
      <c r="E10" s="434" t="s">
        <v>2039</v>
      </c>
      <c r="F10" s="434">
        <v>80</v>
      </c>
      <c r="G10" s="433" t="s">
        <v>944</v>
      </c>
      <c r="H10" s="435"/>
      <c r="I10" s="435">
        <v>46</v>
      </c>
      <c r="J10" s="436">
        <v>4829.8999999999996</v>
      </c>
      <c r="K10" s="441">
        <f t="shared" si="0"/>
        <v>27800.250000000004</v>
      </c>
      <c r="L10" s="438">
        <v>121954975</v>
      </c>
      <c r="M10" s="436">
        <f t="shared" si="3"/>
        <v>12195497.5</v>
      </c>
      <c r="N10" s="436">
        <f t="shared" si="4"/>
        <v>121954.97500000001</v>
      </c>
      <c r="O10" s="436">
        <f t="shared" si="5"/>
        <v>134272427.47499999</v>
      </c>
      <c r="P10" s="440" t="s">
        <v>2040</v>
      </c>
      <c r="Q10" s="517"/>
      <c r="R10" s="517"/>
      <c r="S10" s="259" t="s">
        <v>82</v>
      </c>
      <c r="T10" s="260" t="s">
        <v>83</v>
      </c>
      <c r="U10" s="261" t="s">
        <v>84</v>
      </c>
      <c r="V10" s="262" t="s">
        <v>85</v>
      </c>
      <c r="W10" s="261" t="s">
        <v>3</v>
      </c>
      <c r="X10" s="259" t="s">
        <v>2</v>
      </c>
      <c r="Y10" s="263" t="s">
        <v>6</v>
      </c>
      <c r="Z10" s="259" t="s">
        <v>86</v>
      </c>
      <c r="AA10" s="259" t="s">
        <v>87</v>
      </c>
      <c r="AB10" s="259" t="s">
        <v>91</v>
      </c>
      <c r="AC10" s="626" t="s">
        <v>313</v>
      </c>
      <c r="AD10" s="261" t="s">
        <v>314</v>
      </c>
      <c r="AE10" s="261" t="s">
        <v>5</v>
      </c>
      <c r="AF10" s="261" t="s">
        <v>4</v>
      </c>
      <c r="AG10" s="261" t="s">
        <v>89</v>
      </c>
      <c r="AH10" s="261" t="s">
        <v>90</v>
      </c>
      <c r="AI10" s="517"/>
      <c r="AL10" s="309">
        <v>41628</v>
      </c>
      <c r="AM10" s="310" t="s">
        <v>2099</v>
      </c>
      <c r="AN10" s="311" t="s">
        <v>2100</v>
      </c>
      <c r="AO10" s="312" t="s">
        <v>537</v>
      </c>
      <c r="AP10" s="314">
        <v>36</v>
      </c>
      <c r="AQ10" s="315">
        <v>5299.45</v>
      </c>
      <c r="AR10" s="320">
        <f t="shared" si="8"/>
        <v>28054.550000471747</v>
      </c>
      <c r="AS10" s="317">
        <v>148673685</v>
      </c>
      <c r="AT10" s="320">
        <v>29457.279999999999</v>
      </c>
      <c r="AU10" s="317">
        <f t="shared" si="6"/>
        <v>156107382.49599999</v>
      </c>
      <c r="AV10" s="317">
        <f t="shared" si="7"/>
        <v>7433697.4959999919</v>
      </c>
      <c r="BB10" s="309">
        <v>41614</v>
      </c>
      <c r="BC10" s="310" t="s">
        <v>2014</v>
      </c>
      <c r="BD10" s="311" t="s">
        <v>2016</v>
      </c>
      <c r="BE10" s="312" t="s">
        <v>580</v>
      </c>
      <c r="BF10" s="313" t="s">
        <v>1742</v>
      </c>
      <c r="BG10" s="313">
        <v>60</v>
      </c>
      <c r="BH10" s="312" t="s">
        <v>423</v>
      </c>
      <c r="BI10" s="314"/>
      <c r="BJ10" s="314">
        <v>17</v>
      </c>
      <c r="BK10" s="315">
        <v>2600</v>
      </c>
      <c r="BL10" s="320">
        <f t="shared" si="9"/>
        <v>30860.005000000001</v>
      </c>
      <c r="BM10" s="317">
        <v>72941830</v>
      </c>
      <c r="BN10" s="315">
        <f t="shared" si="1"/>
        <v>7294183</v>
      </c>
      <c r="BO10" s="315"/>
      <c r="BP10" s="315">
        <f t="shared" si="2"/>
        <v>80236013</v>
      </c>
      <c r="BQ10" s="318" t="s">
        <v>633</v>
      </c>
    </row>
    <row r="11" spans="1:69" x14ac:dyDescent="0.25">
      <c r="A11" s="664">
        <v>41618</v>
      </c>
      <c r="B11" s="431" t="s">
        <v>2041</v>
      </c>
      <c r="C11" s="432" t="s">
        <v>2042</v>
      </c>
      <c r="D11" s="433" t="s">
        <v>629</v>
      </c>
      <c r="E11" s="434" t="s">
        <v>592</v>
      </c>
      <c r="F11" s="434">
        <v>53</v>
      </c>
      <c r="G11" s="433" t="s">
        <v>324</v>
      </c>
      <c r="H11" s="435">
        <v>720</v>
      </c>
      <c r="I11" s="435"/>
      <c r="J11" s="436">
        <v>9453.6</v>
      </c>
      <c r="K11" s="441"/>
      <c r="L11" s="438">
        <v>31511968</v>
      </c>
      <c r="M11" s="436">
        <f t="shared" si="3"/>
        <v>3151196.8000000003</v>
      </c>
      <c r="N11" s="436">
        <f>L11*-2%</f>
        <v>-630239.36</v>
      </c>
      <c r="O11" s="436">
        <f t="shared" si="5"/>
        <v>34032925.439999998</v>
      </c>
      <c r="P11" s="440" t="s">
        <v>2028</v>
      </c>
      <c r="Q11" s="517"/>
      <c r="R11" s="517"/>
      <c r="S11" s="309">
        <v>41613</v>
      </c>
      <c r="T11" s="310" t="s">
        <v>1996</v>
      </c>
      <c r="U11" s="311" t="s">
        <v>1997</v>
      </c>
      <c r="V11" s="312" t="s">
        <v>517</v>
      </c>
      <c r="W11" s="313" t="s">
        <v>1742</v>
      </c>
      <c r="X11" s="313">
        <v>60</v>
      </c>
      <c r="Y11" s="312" t="s">
        <v>423</v>
      </c>
      <c r="Z11" s="314"/>
      <c r="AA11" s="314">
        <v>7</v>
      </c>
      <c r="AB11" s="315">
        <v>1099.92</v>
      </c>
      <c r="AC11" s="320">
        <f t="shared" ref="AC11:AC42" si="10">AD11/AB11*1.1</f>
        <v>30860.005364026478</v>
      </c>
      <c r="AD11" s="317">
        <v>30857761</v>
      </c>
      <c r="AE11" s="315">
        <f t="shared" ref="AE11:AE42" si="11">AD11*10%</f>
        <v>3085776.1</v>
      </c>
      <c r="AF11" s="315"/>
      <c r="AG11" s="315">
        <f t="shared" ref="AG11:AG42" si="12">AD11+AE11+AF11</f>
        <v>33943537.100000001</v>
      </c>
      <c r="AH11" s="318" t="s">
        <v>633</v>
      </c>
      <c r="AI11" s="517"/>
      <c r="AL11" s="309">
        <v>41628</v>
      </c>
      <c r="AM11" s="310" t="s">
        <v>2101</v>
      </c>
      <c r="AN11" s="311" t="s">
        <v>2105</v>
      </c>
      <c r="AO11" s="312" t="s">
        <v>537</v>
      </c>
      <c r="AP11" s="314">
        <v>36</v>
      </c>
      <c r="AQ11" s="315">
        <v>5604.1</v>
      </c>
      <c r="AR11" s="320">
        <f t="shared" si="8"/>
        <v>28054.550061562069</v>
      </c>
      <c r="AS11" s="317">
        <v>157220504</v>
      </c>
      <c r="AT11" s="320">
        <v>29457.279999999999</v>
      </c>
      <c r="AU11" s="317">
        <f t="shared" si="6"/>
        <v>165081542.84799999</v>
      </c>
      <c r="AV11" s="317">
        <f t="shared" si="7"/>
        <v>7861038.84799999</v>
      </c>
      <c r="BB11" s="309">
        <v>41621</v>
      </c>
      <c r="BC11" s="310" t="s">
        <v>2053</v>
      </c>
      <c r="BD11" s="311" t="s">
        <v>2054</v>
      </c>
      <c r="BE11" s="312" t="s">
        <v>636</v>
      </c>
      <c r="BF11" s="313" t="s">
        <v>1742</v>
      </c>
      <c r="BG11" s="313">
        <v>60</v>
      </c>
      <c r="BH11" s="312" t="s">
        <v>423</v>
      </c>
      <c r="BI11" s="314"/>
      <c r="BJ11" s="314">
        <v>20</v>
      </c>
      <c r="BK11" s="315">
        <v>3200</v>
      </c>
      <c r="BL11" s="320">
        <f t="shared" si="9"/>
        <v>30860.005000000001</v>
      </c>
      <c r="BM11" s="317">
        <v>89774560</v>
      </c>
      <c r="BN11" s="315">
        <f t="shared" si="1"/>
        <v>8977456</v>
      </c>
      <c r="BO11" s="315"/>
      <c r="BP11" s="315">
        <f t="shared" si="2"/>
        <v>98752016</v>
      </c>
      <c r="BQ11" s="318" t="s">
        <v>633</v>
      </c>
    </row>
    <row r="12" spans="1:69" x14ac:dyDescent="0.25">
      <c r="A12" s="664">
        <v>41620</v>
      </c>
      <c r="B12" s="431" t="s">
        <v>2043</v>
      </c>
      <c r="C12" s="432" t="s">
        <v>2044</v>
      </c>
      <c r="D12" s="433" t="s">
        <v>594</v>
      </c>
      <c r="E12" s="434" t="s">
        <v>410</v>
      </c>
      <c r="F12" s="434">
        <v>120</v>
      </c>
      <c r="G12" s="433" t="s">
        <v>411</v>
      </c>
      <c r="H12" s="435"/>
      <c r="I12" s="435">
        <v>40</v>
      </c>
      <c r="J12" s="436">
        <v>376.8</v>
      </c>
      <c r="K12" s="441">
        <f t="shared" si="0"/>
        <v>16162.419944267514</v>
      </c>
      <c r="L12" s="438">
        <v>5531335</v>
      </c>
      <c r="M12" s="436">
        <f t="shared" si="3"/>
        <v>553133.5</v>
      </c>
      <c r="N12" s="436">
        <f t="shared" si="4"/>
        <v>5531.335</v>
      </c>
      <c r="O12" s="436">
        <f t="shared" si="5"/>
        <v>6089999.835</v>
      </c>
      <c r="P12" s="440" t="s">
        <v>416</v>
      </c>
      <c r="Q12" s="517"/>
      <c r="R12" s="517"/>
      <c r="S12" s="309">
        <v>41613</v>
      </c>
      <c r="T12" s="310" t="s">
        <v>1999</v>
      </c>
      <c r="U12" s="311" t="s">
        <v>2000</v>
      </c>
      <c r="V12" s="312" t="s">
        <v>562</v>
      </c>
      <c r="W12" s="313" t="s">
        <v>1742</v>
      </c>
      <c r="X12" s="313">
        <v>60</v>
      </c>
      <c r="Y12" s="312" t="s">
        <v>423</v>
      </c>
      <c r="Z12" s="314"/>
      <c r="AA12" s="314">
        <v>29</v>
      </c>
      <c r="AB12" s="315">
        <v>4710.68</v>
      </c>
      <c r="AC12" s="320">
        <f t="shared" si="10"/>
        <v>30860.005094805845</v>
      </c>
      <c r="AD12" s="317">
        <v>132156008</v>
      </c>
      <c r="AE12" s="315">
        <f t="shared" si="11"/>
        <v>13215600.800000001</v>
      </c>
      <c r="AF12" s="315"/>
      <c r="AG12" s="315">
        <f t="shared" si="12"/>
        <v>145371608.80000001</v>
      </c>
      <c r="AH12" s="318" t="s">
        <v>633</v>
      </c>
      <c r="AI12" s="517"/>
      <c r="AL12" s="309">
        <v>41628</v>
      </c>
      <c r="AM12" s="310" t="s">
        <v>2102</v>
      </c>
      <c r="AN12" s="311" t="s">
        <v>2106</v>
      </c>
      <c r="AO12" s="312" t="s">
        <v>537</v>
      </c>
      <c r="AP12" s="314">
        <v>36</v>
      </c>
      <c r="AQ12" s="315">
        <v>5534.8</v>
      </c>
      <c r="AR12" s="320">
        <f t="shared" si="8"/>
        <v>28054.549938570497</v>
      </c>
      <c r="AS12" s="317">
        <v>155276323</v>
      </c>
      <c r="AT12" s="320">
        <v>29457.279999999999</v>
      </c>
      <c r="AU12" s="317">
        <f t="shared" si="6"/>
        <v>163040153.34400001</v>
      </c>
      <c r="AV12" s="317">
        <f t="shared" si="7"/>
        <v>7763830.3440000117</v>
      </c>
      <c r="BB12" s="309">
        <v>41621</v>
      </c>
      <c r="BC12" s="310" t="s">
        <v>2055</v>
      </c>
      <c r="BD12" s="311" t="s">
        <v>2056</v>
      </c>
      <c r="BE12" s="312" t="s">
        <v>606</v>
      </c>
      <c r="BF12" s="313" t="s">
        <v>1742</v>
      </c>
      <c r="BG12" s="313">
        <v>60</v>
      </c>
      <c r="BH12" s="312" t="s">
        <v>423</v>
      </c>
      <c r="BI12" s="314"/>
      <c r="BJ12" s="314"/>
      <c r="BK12" s="315">
        <v>18.7</v>
      </c>
      <c r="BL12" s="320">
        <f t="shared" si="9"/>
        <v>30860.000000000004</v>
      </c>
      <c r="BM12" s="317">
        <v>524620</v>
      </c>
      <c r="BN12" s="315">
        <f t="shared" si="1"/>
        <v>52462</v>
      </c>
      <c r="BO12" s="315"/>
      <c r="BP12" s="315">
        <f t="shared" si="2"/>
        <v>577082</v>
      </c>
      <c r="BQ12" s="318" t="s">
        <v>633</v>
      </c>
    </row>
    <row r="13" spans="1:69" x14ac:dyDescent="0.25">
      <c r="A13" s="665">
        <v>41621</v>
      </c>
      <c r="B13" s="431" t="s">
        <v>2045</v>
      </c>
      <c r="C13" s="432" t="s">
        <v>2046</v>
      </c>
      <c r="D13" s="433" t="s">
        <v>598</v>
      </c>
      <c r="E13" s="434" t="s">
        <v>343</v>
      </c>
      <c r="F13" s="434">
        <v>58</v>
      </c>
      <c r="G13" s="433" t="s">
        <v>344</v>
      </c>
      <c r="H13" s="435">
        <v>22</v>
      </c>
      <c r="I13" s="435"/>
      <c r="J13" s="436">
        <v>414.7</v>
      </c>
      <c r="K13" s="441">
        <f t="shared" si="0"/>
        <v>4907.1625753556782</v>
      </c>
      <c r="L13" s="438">
        <v>1848320</v>
      </c>
      <c r="M13" s="436">
        <f t="shared" si="3"/>
        <v>184832</v>
      </c>
      <c r="N13" s="436">
        <f t="shared" si="4"/>
        <v>1848.32</v>
      </c>
      <c r="O13" s="436">
        <f t="shared" si="5"/>
        <v>2035000.3200000001</v>
      </c>
      <c r="P13" s="440" t="s">
        <v>611</v>
      </c>
      <c r="Q13" s="517"/>
      <c r="R13" s="517"/>
      <c r="S13" s="309">
        <v>41613</v>
      </c>
      <c r="T13" s="310" t="s">
        <v>2001</v>
      </c>
      <c r="U13" s="311" t="s">
        <v>2002</v>
      </c>
      <c r="V13" s="312" t="s">
        <v>562</v>
      </c>
      <c r="W13" s="313" t="s">
        <v>1742</v>
      </c>
      <c r="X13" s="313">
        <v>60</v>
      </c>
      <c r="Y13" s="312" t="s">
        <v>423</v>
      </c>
      <c r="Z13" s="314"/>
      <c r="AA13" s="314">
        <v>8</v>
      </c>
      <c r="AB13" s="315">
        <v>1289.32</v>
      </c>
      <c r="AC13" s="320">
        <f t="shared" si="10"/>
        <v>30860.004653615862</v>
      </c>
      <c r="AD13" s="317">
        <v>36171292</v>
      </c>
      <c r="AE13" s="315">
        <f t="shared" si="11"/>
        <v>3617129.2</v>
      </c>
      <c r="AF13" s="315"/>
      <c r="AG13" s="315">
        <f t="shared" si="12"/>
        <v>39788421.200000003</v>
      </c>
      <c r="AH13" s="318" t="s">
        <v>633</v>
      </c>
      <c r="AI13" s="517"/>
      <c r="AL13" s="309">
        <v>41628</v>
      </c>
      <c r="AM13" s="310" t="s">
        <v>2103</v>
      </c>
      <c r="AN13" s="311" t="s">
        <v>2107</v>
      </c>
      <c r="AO13" s="312" t="s">
        <v>537</v>
      </c>
      <c r="AP13" s="314">
        <v>36</v>
      </c>
      <c r="AQ13" s="315">
        <v>5356.65</v>
      </c>
      <c r="AR13" s="320">
        <f t="shared" si="8"/>
        <v>28054.549951928911</v>
      </c>
      <c r="AS13" s="317">
        <v>150278405</v>
      </c>
      <c r="AT13" s="320">
        <v>29457.279999999999</v>
      </c>
      <c r="AU13" s="317">
        <f t="shared" si="6"/>
        <v>157792338.91199997</v>
      </c>
      <c r="AV13" s="317">
        <f t="shared" si="7"/>
        <v>7513933.9119999707</v>
      </c>
      <c r="BB13" s="309">
        <v>41624</v>
      </c>
      <c r="BC13" s="310" t="s">
        <v>2057</v>
      </c>
      <c r="BD13" s="311" t="s">
        <v>2058</v>
      </c>
      <c r="BE13" s="312" t="s">
        <v>606</v>
      </c>
      <c r="BF13" s="313" t="s">
        <v>1742</v>
      </c>
      <c r="BG13" s="313">
        <v>60</v>
      </c>
      <c r="BH13" s="312" t="s">
        <v>423</v>
      </c>
      <c r="BI13" s="314"/>
      <c r="BJ13" s="314">
        <v>8</v>
      </c>
      <c r="BK13" s="315">
        <v>1181.3</v>
      </c>
      <c r="BL13" s="320">
        <f t="shared" si="9"/>
        <v>30860.005079150094</v>
      </c>
      <c r="BM13" s="317">
        <v>33140840</v>
      </c>
      <c r="BN13" s="315">
        <f t="shared" si="1"/>
        <v>3314084</v>
      </c>
      <c r="BO13" s="315"/>
      <c r="BP13" s="315">
        <f t="shared" si="2"/>
        <v>36454924</v>
      </c>
      <c r="BQ13" s="318" t="s">
        <v>633</v>
      </c>
    </row>
    <row r="14" spans="1:69" x14ac:dyDescent="0.25">
      <c r="A14" s="665">
        <v>41621</v>
      </c>
      <c r="B14" s="431" t="s">
        <v>2045</v>
      </c>
      <c r="C14" s="432" t="s">
        <v>2046</v>
      </c>
      <c r="D14" s="433" t="s">
        <v>598</v>
      </c>
      <c r="E14" s="434" t="s">
        <v>43</v>
      </c>
      <c r="F14" s="434">
        <v>50</v>
      </c>
      <c r="G14" s="433" t="s">
        <v>359</v>
      </c>
      <c r="H14" s="435">
        <v>13</v>
      </c>
      <c r="I14" s="435"/>
      <c r="J14" s="436">
        <v>170.56</v>
      </c>
      <c r="K14" s="441">
        <f t="shared" si="0"/>
        <v>5499.9972150562853</v>
      </c>
      <c r="L14" s="438">
        <v>852025</v>
      </c>
      <c r="M14" s="436">
        <f t="shared" si="3"/>
        <v>85202.5</v>
      </c>
      <c r="N14" s="436">
        <f t="shared" si="4"/>
        <v>852.02499999999998</v>
      </c>
      <c r="O14" s="436">
        <f t="shared" si="5"/>
        <v>938079.52500000002</v>
      </c>
      <c r="P14" s="440" t="s">
        <v>611</v>
      </c>
      <c r="Q14" s="517"/>
      <c r="R14" s="517"/>
      <c r="S14" s="309">
        <v>41614</v>
      </c>
      <c r="T14" s="310" t="s">
        <v>2014</v>
      </c>
      <c r="U14" s="311" t="s">
        <v>2016</v>
      </c>
      <c r="V14" s="312" t="s">
        <v>580</v>
      </c>
      <c r="W14" s="313" t="s">
        <v>1742</v>
      </c>
      <c r="X14" s="313">
        <v>60</v>
      </c>
      <c r="Y14" s="312" t="s">
        <v>423</v>
      </c>
      <c r="Z14" s="314"/>
      <c r="AA14" s="314">
        <v>17</v>
      </c>
      <c r="AB14" s="315">
        <v>2600</v>
      </c>
      <c r="AC14" s="320">
        <f t="shared" si="10"/>
        <v>30860.005000000001</v>
      </c>
      <c r="AD14" s="317">
        <v>72941830</v>
      </c>
      <c r="AE14" s="315">
        <f t="shared" si="11"/>
        <v>7294183</v>
      </c>
      <c r="AF14" s="315"/>
      <c r="AG14" s="315">
        <f t="shared" si="12"/>
        <v>80236013</v>
      </c>
      <c r="AH14" s="318" t="s">
        <v>633</v>
      </c>
      <c r="AI14" s="517"/>
      <c r="AL14" s="309">
        <v>41630</v>
      </c>
      <c r="AM14" s="310" t="s">
        <v>2235</v>
      </c>
      <c r="AN14" s="311" t="s">
        <v>2114</v>
      </c>
      <c r="AO14" s="312" t="s">
        <v>537</v>
      </c>
      <c r="AP14" s="314">
        <v>36</v>
      </c>
      <c r="AQ14" s="315">
        <v>5423.4</v>
      </c>
      <c r="AR14" s="320">
        <f t="shared" si="8"/>
        <v>28054.549913338498</v>
      </c>
      <c r="AS14" s="317">
        <v>152151046</v>
      </c>
      <c r="AT14" s="320">
        <v>29457.279999999999</v>
      </c>
      <c r="AU14" s="317">
        <f t="shared" si="6"/>
        <v>159758612.35199997</v>
      </c>
      <c r="AV14" s="317">
        <f t="shared" si="7"/>
        <v>7607566.3519999683</v>
      </c>
      <c r="BB14" s="309">
        <v>41613</v>
      </c>
      <c r="BC14" s="310" t="s">
        <v>2003</v>
      </c>
      <c r="BD14" s="311" t="s">
        <v>2004</v>
      </c>
      <c r="BE14" s="312" t="s">
        <v>537</v>
      </c>
      <c r="BF14" s="313" t="s">
        <v>1743</v>
      </c>
      <c r="BG14" s="313">
        <v>60</v>
      </c>
      <c r="BH14" s="312" t="s">
        <v>423</v>
      </c>
      <c r="BI14" s="314"/>
      <c r="BJ14" s="314">
        <v>27</v>
      </c>
      <c r="BK14" s="315">
        <v>4106.55</v>
      </c>
      <c r="BL14" s="320">
        <f t="shared" si="9"/>
        <v>30860.004918970913</v>
      </c>
      <c r="BM14" s="317">
        <v>115207412</v>
      </c>
      <c r="BN14" s="315">
        <f t="shared" si="1"/>
        <v>11520741.200000001</v>
      </c>
      <c r="BO14" s="315"/>
      <c r="BP14" s="315">
        <f t="shared" si="2"/>
        <v>126728153.2</v>
      </c>
      <c r="BQ14" s="318" t="s">
        <v>633</v>
      </c>
    </row>
    <row r="15" spans="1:69" x14ac:dyDescent="0.25">
      <c r="A15" s="665">
        <v>41621</v>
      </c>
      <c r="B15" s="431" t="s">
        <v>2045</v>
      </c>
      <c r="C15" s="432" t="s">
        <v>2046</v>
      </c>
      <c r="D15" s="433" t="s">
        <v>598</v>
      </c>
      <c r="E15" s="434" t="s">
        <v>43</v>
      </c>
      <c r="F15" s="434">
        <v>50</v>
      </c>
      <c r="G15" s="433" t="s">
        <v>344</v>
      </c>
      <c r="H15" s="435">
        <v>51</v>
      </c>
      <c r="I15" s="435"/>
      <c r="J15" s="436">
        <v>828.75</v>
      </c>
      <c r="K15" s="441">
        <f t="shared" si="0"/>
        <v>5692.307500452489</v>
      </c>
      <c r="L15" s="438">
        <v>4284741</v>
      </c>
      <c r="M15" s="436">
        <f t="shared" si="3"/>
        <v>428474.10000000003</v>
      </c>
      <c r="N15" s="436">
        <f t="shared" si="4"/>
        <v>4284.741</v>
      </c>
      <c r="O15" s="436">
        <f t="shared" si="5"/>
        <v>4717499.841</v>
      </c>
      <c r="P15" s="440" t="s">
        <v>611</v>
      </c>
      <c r="Q15" s="517"/>
      <c r="R15" s="517"/>
      <c r="S15" s="309">
        <v>41621</v>
      </c>
      <c r="T15" s="310" t="s">
        <v>2053</v>
      </c>
      <c r="U15" s="311" t="s">
        <v>2054</v>
      </c>
      <c r="V15" s="312" t="s">
        <v>636</v>
      </c>
      <c r="W15" s="313" t="s">
        <v>1742</v>
      </c>
      <c r="X15" s="313">
        <v>60</v>
      </c>
      <c r="Y15" s="312" t="s">
        <v>423</v>
      </c>
      <c r="Z15" s="314"/>
      <c r="AA15" s="314">
        <v>20</v>
      </c>
      <c r="AB15" s="315">
        <v>3200</v>
      </c>
      <c r="AC15" s="320">
        <f t="shared" si="10"/>
        <v>30860.005000000001</v>
      </c>
      <c r="AD15" s="317">
        <v>89774560</v>
      </c>
      <c r="AE15" s="315">
        <f t="shared" si="11"/>
        <v>8977456</v>
      </c>
      <c r="AF15" s="315"/>
      <c r="AG15" s="315">
        <f t="shared" si="12"/>
        <v>98752016</v>
      </c>
      <c r="AH15" s="318" t="s">
        <v>633</v>
      </c>
      <c r="AI15" s="517"/>
      <c r="AL15" s="309">
        <v>41630</v>
      </c>
      <c r="AM15" s="310" t="s">
        <v>2109</v>
      </c>
      <c r="AN15" s="311" t="s">
        <v>2115</v>
      </c>
      <c r="AO15" s="312" t="s">
        <v>537</v>
      </c>
      <c r="AP15" s="314">
        <v>36</v>
      </c>
      <c r="AQ15" s="315">
        <v>5474.4</v>
      </c>
      <c r="AR15" s="320">
        <f t="shared" si="8"/>
        <v>28054.550087680844</v>
      </c>
      <c r="AS15" s="317">
        <v>153581829</v>
      </c>
      <c r="AT15" s="320">
        <v>29457.279999999999</v>
      </c>
      <c r="AU15" s="317">
        <f t="shared" si="6"/>
        <v>161260933.63199997</v>
      </c>
      <c r="AV15" s="317">
        <f t="shared" si="7"/>
        <v>7679104.6319999695</v>
      </c>
      <c r="BB15" s="309">
        <v>41614</v>
      </c>
      <c r="BC15" s="310" t="s">
        <v>2005</v>
      </c>
      <c r="BD15" s="311" t="s">
        <v>2006</v>
      </c>
      <c r="BE15" s="312" t="s">
        <v>537</v>
      </c>
      <c r="BF15" s="313" t="s">
        <v>1743</v>
      </c>
      <c r="BG15" s="313">
        <v>60</v>
      </c>
      <c r="BH15" s="312" t="s">
        <v>423</v>
      </c>
      <c r="BI15" s="314"/>
      <c r="BJ15" s="314">
        <v>36</v>
      </c>
      <c r="BK15" s="315">
        <v>5578.1</v>
      </c>
      <c r="BL15" s="320">
        <f t="shared" si="9"/>
        <v>30860.004929994084</v>
      </c>
      <c r="BM15" s="317">
        <v>156491085</v>
      </c>
      <c r="BN15" s="315">
        <f t="shared" si="1"/>
        <v>15649108.5</v>
      </c>
      <c r="BO15" s="315"/>
      <c r="BP15" s="315">
        <f t="shared" si="2"/>
        <v>172140193.5</v>
      </c>
      <c r="BQ15" s="318" t="s">
        <v>633</v>
      </c>
    </row>
    <row r="16" spans="1:69" x14ac:dyDescent="0.25">
      <c r="A16" s="666">
        <v>41624</v>
      </c>
      <c r="B16" s="448"/>
      <c r="C16" s="449" t="s">
        <v>2060</v>
      </c>
      <c r="D16" s="450" t="s">
        <v>601</v>
      </c>
      <c r="E16" s="451" t="s">
        <v>2047</v>
      </c>
      <c r="F16" s="451"/>
      <c r="G16" s="450"/>
      <c r="H16" s="452"/>
      <c r="I16" s="452"/>
      <c r="J16" s="453"/>
      <c r="K16" s="454" t="e">
        <f t="shared" si="0"/>
        <v>#DIV/0!</v>
      </c>
      <c r="L16" s="455">
        <v>15740748</v>
      </c>
      <c r="M16" s="453">
        <f t="shared" si="3"/>
        <v>1574074.8</v>
      </c>
      <c r="N16" s="453">
        <f>L16*-2%</f>
        <v>-314814.96000000002</v>
      </c>
      <c r="O16" s="453">
        <f t="shared" si="5"/>
        <v>17000007.84</v>
      </c>
      <c r="P16" s="456" t="s">
        <v>2063</v>
      </c>
      <c r="Q16" s="517"/>
      <c r="R16" s="517"/>
      <c r="S16" s="309">
        <v>41621</v>
      </c>
      <c r="T16" s="310" t="s">
        <v>2055</v>
      </c>
      <c r="U16" s="311" t="s">
        <v>2056</v>
      </c>
      <c r="V16" s="312" t="s">
        <v>606</v>
      </c>
      <c r="W16" s="313" t="s">
        <v>1742</v>
      </c>
      <c r="X16" s="313">
        <v>60</v>
      </c>
      <c r="Y16" s="312" t="s">
        <v>423</v>
      </c>
      <c r="Z16" s="314"/>
      <c r="AA16" s="314"/>
      <c r="AB16" s="315">
        <v>18.7</v>
      </c>
      <c r="AC16" s="320">
        <f t="shared" si="10"/>
        <v>30860.000000000004</v>
      </c>
      <c r="AD16" s="317">
        <v>524620</v>
      </c>
      <c r="AE16" s="315">
        <f t="shared" si="11"/>
        <v>52462</v>
      </c>
      <c r="AF16" s="315"/>
      <c r="AG16" s="315">
        <f t="shared" si="12"/>
        <v>577082</v>
      </c>
      <c r="AH16" s="318" t="s">
        <v>633</v>
      </c>
      <c r="AI16" s="517"/>
      <c r="AL16" s="309">
        <v>41630</v>
      </c>
      <c r="AM16" s="310" t="s">
        <v>2110</v>
      </c>
      <c r="AN16" s="311" t="s">
        <v>2120</v>
      </c>
      <c r="AO16" s="312" t="s">
        <v>537</v>
      </c>
      <c r="AP16" s="314">
        <v>36</v>
      </c>
      <c r="AQ16" s="315">
        <v>5371.4</v>
      </c>
      <c r="AR16" s="320">
        <f t="shared" si="8"/>
        <v>28054.550024202257</v>
      </c>
      <c r="AS16" s="317">
        <v>150692210</v>
      </c>
      <c r="AT16" s="320">
        <v>29457.279999999999</v>
      </c>
      <c r="AU16" s="317">
        <f t="shared" si="6"/>
        <v>158226833.792</v>
      </c>
      <c r="AV16" s="317">
        <f t="shared" si="7"/>
        <v>7534623.7919999957</v>
      </c>
      <c r="BB16" s="309">
        <v>41614</v>
      </c>
      <c r="BC16" s="310" t="s">
        <v>2007</v>
      </c>
      <c r="BD16" s="311" t="s">
        <v>2008</v>
      </c>
      <c r="BE16" s="312" t="s">
        <v>537</v>
      </c>
      <c r="BF16" s="313" t="s">
        <v>1743</v>
      </c>
      <c r="BG16" s="313">
        <v>60</v>
      </c>
      <c r="BH16" s="312" t="s">
        <v>423</v>
      </c>
      <c r="BI16" s="314"/>
      <c r="BJ16" s="314">
        <v>36</v>
      </c>
      <c r="BK16" s="315">
        <v>5451.7</v>
      </c>
      <c r="BL16" s="320">
        <f t="shared" si="9"/>
        <v>30860.0049525836</v>
      </c>
      <c r="BM16" s="317">
        <v>152944990</v>
      </c>
      <c r="BN16" s="315">
        <f t="shared" si="1"/>
        <v>15294499</v>
      </c>
      <c r="BO16" s="315"/>
      <c r="BP16" s="315">
        <f t="shared" si="2"/>
        <v>168239489</v>
      </c>
      <c r="BQ16" s="318" t="s">
        <v>633</v>
      </c>
    </row>
    <row r="17" spans="1:69" x14ac:dyDescent="0.25">
      <c r="A17" s="666">
        <v>41624</v>
      </c>
      <c r="B17" s="448" t="s">
        <v>2059</v>
      </c>
      <c r="C17" s="449" t="s">
        <v>2061</v>
      </c>
      <c r="D17" s="450" t="s">
        <v>601</v>
      </c>
      <c r="E17" s="451" t="s">
        <v>410</v>
      </c>
      <c r="F17" s="451">
        <v>120</v>
      </c>
      <c r="G17" s="450" t="s">
        <v>411</v>
      </c>
      <c r="H17" s="452"/>
      <c r="I17" s="452">
        <v>40</v>
      </c>
      <c r="J17" s="453">
        <v>376.8</v>
      </c>
      <c r="K17" s="454">
        <f t="shared" si="0"/>
        <v>17622.08062898089</v>
      </c>
      <c r="L17" s="455">
        <v>6030881</v>
      </c>
      <c r="M17" s="453">
        <f t="shared" si="3"/>
        <v>603088.1</v>
      </c>
      <c r="N17" s="453">
        <f t="shared" si="4"/>
        <v>6030.8810000000003</v>
      </c>
      <c r="O17" s="453">
        <f t="shared" si="5"/>
        <v>6639999.9809999997</v>
      </c>
      <c r="P17" s="456" t="s">
        <v>2062</v>
      </c>
      <c r="Q17" s="517"/>
      <c r="R17" s="517"/>
      <c r="S17" s="309">
        <v>41624</v>
      </c>
      <c r="T17" s="310" t="s">
        <v>2057</v>
      </c>
      <c r="U17" s="311" t="s">
        <v>2058</v>
      </c>
      <c r="V17" s="312" t="s">
        <v>606</v>
      </c>
      <c r="W17" s="313" t="s">
        <v>1742</v>
      </c>
      <c r="X17" s="313">
        <v>60</v>
      </c>
      <c r="Y17" s="312" t="s">
        <v>423</v>
      </c>
      <c r="Z17" s="314"/>
      <c r="AA17" s="314">
        <v>8</v>
      </c>
      <c r="AB17" s="315">
        <v>1181.3</v>
      </c>
      <c r="AC17" s="320">
        <f t="shared" si="10"/>
        <v>30860.005079150094</v>
      </c>
      <c r="AD17" s="317">
        <v>33140840</v>
      </c>
      <c r="AE17" s="315">
        <f t="shared" si="11"/>
        <v>3314084</v>
      </c>
      <c r="AF17" s="315"/>
      <c r="AG17" s="315">
        <f t="shared" si="12"/>
        <v>36454924</v>
      </c>
      <c r="AH17" s="318" t="s">
        <v>633</v>
      </c>
      <c r="AI17" s="517"/>
      <c r="AL17" s="309">
        <v>41631</v>
      </c>
      <c r="AM17" s="310" t="s">
        <v>2116</v>
      </c>
      <c r="AN17" s="311" t="s">
        <v>2121</v>
      </c>
      <c r="AO17" s="312" t="s">
        <v>537</v>
      </c>
      <c r="AP17" s="314">
        <v>26</v>
      </c>
      <c r="AQ17" s="315">
        <v>5159.1499999999996</v>
      </c>
      <c r="AR17" s="320">
        <f t="shared" si="8"/>
        <v>28054.550071232665</v>
      </c>
      <c r="AS17" s="317">
        <v>144737632</v>
      </c>
      <c r="AT17" s="320">
        <v>29457.279999999999</v>
      </c>
      <c r="AU17" s="317">
        <f t="shared" si="6"/>
        <v>151974526.11199999</v>
      </c>
      <c r="AV17" s="317">
        <f t="shared" si="7"/>
        <v>7236894.1119999886</v>
      </c>
      <c r="BB17" s="309">
        <v>41614</v>
      </c>
      <c r="BC17" s="310" t="s">
        <v>2012</v>
      </c>
      <c r="BD17" s="311" t="s">
        <v>2013</v>
      </c>
      <c r="BE17" s="312" t="s">
        <v>537</v>
      </c>
      <c r="BF17" s="313" t="s">
        <v>1743</v>
      </c>
      <c r="BG17" s="313">
        <v>60</v>
      </c>
      <c r="BH17" s="312" t="s">
        <v>423</v>
      </c>
      <c r="BI17" s="314"/>
      <c r="BJ17" s="314">
        <v>36</v>
      </c>
      <c r="BK17" s="315">
        <v>5553.85</v>
      </c>
      <c r="BL17" s="320">
        <f t="shared" si="9"/>
        <v>30860.005095564338</v>
      </c>
      <c r="BM17" s="317">
        <v>155810763</v>
      </c>
      <c r="BN17" s="315">
        <f t="shared" si="1"/>
        <v>15581076.300000001</v>
      </c>
      <c r="BO17" s="315"/>
      <c r="BP17" s="315">
        <f t="shared" si="2"/>
        <v>171391839.30000001</v>
      </c>
      <c r="BQ17" s="318" t="s">
        <v>633</v>
      </c>
    </row>
    <row r="18" spans="1:69" x14ac:dyDescent="0.25">
      <c r="A18" s="666">
        <v>41624</v>
      </c>
      <c r="B18" s="448" t="s">
        <v>2064</v>
      </c>
      <c r="C18" s="449" t="s">
        <v>2065</v>
      </c>
      <c r="D18" s="450" t="s">
        <v>612</v>
      </c>
      <c r="E18" s="451" t="s">
        <v>2039</v>
      </c>
      <c r="F18" s="451">
        <v>80</v>
      </c>
      <c r="G18" s="450" t="s">
        <v>944</v>
      </c>
      <c r="H18" s="452"/>
      <c r="I18" s="452">
        <v>42</v>
      </c>
      <c r="J18" s="453">
        <v>4913.6499999999996</v>
      </c>
      <c r="K18" s="454">
        <f t="shared" si="0"/>
        <v>27800.250112034846</v>
      </c>
      <c r="L18" s="455">
        <v>124069663</v>
      </c>
      <c r="M18" s="453">
        <f t="shared" si="3"/>
        <v>12406966.300000001</v>
      </c>
      <c r="N18" s="453">
        <f t="shared" si="4"/>
        <v>124069.663</v>
      </c>
      <c r="O18" s="453">
        <f t="shared" si="5"/>
        <v>136600698.963</v>
      </c>
      <c r="P18" s="456" t="s">
        <v>2040</v>
      </c>
      <c r="Q18" s="517"/>
      <c r="R18" s="517"/>
      <c r="S18" s="309">
        <v>41613</v>
      </c>
      <c r="T18" s="310" t="s">
        <v>2003</v>
      </c>
      <c r="U18" s="311" t="s">
        <v>2004</v>
      </c>
      <c r="V18" s="312" t="s">
        <v>537</v>
      </c>
      <c r="W18" s="313" t="s">
        <v>1743</v>
      </c>
      <c r="X18" s="313">
        <v>60</v>
      </c>
      <c r="Y18" s="312" t="s">
        <v>423</v>
      </c>
      <c r="Z18" s="314"/>
      <c r="AA18" s="314">
        <v>27</v>
      </c>
      <c r="AB18" s="315">
        <v>4106.55</v>
      </c>
      <c r="AC18" s="320">
        <f t="shared" si="10"/>
        <v>30860.004918970913</v>
      </c>
      <c r="AD18" s="317">
        <v>115207412</v>
      </c>
      <c r="AE18" s="315">
        <f t="shared" si="11"/>
        <v>11520741.200000001</v>
      </c>
      <c r="AF18" s="315"/>
      <c r="AG18" s="315">
        <f t="shared" si="12"/>
        <v>126728153.2</v>
      </c>
      <c r="AH18" s="318" t="s">
        <v>633</v>
      </c>
      <c r="AI18" s="517"/>
      <c r="AL18" s="309">
        <v>41631</v>
      </c>
      <c r="AM18" s="310" t="s">
        <v>2117</v>
      </c>
      <c r="AN18" s="311" t="s">
        <v>2122</v>
      </c>
      <c r="AO18" s="312" t="s">
        <v>537</v>
      </c>
      <c r="AP18" s="314">
        <v>36</v>
      </c>
      <c r="AQ18" s="315">
        <v>5526.85</v>
      </c>
      <c r="AR18" s="320">
        <f t="shared" si="8"/>
        <v>28054.557116621581</v>
      </c>
      <c r="AS18" s="317">
        <v>155053329</v>
      </c>
      <c r="AT18" s="320">
        <v>29457.279999999999</v>
      </c>
      <c r="AU18" s="317">
        <f t="shared" si="6"/>
        <v>162805967.96799999</v>
      </c>
      <c r="AV18" s="317">
        <f t="shared" si="7"/>
        <v>7752638.9679999948</v>
      </c>
      <c r="BB18" s="309">
        <v>41614</v>
      </c>
      <c r="BC18" s="310" t="s">
        <v>2014</v>
      </c>
      <c r="BD18" s="311" t="s">
        <v>2015</v>
      </c>
      <c r="BE18" s="312" t="s">
        <v>537</v>
      </c>
      <c r="BF18" s="313" t="s">
        <v>1743</v>
      </c>
      <c r="BG18" s="313">
        <v>60</v>
      </c>
      <c r="BH18" s="312" t="s">
        <v>423</v>
      </c>
      <c r="BI18" s="314"/>
      <c r="BJ18" s="314">
        <v>12</v>
      </c>
      <c r="BK18" s="315">
        <v>1841.4</v>
      </c>
      <c r="BL18" s="320">
        <f t="shared" si="9"/>
        <v>30860.004778972521</v>
      </c>
      <c r="BM18" s="317">
        <v>51659648</v>
      </c>
      <c r="BN18" s="315">
        <f t="shared" si="1"/>
        <v>5165964.8000000007</v>
      </c>
      <c r="BO18" s="315"/>
      <c r="BP18" s="315">
        <f t="shared" si="2"/>
        <v>56825612.799999997</v>
      </c>
      <c r="BQ18" s="318" t="s">
        <v>633</v>
      </c>
    </row>
    <row r="19" spans="1:69" x14ac:dyDescent="0.25">
      <c r="A19" s="666">
        <v>41625</v>
      </c>
      <c r="B19" s="448" t="s">
        <v>2066</v>
      </c>
      <c r="C19" s="449" t="s">
        <v>2067</v>
      </c>
      <c r="D19" s="450" t="s">
        <v>634</v>
      </c>
      <c r="E19" s="451" t="s">
        <v>2068</v>
      </c>
      <c r="F19" s="451">
        <v>96</v>
      </c>
      <c r="G19" s="450" t="s">
        <v>2069</v>
      </c>
      <c r="H19" s="452"/>
      <c r="I19" s="452">
        <v>17</v>
      </c>
      <c r="J19" s="453">
        <v>2997</v>
      </c>
      <c r="K19" s="454">
        <f t="shared" si="0"/>
        <v>25323</v>
      </c>
      <c r="L19" s="455">
        <v>68931000</v>
      </c>
      <c r="M19" s="453">
        <f t="shared" si="3"/>
        <v>6893100</v>
      </c>
      <c r="N19" s="453">
        <f t="shared" si="4"/>
        <v>68931</v>
      </c>
      <c r="O19" s="453">
        <f t="shared" si="5"/>
        <v>75893031</v>
      </c>
      <c r="P19" s="456" t="s">
        <v>1031</v>
      </c>
      <c r="Q19" s="517"/>
      <c r="R19" s="517"/>
      <c r="S19" s="309">
        <v>41614</v>
      </c>
      <c r="T19" s="310" t="s">
        <v>2005</v>
      </c>
      <c r="U19" s="311" t="s">
        <v>2006</v>
      </c>
      <c r="V19" s="312" t="s">
        <v>537</v>
      </c>
      <c r="W19" s="313" t="s">
        <v>1743</v>
      </c>
      <c r="X19" s="313">
        <v>60</v>
      </c>
      <c r="Y19" s="312" t="s">
        <v>423</v>
      </c>
      <c r="Z19" s="314"/>
      <c r="AA19" s="314">
        <v>36</v>
      </c>
      <c r="AB19" s="315">
        <v>5578.1</v>
      </c>
      <c r="AC19" s="320">
        <f t="shared" si="10"/>
        <v>30860.004929994084</v>
      </c>
      <c r="AD19" s="317">
        <v>156491085</v>
      </c>
      <c r="AE19" s="315">
        <f t="shared" si="11"/>
        <v>15649108.5</v>
      </c>
      <c r="AF19" s="315"/>
      <c r="AG19" s="315">
        <f t="shared" si="12"/>
        <v>172140193.5</v>
      </c>
      <c r="AH19" s="318" t="s">
        <v>633</v>
      </c>
      <c r="AI19" s="517"/>
      <c r="AL19" s="309">
        <v>41631</v>
      </c>
      <c r="AM19" s="310" t="s">
        <v>2119</v>
      </c>
      <c r="AN19" s="311" t="s">
        <v>2123</v>
      </c>
      <c r="AO19" s="312" t="s">
        <v>537</v>
      </c>
      <c r="AP19" s="314">
        <v>36</v>
      </c>
      <c r="AQ19" s="315">
        <v>5574.45</v>
      </c>
      <c r="AR19" s="320">
        <f t="shared" si="8"/>
        <v>28054.549955601004</v>
      </c>
      <c r="AS19" s="317">
        <v>156388686</v>
      </c>
      <c r="AT19" s="320">
        <v>29457.279999999999</v>
      </c>
      <c r="AU19" s="317">
        <f t="shared" si="6"/>
        <v>164208134.49599999</v>
      </c>
      <c r="AV19" s="317">
        <f t="shared" si="7"/>
        <v>7819448.4959999919</v>
      </c>
      <c r="BB19" s="309">
        <v>41628</v>
      </c>
      <c r="BC19" s="310" t="s">
        <v>2093</v>
      </c>
      <c r="BD19" s="311" t="s">
        <v>2094</v>
      </c>
      <c r="BE19" s="312" t="s">
        <v>348</v>
      </c>
      <c r="BF19" s="313" t="s">
        <v>1743</v>
      </c>
      <c r="BG19" s="313">
        <v>60</v>
      </c>
      <c r="BH19" s="312" t="s">
        <v>420</v>
      </c>
      <c r="BI19" s="314"/>
      <c r="BJ19" s="314">
        <v>37</v>
      </c>
      <c r="BK19" s="315">
        <v>7484.8</v>
      </c>
      <c r="BL19" s="320">
        <f t="shared" si="9"/>
        <v>30860.005023514324</v>
      </c>
      <c r="BM19" s="317">
        <v>209982696</v>
      </c>
      <c r="BN19" s="315">
        <f t="shared" si="1"/>
        <v>20998269.600000001</v>
      </c>
      <c r="BO19" s="315"/>
      <c r="BP19" s="315">
        <f t="shared" si="2"/>
        <v>230980965.59999999</v>
      </c>
      <c r="BQ19" s="318" t="s">
        <v>633</v>
      </c>
    </row>
    <row r="20" spans="1:69" x14ac:dyDescent="0.25">
      <c r="A20" s="666">
        <v>41626</v>
      </c>
      <c r="B20" s="448" t="s">
        <v>2070</v>
      </c>
      <c r="C20" s="449" t="s">
        <v>2071</v>
      </c>
      <c r="D20" s="450" t="s">
        <v>639</v>
      </c>
      <c r="E20" s="451" t="s">
        <v>406</v>
      </c>
      <c r="F20" s="451">
        <v>125</v>
      </c>
      <c r="G20" s="450" t="s">
        <v>407</v>
      </c>
      <c r="H20" s="452"/>
      <c r="I20" s="452">
        <v>1</v>
      </c>
      <c r="J20" s="453">
        <v>108.35</v>
      </c>
      <c r="K20" s="454">
        <f t="shared" si="0"/>
        <v>24499.998689432396</v>
      </c>
      <c r="L20" s="455">
        <v>2411058</v>
      </c>
      <c r="M20" s="453">
        <f t="shared" si="3"/>
        <v>241105.80000000002</v>
      </c>
      <c r="N20" s="453">
        <f t="shared" si="4"/>
        <v>2411.058</v>
      </c>
      <c r="O20" s="453">
        <f t="shared" si="5"/>
        <v>2654574.858</v>
      </c>
      <c r="P20" s="456" t="s">
        <v>329</v>
      </c>
      <c r="Q20" s="517"/>
      <c r="R20" s="517"/>
      <c r="S20" s="309">
        <v>41614</v>
      </c>
      <c r="T20" s="310" t="s">
        <v>2007</v>
      </c>
      <c r="U20" s="311" t="s">
        <v>2008</v>
      </c>
      <c r="V20" s="312" t="s">
        <v>537</v>
      </c>
      <c r="W20" s="313" t="s">
        <v>1743</v>
      </c>
      <c r="X20" s="313">
        <v>60</v>
      </c>
      <c r="Y20" s="312" t="s">
        <v>423</v>
      </c>
      <c r="Z20" s="314"/>
      <c r="AA20" s="314">
        <v>36</v>
      </c>
      <c r="AB20" s="315">
        <v>5451.7</v>
      </c>
      <c r="AC20" s="320">
        <f t="shared" si="10"/>
        <v>30860.0049525836</v>
      </c>
      <c r="AD20" s="317">
        <v>152944990</v>
      </c>
      <c r="AE20" s="315">
        <f t="shared" si="11"/>
        <v>15294499</v>
      </c>
      <c r="AF20" s="315"/>
      <c r="AG20" s="315">
        <f t="shared" si="12"/>
        <v>168239489</v>
      </c>
      <c r="AH20" s="318" t="s">
        <v>633</v>
      </c>
      <c r="AI20" s="517"/>
      <c r="AL20" s="309">
        <v>41633</v>
      </c>
      <c r="AM20" s="310" t="s">
        <v>2137</v>
      </c>
      <c r="AN20" s="311" t="s">
        <v>2140</v>
      </c>
      <c r="AO20" s="312" t="s">
        <v>537</v>
      </c>
      <c r="AP20" s="314">
        <v>36</v>
      </c>
      <c r="AQ20" s="315">
        <v>5674.45</v>
      </c>
      <c r="AR20" s="320">
        <f t="shared" si="8"/>
        <v>28054.549956383438</v>
      </c>
      <c r="AS20" s="317">
        <v>159194141</v>
      </c>
      <c r="AT20" s="320">
        <v>29457.279999999999</v>
      </c>
      <c r="AU20" s="317">
        <f t="shared" si="6"/>
        <v>167153862.49599999</v>
      </c>
      <c r="AV20" s="317">
        <f t="shared" si="7"/>
        <v>7959721.4959999919</v>
      </c>
      <c r="BB20" s="309">
        <v>41628</v>
      </c>
      <c r="BC20" s="310" t="s">
        <v>2097</v>
      </c>
      <c r="BD20" s="311" t="s">
        <v>2098</v>
      </c>
      <c r="BE20" s="312" t="s">
        <v>537</v>
      </c>
      <c r="BF20" s="313" t="s">
        <v>1743</v>
      </c>
      <c r="BG20" s="313">
        <v>60</v>
      </c>
      <c r="BH20" s="312" t="s">
        <v>420</v>
      </c>
      <c r="BI20" s="314"/>
      <c r="BJ20" s="314">
        <v>11</v>
      </c>
      <c r="BK20" s="315">
        <v>2374.4</v>
      </c>
      <c r="BL20" s="320">
        <f t="shared" si="9"/>
        <v>30860.005222371969</v>
      </c>
      <c r="BM20" s="317">
        <v>66612724</v>
      </c>
      <c r="BN20" s="315">
        <f t="shared" si="1"/>
        <v>6661272.4000000004</v>
      </c>
      <c r="BO20" s="315"/>
      <c r="BP20" s="315">
        <f t="shared" si="2"/>
        <v>73273996.400000006</v>
      </c>
      <c r="BQ20" s="318" t="s">
        <v>633</v>
      </c>
    </row>
    <row r="21" spans="1:69" x14ac:dyDescent="0.25">
      <c r="A21" s="666">
        <v>41626</v>
      </c>
      <c r="B21" s="448" t="s">
        <v>2072</v>
      </c>
      <c r="C21" s="449" t="s">
        <v>2073</v>
      </c>
      <c r="D21" s="450" t="s">
        <v>619</v>
      </c>
      <c r="E21" s="451" t="s">
        <v>592</v>
      </c>
      <c r="F21" s="451">
        <v>53</v>
      </c>
      <c r="G21" s="450" t="s">
        <v>324</v>
      </c>
      <c r="H21" s="452">
        <v>420</v>
      </c>
      <c r="I21" s="452"/>
      <c r="J21" s="453">
        <v>5514.6</v>
      </c>
      <c r="K21" s="454"/>
      <c r="L21" s="455">
        <v>18381982</v>
      </c>
      <c r="M21" s="453">
        <f t="shared" si="3"/>
        <v>1838198.2000000002</v>
      </c>
      <c r="N21" s="453">
        <v>-367620</v>
      </c>
      <c r="O21" s="453">
        <f t="shared" si="5"/>
        <v>19852560.199999999</v>
      </c>
      <c r="P21" s="456" t="s">
        <v>2028</v>
      </c>
      <c r="Q21" s="517"/>
      <c r="R21" s="517"/>
      <c r="S21" s="309">
        <v>41614</v>
      </c>
      <c r="T21" s="310" t="s">
        <v>2012</v>
      </c>
      <c r="U21" s="311" t="s">
        <v>2013</v>
      </c>
      <c r="V21" s="312" t="s">
        <v>537</v>
      </c>
      <c r="W21" s="313" t="s">
        <v>1743</v>
      </c>
      <c r="X21" s="313">
        <v>60</v>
      </c>
      <c r="Y21" s="312" t="s">
        <v>423</v>
      </c>
      <c r="Z21" s="314"/>
      <c r="AA21" s="314">
        <v>36</v>
      </c>
      <c r="AB21" s="315">
        <v>5553.85</v>
      </c>
      <c r="AC21" s="320">
        <f t="shared" si="10"/>
        <v>30860.005095564338</v>
      </c>
      <c r="AD21" s="317">
        <v>155810763</v>
      </c>
      <c r="AE21" s="315">
        <f t="shared" si="11"/>
        <v>15581076.300000001</v>
      </c>
      <c r="AF21" s="315"/>
      <c r="AG21" s="315">
        <f t="shared" si="12"/>
        <v>171391839.30000001</v>
      </c>
      <c r="AH21" s="318" t="s">
        <v>633</v>
      </c>
      <c r="AI21" s="517"/>
      <c r="AL21" s="309">
        <v>41633</v>
      </c>
      <c r="AM21" s="310" t="s">
        <v>2138</v>
      </c>
      <c r="AN21" s="311" t="s">
        <v>2141</v>
      </c>
      <c r="AO21" s="312" t="s">
        <v>537</v>
      </c>
      <c r="AP21" s="314">
        <v>36</v>
      </c>
      <c r="AQ21" s="315">
        <v>5553.95</v>
      </c>
      <c r="AR21" s="320">
        <f t="shared" si="8"/>
        <v>28054.55000495143</v>
      </c>
      <c r="AS21" s="317">
        <v>155813568</v>
      </c>
      <c r="AT21" s="320">
        <v>29457.279999999999</v>
      </c>
      <c r="AU21" s="317">
        <f t="shared" si="6"/>
        <v>163604260.25599998</v>
      </c>
      <c r="AV21" s="317">
        <f t="shared" si="7"/>
        <v>7790692.2559999824</v>
      </c>
      <c r="BB21" s="309">
        <v>41628</v>
      </c>
      <c r="BC21" s="310" t="s">
        <v>2099</v>
      </c>
      <c r="BD21" s="311" t="s">
        <v>2100</v>
      </c>
      <c r="BE21" s="312" t="s">
        <v>537</v>
      </c>
      <c r="BF21" s="313" t="s">
        <v>1743</v>
      </c>
      <c r="BG21" s="313">
        <v>60</v>
      </c>
      <c r="BH21" s="312" t="s">
        <v>423</v>
      </c>
      <c r="BI21" s="314"/>
      <c r="BJ21" s="314">
        <v>36</v>
      </c>
      <c r="BK21" s="315">
        <v>5299.45</v>
      </c>
      <c r="BL21" s="320">
        <f t="shared" si="9"/>
        <v>30860.005000518922</v>
      </c>
      <c r="BM21" s="317">
        <v>148673685</v>
      </c>
      <c r="BN21" s="315">
        <f t="shared" si="1"/>
        <v>14867368.5</v>
      </c>
      <c r="BO21" s="315"/>
      <c r="BP21" s="315">
        <f t="shared" si="2"/>
        <v>163541053.5</v>
      </c>
      <c r="BQ21" s="318" t="s">
        <v>633</v>
      </c>
    </row>
    <row r="22" spans="1:69" x14ac:dyDescent="0.25">
      <c r="A22" s="666">
        <v>41626</v>
      </c>
      <c r="B22" s="448" t="s">
        <v>2074</v>
      </c>
      <c r="C22" s="449" t="s">
        <v>2075</v>
      </c>
      <c r="D22" s="450" t="s">
        <v>639</v>
      </c>
      <c r="E22" s="451" t="s">
        <v>406</v>
      </c>
      <c r="F22" s="451">
        <v>125</v>
      </c>
      <c r="G22" s="450" t="s">
        <v>407</v>
      </c>
      <c r="H22" s="452"/>
      <c r="I22" s="452">
        <v>29</v>
      </c>
      <c r="J22" s="453">
        <v>2896.65</v>
      </c>
      <c r="K22" s="454">
        <f t="shared" si="0"/>
        <v>24500.002452488221</v>
      </c>
      <c r="L22" s="455">
        <v>64457704</v>
      </c>
      <c r="M22" s="453">
        <f t="shared" si="3"/>
        <v>6445770.4000000004</v>
      </c>
      <c r="N22" s="453">
        <f t="shared" si="4"/>
        <v>64457.703999999998</v>
      </c>
      <c r="O22" s="453">
        <f t="shared" si="5"/>
        <v>70967932.104000002</v>
      </c>
      <c r="P22" s="456" t="s">
        <v>329</v>
      </c>
      <c r="Q22" s="517"/>
      <c r="R22" s="517"/>
      <c r="S22" s="309">
        <v>41614</v>
      </c>
      <c r="T22" s="310" t="s">
        <v>2014</v>
      </c>
      <c r="U22" s="311" t="s">
        <v>2015</v>
      </c>
      <c r="V22" s="312" t="s">
        <v>537</v>
      </c>
      <c r="W22" s="313" t="s">
        <v>1743</v>
      </c>
      <c r="X22" s="313">
        <v>60</v>
      </c>
      <c r="Y22" s="312" t="s">
        <v>423</v>
      </c>
      <c r="Z22" s="314"/>
      <c r="AA22" s="314">
        <v>12</v>
      </c>
      <c r="AB22" s="315">
        <v>1841.4</v>
      </c>
      <c r="AC22" s="320">
        <f t="shared" si="10"/>
        <v>30860.004778972521</v>
      </c>
      <c r="AD22" s="317">
        <v>51659648</v>
      </c>
      <c r="AE22" s="315">
        <f t="shared" si="11"/>
        <v>5165964.8000000007</v>
      </c>
      <c r="AF22" s="315"/>
      <c r="AG22" s="315">
        <f t="shared" si="12"/>
        <v>56825612.799999997</v>
      </c>
      <c r="AH22" s="318" t="s">
        <v>633</v>
      </c>
      <c r="AI22" s="517"/>
      <c r="AL22" s="309">
        <v>41633</v>
      </c>
      <c r="AM22" s="310" t="s">
        <v>2139</v>
      </c>
      <c r="AN22" s="311" t="s">
        <v>2142</v>
      </c>
      <c r="AO22" s="312" t="s">
        <v>537</v>
      </c>
      <c r="AP22" s="314">
        <v>36</v>
      </c>
      <c r="AQ22" s="315">
        <v>5843.1</v>
      </c>
      <c r="AR22" s="320">
        <f t="shared" si="8"/>
        <v>28054.549982030087</v>
      </c>
      <c r="AS22" s="317">
        <v>163925541</v>
      </c>
      <c r="AT22" s="320">
        <v>29457.279999999999</v>
      </c>
      <c r="AU22" s="317">
        <f t="shared" si="6"/>
        <v>172121832.76800001</v>
      </c>
      <c r="AV22" s="317">
        <f t="shared" si="7"/>
        <v>8196291.7680000067</v>
      </c>
      <c r="BB22" s="309">
        <v>41628</v>
      </c>
      <c r="BC22" s="310" t="s">
        <v>2101</v>
      </c>
      <c r="BD22" s="311" t="s">
        <v>2105</v>
      </c>
      <c r="BE22" s="312" t="s">
        <v>537</v>
      </c>
      <c r="BF22" s="313" t="s">
        <v>1743</v>
      </c>
      <c r="BG22" s="313">
        <v>60</v>
      </c>
      <c r="BH22" s="312" t="s">
        <v>423</v>
      </c>
      <c r="BI22" s="314"/>
      <c r="BJ22" s="314">
        <v>36</v>
      </c>
      <c r="BK22" s="315">
        <v>5604.1</v>
      </c>
      <c r="BL22" s="320">
        <f t="shared" si="9"/>
        <v>30860.005067718277</v>
      </c>
      <c r="BM22" s="317">
        <v>157220504</v>
      </c>
      <c r="BN22" s="315">
        <f t="shared" si="1"/>
        <v>15722050.4</v>
      </c>
      <c r="BO22" s="315"/>
      <c r="BP22" s="315">
        <f t="shared" si="2"/>
        <v>172942554.40000001</v>
      </c>
      <c r="BQ22" s="318" t="s">
        <v>633</v>
      </c>
    </row>
    <row r="23" spans="1:69" x14ac:dyDescent="0.25">
      <c r="A23" s="666">
        <v>41626</v>
      </c>
      <c r="B23" s="448" t="s">
        <v>2076</v>
      </c>
      <c r="C23" s="449" t="s">
        <v>2077</v>
      </c>
      <c r="D23" s="450" t="s">
        <v>638</v>
      </c>
      <c r="E23" s="451" t="s">
        <v>2078</v>
      </c>
      <c r="F23" s="451"/>
      <c r="G23" s="450"/>
      <c r="H23" s="452"/>
      <c r="I23" s="452">
        <v>60</v>
      </c>
      <c r="J23" s="453">
        <v>1020</v>
      </c>
      <c r="K23" s="454">
        <f t="shared" si="0"/>
        <v>1576.4333882352939</v>
      </c>
      <c r="L23" s="455">
        <v>1460456</v>
      </c>
      <c r="M23" s="453">
        <f t="shared" si="3"/>
        <v>146045.6</v>
      </c>
      <c r="N23" s="453"/>
      <c r="O23" s="453">
        <f t="shared" si="5"/>
        <v>1606501.6</v>
      </c>
      <c r="P23" s="456" t="s">
        <v>2079</v>
      </c>
      <c r="Q23" s="517"/>
      <c r="R23" s="517"/>
      <c r="S23" s="309">
        <v>41628</v>
      </c>
      <c r="T23" s="310" t="s">
        <v>2093</v>
      </c>
      <c r="U23" s="311" t="s">
        <v>2094</v>
      </c>
      <c r="V23" s="312" t="s">
        <v>348</v>
      </c>
      <c r="W23" s="313" t="s">
        <v>1743</v>
      </c>
      <c r="X23" s="313">
        <v>60</v>
      </c>
      <c r="Y23" s="312" t="s">
        <v>420</v>
      </c>
      <c r="Z23" s="314"/>
      <c r="AA23" s="314">
        <v>37</v>
      </c>
      <c r="AB23" s="315">
        <v>7484.8</v>
      </c>
      <c r="AC23" s="320">
        <f t="shared" si="10"/>
        <v>30860.005023514324</v>
      </c>
      <c r="AD23" s="317">
        <v>209982696</v>
      </c>
      <c r="AE23" s="315">
        <f t="shared" si="11"/>
        <v>20998269.600000001</v>
      </c>
      <c r="AF23" s="315"/>
      <c r="AG23" s="315">
        <f t="shared" si="12"/>
        <v>230980965.59999999</v>
      </c>
      <c r="AH23" s="318" t="s">
        <v>633</v>
      </c>
      <c r="AI23" s="517"/>
      <c r="AL23" s="309">
        <v>41634</v>
      </c>
      <c r="AM23" s="310" t="s">
        <v>2143</v>
      </c>
      <c r="AN23" s="311" t="s">
        <v>2147</v>
      </c>
      <c r="AO23" s="312" t="s">
        <v>537</v>
      </c>
      <c r="AP23" s="314">
        <v>36</v>
      </c>
      <c r="AQ23" s="315">
        <v>5457.55</v>
      </c>
      <c r="AR23" s="320">
        <f t="shared" si="8"/>
        <v>28054.549935410578</v>
      </c>
      <c r="AS23" s="317">
        <v>153109109</v>
      </c>
      <c r="AT23" s="320">
        <v>29457.279999999999</v>
      </c>
      <c r="AU23" s="317">
        <f t="shared" si="6"/>
        <v>160764578.46399999</v>
      </c>
      <c r="AV23" s="317">
        <f t="shared" si="7"/>
        <v>7655469.4639999866</v>
      </c>
      <c r="BB23" s="309">
        <v>41628</v>
      </c>
      <c r="BC23" s="310" t="s">
        <v>2102</v>
      </c>
      <c r="BD23" s="311" t="s">
        <v>2106</v>
      </c>
      <c r="BE23" s="312" t="s">
        <v>537</v>
      </c>
      <c r="BF23" s="313" t="s">
        <v>1743</v>
      </c>
      <c r="BG23" s="313">
        <v>60</v>
      </c>
      <c r="BH23" s="312" t="s">
        <v>423</v>
      </c>
      <c r="BI23" s="314"/>
      <c r="BJ23" s="314">
        <v>36</v>
      </c>
      <c r="BK23" s="315">
        <v>5534.8</v>
      </c>
      <c r="BL23" s="320">
        <f t="shared" si="9"/>
        <v>30860.00493242755</v>
      </c>
      <c r="BM23" s="317">
        <v>155276323</v>
      </c>
      <c r="BN23" s="315">
        <f t="shared" si="1"/>
        <v>15527632.300000001</v>
      </c>
      <c r="BO23" s="315"/>
      <c r="BP23" s="315">
        <f t="shared" si="2"/>
        <v>170803955.30000001</v>
      </c>
      <c r="BQ23" s="318" t="s">
        <v>633</v>
      </c>
    </row>
    <row r="24" spans="1:69" x14ac:dyDescent="0.25">
      <c r="A24" s="666">
        <v>41626</v>
      </c>
      <c r="B24" s="448" t="s">
        <v>2080</v>
      </c>
      <c r="C24" s="449" t="s">
        <v>2081</v>
      </c>
      <c r="D24" s="450" t="s">
        <v>615</v>
      </c>
      <c r="E24" s="451" t="s">
        <v>2082</v>
      </c>
      <c r="F24" s="451">
        <v>130</v>
      </c>
      <c r="G24" s="450" t="s">
        <v>759</v>
      </c>
      <c r="H24" s="452"/>
      <c r="I24" s="452">
        <v>22</v>
      </c>
      <c r="J24" s="453">
        <v>2000</v>
      </c>
      <c r="K24" s="454">
        <f t="shared" si="0"/>
        <v>23499.997230000001</v>
      </c>
      <c r="L24" s="455">
        <v>42688460</v>
      </c>
      <c r="M24" s="453">
        <f t="shared" si="3"/>
        <v>4268846</v>
      </c>
      <c r="N24" s="453">
        <f t="shared" si="4"/>
        <v>42688.46</v>
      </c>
      <c r="O24" s="453">
        <f t="shared" si="5"/>
        <v>46999994.460000001</v>
      </c>
      <c r="P24" s="456" t="s">
        <v>1790</v>
      </c>
      <c r="Q24" s="517"/>
      <c r="R24" s="517"/>
      <c r="S24" s="309">
        <v>41628</v>
      </c>
      <c r="T24" s="310" t="s">
        <v>2097</v>
      </c>
      <c r="U24" s="311" t="s">
        <v>2098</v>
      </c>
      <c r="V24" s="312" t="s">
        <v>537</v>
      </c>
      <c r="W24" s="313" t="s">
        <v>1743</v>
      </c>
      <c r="X24" s="313">
        <v>60</v>
      </c>
      <c r="Y24" s="312" t="s">
        <v>420</v>
      </c>
      <c r="Z24" s="314"/>
      <c r="AA24" s="314">
        <v>11</v>
      </c>
      <c r="AB24" s="315">
        <v>2374.4</v>
      </c>
      <c r="AC24" s="320">
        <f t="shared" si="10"/>
        <v>30860.005222371969</v>
      </c>
      <c r="AD24" s="317">
        <v>66612724</v>
      </c>
      <c r="AE24" s="315">
        <f t="shared" si="11"/>
        <v>6661272.4000000004</v>
      </c>
      <c r="AF24" s="315"/>
      <c r="AG24" s="315">
        <f t="shared" si="12"/>
        <v>73273996.400000006</v>
      </c>
      <c r="AH24" s="318" t="s">
        <v>633</v>
      </c>
      <c r="AI24" s="517"/>
      <c r="AL24" s="309">
        <v>41634</v>
      </c>
      <c r="AM24" s="310" t="s">
        <v>2144</v>
      </c>
      <c r="AN24" s="311" t="s">
        <v>2148</v>
      </c>
      <c r="AO24" s="312" t="s">
        <v>537</v>
      </c>
      <c r="AP24" s="314">
        <v>36</v>
      </c>
      <c r="AQ24" s="315">
        <v>5660.65</v>
      </c>
      <c r="AR24" s="320">
        <f t="shared" si="8"/>
        <v>28054.549919178895</v>
      </c>
      <c r="AS24" s="317">
        <v>158806988</v>
      </c>
      <c r="AT24" s="320">
        <v>29457.279999999999</v>
      </c>
      <c r="AU24" s="317">
        <f t="shared" si="6"/>
        <v>166747352.03199998</v>
      </c>
      <c r="AV24" s="317">
        <f t="shared" si="7"/>
        <v>7940364.0319999754</v>
      </c>
      <c r="BB24" s="309">
        <v>41628</v>
      </c>
      <c r="BC24" s="310" t="s">
        <v>2103</v>
      </c>
      <c r="BD24" s="311" t="s">
        <v>2107</v>
      </c>
      <c r="BE24" s="312" t="s">
        <v>537</v>
      </c>
      <c r="BF24" s="313" t="s">
        <v>1743</v>
      </c>
      <c r="BG24" s="313">
        <v>60</v>
      </c>
      <c r="BH24" s="312" t="s">
        <v>423</v>
      </c>
      <c r="BI24" s="314"/>
      <c r="BJ24" s="314">
        <v>36</v>
      </c>
      <c r="BK24" s="315">
        <v>5356.65</v>
      </c>
      <c r="BL24" s="320">
        <f t="shared" si="9"/>
        <v>30860.004947121804</v>
      </c>
      <c r="BM24" s="317">
        <v>150278405</v>
      </c>
      <c r="BN24" s="315">
        <f t="shared" si="1"/>
        <v>15027840.5</v>
      </c>
      <c r="BO24" s="315"/>
      <c r="BP24" s="315">
        <f t="shared" si="2"/>
        <v>165306245.5</v>
      </c>
      <c r="BQ24" s="318" t="s">
        <v>633</v>
      </c>
    </row>
    <row r="25" spans="1:69" x14ac:dyDescent="0.25">
      <c r="A25" s="666">
        <v>41628</v>
      </c>
      <c r="B25" s="448" t="s">
        <v>2083</v>
      </c>
      <c r="C25" s="449" t="s">
        <v>2084</v>
      </c>
      <c r="D25" s="450" t="s">
        <v>642</v>
      </c>
      <c r="E25" s="451" t="s">
        <v>1979</v>
      </c>
      <c r="F25" s="451">
        <v>180</v>
      </c>
      <c r="G25" s="450" t="s">
        <v>622</v>
      </c>
      <c r="H25" s="452">
        <v>1</v>
      </c>
      <c r="I25" s="452"/>
      <c r="J25" s="453">
        <v>37.130000000000003</v>
      </c>
      <c r="K25" s="454">
        <f t="shared" si="0"/>
        <v>25100.012658227846</v>
      </c>
      <c r="L25" s="455">
        <v>846470</v>
      </c>
      <c r="M25" s="453">
        <f t="shared" si="3"/>
        <v>84647</v>
      </c>
      <c r="N25" s="453">
        <f t="shared" si="4"/>
        <v>846.47</v>
      </c>
      <c r="O25" s="453">
        <f t="shared" si="5"/>
        <v>931963.47</v>
      </c>
      <c r="P25" s="456" t="s">
        <v>858</v>
      </c>
      <c r="Q25" s="517"/>
      <c r="R25" s="517"/>
      <c r="S25" s="309">
        <v>41628</v>
      </c>
      <c r="T25" s="310" t="s">
        <v>2099</v>
      </c>
      <c r="U25" s="311" t="s">
        <v>2100</v>
      </c>
      <c r="V25" s="312" t="s">
        <v>537</v>
      </c>
      <c r="W25" s="313" t="s">
        <v>1743</v>
      </c>
      <c r="X25" s="313">
        <v>60</v>
      </c>
      <c r="Y25" s="312" t="s">
        <v>423</v>
      </c>
      <c r="Z25" s="314"/>
      <c r="AA25" s="314">
        <v>36</v>
      </c>
      <c r="AB25" s="315">
        <v>5299.45</v>
      </c>
      <c r="AC25" s="320">
        <f t="shared" si="10"/>
        <v>30860.005000518922</v>
      </c>
      <c r="AD25" s="317">
        <v>148673685</v>
      </c>
      <c r="AE25" s="315">
        <f t="shared" si="11"/>
        <v>14867368.5</v>
      </c>
      <c r="AF25" s="315"/>
      <c r="AG25" s="315">
        <f t="shared" si="12"/>
        <v>163541053.5</v>
      </c>
      <c r="AH25" s="318" t="s">
        <v>633</v>
      </c>
      <c r="AI25" s="517"/>
      <c r="AL25" s="309">
        <v>41634</v>
      </c>
      <c r="AM25" s="310" t="s">
        <v>2145</v>
      </c>
      <c r="AN25" s="311" t="s">
        <v>2149</v>
      </c>
      <c r="AO25" s="312" t="s">
        <v>537</v>
      </c>
      <c r="AP25" s="314">
        <v>36</v>
      </c>
      <c r="AQ25" s="315">
        <v>4692.3999999999996</v>
      </c>
      <c r="AR25" s="320">
        <f t="shared" si="8"/>
        <v>28054.549910493566</v>
      </c>
      <c r="AS25" s="317">
        <v>131643170</v>
      </c>
      <c r="AT25" s="320">
        <v>29457.279999999999</v>
      </c>
      <c r="AU25" s="317">
        <f t="shared" si="6"/>
        <v>138225340.67199999</v>
      </c>
      <c r="AV25" s="317">
        <f t="shared" si="7"/>
        <v>6582170.6719999909</v>
      </c>
      <c r="BB25" s="309">
        <v>41630</v>
      </c>
      <c r="BC25" s="310" t="s">
        <v>2104</v>
      </c>
      <c r="BD25" s="311" t="s">
        <v>2112</v>
      </c>
      <c r="BE25" s="312" t="s">
        <v>537</v>
      </c>
      <c r="BF25" s="313" t="s">
        <v>1743</v>
      </c>
      <c r="BG25" s="313">
        <v>60</v>
      </c>
      <c r="BH25" s="312" t="s">
        <v>420</v>
      </c>
      <c r="BI25" s="314"/>
      <c r="BJ25" s="314">
        <v>36</v>
      </c>
      <c r="BK25" s="315">
        <v>6464.15</v>
      </c>
      <c r="BL25" s="320">
        <f t="shared" si="9"/>
        <v>30860.004934910241</v>
      </c>
      <c r="BM25" s="317">
        <v>181348819</v>
      </c>
      <c r="BN25" s="315">
        <f t="shared" si="1"/>
        <v>18134881.900000002</v>
      </c>
      <c r="BO25" s="315"/>
      <c r="BP25" s="315">
        <f t="shared" si="2"/>
        <v>199483700.90000001</v>
      </c>
      <c r="BQ25" s="318" t="s">
        <v>633</v>
      </c>
    </row>
    <row r="26" spans="1:69" x14ac:dyDescent="0.25">
      <c r="A26" s="666">
        <v>41628</v>
      </c>
      <c r="B26" s="448" t="s">
        <v>2086</v>
      </c>
      <c r="C26" s="449" t="s">
        <v>2085</v>
      </c>
      <c r="D26" s="450" t="s">
        <v>644</v>
      </c>
      <c r="E26" s="451" t="s">
        <v>592</v>
      </c>
      <c r="F26" s="451">
        <v>53</v>
      </c>
      <c r="G26" s="450" t="s">
        <v>324</v>
      </c>
      <c r="H26" s="452">
        <v>720</v>
      </c>
      <c r="I26" s="452"/>
      <c r="J26" s="453">
        <v>9453.6</v>
      </c>
      <c r="K26" s="454"/>
      <c r="L26" s="455">
        <v>31511968</v>
      </c>
      <c r="M26" s="453">
        <f t="shared" si="3"/>
        <v>3151196.8000000003</v>
      </c>
      <c r="N26" s="453"/>
      <c r="O26" s="453">
        <f t="shared" si="5"/>
        <v>34663164.799999997</v>
      </c>
      <c r="P26" s="456" t="s">
        <v>2028</v>
      </c>
      <c r="Q26" s="517"/>
      <c r="R26" s="517"/>
      <c r="S26" s="309">
        <v>41628</v>
      </c>
      <c r="T26" s="310" t="s">
        <v>2101</v>
      </c>
      <c r="U26" s="311" t="s">
        <v>2105</v>
      </c>
      <c r="V26" s="312" t="s">
        <v>537</v>
      </c>
      <c r="W26" s="313" t="s">
        <v>1743</v>
      </c>
      <c r="X26" s="313">
        <v>60</v>
      </c>
      <c r="Y26" s="312" t="s">
        <v>423</v>
      </c>
      <c r="Z26" s="314"/>
      <c r="AA26" s="314">
        <v>36</v>
      </c>
      <c r="AB26" s="315">
        <v>5604.1</v>
      </c>
      <c r="AC26" s="320">
        <f t="shared" si="10"/>
        <v>30860.005067718277</v>
      </c>
      <c r="AD26" s="317">
        <v>157220504</v>
      </c>
      <c r="AE26" s="315">
        <f t="shared" si="11"/>
        <v>15722050.4</v>
      </c>
      <c r="AF26" s="315"/>
      <c r="AG26" s="315">
        <f t="shared" si="12"/>
        <v>172942554.40000001</v>
      </c>
      <c r="AH26" s="318" t="s">
        <v>633</v>
      </c>
      <c r="AI26" s="517"/>
      <c r="AL26" s="309">
        <v>41634</v>
      </c>
      <c r="AM26" s="310" t="s">
        <v>2169</v>
      </c>
      <c r="AN26" s="311" t="s">
        <v>2150</v>
      </c>
      <c r="AO26" s="312" t="s">
        <v>702</v>
      </c>
      <c r="AP26" s="314">
        <v>6</v>
      </c>
      <c r="AQ26" s="315">
        <v>1017.65</v>
      </c>
      <c r="AR26" s="320">
        <f t="shared" si="8"/>
        <v>28054.550189161302</v>
      </c>
      <c r="AS26" s="317">
        <v>28549713</v>
      </c>
      <c r="AT26" s="320">
        <v>29457.279999999999</v>
      </c>
      <c r="AU26" s="317">
        <f t="shared" si="6"/>
        <v>29977200.991999999</v>
      </c>
      <c r="AV26" s="317">
        <f t="shared" si="7"/>
        <v>1427487.9919999987</v>
      </c>
      <c r="BB26" s="309">
        <v>41630</v>
      </c>
      <c r="BC26" s="310" t="s">
        <v>2108</v>
      </c>
      <c r="BD26" s="311" t="s">
        <v>2113</v>
      </c>
      <c r="BE26" s="312" t="s">
        <v>537</v>
      </c>
      <c r="BF26" s="313" t="s">
        <v>1743</v>
      </c>
      <c r="BG26" s="313">
        <v>60</v>
      </c>
      <c r="BH26" s="312" t="s">
        <v>420</v>
      </c>
      <c r="BI26" s="314"/>
      <c r="BJ26" s="314">
        <v>16</v>
      </c>
      <c r="BK26" s="315">
        <v>3463.65</v>
      </c>
      <c r="BL26" s="320">
        <f t="shared" si="9"/>
        <v>30860.004965859716</v>
      </c>
      <c r="BM26" s="317">
        <v>97171142</v>
      </c>
      <c r="BN26" s="315">
        <f t="shared" si="1"/>
        <v>9717114.2000000011</v>
      </c>
      <c r="BO26" s="315"/>
      <c r="BP26" s="315">
        <f t="shared" si="2"/>
        <v>106888256.2</v>
      </c>
      <c r="BQ26" s="318" t="s">
        <v>633</v>
      </c>
    </row>
    <row r="27" spans="1:69" x14ac:dyDescent="0.25">
      <c r="A27" s="667">
        <v>41631</v>
      </c>
      <c r="B27" s="310" t="s">
        <v>2087</v>
      </c>
      <c r="C27" s="311" t="s">
        <v>2088</v>
      </c>
      <c r="D27" s="312" t="s">
        <v>626</v>
      </c>
      <c r="E27" s="313" t="s">
        <v>387</v>
      </c>
      <c r="F27" s="313">
        <v>230</v>
      </c>
      <c r="G27" s="312" t="s">
        <v>344</v>
      </c>
      <c r="H27" s="314">
        <v>20</v>
      </c>
      <c r="I27" s="314"/>
      <c r="J27" s="315">
        <v>1495</v>
      </c>
      <c r="K27" s="316">
        <f t="shared" si="0"/>
        <v>46199.997034113716</v>
      </c>
      <c r="L27" s="317">
        <v>62732966</v>
      </c>
      <c r="M27" s="315">
        <f t="shared" si="3"/>
        <v>6273296.6000000006</v>
      </c>
      <c r="N27" s="315">
        <f t="shared" si="4"/>
        <v>62732.966</v>
      </c>
      <c r="O27" s="315">
        <f t="shared" si="5"/>
        <v>69068995.566</v>
      </c>
      <c r="P27" s="318" t="s">
        <v>329</v>
      </c>
      <c r="Q27" s="517"/>
      <c r="R27" s="517"/>
      <c r="S27" s="309">
        <v>41628</v>
      </c>
      <c r="T27" s="310" t="s">
        <v>2102</v>
      </c>
      <c r="U27" s="311" t="s">
        <v>2106</v>
      </c>
      <c r="V27" s="312" t="s">
        <v>537</v>
      </c>
      <c r="W27" s="313" t="s">
        <v>1743</v>
      </c>
      <c r="X27" s="313">
        <v>60</v>
      </c>
      <c r="Y27" s="312" t="s">
        <v>423</v>
      </c>
      <c r="Z27" s="314"/>
      <c r="AA27" s="314">
        <v>36</v>
      </c>
      <c r="AB27" s="315">
        <v>5534.8</v>
      </c>
      <c r="AC27" s="320">
        <f t="shared" si="10"/>
        <v>30860.00493242755</v>
      </c>
      <c r="AD27" s="317">
        <v>155276323</v>
      </c>
      <c r="AE27" s="315">
        <f t="shared" si="11"/>
        <v>15527632.300000001</v>
      </c>
      <c r="AF27" s="315"/>
      <c r="AG27" s="315">
        <f t="shared" si="12"/>
        <v>170803955.30000001</v>
      </c>
      <c r="AH27" s="318" t="s">
        <v>633</v>
      </c>
      <c r="AI27" s="517"/>
      <c r="AL27" s="309">
        <v>41635</v>
      </c>
      <c r="AM27" s="310" t="s">
        <v>2163</v>
      </c>
      <c r="AN27" s="311" t="s">
        <v>2167</v>
      </c>
      <c r="AO27" s="312" t="s">
        <v>702</v>
      </c>
      <c r="AP27" s="314">
        <v>6</v>
      </c>
      <c r="AQ27" s="315">
        <v>919.4</v>
      </c>
      <c r="AR27" s="320">
        <f t="shared" si="8"/>
        <v>28054.549706330217</v>
      </c>
      <c r="AS27" s="317">
        <v>25793353</v>
      </c>
      <c r="AT27" s="320">
        <v>29457.279999999999</v>
      </c>
      <c r="AU27" s="317">
        <f t="shared" si="6"/>
        <v>27083023.231999997</v>
      </c>
      <c r="AV27" s="317">
        <f t="shared" si="7"/>
        <v>1289670.231999997</v>
      </c>
      <c r="BB27" s="309">
        <v>41630</v>
      </c>
      <c r="BC27" s="310" t="s">
        <v>2235</v>
      </c>
      <c r="BD27" s="311" t="s">
        <v>2114</v>
      </c>
      <c r="BE27" s="312" t="s">
        <v>537</v>
      </c>
      <c r="BF27" s="313" t="s">
        <v>1743</v>
      </c>
      <c r="BG27" s="313">
        <v>60</v>
      </c>
      <c r="BH27" s="312" t="s">
        <v>423</v>
      </c>
      <c r="BI27" s="314"/>
      <c r="BJ27" s="314">
        <v>36</v>
      </c>
      <c r="BK27" s="315">
        <v>5423.4</v>
      </c>
      <c r="BL27" s="320">
        <f t="shared" si="9"/>
        <v>30860.004904672351</v>
      </c>
      <c r="BM27" s="317">
        <v>152151046</v>
      </c>
      <c r="BN27" s="315">
        <f t="shared" si="1"/>
        <v>15215104.600000001</v>
      </c>
      <c r="BO27" s="315"/>
      <c r="BP27" s="315">
        <f t="shared" si="2"/>
        <v>167366150.59999999</v>
      </c>
      <c r="BQ27" s="318" t="s">
        <v>633</v>
      </c>
    </row>
    <row r="28" spans="1:69" x14ac:dyDescent="0.25">
      <c r="A28" s="667">
        <v>41631</v>
      </c>
      <c r="B28" s="310" t="s">
        <v>2089</v>
      </c>
      <c r="C28" s="311" t="s">
        <v>2090</v>
      </c>
      <c r="D28" s="312" t="s">
        <v>697</v>
      </c>
      <c r="E28" s="313" t="s">
        <v>43</v>
      </c>
      <c r="F28" s="313">
        <v>50</v>
      </c>
      <c r="G28" s="312" t="s">
        <v>344</v>
      </c>
      <c r="H28" s="314">
        <v>82</v>
      </c>
      <c r="I28" s="314"/>
      <c r="J28" s="315">
        <v>1332.5</v>
      </c>
      <c r="K28" s="316">
        <f t="shared" si="0"/>
        <v>5692.3071602251403</v>
      </c>
      <c r="L28" s="317">
        <v>6889191</v>
      </c>
      <c r="M28" s="315">
        <f t="shared" si="3"/>
        <v>688919.10000000009</v>
      </c>
      <c r="N28" s="315">
        <f t="shared" si="4"/>
        <v>6889.1909999999998</v>
      </c>
      <c r="O28" s="315">
        <f t="shared" si="5"/>
        <v>7584999.2909999993</v>
      </c>
      <c r="P28" s="318" t="s">
        <v>611</v>
      </c>
      <c r="Q28" s="517"/>
      <c r="R28" s="517"/>
      <c r="S28" s="309">
        <v>41628</v>
      </c>
      <c r="T28" s="310" t="s">
        <v>2103</v>
      </c>
      <c r="U28" s="311" t="s">
        <v>2107</v>
      </c>
      <c r="V28" s="312" t="s">
        <v>537</v>
      </c>
      <c r="W28" s="313" t="s">
        <v>1743</v>
      </c>
      <c r="X28" s="313">
        <v>60</v>
      </c>
      <c r="Y28" s="312" t="s">
        <v>423</v>
      </c>
      <c r="Z28" s="314"/>
      <c r="AA28" s="314">
        <v>36</v>
      </c>
      <c r="AB28" s="315">
        <v>5356.65</v>
      </c>
      <c r="AC28" s="320">
        <f t="shared" si="10"/>
        <v>30860.004947121804</v>
      </c>
      <c r="AD28" s="317">
        <v>150278405</v>
      </c>
      <c r="AE28" s="315">
        <f t="shared" si="11"/>
        <v>15027840.5</v>
      </c>
      <c r="AF28" s="315"/>
      <c r="AG28" s="315">
        <f t="shared" si="12"/>
        <v>165306245.5</v>
      </c>
      <c r="AH28" s="318" t="s">
        <v>633</v>
      </c>
      <c r="AI28" s="517"/>
      <c r="AL28" s="309">
        <v>41635</v>
      </c>
      <c r="AM28" s="310" t="s">
        <v>2164</v>
      </c>
      <c r="AN28" s="311" t="s">
        <v>2168</v>
      </c>
      <c r="AO28" s="312" t="s">
        <v>702</v>
      </c>
      <c r="AP28" s="314">
        <v>36</v>
      </c>
      <c r="AQ28" s="315">
        <v>5687.65</v>
      </c>
      <c r="AR28" s="320">
        <f t="shared" si="8"/>
        <v>28054.549945935494</v>
      </c>
      <c r="AS28" s="317">
        <v>159564461</v>
      </c>
      <c r="AT28" s="320">
        <v>29457.279999999999</v>
      </c>
      <c r="AU28" s="317">
        <f t="shared" si="6"/>
        <v>167542698.59199998</v>
      </c>
      <c r="AV28" s="317">
        <f t="shared" si="7"/>
        <v>7978237.5919999778</v>
      </c>
      <c r="BB28" s="309">
        <v>41630</v>
      </c>
      <c r="BC28" s="310" t="s">
        <v>2109</v>
      </c>
      <c r="BD28" s="311" t="s">
        <v>2115</v>
      </c>
      <c r="BE28" s="312" t="s">
        <v>537</v>
      </c>
      <c r="BF28" s="313" t="s">
        <v>1743</v>
      </c>
      <c r="BG28" s="313">
        <v>60</v>
      </c>
      <c r="BH28" s="312" t="s">
        <v>423</v>
      </c>
      <c r="BI28" s="314"/>
      <c r="BJ28" s="314">
        <v>36</v>
      </c>
      <c r="BK28" s="315">
        <v>5474.4</v>
      </c>
      <c r="BL28" s="320">
        <f t="shared" si="9"/>
        <v>30860.005096448931</v>
      </c>
      <c r="BM28" s="317">
        <v>153581829</v>
      </c>
      <c r="BN28" s="315">
        <f t="shared" si="1"/>
        <v>15358182.9</v>
      </c>
      <c r="BO28" s="315"/>
      <c r="BP28" s="315">
        <f t="shared" si="2"/>
        <v>168940011.90000001</v>
      </c>
      <c r="BQ28" s="318" t="s">
        <v>633</v>
      </c>
    </row>
    <row r="29" spans="1:69" x14ac:dyDescent="0.25">
      <c r="A29" s="667">
        <v>41631</v>
      </c>
      <c r="B29" s="310" t="s">
        <v>2127</v>
      </c>
      <c r="C29" s="311" t="s">
        <v>2128</v>
      </c>
      <c r="D29" s="312" t="s">
        <v>698</v>
      </c>
      <c r="E29" s="313" t="s">
        <v>406</v>
      </c>
      <c r="F29" s="313">
        <v>125</v>
      </c>
      <c r="G29" s="312" t="s">
        <v>407</v>
      </c>
      <c r="H29" s="314"/>
      <c r="I29" s="314">
        <v>1</v>
      </c>
      <c r="J29" s="315">
        <v>98.1</v>
      </c>
      <c r="K29" s="316">
        <f t="shared" si="0"/>
        <v>28075.5</v>
      </c>
      <c r="L29" s="317">
        <v>2501550</v>
      </c>
      <c r="M29" s="315">
        <f t="shared" si="3"/>
        <v>250155</v>
      </c>
      <c r="N29" s="315">
        <f t="shared" si="4"/>
        <v>2501.5500000000002</v>
      </c>
      <c r="O29" s="315">
        <f t="shared" si="5"/>
        <v>2754206.55</v>
      </c>
      <c r="P29" s="318" t="s">
        <v>2126</v>
      </c>
      <c r="Q29" s="517"/>
      <c r="R29" s="517"/>
      <c r="S29" s="309">
        <v>41630</v>
      </c>
      <c r="T29" s="310" t="s">
        <v>2104</v>
      </c>
      <c r="U29" s="311" t="s">
        <v>2112</v>
      </c>
      <c r="V29" s="312" t="s">
        <v>537</v>
      </c>
      <c r="W29" s="313" t="s">
        <v>1743</v>
      </c>
      <c r="X29" s="313">
        <v>60</v>
      </c>
      <c r="Y29" s="312" t="s">
        <v>420</v>
      </c>
      <c r="Z29" s="314"/>
      <c r="AA29" s="314">
        <v>36</v>
      </c>
      <c r="AB29" s="315">
        <v>6464.15</v>
      </c>
      <c r="AC29" s="320">
        <f t="shared" si="10"/>
        <v>30860.004934910241</v>
      </c>
      <c r="AD29" s="317">
        <v>181348819</v>
      </c>
      <c r="AE29" s="315">
        <f t="shared" si="11"/>
        <v>18134881.900000002</v>
      </c>
      <c r="AF29" s="315"/>
      <c r="AG29" s="315">
        <f t="shared" si="12"/>
        <v>199483700.90000001</v>
      </c>
      <c r="AH29" s="318" t="s">
        <v>633</v>
      </c>
      <c r="AI29" s="517"/>
      <c r="AL29" s="309">
        <v>41636</v>
      </c>
      <c r="AM29" s="310" t="s">
        <v>2170</v>
      </c>
      <c r="AN29" s="311" t="s">
        <v>2173</v>
      </c>
      <c r="AO29" s="312" t="s">
        <v>702</v>
      </c>
      <c r="AP29" s="314">
        <v>36</v>
      </c>
      <c r="AQ29" s="315">
        <v>5452.45</v>
      </c>
      <c r="AR29" s="320">
        <f t="shared" si="8"/>
        <v>28054.549972947942</v>
      </c>
      <c r="AS29" s="317">
        <v>152966031</v>
      </c>
      <c r="AT29" s="320">
        <v>29457.279999999999</v>
      </c>
      <c r="AU29" s="317">
        <f t="shared" si="6"/>
        <v>160614346.336</v>
      </c>
      <c r="AV29" s="317">
        <f t="shared" si="7"/>
        <v>7648315.3359999955</v>
      </c>
      <c r="BB29" s="309">
        <v>41630</v>
      </c>
      <c r="BC29" s="310" t="s">
        <v>2110</v>
      </c>
      <c r="BD29" s="311" t="s">
        <v>2120</v>
      </c>
      <c r="BE29" s="312" t="s">
        <v>537</v>
      </c>
      <c r="BF29" s="313" t="s">
        <v>1743</v>
      </c>
      <c r="BG29" s="313">
        <v>60</v>
      </c>
      <c r="BH29" s="312" t="s">
        <v>423</v>
      </c>
      <c r="BI29" s="314"/>
      <c r="BJ29" s="314">
        <v>36</v>
      </c>
      <c r="BK29" s="315">
        <v>5371.4</v>
      </c>
      <c r="BL29" s="320">
        <f t="shared" si="9"/>
        <v>30860.005026622486</v>
      </c>
      <c r="BM29" s="317">
        <v>150692210</v>
      </c>
      <c r="BN29" s="315">
        <f t="shared" si="1"/>
        <v>15069221</v>
      </c>
      <c r="BO29" s="315"/>
      <c r="BP29" s="315">
        <f t="shared" si="2"/>
        <v>165761431</v>
      </c>
      <c r="BQ29" s="318" t="s">
        <v>633</v>
      </c>
    </row>
    <row r="30" spans="1:69" x14ac:dyDescent="0.25">
      <c r="A30" s="667">
        <v>41631</v>
      </c>
      <c r="B30" s="310" t="s">
        <v>2127</v>
      </c>
      <c r="C30" s="311" t="s">
        <v>2128</v>
      </c>
      <c r="D30" s="312" t="s">
        <v>698</v>
      </c>
      <c r="E30" s="313" t="s">
        <v>406</v>
      </c>
      <c r="F30" s="313">
        <v>125</v>
      </c>
      <c r="G30" s="312" t="s">
        <v>1137</v>
      </c>
      <c r="H30" s="314">
        <v>2</v>
      </c>
      <c r="I30" s="314"/>
      <c r="J30" s="315">
        <v>38.26</v>
      </c>
      <c r="K30" s="316">
        <f t="shared" si="0"/>
        <v>28075.5</v>
      </c>
      <c r="L30" s="317">
        <v>975630</v>
      </c>
      <c r="M30" s="315">
        <f t="shared" si="3"/>
        <v>97563</v>
      </c>
      <c r="N30" s="315">
        <f t="shared" si="4"/>
        <v>975.63</v>
      </c>
      <c r="O30" s="315">
        <f t="shared" si="5"/>
        <v>1074168.6299999999</v>
      </c>
      <c r="P30" s="318" t="s">
        <v>2126</v>
      </c>
      <c r="Q30" s="517"/>
      <c r="R30" s="517"/>
      <c r="S30" s="309">
        <v>41630</v>
      </c>
      <c r="T30" s="310" t="s">
        <v>2108</v>
      </c>
      <c r="U30" s="311" t="s">
        <v>2113</v>
      </c>
      <c r="V30" s="312" t="s">
        <v>537</v>
      </c>
      <c r="W30" s="313" t="s">
        <v>1743</v>
      </c>
      <c r="X30" s="313">
        <v>60</v>
      </c>
      <c r="Y30" s="312" t="s">
        <v>420</v>
      </c>
      <c r="Z30" s="314"/>
      <c r="AA30" s="314">
        <v>16</v>
      </c>
      <c r="AB30" s="315">
        <v>3463.65</v>
      </c>
      <c r="AC30" s="320">
        <f t="shared" si="10"/>
        <v>30860.004965859716</v>
      </c>
      <c r="AD30" s="317">
        <v>97171142</v>
      </c>
      <c r="AE30" s="315">
        <f t="shared" si="11"/>
        <v>9717114.2000000011</v>
      </c>
      <c r="AF30" s="315"/>
      <c r="AG30" s="315">
        <f t="shared" si="12"/>
        <v>106888256.2</v>
      </c>
      <c r="AH30" s="318" t="s">
        <v>633</v>
      </c>
      <c r="AI30" s="517"/>
      <c r="AL30" s="309">
        <v>41636</v>
      </c>
      <c r="AM30" s="310" t="s">
        <v>2171</v>
      </c>
      <c r="AN30" s="311" t="s">
        <v>2174</v>
      </c>
      <c r="AO30" s="312" t="s">
        <v>702</v>
      </c>
      <c r="AP30" s="314">
        <v>36</v>
      </c>
      <c r="AQ30" s="315">
        <v>5591.95</v>
      </c>
      <c r="AR30" s="320">
        <f t="shared" si="8"/>
        <v>28054.550022800635</v>
      </c>
      <c r="AS30" s="317">
        <v>156879641</v>
      </c>
      <c r="AT30" s="320">
        <v>29457.279999999999</v>
      </c>
      <c r="AU30" s="317">
        <f t="shared" si="6"/>
        <v>164723636.896</v>
      </c>
      <c r="AV30" s="317">
        <f t="shared" si="7"/>
        <v>7843995.8959999979</v>
      </c>
      <c r="BB30" s="309">
        <v>41631</v>
      </c>
      <c r="BC30" s="310" t="s">
        <v>2116</v>
      </c>
      <c r="BD30" s="311" t="s">
        <v>2121</v>
      </c>
      <c r="BE30" s="312" t="s">
        <v>537</v>
      </c>
      <c r="BF30" s="313" t="s">
        <v>1743</v>
      </c>
      <c r="BG30" s="313">
        <v>60</v>
      </c>
      <c r="BH30" s="312" t="s">
        <v>423</v>
      </c>
      <c r="BI30" s="314"/>
      <c r="BJ30" s="314">
        <v>26</v>
      </c>
      <c r="BK30" s="315">
        <v>5159.1499999999996</v>
      </c>
      <c r="BL30" s="320">
        <f t="shared" si="9"/>
        <v>30860.005078355935</v>
      </c>
      <c r="BM30" s="317">
        <v>144737632</v>
      </c>
      <c r="BN30" s="315">
        <f t="shared" si="1"/>
        <v>14473763.200000001</v>
      </c>
      <c r="BO30" s="315"/>
      <c r="BP30" s="315">
        <f t="shared" si="2"/>
        <v>159211395.19999999</v>
      </c>
      <c r="BQ30" s="318" t="s">
        <v>633</v>
      </c>
    </row>
    <row r="31" spans="1:69" x14ac:dyDescent="0.25">
      <c r="A31" s="667">
        <v>41634</v>
      </c>
      <c r="B31" s="310" t="s">
        <v>2217</v>
      </c>
      <c r="C31" s="311" t="s">
        <v>2218</v>
      </c>
      <c r="D31" s="312" t="s">
        <v>612</v>
      </c>
      <c r="E31" s="313" t="s">
        <v>2039</v>
      </c>
      <c r="F31" s="313">
        <v>80</v>
      </c>
      <c r="G31" s="312" t="s">
        <v>944</v>
      </c>
      <c r="H31" s="314"/>
      <c r="I31" s="314">
        <v>52</v>
      </c>
      <c r="J31" s="315">
        <v>5765.1</v>
      </c>
      <c r="K31" s="316">
        <f t="shared" si="0"/>
        <v>27800.25</v>
      </c>
      <c r="L31" s="317">
        <v>145568775</v>
      </c>
      <c r="M31" s="315">
        <f t="shared" si="3"/>
        <v>14556877.5</v>
      </c>
      <c r="N31" s="315">
        <f t="shared" si="4"/>
        <v>145568.77499999999</v>
      </c>
      <c r="O31" s="315">
        <f t="shared" si="5"/>
        <v>160271221.27500001</v>
      </c>
      <c r="P31" s="318" t="s">
        <v>2040</v>
      </c>
      <c r="Q31" s="517"/>
      <c r="R31" s="517"/>
      <c r="S31" s="309">
        <v>41630</v>
      </c>
      <c r="T31" s="310" t="s">
        <v>2235</v>
      </c>
      <c r="U31" s="311" t="s">
        <v>2114</v>
      </c>
      <c r="V31" s="312" t="s">
        <v>537</v>
      </c>
      <c r="W31" s="313" t="s">
        <v>1743</v>
      </c>
      <c r="X31" s="313">
        <v>60</v>
      </c>
      <c r="Y31" s="312" t="s">
        <v>423</v>
      </c>
      <c r="Z31" s="314"/>
      <c r="AA31" s="314">
        <v>36</v>
      </c>
      <c r="AB31" s="315">
        <v>5423.4</v>
      </c>
      <c r="AC31" s="320">
        <f t="shared" si="10"/>
        <v>30860.004904672351</v>
      </c>
      <c r="AD31" s="317">
        <v>152151046</v>
      </c>
      <c r="AE31" s="315">
        <f t="shared" si="11"/>
        <v>15215104.600000001</v>
      </c>
      <c r="AF31" s="315"/>
      <c r="AG31" s="315">
        <f t="shared" si="12"/>
        <v>167366150.59999999</v>
      </c>
      <c r="AH31" s="318" t="s">
        <v>633</v>
      </c>
      <c r="AI31" s="517"/>
      <c r="AL31" s="309">
        <v>41636</v>
      </c>
      <c r="AM31" s="310" t="s">
        <v>2172</v>
      </c>
      <c r="AN31" s="311" t="s">
        <v>2175</v>
      </c>
      <c r="AO31" s="312" t="s">
        <v>702</v>
      </c>
      <c r="AP31" s="314">
        <v>36</v>
      </c>
      <c r="AQ31" s="315">
        <v>5674.1</v>
      </c>
      <c r="AR31" s="320">
        <f t="shared" si="8"/>
        <v>28054.549972682889</v>
      </c>
      <c r="AS31" s="317">
        <v>159184322</v>
      </c>
      <c r="AT31" s="320">
        <v>29457.279999999999</v>
      </c>
      <c r="AU31" s="317">
        <f t="shared" si="6"/>
        <v>167143552.44800001</v>
      </c>
      <c r="AV31" s="317">
        <f t="shared" si="7"/>
        <v>7959230.4480000138</v>
      </c>
      <c r="BB31" s="309">
        <v>41631</v>
      </c>
      <c r="BC31" s="310" t="s">
        <v>2117</v>
      </c>
      <c r="BD31" s="311" t="s">
        <v>2122</v>
      </c>
      <c r="BE31" s="312" t="s">
        <v>537</v>
      </c>
      <c r="BF31" s="313" t="s">
        <v>1743</v>
      </c>
      <c r="BG31" s="313">
        <v>60</v>
      </c>
      <c r="BH31" s="312" t="s">
        <v>423</v>
      </c>
      <c r="BI31" s="314"/>
      <c r="BJ31" s="314">
        <v>36</v>
      </c>
      <c r="BK31" s="315">
        <v>5526.85</v>
      </c>
      <c r="BL31" s="320">
        <f t="shared" si="9"/>
        <v>30860.012828283743</v>
      </c>
      <c r="BM31" s="317">
        <v>155053329</v>
      </c>
      <c r="BN31" s="315">
        <f t="shared" si="1"/>
        <v>15505332.9</v>
      </c>
      <c r="BO31" s="315"/>
      <c r="BP31" s="315">
        <f t="shared" si="2"/>
        <v>170558661.90000001</v>
      </c>
      <c r="BQ31" s="318" t="s">
        <v>633</v>
      </c>
    </row>
    <row r="32" spans="1:69" x14ac:dyDescent="0.25">
      <c r="A32" s="667">
        <v>41635</v>
      </c>
      <c r="B32" s="310" t="s">
        <v>2223</v>
      </c>
      <c r="C32" s="311" t="s">
        <v>2219</v>
      </c>
      <c r="D32" s="312" t="s">
        <v>700</v>
      </c>
      <c r="E32" s="313" t="s">
        <v>2226</v>
      </c>
      <c r="F32" s="313">
        <v>80</v>
      </c>
      <c r="G32" s="312" t="s">
        <v>2227</v>
      </c>
      <c r="H32" s="314">
        <v>116</v>
      </c>
      <c r="I32" s="314"/>
      <c r="J32" s="315">
        <v>2647.12</v>
      </c>
      <c r="K32" s="316">
        <f t="shared" si="0"/>
        <v>17000.001580207925</v>
      </c>
      <c r="L32" s="317">
        <v>40872883</v>
      </c>
      <c r="M32" s="315">
        <f t="shared" si="3"/>
        <v>4087288.3000000003</v>
      </c>
      <c r="N32" s="315">
        <f t="shared" si="4"/>
        <v>40872.883000000002</v>
      </c>
      <c r="O32" s="315">
        <f t="shared" si="5"/>
        <v>45001044.182999998</v>
      </c>
      <c r="P32" s="318" t="s">
        <v>32</v>
      </c>
      <c r="Q32" s="517"/>
      <c r="R32" s="517"/>
      <c r="S32" s="309">
        <v>41630</v>
      </c>
      <c r="T32" s="310" t="s">
        <v>2109</v>
      </c>
      <c r="U32" s="311" t="s">
        <v>2115</v>
      </c>
      <c r="V32" s="312" t="s">
        <v>537</v>
      </c>
      <c r="W32" s="313" t="s">
        <v>1743</v>
      </c>
      <c r="X32" s="313">
        <v>60</v>
      </c>
      <c r="Y32" s="312" t="s">
        <v>423</v>
      </c>
      <c r="Z32" s="314"/>
      <c r="AA32" s="314">
        <v>36</v>
      </c>
      <c r="AB32" s="315">
        <v>5474.4</v>
      </c>
      <c r="AC32" s="320">
        <f t="shared" si="10"/>
        <v>30860.005096448931</v>
      </c>
      <c r="AD32" s="317">
        <v>153581829</v>
      </c>
      <c r="AE32" s="315">
        <f t="shared" si="11"/>
        <v>15358182.9</v>
      </c>
      <c r="AF32" s="315"/>
      <c r="AG32" s="315">
        <f t="shared" si="12"/>
        <v>168940011.90000001</v>
      </c>
      <c r="AH32" s="318" t="s">
        <v>633</v>
      </c>
      <c r="AI32" s="517"/>
      <c r="AL32" s="309">
        <v>41637</v>
      </c>
      <c r="AM32" s="310" t="s">
        <v>2176</v>
      </c>
      <c r="AN32" s="311" t="s">
        <v>2180</v>
      </c>
      <c r="AO32" s="312" t="s">
        <v>702</v>
      </c>
      <c r="AP32" s="314">
        <v>36</v>
      </c>
      <c r="AQ32" s="315">
        <v>5653.4</v>
      </c>
      <c r="AR32" s="320">
        <f t="shared" si="8"/>
        <v>28054.550005306544</v>
      </c>
      <c r="AS32" s="317">
        <v>158603593</v>
      </c>
      <c r="AT32" s="320">
        <v>29457.279999999999</v>
      </c>
      <c r="AU32" s="317">
        <f t="shared" si="6"/>
        <v>166533786.75199997</v>
      </c>
      <c r="AV32" s="317">
        <f t="shared" si="7"/>
        <v>7930193.7519999743</v>
      </c>
      <c r="BB32" s="309">
        <v>41631</v>
      </c>
      <c r="BC32" s="310" t="s">
        <v>2119</v>
      </c>
      <c r="BD32" s="311" t="s">
        <v>2123</v>
      </c>
      <c r="BE32" s="312" t="s">
        <v>537</v>
      </c>
      <c r="BF32" s="313" t="s">
        <v>1743</v>
      </c>
      <c r="BG32" s="313">
        <v>60</v>
      </c>
      <c r="BH32" s="312" t="s">
        <v>423</v>
      </c>
      <c r="BI32" s="314"/>
      <c r="BJ32" s="314">
        <v>36</v>
      </c>
      <c r="BK32" s="315">
        <v>5574.45</v>
      </c>
      <c r="BL32" s="320">
        <f t="shared" si="9"/>
        <v>30860.004951161107</v>
      </c>
      <c r="BM32" s="317">
        <v>156388686</v>
      </c>
      <c r="BN32" s="315">
        <f t="shared" si="1"/>
        <v>15638868.600000001</v>
      </c>
      <c r="BO32" s="315"/>
      <c r="BP32" s="315">
        <f t="shared" si="2"/>
        <v>172027554.59999999</v>
      </c>
      <c r="BQ32" s="318" t="s">
        <v>633</v>
      </c>
    </row>
    <row r="33" spans="1:69" x14ac:dyDescent="0.25">
      <c r="A33" s="667">
        <v>41635</v>
      </c>
      <c r="B33" s="310" t="s">
        <v>2224</v>
      </c>
      <c r="C33" s="311" t="s">
        <v>2220</v>
      </c>
      <c r="D33" s="312" t="s">
        <v>664</v>
      </c>
      <c r="E33" s="313" t="s">
        <v>410</v>
      </c>
      <c r="F33" s="313">
        <v>120</v>
      </c>
      <c r="G33" s="312" t="s">
        <v>411</v>
      </c>
      <c r="H33" s="314"/>
      <c r="I33" s="314">
        <v>40</v>
      </c>
      <c r="J33" s="315">
        <v>376.8</v>
      </c>
      <c r="K33" s="316">
        <f t="shared" si="0"/>
        <v>16162.419944267514</v>
      </c>
      <c r="L33" s="317">
        <v>5531335</v>
      </c>
      <c r="M33" s="315">
        <f t="shared" si="3"/>
        <v>553133.5</v>
      </c>
      <c r="N33" s="315">
        <f t="shared" si="4"/>
        <v>5531.335</v>
      </c>
      <c r="O33" s="315">
        <f t="shared" si="5"/>
        <v>6089999.835</v>
      </c>
      <c r="P33" s="318" t="s">
        <v>416</v>
      </c>
      <c r="Q33" s="517"/>
      <c r="R33" s="517"/>
      <c r="S33" s="309">
        <v>41630</v>
      </c>
      <c r="T33" s="310" t="s">
        <v>2110</v>
      </c>
      <c r="U33" s="311" t="s">
        <v>2120</v>
      </c>
      <c r="V33" s="312" t="s">
        <v>537</v>
      </c>
      <c r="W33" s="313" t="s">
        <v>1743</v>
      </c>
      <c r="X33" s="313">
        <v>60</v>
      </c>
      <c r="Y33" s="312" t="s">
        <v>423</v>
      </c>
      <c r="Z33" s="314"/>
      <c r="AA33" s="314">
        <v>36</v>
      </c>
      <c r="AB33" s="315">
        <v>5371.4</v>
      </c>
      <c r="AC33" s="320">
        <f t="shared" si="10"/>
        <v>30860.005026622486</v>
      </c>
      <c r="AD33" s="317">
        <v>150692210</v>
      </c>
      <c r="AE33" s="315">
        <f t="shared" si="11"/>
        <v>15069221</v>
      </c>
      <c r="AF33" s="315"/>
      <c r="AG33" s="315">
        <f t="shared" si="12"/>
        <v>165761431</v>
      </c>
      <c r="AH33" s="318" t="s">
        <v>633</v>
      </c>
      <c r="AI33" s="517"/>
      <c r="AL33" s="309">
        <v>41637</v>
      </c>
      <c r="AM33" s="310" t="s">
        <v>2177</v>
      </c>
      <c r="AN33" s="311" t="s">
        <v>2181</v>
      </c>
      <c r="AO33" s="312" t="s">
        <v>702</v>
      </c>
      <c r="AP33" s="314">
        <v>36</v>
      </c>
      <c r="AQ33" s="315">
        <v>5431.8</v>
      </c>
      <c r="AR33" s="320">
        <f t="shared" si="8"/>
        <v>28054.550057071319</v>
      </c>
      <c r="AS33" s="317">
        <v>152386705</v>
      </c>
      <c r="AT33" s="320">
        <v>29457.279999999999</v>
      </c>
      <c r="AU33" s="317">
        <f t="shared" si="6"/>
        <v>160006053.50400001</v>
      </c>
      <c r="AV33" s="317">
        <f t="shared" si="7"/>
        <v>7619348.5040000081</v>
      </c>
      <c r="BB33" s="309">
        <v>41631</v>
      </c>
      <c r="BC33" s="310" t="s">
        <v>2118</v>
      </c>
      <c r="BD33" s="311" t="s">
        <v>2124</v>
      </c>
      <c r="BE33" s="312" t="s">
        <v>537</v>
      </c>
      <c r="BF33" s="313" t="s">
        <v>1743</v>
      </c>
      <c r="BG33" s="313">
        <v>60</v>
      </c>
      <c r="BH33" s="312" t="s">
        <v>420</v>
      </c>
      <c r="BI33" s="314"/>
      <c r="BJ33" s="314">
        <v>32</v>
      </c>
      <c r="BK33" s="315">
        <v>6801.75</v>
      </c>
      <c r="BL33" s="320">
        <f t="shared" si="9"/>
        <v>30860.004925203073</v>
      </c>
      <c r="BM33" s="317">
        <v>190820035</v>
      </c>
      <c r="BN33" s="315">
        <f t="shared" si="1"/>
        <v>19082003.5</v>
      </c>
      <c r="BO33" s="315"/>
      <c r="BP33" s="315">
        <f t="shared" si="2"/>
        <v>209902038.5</v>
      </c>
      <c r="BQ33" s="318" t="s">
        <v>633</v>
      </c>
    </row>
    <row r="34" spans="1:69" x14ac:dyDescent="0.25">
      <c r="A34" s="667">
        <v>41635</v>
      </c>
      <c r="B34" s="310" t="s">
        <v>2225</v>
      </c>
      <c r="C34" s="311" t="s">
        <v>2221</v>
      </c>
      <c r="D34" s="312" t="s">
        <v>704</v>
      </c>
      <c r="E34" s="313" t="s">
        <v>592</v>
      </c>
      <c r="F34" s="313">
        <v>53</v>
      </c>
      <c r="G34" s="312" t="s">
        <v>324</v>
      </c>
      <c r="H34" s="314">
        <v>720</v>
      </c>
      <c r="I34" s="314"/>
      <c r="J34" s="315">
        <v>9453.6</v>
      </c>
      <c r="K34" s="316">
        <f t="shared" si="0"/>
        <v>3669.9962731657779</v>
      </c>
      <c r="L34" s="317">
        <v>31511968</v>
      </c>
      <c r="M34" s="315">
        <f t="shared" si="3"/>
        <v>3151196.8000000003</v>
      </c>
      <c r="N34" s="315">
        <f t="shared" si="4"/>
        <v>31511.968000000001</v>
      </c>
      <c r="O34" s="315">
        <f t="shared" si="5"/>
        <v>34694676.767999999</v>
      </c>
      <c r="P34" s="318" t="s">
        <v>2028</v>
      </c>
      <c r="Q34" s="517"/>
      <c r="R34" s="517"/>
      <c r="S34" s="309">
        <v>41631</v>
      </c>
      <c r="T34" s="310" t="s">
        <v>2116</v>
      </c>
      <c r="U34" s="311" t="s">
        <v>2121</v>
      </c>
      <c r="V34" s="312" t="s">
        <v>537</v>
      </c>
      <c r="W34" s="313" t="s">
        <v>1743</v>
      </c>
      <c r="X34" s="313">
        <v>60</v>
      </c>
      <c r="Y34" s="312" t="s">
        <v>423</v>
      </c>
      <c r="Z34" s="314"/>
      <c r="AA34" s="314">
        <v>26</v>
      </c>
      <c r="AB34" s="315">
        <v>5159.1499999999996</v>
      </c>
      <c r="AC34" s="320">
        <f t="shared" si="10"/>
        <v>30860.005078355935</v>
      </c>
      <c r="AD34" s="317">
        <v>144737632</v>
      </c>
      <c r="AE34" s="315">
        <f t="shared" si="11"/>
        <v>14473763.200000001</v>
      </c>
      <c r="AF34" s="315"/>
      <c r="AG34" s="315">
        <f t="shared" si="12"/>
        <v>159211395.19999999</v>
      </c>
      <c r="AH34" s="318" t="s">
        <v>633</v>
      </c>
      <c r="AI34" s="517"/>
      <c r="AL34" s="309">
        <v>41637</v>
      </c>
      <c r="AM34" s="310" t="s">
        <v>2178</v>
      </c>
      <c r="AN34" s="311" t="s">
        <v>2182</v>
      </c>
      <c r="AO34" s="312" t="s">
        <v>702</v>
      </c>
      <c r="AP34" s="314">
        <v>36</v>
      </c>
      <c r="AQ34" s="315">
        <v>5722.3</v>
      </c>
      <c r="AR34" s="320">
        <f t="shared" si="8"/>
        <v>28054.549918738969</v>
      </c>
      <c r="AS34" s="317">
        <v>160536551</v>
      </c>
      <c r="AT34" s="320">
        <v>29457.279999999999</v>
      </c>
      <c r="AU34" s="317">
        <f t="shared" si="6"/>
        <v>168563393.34400001</v>
      </c>
      <c r="AV34" s="317">
        <f t="shared" si="7"/>
        <v>8026842.3440000117</v>
      </c>
      <c r="BB34" s="309">
        <v>41631</v>
      </c>
      <c r="BC34" s="310" t="s">
        <v>2111</v>
      </c>
      <c r="BD34" s="311" t="s">
        <v>2125</v>
      </c>
      <c r="BE34" s="312" t="s">
        <v>537</v>
      </c>
      <c r="BF34" s="313" t="s">
        <v>1743</v>
      </c>
      <c r="BG34" s="313">
        <v>60</v>
      </c>
      <c r="BH34" s="312" t="s">
        <v>420</v>
      </c>
      <c r="BI34" s="314"/>
      <c r="BJ34" s="314">
        <v>16</v>
      </c>
      <c r="BK34" s="315">
        <v>3343.15</v>
      </c>
      <c r="BL34" s="320">
        <f t="shared" si="9"/>
        <v>30860.005055112695</v>
      </c>
      <c r="BM34" s="317">
        <v>93790569</v>
      </c>
      <c r="BN34" s="315">
        <f t="shared" ref="BN34:BN65" si="13">BM34*10%</f>
        <v>9379056.9000000004</v>
      </c>
      <c r="BO34" s="315"/>
      <c r="BP34" s="315">
        <f t="shared" ref="BP34:BP65" si="14">BM34+BN34+BO34</f>
        <v>103169625.90000001</v>
      </c>
      <c r="BQ34" s="318" t="s">
        <v>633</v>
      </c>
    </row>
    <row r="35" spans="1:69" x14ac:dyDescent="0.25">
      <c r="A35" s="667">
        <v>41638</v>
      </c>
      <c r="B35" s="310" t="s">
        <v>2206</v>
      </c>
      <c r="C35" s="311" t="s">
        <v>2222</v>
      </c>
      <c r="D35" s="312" t="s">
        <v>667</v>
      </c>
      <c r="E35" s="313" t="s">
        <v>604</v>
      </c>
      <c r="F35" s="313">
        <v>60</v>
      </c>
      <c r="G35" s="312" t="s">
        <v>2228</v>
      </c>
      <c r="H35" s="314">
        <v>200</v>
      </c>
      <c r="I35" s="314"/>
      <c r="J35" s="315">
        <v>2700</v>
      </c>
      <c r="K35" s="316">
        <f t="shared" si="0"/>
        <v>21799.8</v>
      </c>
      <c r="L35" s="317">
        <v>53460000</v>
      </c>
      <c r="M35" s="315">
        <f t="shared" si="3"/>
        <v>5346000</v>
      </c>
      <c r="N35" s="315">
        <f t="shared" si="4"/>
        <v>53460</v>
      </c>
      <c r="O35" s="315">
        <f t="shared" si="5"/>
        <v>58859460</v>
      </c>
      <c r="P35" s="318" t="s">
        <v>2229</v>
      </c>
      <c r="Q35" s="517"/>
      <c r="R35" s="517"/>
      <c r="S35" s="309">
        <v>41631</v>
      </c>
      <c r="T35" s="310" t="s">
        <v>2117</v>
      </c>
      <c r="U35" s="311" t="s">
        <v>2122</v>
      </c>
      <c r="V35" s="312" t="s">
        <v>537</v>
      </c>
      <c r="W35" s="313" t="s">
        <v>1743</v>
      </c>
      <c r="X35" s="313">
        <v>60</v>
      </c>
      <c r="Y35" s="312" t="s">
        <v>423</v>
      </c>
      <c r="Z35" s="314"/>
      <c r="AA35" s="314">
        <v>36</v>
      </c>
      <c r="AB35" s="315">
        <v>5526.85</v>
      </c>
      <c r="AC35" s="320">
        <f t="shared" si="10"/>
        <v>30860.012828283743</v>
      </c>
      <c r="AD35" s="317">
        <v>155053329</v>
      </c>
      <c r="AE35" s="315">
        <f t="shared" si="11"/>
        <v>15505332.9</v>
      </c>
      <c r="AF35" s="315"/>
      <c r="AG35" s="315">
        <f t="shared" si="12"/>
        <v>170558661.90000001</v>
      </c>
      <c r="AH35" s="318" t="s">
        <v>633</v>
      </c>
      <c r="AI35" s="517"/>
      <c r="AL35" s="309">
        <v>41637</v>
      </c>
      <c r="AM35" s="310" t="s">
        <v>2146</v>
      </c>
      <c r="AN35" s="311" t="s">
        <v>2183</v>
      </c>
      <c r="AO35" s="312" t="s">
        <v>702</v>
      </c>
      <c r="AP35" s="314">
        <v>36</v>
      </c>
      <c r="AQ35" s="315">
        <v>5464.15</v>
      </c>
      <c r="AR35" s="320">
        <f t="shared" si="8"/>
        <v>28054.549929998262</v>
      </c>
      <c r="AS35" s="317">
        <v>153294269</v>
      </c>
      <c r="AT35" s="320">
        <v>29457.279999999999</v>
      </c>
      <c r="AU35" s="317">
        <f t="shared" si="6"/>
        <v>160958996.51199999</v>
      </c>
      <c r="AV35" s="317">
        <f t="shared" si="7"/>
        <v>7664727.5119999945</v>
      </c>
      <c r="BB35" s="309">
        <v>41632</v>
      </c>
      <c r="BC35" s="310" t="s">
        <v>2129</v>
      </c>
      <c r="BD35" s="311" t="s">
        <v>2130</v>
      </c>
      <c r="BE35" s="312" t="s">
        <v>537</v>
      </c>
      <c r="BF35" s="313" t="s">
        <v>1743</v>
      </c>
      <c r="BG35" s="313">
        <v>60</v>
      </c>
      <c r="BH35" s="312" t="s">
        <v>420</v>
      </c>
      <c r="BI35" s="314"/>
      <c r="BJ35" s="314">
        <v>32</v>
      </c>
      <c r="BK35" s="315">
        <v>7055.55</v>
      </c>
      <c r="BL35" s="320">
        <f t="shared" si="9"/>
        <v>30860.004960633829</v>
      </c>
      <c r="BM35" s="317">
        <v>197940280</v>
      </c>
      <c r="BN35" s="315">
        <f t="shared" si="13"/>
        <v>19794028</v>
      </c>
      <c r="BO35" s="315"/>
      <c r="BP35" s="315">
        <f t="shared" si="14"/>
        <v>217734308</v>
      </c>
      <c r="BQ35" s="318" t="s">
        <v>633</v>
      </c>
    </row>
    <row r="36" spans="1:69" x14ac:dyDescent="0.25">
      <c r="A36" s="667"/>
      <c r="B36" s="310"/>
      <c r="C36" s="311"/>
      <c r="D36" s="312"/>
      <c r="E36" s="313"/>
      <c r="F36" s="313"/>
      <c r="G36" s="312"/>
      <c r="H36" s="314"/>
      <c r="I36" s="314"/>
      <c r="J36" s="315"/>
      <c r="K36" s="316"/>
      <c r="L36" s="317"/>
      <c r="M36" s="315"/>
      <c r="N36" s="315"/>
      <c r="O36" s="315"/>
      <c r="P36" s="318"/>
      <c r="Q36" s="517"/>
      <c r="R36" s="517"/>
      <c r="S36" s="309">
        <v>41631</v>
      </c>
      <c r="T36" s="310" t="s">
        <v>2119</v>
      </c>
      <c r="U36" s="311" t="s">
        <v>2123</v>
      </c>
      <c r="V36" s="312" t="s">
        <v>537</v>
      </c>
      <c r="W36" s="313" t="s">
        <v>1743</v>
      </c>
      <c r="X36" s="313">
        <v>60</v>
      </c>
      <c r="Y36" s="312" t="s">
        <v>423</v>
      </c>
      <c r="Z36" s="314"/>
      <c r="AA36" s="314">
        <v>36</v>
      </c>
      <c r="AB36" s="315">
        <v>5574.45</v>
      </c>
      <c r="AC36" s="320">
        <f t="shared" si="10"/>
        <v>30860.004951161107</v>
      </c>
      <c r="AD36" s="317">
        <v>156388686</v>
      </c>
      <c r="AE36" s="315">
        <f t="shared" si="11"/>
        <v>15638868.600000001</v>
      </c>
      <c r="AF36" s="315"/>
      <c r="AG36" s="315">
        <f t="shared" si="12"/>
        <v>172027554.59999999</v>
      </c>
      <c r="AH36" s="318" t="s">
        <v>633</v>
      </c>
      <c r="AI36" s="517"/>
      <c r="AL36" s="309">
        <v>41637</v>
      </c>
      <c r="AM36" s="310" t="s">
        <v>2179</v>
      </c>
      <c r="AN36" s="311" t="s">
        <v>2184</v>
      </c>
      <c r="AO36" s="312" t="s">
        <v>702</v>
      </c>
      <c r="AP36" s="314">
        <v>36</v>
      </c>
      <c r="AQ36" s="315">
        <v>5687.95</v>
      </c>
      <c r="AR36" s="320">
        <f t="shared" si="8"/>
        <v>28054.550057577864</v>
      </c>
      <c r="AS36" s="317">
        <v>159572878</v>
      </c>
      <c r="AT36" s="320">
        <v>29457.279999999999</v>
      </c>
      <c r="AU36" s="317">
        <f t="shared" si="6"/>
        <v>167551535.77599999</v>
      </c>
      <c r="AV36" s="317">
        <f t="shared" si="7"/>
        <v>7978657.7759999931</v>
      </c>
      <c r="BB36" s="309">
        <v>41632</v>
      </c>
      <c r="BC36" s="310" t="s">
        <v>2131</v>
      </c>
      <c r="BD36" s="311" t="s">
        <v>2134</v>
      </c>
      <c r="BE36" s="312" t="s">
        <v>537</v>
      </c>
      <c r="BF36" s="313" t="s">
        <v>1743</v>
      </c>
      <c r="BG36" s="313">
        <v>60</v>
      </c>
      <c r="BH36" s="312" t="s">
        <v>420</v>
      </c>
      <c r="BI36" s="314"/>
      <c r="BJ36" s="314">
        <v>32</v>
      </c>
      <c r="BK36" s="315">
        <v>3348.4</v>
      </c>
      <c r="BL36" s="320">
        <f t="shared" si="9"/>
        <v>30860.004927726677</v>
      </c>
      <c r="BM36" s="317">
        <v>93937855</v>
      </c>
      <c r="BN36" s="319">
        <f t="shared" si="13"/>
        <v>9393785.5</v>
      </c>
      <c r="BO36" s="315"/>
      <c r="BP36" s="315">
        <f t="shared" si="14"/>
        <v>103331640.5</v>
      </c>
      <c r="BQ36" s="318" t="s">
        <v>633</v>
      </c>
    </row>
    <row r="37" spans="1:69" x14ac:dyDescent="0.25">
      <c r="A37" s="667"/>
      <c r="B37" s="310"/>
      <c r="C37" s="311"/>
      <c r="D37" s="312"/>
      <c r="E37" s="313"/>
      <c r="F37" s="313"/>
      <c r="G37" s="312"/>
      <c r="H37" s="314"/>
      <c r="I37" s="314"/>
      <c r="J37" s="315"/>
      <c r="K37" s="316"/>
      <c r="L37" s="317"/>
      <c r="M37" s="315"/>
      <c r="N37" s="315"/>
      <c r="O37" s="315"/>
      <c r="P37" s="318"/>
      <c r="Q37" s="517"/>
      <c r="R37" s="517"/>
      <c r="S37" s="309">
        <v>41631</v>
      </c>
      <c r="T37" s="310" t="s">
        <v>2118</v>
      </c>
      <c r="U37" s="311" t="s">
        <v>2124</v>
      </c>
      <c r="V37" s="312" t="s">
        <v>537</v>
      </c>
      <c r="W37" s="313" t="s">
        <v>1743</v>
      </c>
      <c r="X37" s="313">
        <v>60</v>
      </c>
      <c r="Y37" s="312" t="s">
        <v>420</v>
      </c>
      <c r="Z37" s="314"/>
      <c r="AA37" s="314">
        <v>32</v>
      </c>
      <c r="AB37" s="315">
        <v>6801.75</v>
      </c>
      <c r="AC37" s="320">
        <f t="shared" si="10"/>
        <v>30860.004925203073</v>
      </c>
      <c r="AD37" s="317">
        <v>190820035</v>
      </c>
      <c r="AE37" s="315">
        <f t="shared" si="11"/>
        <v>19082003.5</v>
      </c>
      <c r="AF37" s="315"/>
      <c r="AG37" s="315">
        <f t="shared" si="12"/>
        <v>209902038.5</v>
      </c>
      <c r="AH37" s="318" t="s">
        <v>633</v>
      </c>
      <c r="AI37" s="517"/>
      <c r="AL37" s="309">
        <v>41638</v>
      </c>
      <c r="AM37" s="310" t="s">
        <v>2204</v>
      </c>
      <c r="AN37" s="311" t="s">
        <v>2211</v>
      </c>
      <c r="AO37" s="312" t="s">
        <v>702</v>
      </c>
      <c r="AP37" s="314">
        <v>36</v>
      </c>
      <c r="AQ37" s="315">
        <v>5780.35</v>
      </c>
      <c r="AR37" s="320">
        <f t="shared" si="8"/>
        <v>28054.549983997505</v>
      </c>
      <c r="AS37" s="317">
        <v>162165118</v>
      </c>
      <c r="AT37" s="320">
        <v>29457.279999999999</v>
      </c>
      <c r="AU37" s="317">
        <f t="shared" si="6"/>
        <v>170273388.44800001</v>
      </c>
      <c r="AV37" s="317">
        <f t="shared" si="7"/>
        <v>8108270.4480000138</v>
      </c>
      <c r="BB37" s="309">
        <v>41632</v>
      </c>
      <c r="BC37" s="310" t="s">
        <v>2132</v>
      </c>
      <c r="BD37" s="311" t="s">
        <v>2135</v>
      </c>
      <c r="BE37" s="312" t="s">
        <v>537</v>
      </c>
      <c r="BF37" s="313" t="s">
        <v>1743</v>
      </c>
      <c r="BG37" s="313">
        <v>60</v>
      </c>
      <c r="BH37" s="312" t="s">
        <v>420</v>
      </c>
      <c r="BI37" s="314"/>
      <c r="BJ37" s="314">
        <v>32</v>
      </c>
      <c r="BK37" s="315">
        <v>6955.75</v>
      </c>
      <c r="BL37" s="320">
        <f t="shared" si="9"/>
        <v>30860.004974301839</v>
      </c>
      <c r="BM37" s="317">
        <v>195140436</v>
      </c>
      <c r="BN37" s="319">
        <f t="shared" si="13"/>
        <v>19514043.600000001</v>
      </c>
      <c r="BO37" s="315"/>
      <c r="BP37" s="315">
        <f t="shared" si="14"/>
        <v>214654479.59999999</v>
      </c>
      <c r="BQ37" s="318" t="s">
        <v>633</v>
      </c>
    </row>
    <row r="38" spans="1:69" x14ac:dyDescent="0.25">
      <c r="A38" s="667"/>
      <c r="B38" s="310"/>
      <c r="C38" s="311"/>
      <c r="D38" s="312"/>
      <c r="E38" s="313"/>
      <c r="F38" s="313"/>
      <c r="G38" s="312"/>
      <c r="H38" s="314"/>
      <c r="I38" s="314"/>
      <c r="J38" s="315"/>
      <c r="K38" s="316" t="e">
        <f t="shared" si="0"/>
        <v>#DIV/0!</v>
      </c>
      <c r="L38" s="317"/>
      <c r="M38" s="315">
        <f t="shared" si="3"/>
        <v>0</v>
      </c>
      <c r="N38" s="315">
        <f t="shared" si="4"/>
        <v>0</v>
      </c>
      <c r="O38" s="315">
        <f t="shared" si="5"/>
        <v>0</v>
      </c>
      <c r="P38" s="318"/>
      <c r="Q38" s="517"/>
      <c r="R38" s="517"/>
      <c r="S38" s="309">
        <v>41631</v>
      </c>
      <c r="T38" s="310" t="s">
        <v>2111</v>
      </c>
      <c r="U38" s="311" t="s">
        <v>2125</v>
      </c>
      <c r="V38" s="312" t="s">
        <v>537</v>
      </c>
      <c r="W38" s="313" t="s">
        <v>1743</v>
      </c>
      <c r="X38" s="313">
        <v>60</v>
      </c>
      <c r="Y38" s="312" t="s">
        <v>420</v>
      </c>
      <c r="Z38" s="314"/>
      <c r="AA38" s="314">
        <v>16</v>
      </c>
      <c r="AB38" s="315">
        <v>3343.15</v>
      </c>
      <c r="AC38" s="320">
        <f t="shared" si="10"/>
        <v>30860.005055112695</v>
      </c>
      <c r="AD38" s="317">
        <v>93790569</v>
      </c>
      <c r="AE38" s="315">
        <f t="shared" si="11"/>
        <v>9379056.9000000004</v>
      </c>
      <c r="AF38" s="315"/>
      <c r="AG38" s="315">
        <f t="shared" si="12"/>
        <v>103169625.90000001</v>
      </c>
      <c r="AH38" s="318" t="s">
        <v>633</v>
      </c>
      <c r="AI38" s="517"/>
      <c r="AL38" s="309">
        <v>41638</v>
      </c>
      <c r="AM38" s="310" t="s">
        <v>2205</v>
      </c>
      <c r="AN38" s="311" t="s">
        <v>2212</v>
      </c>
      <c r="AO38" s="312" t="s">
        <v>702</v>
      </c>
      <c r="AP38" s="314">
        <v>36</v>
      </c>
      <c r="AQ38" s="315">
        <v>5725.2</v>
      </c>
      <c r="AR38" s="320">
        <f t="shared" si="8"/>
        <v>28054.550059386573</v>
      </c>
      <c r="AS38" s="317">
        <v>160617910</v>
      </c>
      <c r="AT38" s="320">
        <v>29457.279999999999</v>
      </c>
      <c r="AU38" s="317">
        <f t="shared" si="6"/>
        <v>168648819.456</v>
      </c>
      <c r="AV38" s="317">
        <f t="shared" si="7"/>
        <v>8030909.4560000002</v>
      </c>
      <c r="BB38" s="309">
        <v>41632</v>
      </c>
      <c r="BC38" s="310" t="s">
        <v>2133</v>
      </c>
      <c r="BD38" s="311" t="s">
        <v>2136</v>
      </c>
      <c r="BE38" s="312" t="s">
        <v>537</v>
      </c>
      <c r="BF38" s="313" t="s">
        <v>1743</v>
      </c>
      <c r="BG38" s="313">
        <v>60</v>
      </c>
      <c r="BH38" s="312" t="s">
        <v>420</v>
      </c>
      <c r="BI38" s="314"/>
      <c r="BJ38" s="314">
        <v>16</v>
      </c>
      <c r="BK38" s="315">
        <v>3517.55</v>
      </c>
      <c r="BL38" s="320">
        <f t="shared" si="9"/>
        <v>30860.004889767024</v>
      </c>
      <c r="BM38" s="317">
        <v>98683282</v>
      </c>
      <c r="BN38" s="319">
        <f t="shared" si="13"/>
        <v>9868328.2000000011</v>
      </c>
      <c r="BO38" s="319"/>
      <c r="BP38" s="315">
        <f t="shared" si="14"/>
        <v>108551610.2</v>
      </c>
      <c r="BQ38" s="318" t="s">
        <v>633</v>
      </c>
    </row>
    <row r="39" spans="1:69" x14ac:dyDescent="0.25">
      <c r="A39" s="667"/>
      <c r="B39" s="310"/>
      <c r="C39" s="311"/>
      <c r="D39" s="312"/>
      <c r="E39" s="313"/>
      <c r="F39" s="313"/>
      <c r="G39" s="312"/>
      <c r="H39" s="314"/>
      <c r="I39" s="314"/>
      <c r="J39" s="315"/>
      <c r="K39" s="316" t="e">
        <f t="shared" si="0"/>
        <v>#DIV/0!</v>
      </c>
      <c r="L39" s="317"/>
      <c r="M39" s="315">
        <f t="shared" si="3"/>
        <v>0</v>
      </c>
      <c r="N39" s="315">
        <f t="shared" si="4"/>
        <v>0</v>
      </c>
      <c r="O39" s="315">
        <f t="shared" si="5"/>
        <v>0</v>
      </c>
      <c r="P39" s="318"/>
      <c r="Q39" s="517"/>
      <c r="R39" s="517"/>
      <c r="S39" s="309">
        <v>41632</v>
      </c>
      <c r="T39" s="310" t="s">
        <v>2129</v>
      </c>
      <c r="U39" s="311" t="s">
        <v>2130</v>
      </c>
      <c r="V39" s="312" t="s">
        <v>537</v>
      </c>
      <c r="W39" s="313" t="s">
        <v>1743</v>
      </c>
      <c r="X39" s="313">
        <v>60</v>
      </c>
      <c r="Y39" s="312" t="s">
        <v>420</v>
      </c>
      <c r="Z39" s="314"/>
      <c r="AA39" s="314">
        <v>32</v>
      </c>
      <c r="AB39" s="315">
        <v>7055.55</v>
      </c>
      <c r="AC39" s="320">
        <f t="shared" si="10"/>
        <v>30860.004960633829</v>
      </c>
      <c r="AD39" s="317">
        <v>197940280</v>
      </c>
      <c r="AE39" s="315">
        <f t="shared" si="11"/>
        <v>19794028</v>
      </c>
      <c r="AF39" s="315"/>
      <c r="AG39" s="315">
        <f t="shared" si="12"/>
        <v>217734308</v>
      </c>
      <c r="AH39" s="318" t="s">
        <v>633</v>
      </c>
      <c r="AI39" s="517"/>
      <c r="AL39" s="309">
        <v>41638</v>
      </c>
      <c r="AM39" s="310" t="s">
        <v>2207</v>
      </c>
      <c r="AN39" s="311" t="s">
        <v>2213</v>
      </c>
      <c r="AO39" s="312" t="s">
        <v>702</v>
      </c>
      <c r="AP39" s="314">
        <v>36</v>
      </c>
      <c r="AQ39" s="315">
        <v>5603.35</v>
      </c>
      <c r="AR39" s="320">
        <f t="shared" si="8"/>
        <v>28054.550045954649</v>
      </c>
      <c r="AS39" s="317">
        <v>157199463</v>
      </c>
      <c r="AT39" s="320">
        <v>29457.279999999999</v>
      </c>
      <c r="AU39" s="317">
        <f t="shared" si="6"/>
        <v>165059449.88800001</v>
      </c>
      <c r="AV39" s="317">
        <f t="shared" si="7"/>
        <v>7859986.8880000114</v>
      </c>
      <c r="BB39" s="309">
        <v>41633</v>
      </c>
      <c r="BC39" s="310" t="s">
        <v>2137</v>
      </c>
      <c r="BD39" s="311" t="s">
        <v>2140</v>
      </c>
      <c r="BE39" s="312" t="s">
        <v>537</v>
      </c>
      <c r="BF39" s="313" t="s">
        <v>1743</v>
      </c>
      <c r="BG39" s="313">
        <v>60</v>
      </c>
      <c r="BH39" s="312" t="s">
        <v>423</v>
      </c>
      <c r="BI39" s="314"/>
      <c r="BJ39" s="314">
        <v>36</v>
      </c>
      <c r="BK39" s="315">
        <v>5674.45</v>
      </c>
      <c r="BL39" s="320">
        <f t="shared" ref="BL39:BL68" si="15">BM39/BK39*1.1</f>
        <v>30860.004952021784</v>
      </c>
      <c r="BM39" s="317">
        <v>159194141</v>
      </c>
      <c r="BN39" s="319">
        <f t="shared" si="13"/>
        <v>15919414.100000001</v>
      </c>
      <c r="BO39" s="319"/>
      <c r="BP39" s="315">
        <f t="shared" si="14"/>
        <v>175113555.09999999</v>
      </c>
      <c r="BQ39" s="318" t="s">
        <v>633</v>
      </c>
    </row>
    <row r="40" spans="1:69" x14ac:dyDescent="0.25">
      <c r="A40" s="667"/>
      <c r="B40" s="310"/>
      <c r="C40" s="311"/>
      <c r="D40" s="312"/>
      <c r="E40" s="313"/>
      <c r="F40" s="313"/>
      <c r="G40" s="312"/>
      <c r="H40" s="314"/>
      <c r="I40" s="314"/>
      <c r="J40" s="315"/>
      <c r="K40" s="316" t="e">
        <f t="shared" si="0"/>
        <v>#DIV/0!</v>
      </c>
      <c r="L40" s="317"/>
      <c r="M40" s="315">
        <f t="shared" si="3"/>
        <v>0</v>
      </c>
      <c r="N40" s="315">
        <f t="shared" si="4"/>
        <v>0</v>
      </c>
      <c r="O40" s="315">
        <f t="shared" si="5"/>
        <v>0</v>
      </c>
      <c r="P40" s="318"/>
      <c r="Q40" s="517"/>
      <c r="R40" s="517"/>
      <c r="S40" s="309">
        <v>41632</v>
      </c>
      <c r="T40" s="310" t="s">
        <v>2131</v>
      </c>
      <c r="U40" s="311" t="s">
        <v>2134</v>
      </c>
      <c r="V40" s="312" t="s">
        <v>537</v>
      </c>
      <c r="W40" s="313" t="s">
        <v>1743</v>
      </c>
      <c r="X40" s="313">
        <v>60</v>
      </c>
      <c r="Y40" s="312" t="s">
        <v>420</v>
      </c>
      <c r="Z40" s="314"/>
      <c r="AA40" s="314">
        <v>32</v>
      </c>
      <c r="AB40" s="315">
        <v>3348.4</v>
      </c>
      <c r="AC40" s="320">
        <f t="shared" si="10"/>
        <v>30860.004927726677</v>
      </c>
      <c r="AD40" s="317">
        <v>93937855</v>
      </c>
      <c r="AE40" s="319">
        <f t="shared" si="11"/>
        <v>9393785.5</v>
      </c>
      <c r="AF40" s="315"/>
      <c r="AG40" s="315">
        <f t="shared" si="12"/>
        <v>103331640.5</v>
      </c>
      <c r="AH40" s="318" t="s">
        <v>633</v>
      </c>
      <c r="AI40" s="517"/>
      <c r="AL40" s="309">
        <v>41638</v>
      </c>
      <c r="AM40" s="310" t="s">
        <v>2208</v>
      </c>
      <c r="AN40" s="311" t="s">
        <v>2214</v>
      </c>
      <c r="AO40" s="312" t="s">
        <v>702</v>
      </c>
      <c r="AP40" s="314">
        <v>36</v>
      </c>
      <c r="AQ40" s="315">
        <v>5549.1</v>
      </c>
      <c r="AR40" s="320">
        <f t="shared" si="8"/>
        <v>28054.549927015189</v>
      </c>
      <c r="AS40" s="317">
        <v>155677503</v>
      </c>
      <c r="AT40" s="320">
        <v>29457.279999999999</v>
      </c>
      <c r="AU40" s="317">
        <f t="shared" si="6"/>
        <v>163461392.44800001</v>
      </c>
      <c r="AV40" s="317">
        <f t="shared" si="7"/>
        <v>7783889.4480000138</v>
      </c>
      <c r="BB40" s="309">
        <v>41633</v>
      </c>
      <c r="BC40" s="310" t="s">
        <v>2138</v>
      </c>
      <c r="BD40" s="311" t="s">
        <v>2141</v>
      </c>
      <c r="BE40" s="312" t="s">
        <v>537</v>
      </c>
      <c r="BF40" s="313" t="s">
        <v>1743</v>
      </c>
      <c r="BG40" s="313">
        <v>60</v>
      </c>
      <c r="BH40" s="312" t="s">
        <v>423</v>
      </c>
      <c r="BI40" s="314"/>
      <c r="BJ40" s="314">
        <v>36</v>
      </c>
      <c r="BK40" s="315">
        <v>5553.95</v>
      </c>
      <c r="BL40" s="320">
        <f t="shared" si="15"/>
        <v>30860.005005446576</v>
      </c>
      <c r="BM40" s="317">
        <v>155813568</v>
      </c>
      <c r="BN40" s="319">
        <f t="shared" si="13"/>
        <v>15581356.800000001</v>
      </c>
      <c r="BO40" s="319"/>
      <c r="BP40" s="315">
        <f t="shared" si="14"/>
        <v>171394924.80000001</v>
      </c>
      <c r="BQ40" s="318" t="s">
        <v>633</v>
      </c>
    </row>
    <row r="41" spans="1:69" x14ac:dyDescent="0.25">
      <c r="A41" s="667"/>
      <c r="B41" s="310"/>
      <c r="C41" s="311"/>
      <c r="D41" s="312"/>
      <c r="E41" s="313"/>
      <c r="F41" s="313"/>
      <c r="G41" s="312"/>
      <c r="H41" s="314"/>
      <c r="I41" s="314"/>
      <c r="J41" s="315"/>
      <c r="K41" s="316" t="e">
        <f t="shared" si="0"/>
        <v>#DIV/0!</v>
      </c>
      <c r="L41" s="317"/>
      <c r="M41" s="315">
        <f t="shared" si="3"/>
        <v>0</v>
      </c>
      <c r="N41" s="315">
        <f t="shared" si="4"/>
        <v>0</v>
      </c>
      <c r="O41" s="315">
        <f t="shared" si="5"/>
        <v>0</v>
      </c>
      <c r="P41" s="318"/>
      <c r="Q41" s="517"/>
      <c r="R41" s="517"/>
      <c r="S41" s="309">
        <v>41632</v>
      </c>
      <c r="T41" s="310" t="s">
        <v>2132</v>
      </c>
      <c r="U41" s="311" t="s">
        <v>2135</v>
      </c>
      <c r="V41" s="312" t="s">
        <v>537</v>
      </c>
      <c r="W41" s="313" t="s">
        <v>1743</v>
      </c>
      <c r="X41" s="313">
        <v>60</v>
      </c>
      <c r="Y41" s="312" t="s">
        <v>420</v>
      </c>
      <c r="Z41" s="314"/>
      <c r="AA41" s="314">
        <v>32</v>
      </c>
      <c r="AB41" s="315">
        <v>6955.75</v>
      </c>
      <c r="AC41" s="320">
        <f t="shared" si="10"/>
        <v>30860.004974301839</v>
      </c>
      <c r="AD41" s="317">
        <v>195140436</v>
      </c>
      <c r="AE41" s="319">
        <f t="shared" si="11"/>
        <v>19514043.600000001</v>
      </c>
      <c r="AF41" s="315"/>
      <c r="AG41" s="315">
        <f t="shared" si="12"/>
        <v>214654479.59999999</v>
      </c>
      <c r="AH41" s="318" t="s">
        <v>633</v>
      </c>
      <c r="AI41" s="517"/>
      <c r="AL41" s="309">
        <v>41638</v>
      </c>
      <c r="AM41" s="310" t="s">
        <v>2209</v>
      </c>
      <c r="AN41" s="311" t="s">
        <v>2215</v>
      </c>
      <c r="AO41" s="312" t="s">
        <v>702</v>
      </c>
      <c r="AP41" s="314">
        <v>36</v>
      </c>
      <c r="AQ41" s="315">
        <v>5677.95</v>
      </c>
      <c r="AR41" s="320">
        <f t="shared" si="8"/>
        <v>28054.549969619318</v>
      </c>
      <c r="AS41" s="317">
        <v>159292332</v>
      </c>
      <c r="AT41" s="320">
        <v>29457.279999999999</v>
      </c>
      <c r="AU41" s="317">
        <f t="shared" si="6"/>
        <v>167256962.97599998</v>
      </c>
      <c r="AV41" s="317">
        <f t="shared" si="7"/>
        <v>7964630.9759999812</v>
      </c>
      <c r="BB41" s="309">
        <v>41633</v>
      </c>
      <c r="BC41" s="310" t="s">
        <v>2139</v>
      </c>
      <c r="BD41" s="311" t="s">
        <v>2142</v>
      </c>
      <c r="BE41" s="312" t="s">
        <v>537</v>
      </c>
      <c r="BF41" s="313" t="s">
        <v>1743</v>
      </c>
      <c r="BG41" s="313">
        <v>60</v>
      </c>
      <c r="BH41" s="312" t="s">
        <v>423</v>
      </c>
      <c r="BI41" s="314"/>
      <c r="BJ41" s="314">
        <v>36</v>
      </c>
      <c r="BK41" s="315">
        <v>5843.1</v>
      </c>
      <c r="BL41" s="320">
        <f t="shared" si="15"/>
        <v>30860.004980233098</v>
      </c>
      <c r="BM41" s="317">
        <v>163925541</v>
      </c>
      <c r="BN41" s="319">
        <f t="shared" si="13"/>
        <v>16392554.100000001</v>
      </c>
      <c r="BO41" s="319"/>
      <c r="BP41" s="315">
        <f t="shared" si="14"/>
        <v>180318095.09999999</v>
      </c>
      <c r="BQ41" s="318" t="s">
        <v>633</v>
      </c>
    </row>
    <row r="42" spans="1:69" x14ac:dyDescent="0.25">
      <c r="A42" s="667"/>
      <c r="B42" s="310"/>
      <c r="C42" s="311"/>
      <c r="D42" s="312"/>
      <c r="E42" s="313"/>
      <c r="F42" s="313"/>
      <c r="G42" s="312"/>
      <c r="H42" s="314"/>
      <c r="I42" s="314"/>
      <c r="J42" s="315"/>
      <c r="K42" s="316" t="e">
        <f t="shared" si="0"/>
        <v>#DIV/0!</v>
      </c>
      <c r="L42" s="317"/>
      <c r="M42" s="315">
        <f t="shared" si="3"/>
        <v>0</v>
      </c>
      <c r="N42" s="315">
        <f t="shared" si="4"/>
        <v>0</v>
      </c>
      <c r="O42" s="315">
        <f t="shared" si="5"/>
        <v>0</v>
      </c>
      <c r="P42" s="318"/>
      <c r="Q42" s="517"/>
      <c r="R42" s="517"/>
      <c r="S42" s="309">
        <v>41632</v>
      </c>
      <c r="T42" s="310" t="s">
        <v>2133</v>
      </c>
      <c r="U42" s="311" t="s">
        <v>2136</v>
      </c>
      <c r="V42" s="312" t="s">
        <v>537</v>
      </c>
      <c r="W42" s="313" t="s">
        <v>1743</v>
      </c>
      <c r="X42" s="313">
        <v>60</v>
      </c>
      <c r="Y42" s="312" t="s">
        <v>420</v>
      </c>
      <c r="Z42" s="314"/>
      <c r="AA42" s="314">
        <v>16</v>
      </c>
      <c r="AB42" s="315">
        <v>3517.55</v>
      </c>
      <c r="AC42" s="320">
        <f t="shared" si="10"/>
        <v>30860.004889767024</v>
      </c>
      <c r="AD42" s="317">
        <v>98683282</v>
      </c>
      <c r="AE42" s="319">
        <f t="shared" si="11"/>
        <v>9868328.2000000011</v>
      </c>
      <c r="AF42" s="319"/>
      <c r="AG42" s="315">
        <f t="shared" si="12"/>
        <v>108551610.2</v>
      </c>
      <c r="AH42" s="318" t="s">
        <v>633</v>
      </c>
      <c r="AI42" s="517"/>
      <c r="AL42" s="558">
        <v>41638</v>
      </c>
      <c r="AM42" s="559" t="s">
        <v>2210</v>
      </c>
      <c r="AN42" s="560" t="s">
        <v>2216</v>
      </c>
      <c r="AO42" s="561" t="s">
        <v>702</v>
      </c>
      <c r="AP42" s="563">
        <v>36</v>
      </c>
      <c r="AQ42" s="319">
        <v>5772.85</v>
      </c>
      <c r="AR42" s="320">
        <f t="shared" si="8"/>
        <v>28054.550005629801</v>
      </c>
      <c r="AS42" s="565">
        <v>161954709</v>
      </c>
      <c r="AT42" s="320">
        <v>29457.279999999999</v>
      </c>
      <c r="AU42" s="317">
        <f t="shared" si="6"/>
        <v>170052458.84799999</v>
      </c>
      <c r="AV42" s="317">
        <f t="shared" si="7"/>
        <v>8097749.84799999</v>
      </c>
      <c r="BB42" s="309">
        <v>41634</v>
      </c>
      <c r="BC42" s="310" t="s">
        <v>2143</v>
      </c>
      <c r="BD42" s="311" t="s">
        <v>2147</v>
      </c>
      <c r="BE42" s="312" t="s">
        <v>537</v>
      </c>
      <c r="BF42" s="313" t="s">
        <v>1743</v>
      </c>
      <c r="BG42" s="313">
        <v>60</v>
      </c>
      <c r="BH42" s="312" t="s">
        <v>423</v>
      </c>
      <c r="BI42" s="314"/>
      <c r="BJ42" s="314">
        <v>36</v>
      </c>
      <c r="BK42" s="315">
        <v>5457.55</v>
      </c>
      <c r="BL42" s="320">
        <f t="shared" si="15"/>
        <v>30860.004928951639</v>
      </c>
      <c r="BM42" s="317">
        <v>153109109</v>
      </c>
      <c r="BN42" s="319">
        <f t="shared" si="13"/>
        <v>15310910.9</v>
      </c>
      <c r="BO42" s="319"/>
      <c r="BP42" s="315">
        <f t="shared" si="14"/>
        <v>168420019.90000001</v>
      </c>
      <c r="BQ42" s="318" t="s">
        <v>633</v>
      </c>
    </row>
    <row r="43" spans="1:69" x14ac:dyDescent="0.25">
      <c r="A43" s="667"/>
      <c r="B43" s="310"/>
      <c r="C43" s="311"/>
      <c r="D43" s="312"/>
      <c r="E43" s="313"/>
      <c r="F43" s="313"/>
      <c r="G43" s="312"/>
      <c r="H43" s="314"/>
      <c r="I43" s="314"/>
      <c r="J43" s="315"/>
      <c r="K43" s="316" t="e">
        <f t="shared" si="0"/>
        <v>#DIV/0!</v>
      </c>
      <c r="L43" s="317"/>
      <c r="M43" s="315">
        <f t="shared" si="3"/>
        <v>0</v>
      </c>
      <c r="N43" s="315">
        <f t="shared" si="4"/>
        <v>0</v>
      </c>
      <c r="O43" s="315">
        <f t="shared" si="5"/>
        <v>0</v>
      </c>
      <c r="P43" s="318"/>
      <c r="Q43" s="517"/>
      <c r="R43" s="517"/>
      <c r="S43" s="309">
        <v>41633</v>
      </c>
      <c r="T43" s="310" t="s">
        <v>2137</v>
      </c>
      <c r="U43" s="311" t="s">
        <v>2140</v>
      </c>
      <c r="V43" s="312" t="s">
        <v>537</v>
      </c>
      <c r="W43" s="313" t="s">
        <v>1743</v>
      </c>
      <c r="X43" s="313">
        <v>60</v>
      </c>
      <c r="Y43" s="312" t="s">
        <v>423</v>
      </c>
      <c r="Z43" s="314"/>
      <c r="AA43" s="314">
        <v>36</v>
      </c>
      <c r="AB43" s="315">
        <v>5674.45</v>
      </c>
      <c r="AC43" s="320">
        <f t="shared" ref="AC43:AC72" si="16">AD43/AB43*1.1</f>
        <v>30860.004952021784</v>
      </c>
      <c r="AD43" s="317">
        <v>159194141</v>
      </c>
      <c r="AE43" s="319">
        <f t="shared" ref="AE43:AE72" si="17">AD43*10%</f>
        <v>15919414.100000001</v>
      </c>
      <c r="AF43" s="319"/>
      <c r="AG43" s="315">
        <f t="shared" ref="AG43:AG72" si="18">AD43+AE43+AF43</f>
        <v>175113555.09999999</v>
      </c>
      <c r="AH43" s="318" t="s">
        <v>633</v>
      </c>
      <c r="AI43" s="517"/>
      <c r="AL43" s="526"/>
      <c r="AM43" s="527"/>
      <c r="AN43" s="528"/>
      <c r="AO43" s="527"/>
      <c r="AP43" s="530"/>
      <c r="AQ43" s="531">
        <f>SUM(AQ5:AQ42)</f>
        <v>196149.95</v>
      </c>
      <c r="AR43" s="551">
        <f>AS43/AQ43</f>
        <v>28054.550184692882</v>
      </c>
      <c r="AS43" s="531">
        <f>SUM(AS5:AS42)</f>
        <v>5502898616</v>
      </c>
      <c r="AT43" s="551"/>
      <c r="AU43" s="531">
        <f>SUM(AU5:AU42)</f>
        <v>5778043999.1359997</v>
      </c>
      <c r="AV43" s="628">
        <f>SUM(AV5:AV42)</f>
        <v>275145383.1359998</v>
      </c>
      <c r="BB43" s="309">
        <v>41634</v>
      </c>
      <c r="BC43" s="310" t="s">
        <v>2144</v>
      </c>
      <c r="BD43" s="311" t="s">
        <v>2148</v>
      </c>
      <c r="BE43" s="312" t="s">
        <v>537</v>
      </c>
      <c r="BF43" s="313" t="s">
        <v>1743</v>
      </c>
      <c r="BG43" s="313">
        <v>60</v>
      </c>
      <c r="BH43" s="312" t="s">
        <v>423</v>
      </c>
      <c r="BI43" s="314"/>
      <c r="BJ43" s="314">
        <v>36</v>
      </c>
      <c r="BK43" s="315">
        <v>5660.65</v>
      </c>
      <c r="BL43" s="320">
        <f t="shared" si="15"/>
        <v>30860.004911096788</v>
      </c>
      <c r="BM43" s="317">
        <v>158806988</v>
      </c>
      <c r="BN43" s="319">
        <f t="shared" si="13"/>
        <v>15880698.800000001</v>
      </c>
      <c r="BO43" s="319"/>
      <c r="BP43" s="315">
        <f t="shared" si="14"/>
        <v>174687686.80000001</v>
      </c>
      <c r="BQ43" s="318" t="s">
        <v>633</v>
      </c>
    </row>
    <row r="44" spans="1:69" x14ac:dyDescent="0.25">
      <c r="A44" s="667"/>
      <c r="B44" s="310"/>
      <c r="C44" s="311"/>
      <c r="D44" s="312"/>
      <c r="E44" s="313"/>
      <c r="F44" s="313"/>
      <c r="G44" s="312"/>
      <c r="H44" s="314"/>
      <c r="I44" s="314"/>
      <c r="J44" s="315"/>
      <c r="K44" s="316"/>
      <c r="L44" s="317"/>
      <c r="M44" s="319"/>
      <c r="N44" s="315"/>
      <c r="O44" s="315"/>
      <c r="P44" s="318"/>
      <c r="Q44" s="517"/>
      <c r="R44" s="517"/>
      <c r="S44" s="309">
        <v>41633</v>
      </c>
      <c r="T44" s="310" t="s">
        <v>2138</v>
      </c>
      <c r="U44" s="311" t="s">
        <v>2141</v>
      </c>
      <c r="V44" s="312" t="s">
        <v>537</v>
      </c>
      <c r="W44" s="313" t="s">
        <v>1743</v>
      </c>
      <c r="X44" s="313">
        <v>60</v>
      </c>
      <c r="Y44" s="312" t="s">
        <v>423</v>
      </c>
      <c r="Z44" s="314"/>
      <c r="AA44" s="314">
        <v>36</v>
      </c>
      <c r="AB44" s="315">
        <v>5553.95</v>
      </c>
      <c r="AC44" s="320">
        <f t="shared" si="16"/>
        <v>30860.005005446576</v>
      </c>
      <c r="AD44" s="317">
        <v>155813568</v>
      </c>
      <c r="AE44" s="319">
        <f t="shared" si="17"/>
        <v>15581356.800000001</v>
      </c>
      <c r="AF44" s="319"/>
      <c r="AG44" s="315">
        <f t="shared" si="18"/>
        <v>171394924.80000001</v>
      </c>
      <c r="AH44" s="318" t="s">
        <v>633</v>
      </c>
      <c r="AI44" s="517"/>
      <c r="BB44" s="309">
        <v>41634</v>
      </c>
      <c r="BC44" s="310" t="s">
        <v>2145</v>
      </c>
      <c r="BD44" s="311" t="s">
        <v>2149</v>
      </c>
      <c r="BE44" s="312" t="s">
        <v>537</v>
      </c>
      <c r="BF44" s="313" t="s">
        <v>1743</v>
      </c>
      <c r="BG44" s="313">
        <v>60</v>
      </c>
      <c r="BH44" s="312" t="s">
        <v>423</v>
      </c>
      <c r="BI44" s="314"/>
      <c r="BJ44" s="314">
        <v>36</v>
      </c>
      <c r="BK44" s="315">
        <v>4692.3999999999996</v>
      </c>
      <c r="BL44" s="320">
        <f t="shared" si="15"/>
        <v>30860.004901542925</v>
      </c>
      <c r="BM44" s="317">
        <v>131643170</v>
      </c>
      <c r="BN44" s="319">
        <f t="shared" si="13"/>
        <v>13164317</v>
      </c>
      <c r="BO44" s="319"/>
      <c r="BP44" s="315">
        <f t="shared" si="14"/>
        <v>144807487</v>
      </c>
      <c r="BQ44" s="318" t="s">
        <v>633</v>
      </c>
    </row>
    <row r="45" spans="1:69" x14ac:dyDescent="0.25">
      <c r="A45" s="663">
        <v>41612</v>
      </c>
      <c r="B45" s="413" t="s">
        <v>1992</v>
      </c>
      <c r="C45" s="414" t="s">
        <v>1993</v>
      </c>
      <c r="D45" s="415" t="s">
        <v>553</v>
      </c>
      <c r="E45" s="417" t="s">
        <v>521</v>
      </c>
      <c r="F45" s="417">
        <v>230</v>
      </c>
      <c r="G45" s="415" t="s">
        <v>344</v>
      </c>
      <c r="H45" s="418">
        <v>6</v>
      </c>
      <c r="I45" s="418"/>
      <c r="J45" s="419">
        <v>448.5</v>
      </c>
      <c r="K45" s="423">
        <f>L45/H45*1.101</f>
        <v>3468150</v>
      </c>
      <c r="L45" s="421">
        <v>18900000</v>
      </c>
      <c r="M45" s="424">
        <f>L45*10%</f>
        <v>1890000</v>
      </c>
      <c r="N45" s="419">
        <f t="shared" si="4"/>
        <v>18900</v>
      </c>
      <c r="O45" s="419">
        <f>L45+M45+N45</f>
        <v>20808900</v>
      </c>
      <c r="P45" s="422" t="s">
        <v>1998</v>
      </c>
      <c r="Q45" s="517"/>
      <c r="R45" s="517"/>
      <c r="S45" s="309">
        <v>41633</v>
      </c>
      <c r="T45" s="310" t="s">
        <v>2139</v>
      </c>
      <c r="U45" s="311" t="s">
        <v>2142</v>
      </c>
      <c r="V45" s="312" t="s">
        <v>537</v>
      </c>
      <c r="W45" s="313" t="s">
        <v>1743</v>
      </c>
      <c r="X45" s="313">
        <v>60</v>
      </c>
      <c r="Y45" s="312" t="s">
        <v>423</v>
      </c>
      <c r="Z45" s="314"/>
      <c r="AA45" s="314">
        <v>36</v>
      </c>
      <c r="AB45" s="315">
        <v>5843.1</v>
      </c>
      <c r="AC45" s="320">
        <f t="shared" si="16"/>
        <v>30860.004980233098</v>
      </c>
      <c r="AD45" s="317">
        <v>163925541</v>
      </c>
      <c r="AE45" s="319">
        <f t="shared" si="17"/>
        <v>16392554.100000001</v>
      </c>
      <c r="AF45" s="319"/>
      <c r="AG45" s="315">
        <f t="shared" si="18"/>
        <v>180318095.09999999</v>
      </c>
      <c r="AH45" s="318" t="s">
        <v>633</v>
      </c>
      <c r="AI45" s="517"/>
      <c r="AT45" s="611" t="s">
        <v>2198</v>
      </c>
      <c r="BB45" s="309">
        <v>41634</v>
      </c>
      <c r="BC45" s="310" t="s">
        <v>2169</v>
      </c>
      <c r="BD45" s="311" t="s">
        <v>2150</v>
      </c>
      <c r="BE45" s="312" t="s">
        <v>702</v>
      </c>
      <c r="BF45" s="313" t="s">
        <v>1743</v>
      </c>
      <c r="BG45" s="313">
        <v>60</v>
      </c>
      <c r="BH45" s="312" t="s">
        <v>423</v>
      </c>
      <c r="BI45" s="314"/>
      <c r="BJ45" s="314">
        <v>6</v>
      </c>
      <c r="BK45" s="315">
        <v>1017.65</v>
      </c>
      <c r="BL45" s="320">
        <f t="shared" si="15"/>
        <v>30860.005208077433</v>
      </c>
      <c r="BM45" s="317">
        <v>28549713</v>
      </c>
      <c r="BN45" s="319">
        <f t="shared" si="13"/>
        <v>2854971.3000000003</v>
      </c>
      <c r="BO45" s="319"/>
      <c r="BP45" s="315">
        <f t="shared" si="14"/>
        <v>31404684.300000001</v>
      </c>
      <c r="BQ45" s="318" t="s">
        <v>633</v>
      </c>
    </row>
    <row r="46" spans="1:69" x14ac:dyDescent="0.25">
      <c r="A46" s="663">
        <v>41612</v>
      </c>
      <c r="B46" s="413" t="s">
        <v>1994</v>
      </c>
      <c r="C46" s="414" t="s">
        <v>1995</v>
      </c>
      <c r="D46" s="415" t="s">
        <v>560</v>
      </c>
      <c r="E46" s="417" t="s">
        <v>521</v>
      </c>
      <c r="F46" s="417">
        <v>230</v>
      </c>
      <c r="G46" s="415" t="s">
        <v>344</v>
      </c>
      <c r="H46" s="418">
        <v>2</v>
      </c>
      <c r="I46" s="418"/>
      <c r="J46" s="419">
        <v>149.5</v>
      </c>
      <c r="K46" s="423">
        <f>L46/H46*1.101</f>
        <v>3468150</v>
      </c>
      <c r="L46" s="421">
        <v>6300000</v>
      </c>
      <c r="M46" s="424">
        <f t="shared" ref="M46:M118" si="19">L46*10%</f>
        <v>630000</v>
      </c>
      <c r="N46" s="419">
        <f t="shared" si="4"/>
        <v>6300</v>
      </c>
      <c r="O46" s="419">
        <f>L46+M46+N46</f>
        <v>6936300</v>
      </c>
      <c r="P46" s="422" t="s">
        <v>1998</v>
      </c>
      <c r="Q46" s="517"/>
      <c r="R46" s="517"/>
      <c r="S46" s="309">
        <v>41634</v>
      </c>
      <c r="T46" s="310" t="s">
        <v>2143</v>
      </c>
      <c r="U46" s="311" t="s">
        <v>2147</v>
      </c>
      <c r="V46" s="312" t="s">
        <v>537</v>
      </c>
      <c r="W46" s="313" t="s">
        <v>1743</v>
      </c>
      <c r="X46" s="313">
        <v>60</v>
      </c>
      <c r="Y46" s="312" t="s">
        <v>423</v>
      </c>
      <c r="Z46" s="314"/>
      <c r="AA46" s="314">
        <v>36</v>
      </c>
      <c r="AB46" s="315">
        <v>5457.55</v>
      </c>
      <c r="AC46" s="320">
        <f t="shared" si="16"/>
        <v>30860.004928951639</v>
      </c>
      <c r="AD46" s="317">
        <v>153109109</v>
      </c>
      <c r="AE46" s="319">
        <f t="shared" si="17"/>
        <v>15310910.9</v>
      </c>
      <c r="AF46" s="319"/>
      <c r="AG46" s="315">
        <f t="shared" si="18"/>
        <v>168420019.90000001</v>
      </c>
      <c r="AH46" s="318" t="s">
        <v>633</v>
      </c>
      <c r="AI46" s="517"/>
      <c r="AT46" s="269"/>
      <c r="AV46" s="267"/>
      <c r="BB46" s="309">
        <v>41634</v>
      </c>
      <c r="BC46" s="310" t="s">
        <v>2151</v>
      </c>
      <c r="BD46" s="311" t="s">
        <v>2152</v>
      </c>
      <c r="BE46" s="312" t="s">
        <v>537</v>
      </c>
      <c r="BF46" s="313" t="s">
        <v>1743</v>
      </c>
      <c r="BG46" s="313">
        <v>60</v>
      </c>
      <c r="BH46" s="312" t="s">
        <v>420</v>
      </c>
      <c r="BI46" s="314"/>
      <c r="BJ46" s="314">
        <v>32</v>
      </c>
      <c r="BK46" s="315">
        <v>7058.05</v>
      </c>
      <c r="BL46" s="320">
        <f t="shared" si="15"/>
        <v>30860.005058054281</v>
      </c>
      <c r="BM46" s="317">
        <v>198010417</v>
      </c>
      <c r="BN46" s="319">
        <f t="shared" si="13"/>
        <v>19801041.699999999</v>
      </c>
      <c r="BO46" s="319"/>
      <c r="BP46" s="315">
        <f t="shared" si="14"/>
        <v>217811458.69999999</v>
      </c>
      <c r="BQ46" s="318" t="s">
        <v>633</v>
      </c>
    </row>
    <row r="47" spans="1:69" x14ac:dyDescent="0.25">
      <c r="A47" s="663">
        <v>41613</v>
      </c>
      <c r="B47" s="413" t="s">
        <v>1996</v>
      </c>
      <c r="C47" s="414" t="s">
        <v>1997</v>
      </c>
      <c r="D47" s="415" t="s">
        <v>517</v>
      </c>
      <c r="E47" s="417" t="s">
        <v>1742</v>
      </c>
      <c r="F47" s="417">
        <v>60</v>
      </c>
      <c r="G47" s="415" t="s">
        <v>423</v>
      </c>
      <c r="H47" s="418"/>
      <c r="I47" s="418">
        <v>7</v>
      </c>
      <c r="J47" s="419">
        <v>1099.92</v>
      </c>
      <c r="K47" s="423">
        <f t="shared" ref="K47:K111" si="20">L47/J47*1.1</f>
        <v>30860.005364026478</v>
      </c>
      <c r="L47" s="421">
        <v>30857761</v>
      </c>
      <c r="M47" s="424">
        <f t="shared" si="19"/>
        <v>3085776.1</v>
      </c>
      <c r="N47" s="424"/>
      <c r="O47" s="419">
        <f t="shared" ref="O47:O118" si="21">L47+M47+N47</f>
        <v>33943537.100000001</v>
      </c>
      <c r="P47" s="422" t="s">
        <v>633</v>
      </c>
      <c r="Q47" s="517"/>
      <c r="R47" s="517"/>
      <c r="S47" s="309">
        <v>41634</v>
      </c>
      <c r="T47" s="310" t="s">
        <v>2144</v>
      </c>
      <c r="U47" s="311" t="s">
        <v>2148</v>
      </c>
      <c r="V47" s="312" t="s">
        <v>537</v>
      </c>
      <c r="W47" s="313" t="s">
        <v>1743</v>
      </c>
      <c r="X47" s="313">
        <v>60</v>
      </c>
      <c r="Y47" s="312" t="s">
        <v>423</v>
      </c>
      <c r="Z47" s="314"/>
      <c r="AA47" s="314">
        <v>36</v>
      </c>
      <c r="AB47" s="315">
        <v>5660.65</v>
      </c>
      <c r="AC47" s="320">
        <f t="shared" si="16"/>
        <v>30860.004911096788</v>
      </c>
      <c r="AD47" s="317">
        <v>158806988</v>
      </c>
      <c r="AE47" s="319">
        <f t="shared" si="17"/>
        <v>15880698.800000001</v>
      </c>
      <c r="AF47" s="319"/>
      <c r="AG47" s="315">
        <f t="shared" si="18"/>
        <v>174687686.80000001</v>
      </c>
      <c r="AH47" s="318" t="s">
        <v>633</v>
      </c>
      <c r="AI47" s="517"/>
      <c r="AT47" s="269"/>
      <c r="BB47" s="309">
        <v>41634</v>
      </c>
      <c r="BC47" s="310" t="s">
        <v>2153</v>
      </c>
      <c r="BD47" s="311" t="s">
        <v>2154</v>
      </c>
      <c r="BE47" s="312" t="s">
        <v>537</v>
      </c>
      <c r="BF47" s="313" t="s">
        <v>1743</v>
      </c>
      <c r="BG47" s="313">
        <v>60</v>
      </c>
      <c r="BH47" s="312" t="s">
        <v>420</v>
      </c>
      <c r="BI47" s="314"/>
      <c r="BJ47" s="314">
        <v>16</v>
      </c>
      <c r="BK47" s="315">
        <v>3510.85</v>
      </c>
      <c r="BL47" s="320">
        <f t="shared" si="15"/>
        <v>30860.005041514163</v>
      </c>
      <c r="BM47" s="317">
        <v>98495317</v>
      </c>
      <c r="BN47" s="319">
        <f t="shared" si="13"/>
        <v>9849531.7000000011</v>
      </c>
      <c r="BO47" s="319"/>
      <c r="BP47" s="315">
        <f t="shared" si="14"/>
        <v>108344848.7</v>
      </c>
      <c r="BQ47" s="318" t="s">
        <v>633</v>
      </c>
    </row>
    <row r="48" spans="1:69" x14ac:dyDescent="0.25">
      <c r="A48" s="663">
        <v>41613</v>
      </c>
      <c r="B48" s="413" t="s">
        <v>1999</v>
      </c>
      <c r="C48" s="414" t="s">
        <v>2000</v>
      </c>
      <c r="D48" s="415" t="s">
        <v>562</v>
      </c>
      <c r="E48" s="417" t="s">
        <v>1742</v>
      </c>
      <c r="F48" s="417">
        <v>60</v>
      </c>
      <c r="G48" s="415" t="s">
        <v>423</v>
      </c>
      <c r="H48" s="418"/>
      <c r="I48" s="418">
        <v>29</v>
      </c>
      <c r="J48" s="419">
        <v>4710.68</v>
      </c>
      <c r="K48" s="423">
        <f t="shared" si="20"/>
        <v>30860.005094805845</v>
      </c>
      <c r="L48" s="421">
        <v>132156008</v>
      </c>
      <c r="M48" s="424">
        <f t="shared" si="19"/>
        <v>13215600.800000001</v>
      </c>
      <c r="N48" s="424"/>
      <c r="O48" s="419">
        <f t="shared" si="21"/>
        <v>145371608.80000001</v>
      </c>
      <c r="P48" s="422" t="s">
        <v>633</v>
      </c>
      <c r="Q48" s="517"/>
      <c r="R48" s="517"/>
      <c r="S48" s="309">
        <v>41634</v>
      </c>
      <c r="T48" s="310" t="s">
        <v>2145</v>
      </c>
      <c r="U48" s="311" t="s">
        <v>2149</v>
      </c>
      <c r="V48" s="312" t="s">
        <v>537</v>
      </c>
      <c r="W48" s="313" t="s">
        <v>1743</v>
      </c>
      <c r="X48" s="313">
        <v>60</v>
      </c>
      <c r="Y48" s="312" t="s">
        <v>423</v>
      </c>
      <c r="Z48" s="314"/>
      <c r="AA48" s="314">
        <v>36</v>
      </c>
      <c r="AB48" s="315">
        <v>4692.3999999999996</v>
      </c>
      <c r="AC48" s="320">
        <f t="shared" si="16"/>
        <v>30860.004901542925</v>
      </c>
      <c r="AD48" s="317">
        <v>131643170</v>
      </c>
      <c r="AE48" s="319">
        <f t="shared" si="17"/>
        <v>13164317</v>
      </c>
      <c r="AF48" s="319"/>
      <c r="AG48" s="315">
        <f t="shared" si="18"/>
        <v>144807487</v>
      </c>
      <c r="AH48" s="318" t="s">
        <v>633</v>
      </c>
      <c r="AI48" s="517"/>
      <c r="AT48" s="269"/>
      <c r="BB48" s="309">
        <v>41634</v>
      </c>
      <c r="BC48" s="310" t="s">
        <v>2155</v>
      </c>
      <c r="BD48" s="311" t="s">
        <v>2156</v>
      </c>
      <c r="BE48" s="312" t="s">
        <v>537</v>
      </c>
      <c r="BF48" s="313" t="s">
        <v>1743</v>
      </c>
      <c r="BG48" s="313">
        <v>60</v>
      </c>
      <c r="BH48" s="312" t="s">
        <v>420</v>
      </c>
      <c r="BI48" s="314"/>
      <c r="BJ48" s="314">
        <v>32</v>
      </c>
      <c r="BK48" s="315">
        <v>6861.1</v>
      </c>
      <c r="BL48" s="320">
        <f t="shared" si="15"/>
        <v>30860.004999198383</v>
      </c>
      <c r="BM48" s="317">
        <v>192485073</v>
      </c>
      <c r="BN48" s="319">
        <f t="shared" si="13"/>
        <v>19248507.300000001</v>
      </c>
      <c r="BO48" s="319"/>
      <c r="BP48" s="315">
        <f t="shared" si="14"/>
        <v>211733580.30000001</v>
      </c>
      <c r="BQ48" s="318" t="s">
        <v>633</v>
      </c>
    </row>
    <row r="49" spans="1:69" x14ac:dyDescent="0.25">
      <c r="A49" s="663">
        <v>41613</v>
      </c>
      <c r="B49" s="413" t="s">
        <v>2001</v>
      </c>
      <c r="C49" s="414" t="s">
        <v>2002</v>
      </c>
      <c r="D49" s="415" t="s">
        <v>562</v>
      </c>
      <c r="E49" s="417" t="s">
        <v>1742</v>
      </c>
      <c r="F49" s="417">
        <v>60</v>
      </c>
      <c r="G49" s="415" t="s">
        <v>423</v>
      </c>
      <c r="H49" s="418"/>
      <c r="I49" s="418">
        <v>8</v>
      </c>
      <c r="J49" s="419">
        <v>1289.32</v>
      </c>
      <c r="K49" s="423">
        <f t="shared" si="20"/>
        <v>30860.004653615862</v>
      </c>
      <c r="L49" s="421">
        <v>36171292</v>
      </c>
      <c r="M49" s="424">
        <f t="shared" si="19"/>
        <v>3617129.2</v>
      </c>
      <c r="N49" s="424"/>
      <c r="O49" s="419">
        <f t="shared" si="21"/>
        <v>39788421.200000003</v>
      </c>
      <c r="P49" s="422" t="s">
        <v>633</v>
      </c>
      <c r="Q49" s="517"/>
      <c r="R49" s="517"/>
      <c r="S49" s="309">
        <v>41634</v>
      </c>
      <c r="T49" s="310" t="s">
        <v>2169</v>
      </c>
      <c r="U49" s="311" t="s">
        <v>2150</v>
      </c>
      <c r="V49" s="312" t="s">
        <v>702</v>
      </c>
      <c r="W49" s="313" t="s">
        <v>1743</v>
      </c>
      <c r="X49" s="313">
        <v>60</v>
      </c>
      <c r="Y49" s="312" t="s">
        <v>423</v>
      </c>
      <c r="Z49" s="314"/>
      <c r="AA49" s="314">
        <v>6</v>
      </c>
      <c r="AB49" s="315">
        <v>1017.65</v>
      </c>
      <c r="AC49" s="320">
        <f t="shared" si="16"/>
        <v>30860.005208077433</v>
      </c>
      <c r="AD49" s="317">
        <v>28549713</v>
      </c>
      <c r="AE49" s="319">
        <f t="shared" si="17"/>
        <v>2854971.3000000003</v>
      </c>
      <c r="AF49" s="319"/>
      <c r="AG49" s="315">
        <f t="shared" si="18"/>
        <v>31404684.300000001</v>
      </c>
      <c r="AH49" s="318" t="s">
        <v>633</v>
      </c>
      <c r="AI49" s="517"/>
      <c r="AT49" s="269"/>
      <c r="BB49" s="309">
        <v>41634</v>
      </c>
      <c r="BC49" s="310" t="s">
        <v>2157</v>
      </c>
      <c r="BD49" s="311" t="s">
        <v>2158</v>
      </c>
      <c r="BE49" s="312" t="s">
        <v>537</v>
      </c>
      <c r="BF49" s="313" t="s">
        <v>1743</v>
      </c>
      <c r="BG49" s="313">
        <v>60</v>
      </c>
      <c r="BH49" s="312" t="s">
        <v>420</v>
      </c>
      <c r="BI49" s="314"/>
      <c r="BJ49" s="314">
        <v>16</v>
      </c>
      <c r="BK49" s="315">
        <v>3374.55</v>
      </c>
      <c r="BL49" s="320">
        <f t="shared" si="15"/>
        <v>30860.005096975892</v>
      </c>
      <c r="BM49" s="317">
        <v>94671482</v>
      </c>
      <c r="BN49" s="319">
        <f t="shared" si="13"/>
        <v>9467148.2000000011</v>
      </c>
      <c r="BO49" s="319"/>
      <c r="BP49" s="315">
        <f t="shared" si="14"/>
        <v>104138630.2</v>
      </c>
      <c r="BQ49" s="318" t="s">
        <v>633</v>
      </c>
    </row>
    <row r="50" spans="1:69" x14ac:dyDescent="0.25">
      <c r="A50" s="663">
        <v>41613</v>
      </c>
      <c r="B50" s="413" t="s">
        <v>2003</v>
      </c>
      <c r="C50" s="414" t="s">
        <v>2004</v>
      </c>
      <c r="D50" s="415" t="s">
        <v>537</v>
      </c>
      <c r="E50" s="417" t="s">
        <v>1743</v>
      </c>
      <c r="F50" s="417">
        <v>60</v>
      </c>
      <c r="G50" s="415" t="s">
        <v>423</v>
      </c>
      <c r="H50" s="418"/>
      <c r="I50" s="418">
        <v>27</v>
      </c>
      <c r="J50" s="419">
        <v>4106.55</v>
      </c>
      <c r="K50" s="423">
        <f t="shared" si="20"/>
        <v>30860.004918970913</v>
      </c>
      <c r="L50" s="421">
        <v>115207412</v>
      </c>
      <c r="M50" s="424">
        <f t="shared" si="19"/>
        <v>11520741.200000001</v>
      </c>
      <c r="N50" s="424"/>
      <c r="O50" s="419">
        <f t="shared" si="21"/>
        <v>126728153.2</v>
      </c>
      <c r="P50" s="422" t="s">
        <v>633</v>
      </c>
      <c r="Q50" s="517"/>
      <c r="R50" s="517"/>
      <c r="S50" s="309">
        <v>41634</v>
      </c>
      <c r="T50" s="310" t="s">
        <v>2151</v>
      </c>
      <c r="U50" s="311" t="s">
        <v>2152</v>
      </c>
      <c r="V50" s="312" t="s">
        <v>537</v>
      </c>
      <c r="W50" s="313" t="s">
        <v>1743</v>
      </c>
      <c r="X50" s="313">
        <v>60</v>
      </c>
      <c r="Y50" s="312" t="s">
        <v>420</v>
      </c>
      <c r="Z50" s="314"/>
      <c r="AA50" s="314">
        <v>32</v>
      </c>
      <c r="AB50" s="315">
        <v>7058.05</v>
      </c>
      <c r="AC50" s="320">
        <f t="shared" si="16"/>
        <v>30860.005058054281</v>
      </c>
      <c r="AD50" s="317">
        <v>198010417</v>
      </c>
      <c r="AE50" s="319">
        <f t="shared" si="17"/>
        <v>19801041.699999999</v>
      </c>
      <c r="AF50" s="319"/>
      <c r="AG50" s="315">
        <f t="shared" si="18"/>
        <v>217811458.69999999</v>
      </c>
      <c r="AH50" s="318" t="s">
        <v>633</v>
      </c>
      <c r="AI50" s="517"/>
      <c r="AT50" s="612" t="s">
        <v>2199</v>
      </c>
      <c r="BB50" s="309">
        <v>41635</v>
      </c>
      <c r="BC50" s="310" t="s">
        <v>2159</v>
      </c>
      <c r="BD50" s="311" t="s">
        <v>2160</v>
      </c>
      <c r="BE50" s="312" t="s">
        <v>537</v>
      </c>
      <c r="BF50" s="313" t="s">
        <v>1743</v>
      </c>
      <c r="BG50" s="313">
        <v>60</v>
      </c>
      <c r="BH50" s="312" t="s">
        <v>420</v>
      </c>
      <c r="BI50" s="314"/>
      <c r="BJ50" s="314">
        <v>32</v>
      </c>
      <c r="BK50" s="315">
        <v>6759.4</v>
      </c>
      <c r="BL50" s="320">
        <f t="shared" si="15"/>
        <v>30860.004956061195</v>
      </c>
      <c r="BM50" s="317">
        <v>189631925</v>
      </c>
      <c r="BN50" s="319">
        <f t="shared" si="13"/>
        <v>18963192.5</v>
      </c>
      <c r="BO50" s="319"/>
      <c r="BP50" s="315">
        <f t="shared" si="14"/>
        <v>208595117.5</v>
      </c>
      <c r="BQ50" s="318" t="s">
        <v>633</v>
      </c>
    </row>
    <row r="51" spans="1:69" x14ac:dyDescent="0.25">
      <c r="A51" s="663">
        <v>41614</v>
      </c>
      <c r="B51" s="413" t="s">
        <v>2005</v>
      </c>
      <c r="C51" s="414" t="s">
        <v>2006</v>
      </c>
      <c r="D51" s="415" t="s">
        <v>537</v>
      </c>
      <c r="E51" s="417" t="s">
        <v>1743</v>
      </c>
      <c r="F51" s="417">
        <v>60</v>
      </c>
      <c r="G51" s="415" t="s">
        <v>423</v>
      </c>
      <c r="H51" s="418"/>
      <c r="I51" s="418">
        <v>36</v>
      </c>
      <c r="J51" s="419">
        <v>5578.1</v>
      </c>
      <c r="K51" s="423">
        <f t="shared" si="20"/>
        <v>30860.004929994084</v>
      </c>
      <c r="L51" s="421">
        <v>156491085</v>
      </c>
      <c r="M51" s="424">
        <f t="shared" si="19"/>
        <v>15649108.5</v>
      </c>
      <c r="N51" s="424"/>
      <c r="O51" s="419">
        <f t="shared" si="21"/>
        <v>172140193.5</v>
      </c>
      <c r="P51" s="422" t="s">
        <v>633</v>
      </c>
      <c r="Q51" s="517"/>
      <c r="R51" s="517"/>
      <c r="S51" s="309">
        <v>41634</v>
      </c>
      <c r="T51" s="310" t="s">
        <v>2153</v>
      </c>
      <c r="U51" s="311" t="s">
        <v>2154</v>
      </c>
      <c r="V51" s="312" t="s">
        <v>537</v>
      </c>
      <c r="W51" s="313" t="s">
        <v>1743</v>
      </c>
      <c r="X51" s="313">
        <v>60</v>
      </c>
      <c r="Y51" s="312" t="s">
        <v>420</v>
      </c>
      <c r="Z51" s="314"/>
      <c r="AA51" s="314">
        <v>16</v>
      </c>
      <c r="AB51" s="315">
        <v>3510.85</v>
      </c>
      <c r="AC51" s="320">
        <f t="shared" si="16"/>
        <v>30860.005041514163</v>
      </c>
      <c r="AD51" s="317">
        <v>98495317</v>
      </c>
      <c r="AE51" s="319">
        <f t="shared" si="17"/>
        <v>9849531.7000000011</v>
      </c>
      <c r="AF51" s="319"/>
      <c r="AG51" s="315">
        <f t="shared" si="18"/>
        <v>108344848.7</v>
      </c>
      <c r="AH51" s="318" t="s">
        <v>633</v>
      </c>
      <c r="AI51" s="517"/>
      <c r="AT51" s="611" t="s">
        <v>2200</v>
      </c>
      <c r="BB51" s="309">
        <v>41635</v>
      </c>
      <c r="BC51" s="310" t="s">
        <v>2161</v>
      </c>
      <c r="BD51" s="311" t="s">
        <v>2165</v>
      </c>
      <c r="BE51" s="312" t="s">
        <v>537</v>
      </c>
      <c r="BF51" s="313" t="s">
        <v>1743</v>
      </c>
      <c r="BG51" s="313">
        <v>60</v>
      </c>
      <c r="BH51" s="312" t="s">
        <v>420</v>
      </c>
      <c r="BI51" s="314"/>
      <c r="BJ51" s="314">
        <v>10</v>
      </c>
      <c r="BK51" s="315">
        <v>2211.6999999999998</v>
      </c>
      <c r="BL51" s="320">
        <f t="shared" si="15"/>
        <v>30860.004883121586</v>
      </c>
      <c r="BM51" s="317">
        <v>62048248</v>
      </c>
      <c r="BN51" s="319">
        <f t="shared" si="13"/>
        <v>6204824.8000000007</v>
      </c>
      <c r="BO51" s="319"/>
      <c r="BP51" s="315">
        <f t="shared" si="14"/>
        <v>68253072.799999997</v>
      </c>
      <c r="BQ51" s="318" t="s">
        <v>633</v>
      </c>
    </row>
    <row r="52" spans="1:69" x14ac:dyDescent="0.25">
      <c r="A52" s="663">
        <v>41614</v>
      </c>
      <c r="B52" s="413" t="s">
        <v>2007</v>
      </c>
      <c r="C52" s="414" t="s">
        <v>2008</v>
      </c>
      <c r="D52" s="415" t="s">
        <v>537</v>
      </c>
      <c r="E52" s="417" t="s">
        <v>1743</v>
      </c>
      <c r="F52" s="417">
        <v>60</v>
      </c>
      <c r="G52" s="415" t="s">
        <v>423</v>
      </c>
      <c r="H52" s="418"/>
      <c r="I52" s="418">
        <v>36</v>
      </c>
      <c r="J52" s="419">
        <v>5451.7</v>
      </c>
      <c r="K52" s="423">
        <f t="shared" si="20"/>
        <v>30860.0049525836</v>
      </c>
      <c r="L52" s="421">
        <v>152944990</v>
      </c>
      <c r="M52" s="424">
        <f t="shared" si="19"/>
        <v>15294499</v>
      </c>
      <c r="N52" s="424"/>
      <c r="O52" s="419">
        <f t="shared" si="21"/>
        <v>168239489</v>
      </c>
      <c r="P52" s="422" t="s">
        <v>633</v>
      </c>
      <c r="Q52" s="517"/>
      <c r="R52" s="517"/>
      <c r="S52" s="309">
        <v>41634</v>
      </c>
      <c r="T52" s="310" t="s">
        <v>2155</v>
      </c>
      <c r="U52" s="311" t="s">
        <v>2156</v>
      </c>
      <c r="V52" s="312" t="s">
        <v>537</v>
      </c>
      <c r="W52" s="313" t="s">
        <v>1743</v>
      </c>
      <c r="X52" s="313">
        <v>60</v>
      </c>
      <c r="Y52" s="312" t="s">
        <v>420</v>
      </c>
      <c r="Z52" s="314"/>
      <c r="AA52" s="314">
        <v>32</v>
      </c>
      <c r="AB52" s="315">
        <v>6861.1</v>
      </c>
      <c r="AC52" s="320">
        <f t="shared" si="16"/>
        <v>30860.004999198383</v>
      </c>
      <c r="AD52" s="317">
        <v>192485073</v>
      </c>
      <c r="AE52" s="319">
        <f t="shared" si="17"/>
        <v>19248507.300000001</v>
      </c>
      <c r="AF52" s="319"/>
      <c r="AG52" s="315">
        <f t="shared" si="18"/>
        <v>211733580.30000001</v>
      </c>
      <c r="AH52" s="318" t="s">
        <v>633</v>
      </c>
      <c r="AI52" s="517"/>
      <c r="BB52" s="309">
        <v>41635</v>
      </c>
      <c r="BC52" s="310" t="s">
        <v>2162</v>
      </c>
      <c r="BD52" s="311" t="s">
        <v>2166</v>
      </c>
      <c r="BE52" s="312" t="s">
        <v>537</v>
      </c>
      <c r="BF52" s="313" t="s">
        <v>1743</v>
      </c>
      <c r="BG52" s="313">
        <v>60</v>
      </c>
      <c r="BH52" s="312" t="s">
        <v>420</v>
      </c>
      <c r="BI52" s="314"/>
      <c r="BJ52" s="314">
        <v>2</v>
      </c>
      <c r="BK52" s="315">
        <v>437</v>
      </c>
      <c r="BL52" s="320">
        <f t="shared" si="15"/>
        <v>30860.004118993136</v>
      </c>
      <c r="BM52" s="317">
        <v>12259838</v>
      </c>
      <c r="BN52" s="319">
        <f t="shared" si="13"/>
        <v>1225983.8</v>
      </c>
      <c r="BO52" s="315"/>
      <c r="BP52" s="315">
        <f t="shared" si="14"/>
        <v>13485821.800000001</v>
      </c>
      <c r="BQ52" s="318" t="s">
        <v>633</v>
      </c>
    </row>
    <row r="53" spans="1:69" x14ac:dyDescent="0.25">
      <c r="A53" s="663">
        <v>41614</v>
      </c>
      <c r="B53" s="413" t="s">
        <v>2009</v>
      </c>
      <c r="C53" s="414" t="s">
        <v>2010</v>
      </c>
      <c r="D53" s="415" t="s">
        <v>517</v>
      </c>
      <c r="E53" s="417" t="s">
        <v>2011</v>
      </c>
      <c r="F53" s="417">
        <v>50</v>
      </c>
      <c r="G53" s="415" t="s">
        <v>579</v>
      </c>
      <c r="H53" s="418"/>
      <c r="I53" s="418">
        <v>33</v>
      </c>
      <c r="J53" s="419">
        <v>5000</v>
      </c>
      <c r="K53" s="423">
        <f t="shared" si="20"/>
        <v>25300.000000000004</v>
      </c>
      <c r="L53" s="421">
        <v>115000000</v>
      </c>
      <c r="M53" s="424">
        <f t="shared" si="19"/>
        <v>11500000</v>
      </c>
      <c r="N53" s="424"/>
      <c r="O53" s="419">
        <f t="shared" si="21"/>
        <v>126500000</v>
      </c>
      <c r="P53" s="422" t="s">
        <v>633</v>
      </c>
      <c r="Q53" s="517"/>
      <c r="R53" s="517"/>
      <c r="S53" s="309">
        <v>41634</v>
      </c>
      <c r="T53" s="310" t="s">
        <v>2157</v>
      </c>
      <c r="U53" s="311" t="s">
        <v>2158</v>
      </c>
      <c r="V53" s="312" t="s">
        <v>537</v>
      </c>
      <c r="W53" s="313" t="s">
        <v>1743</v>
      </c>
      <c r="X53" s="313">
        <v>60</v>
      </c>
      <c r="Y53" s="312" t="s">
        <v>420</v>
      </c>
      <c r="Z53" s="314"/>
      <c r="AA53" s="314">
        <v>16</v>
      </c>
      <c r="AB53" s="315">
        <v>3374.55</v>
      </c>
      <c r="AC53" s="320">
        <f t="shared" si="16"/>
        <v>30860.005096975892</v>
      </c>
      <c r="AD53" s="317">
        <v>94671482</v>
      </c>
      <c r="AE53" s="319">
        <f t="shared" si="17"/>
        <v>9467148.2000000011</v>
      </c>
      <c r="AF53" s="319"/>
      <c r="AG53" s="315">
        <f t="shared" si="18"/>
        <v>104138630.2</v>
      </c>
      <c r="AH53" s="318" t="s">
        <v>633</v>
      </c>
      <c r="AI53" s="517"/>
      <c r="BB53" s="309">
        <v>41635</v>
      </c>
      <c r="BC53" s="310" t="s">
        <v>2163</v>
      </c>
      <c r="BD53" s="311" t="s">
        <v>2167</v>
      </c>
      <c r="BE53" s="312" t="s">
        <v>702</v>
      </c>
      <c r="BF53" s="313" t="s">
        <v>1743</v>
      </c>
      <c r="BG53" s="313">
        <v>60</v>
      </c>
      <c r="BH53" s="312" t="s">
        <v>423</v>
      </c>
      <c r="BI53" s="314"/>
      <c r="BJ53" s="314">
        <v>6</v>
      </c>
      <c r="BK53" s="315">
        <v>919.4</v>
      </c>
      <c r="BL53" s="320">
        <f t="shared" si="15"/>
        <v>30860.004676963243</v>
      </c>
      <c r="BM53" s="317">
        <v>25793353</v>
      </c>
      <c r="BN53" s="319">
        <f t="shared" si="13"/>
        <v>2579335.3000000003</v>
      </c>
      <c r="BO53" s="319"/>
      <c r="BP53" s="315">
        <f t="shared" si="14"/>
        <v>28372688.300000001</v>
      </c>
      <c r="BQ53" s="318" t="s">
        <v>633</v>
      </c>
    </row>
    <row r="54" spans="1:69" x14ac:dyDescent="0.25">
      <c r="A54" s="663">
        <v>41614</v>
      </c>
      <c r="B54" s="413" t="s">
        <v>2012</v>
      </c>
      <c r="C54" s="414" t="s">
        <v>2013</v>
      </c>
      <c r="D54" s="415" t="s">
        <v>537</v>
      </c>
      <c r="E54" s="417" t="s">
        <v>1743</v>
      </c>
      <c r="F54" s="417">
        <v>60</v>
      </c>
      <c r="G54" s="415" t="s">
        <v>423</v>
      </c>
      <c r="H54" s="418"/>
      <c r="I54" s="418">
        <v>36</v>
      </c>
      <c r="J54" s="419">
        <v>5553.85</v>
      </c>
      <c r="K54" s="423">
        <f t="shared" si="20"/>
        <v>30860.005095564338</v>
      </c>
      <c r="L54" s="421">
        <v>155810763</v>
      </c>
      <c r="M54" s="424">
        <f t="shared" si="19"/>
        <v>15581076.300000001</v>
      </c>
      <c r="N54" s="424"/>
      <c r="O54" s="419">
        <f t="shared" si="21"/>
        <v>171391839.30000001</v>
      </c>
      <c r="P54" s="422" t="s">
        <v>633</v>
      </c>
      <c r="Q54" s="517"/>
      <c r="R54" s="517"/>
      <c r="S54" s="309">
        <v>41635</v>
      </c>
      <c r="T54" s="310" t="s">
        <v>2159</v>
      </c>
      <c r="U54" s="311" t="s">
        <v>2160</v>
      </c>
      <c r="V54" s="312" t="s">
        <v>537</v>
      </c>
      <c r="W54" s="313" t="s">
        <v>1743</v>
      </c>
      <c r="X54" s="313">
        <v>60</v>
      </c>
      <c r="Y54" s="312" t="s">
        <v>420</v>
      </c>
      <c r="Z54" s="314"/>
      <c r="AA54" s="314">
        <v>32</v>
      </c>
      <c r="AB54" s="315">
        <v>6759.4</v>
      </c>
      <c r="AC54" s="320">
        <f t="shared" si="16"/>
        <v>30860.004956061195</v>
      </c>
      <c r="AD54" s="317">
        <v>189631925</v>
      </c>
      <c r="AE54" s="319">
        <f t="shared" si="17"/>
        <v>18963192.5</v>
      </c>
      <c r="AF54" s="319"/>
      <c r="AG54" s="315">
        <f t="shared" si="18"/>
        <v>208595117.5</v>
      </c>
      <c r="AH54" s="318" t="s">
        <v>633</v>
      </c>
      <c r="AI54" s="517"/>
      <c r="BB54" s="309">
        <v>41635</v>
      </c>
      <c r="BC54" s="310" t="s">
        <v>2164</v>
      </c>
      <c r="BD54" s="311" t="s">
        <v>2168</v>
      </c>
      <c r="BE54" s="312" t="s">
        <v>702</v>
      </c>
      <c r="BF54" s="313" t="s">
        <v>1743</v>
      </c>
      <c r="BG54" s="313">
        <v>60</v>
      </c>
      <c r="BH54" s="312" t="s">
        <v>423</v>
      </c>
      <c r="BI54" s="314"/>
      <c r="BJ54" s="314">
        <v>36</v>
      </c>
      <c r="BK54" s="315">
        <v>5687.65</v>
      </c>
      <c r="BL54" s="320">
        <f t="shared" si="15"/>
        <v>30860.004940529045</v>
      </c>
      <c r="BM54" s="317">
        <v>159564461</v>
      </c>
      <c r="BN54" s="319">
        <f t="shared" si="13"/>
        <v>15956446.100000001</v>
      </c>
      <c r="BO54" s="319"/>
      <c r="BP54" s="315">
        <f t="shared" si="14"/>
        <v>175520907.09999999</v>
      </c>
      <c r="BQ54" s="318" t="s">
        <v>633</v>
      </c>
    </row>
    <row r="55" spans="1:69" x14ac:dyDescent="0.25">
      <c r="A55" s="663">
        <v>41614</v>
      </c>
      <c r="B55" s="413" t="s">
        <v>2014</v>
      </c>
      <c r="C55" s="414" t="s">
        <v>2015</v>
      </c>
      <c r="D55" s="415" t="s">
        <v>537</v>
      </c>
      <c r="E55" s="417" t="s">
        <v>1743</v>
      </c>
      <c r="F55" s="417">
        <v>60</v>
      </c>
      <c r="G55" s="415" t="s">
        <v>423</v>
      </c>
      <c r="H55" s="418"/>
      <c r="I55" s="418">
        <v>12</v>
      </c>
      <c r="J55" s="419">
        <v>1841.4</v>
      </c>
      <c r="K55" s="423">
        <f t="shared" si="20"/>
        <v>30860.004778972521</v>
      </c>
      <c r="L55" s="421">
        <v>51659648</v>
      </c>
      <c r="M55" s="424">
        <f t="shared" si="19"/>
        <v>5165964.8000000007</v>
      </c>
      <c r="N55" s="424"/>
      <c r="O55" s="419">
        <f t="shared" si="21"/>
        <v>56825612.799999997</v>
      </c>
      <c r="P55" s="422" t="s">
        <v>633</v>
      </c>
      <c r="Q55" s="517"/>
      <c r="R55" s="517"/>
      <c r="S55" s="309">
        <v>41635</v>
      </c>
      <c r="T55" s="310" t="s">
        <v>2161</v>
      </c>
      <c r="U55" s="311" t="s">
        <v>2165</v>
      </c>
      <c r="V55" s="312" t="s">
        <v>537</v>
      </c>
      <c r="W55" s="313" t="s">
        <v>1743</v>
      </c>
      <c r="X55" s="313">
        <v>60</v>
      </c>
      <c r="Y55" s="312" t="s">
        <v>420</v>
      </c>
      <c r="Z55" s="314"/>
      <c r="AA55" s="314">
        <v>10</v>
      </c>
      <c r="AB55" s="315">
        <v>2211.6999999999998</v>
      </c>
      <c r="AC55" s="320">
        <f t="shared" si="16"/>
        <v>30860.004883121586</v>
      </c>
      <c r="AD55" s="317">
        <v>62048248</v>
      </c>
      <c r="AE55" s="319">
        <f t="shared" si="17"/>
        <v>6204824.8000000007</v>
      </c>
      <c r="AF55" s="319"/>
      <c r="AG55" s="315">
        <f t="shared" si="18"/>
        <v>68253072.799999997</v>
      </c>
      <c r="AH55" s="318" t="s">
        <v>633</v>
      </c>
      <c r="AI55" s="517"/>
      <c r="BB55" s="309">
        <v>41636</v>
      </c>
      <c r="BC55" s="310" t="s">
        <v>2170</v>
      </c>
      <c r="BD55" s="311" t="s">
        <v>2173</v>
      </c>
      <c r="BE55" s="312" t="s">
        <v>702</v>
      </c>
      <c r="BF55" s="313" t="s">
        <v>1743</v>
      </c>
      <c r="BG55" s="313">
        <v>60</v>
      </c>
      <c r="BH55" s="312" t="s">
        <v>423</v>
      </c>
      <c r="BI55" s="314"/>
      <c r="BJ55" s="314">
        <v>36</v>
      </c>
      <c r="BK55" s="315">
        <v>5452.45</v>
      </c>
      <c r="BL55" s="320">
        <f t="shared" si="15"/>
        <v>30860.004970242739</v>
      </c>
      <c r="BM55" s="317">
        <v>152966031</v>
      </c>
      <c r="BN55" s="319">
        <f t="shared" si="13"/>
        <v>15296603.100000001</v>
      </c>
      <c r="BO55" s="319"/>
      <c r="BP55" s="315">
        <f t="shared" si="14"/>
        <v>168262634.09999999</v>
      </c>
      <c r="BQ55" s="318" t="s">
        <v>633</v>
      </c>
    </row>
    <row r="56" spans="1:69" x14ac:dyDescent="0.25">
      <c r="A56" s="663">
        <v>41614</v>
      </c>
      <c r="B56" s="413" t="s">
        <v>2014</v>
      </c>
      <c r="C56" s="414" t="s">
        <v>2016</v>
      </c>
      <c r="D56" s="415" t="s">
        <v>580</v>
      </c>
      <c r="E56" s="417" t="s">
        <v>1742</v>
      </c>
      <c r="F56" s="417">
        <v>60</v>
      </c>
      <c r="G56" s="415" t="s">
        <v>423</v>
      </c>
      <c r="H56" s="418"/>
      <c r="I56" s="418">
        <v>17</v>
      </c>
      <c r="J56" s="419">
        <v>2600</v>
      </c>
      <c r="K56" s="423">
        <f t="shared" si="20"/>
        <v>30860.005000000001</v>
      </c>
      <c r="L56" s="421">
        <v>72941830</v>
      </c>
      <c r="M56" s="424">
        <f t="shared" si="19"/>
        <v>7294183</v>
      </c>
      <c r="N56" s="424"/>
      <c r="O56" s="419">
        <f t="shared" si="21"/>
        <v>80236013</v>
      </c>
      <c r="P56" s="422" t="s">
        <v>633</v>
      </c>
      <c r="Q56" s="517"/>
      <c r="R56" s="517"/>
      <c r="S56" s="309">
        <v>41635</v>
      </c>
      <c r="T56" s="310" t="s">
        <v>2162</v>
      </c>
      <c r="U56" s="311" t="s">
        <v>2166</v>
      </c>
      <c r="V56" s="312" t="s">
        <v>537</v>
      </c>
      <c r="W56" s="313" t="s">
        <v>1743</v>
      </c>
      <c r="X56" s="313">
        <v>60</v>
      </c>
      <c r="Y56" s="312" t="s">
        <v>420</v>
      </c>
      <c r="Z56" s="314"/>
      <c r="AA56" s="314">
        <v>2</v>
      </c>
      <c r="AB56" s="315">
        <v>437</v>
      </c>
      <c r="AC56" s="320">
        <f t="shared" si="16"/>
        <v>30860.004118993136</v>
      </c>
      <c r="AD56" s="317">
        <v>12259838</v>
      </c>
      <c r="AE56" s="319">
        <f t="shared" si="17"/>
        <v>1225983.8</v>
      </c>
      <c r="AF56" s="315"/>
      <c r="AG56" s="315">
        <f t="shared" si="18"/>
        <v>13485821.800000001</v>
      </c>
      <c r="AH56" s="318" t="s">
        <v>633</v>
      </c>
      <c r="AI56" s="517"/>
      <c r="AL56" s="696" t="s">
        <v>2237</v>
      </c>
      <c r="AM56" s="696"/>
      <c r="AN56" s="696"/>
      <c r="AO56" s="696"/>
      <c r="AP56" s="696"/>
      <c r="AQ56" s="696"/>
      <c r="AR56" s="696"/>
      <c r="AS56" s="696"/>
      <c r="AT56" s="696"/>
      <c r="AU56" s="696"/>
      <c r="AV56" s="696"/>
      <c r="BB56" s="309">
        <v>41636</v>
      </c>
      <c r="BC56" s="310" t="s">
        <v>2171</v>
      </c>
      <c r="BD56" s="311" t="s">
        <v>2174</v>
      </c>
      <c r="BE56" s="312" t="s">
        <v>702</v>
      </c>
      <c r="BF56" s="313" t="s">
        <v>1743</v>
      </c>
      <c r="BG56" s="313">
        <v>60</v>
      </c>
      <c r="BH56" s="312" t="s">
        <v>423</v>
      </c>
      <c r="BI56" s="314"/>
      <c r="BJ56" s="314">
        <v>36</v>
      </c>
      <c r="BK56" s="315">
        <v>5591.95</v>
      </c>
      <c r="BL56" s="320">
        <f t="shared" si="15"/>
        <v>30860.0050250807</v>
      </c>
      <c r="BM56" s="317">
        <v>156879641</v>
      </c>
      <c r="BN56" s="319">
        <f t="shared" si="13"/>
        <v>15687964.100000001</v>
      </c>
      <c r="BO56" s="319"/>
      <c r="BP56" s="315">
        <f t="shared" si="14"/>
        <v>172567605.09999999</v>
      </c>
      <c r="BQ56" s="318" t="s">
        <v>633</v>
      </c>
    </row>
    <row r="57" spans="1:69" x14ac:dyDescent="0.25">
      <c r="A57" s="665">
        <v>41621</v>
      </c>
      <c r="B57" s="431" t="s">
        <v>2017</v>
      </c>
      <c r="C57" s="432" t="s">
        <v>2018</v>
      </c>
      <c r="D57" s="433" t="s">
        <v>340</v>
      </c>
      <c r="E57" s="434" t="s">
        <v>490</v>
      </c>
      <c r="F57" s="434">
        <v>230</v>
      </c>
      <c r="G57" s="433" t="s">
        <v>344</v>
      </c>
      <c r="H57" s="435">
        <v>20</v>
      </c>
      <c r="I57" s="435"/>
      <c r="J57" s="436">
        <v>1495</v>
      </c>
      <c r="K57" s="437">
        <f t="shared" si="20"/>
        <v>48400.000000000007</v>
      </c>
      <c r="L57" s="438">
        <v>65780000</v>
      </c>
      <c r="M57" s="439">
        <f t="shared" si="19"/>
        <v>6578000</v>
      </c>
      <c r="N57" s="439"/>
      <c r="O57" s="436">
        <f t="shared" si="21"/>
        <v>72358000</v>
      </c>
      <c r="P57" s="440" t="s">
        <v>633</v>
      </c>
      <c r="Q57" s="517"/>
      <c r="R57" s="517"/>
      <c r="S57" s="309">
        <v>41635</v>
      </c>
      <c r="T57" s="310" t="s">
        <v>2163</v>
      </c>
      <c r="U57" s="311" t="s">
        <v>2167</v>
      </c>
      <c r="V57" s="312" t="s">
        <v>702</v>
      </c>
      <c r="W57" s="313" t="s">
        <v>1743</v>
      </c>
      <c r="X57" s="313">
        <v>60</v>
      </c>
      <c r="Y57" s="312" t="s">
        <v>423</v>
      </c>
      <c r="Z57" s="314"/>
      <c r="AA57" s="314">
        <v>6</v>
      </c>
      <c r="AB57" s="315">
        <v>919.4</v>
      </c>
      <c r="AC57" s="320">
        <f t="shared" si="16"/>
        <v>30860.004676963243</v>
      </c>
      <c r="AD57" s="317">
        <v>25793353</v>
      </c>
      <c r="AE57" s="319">
        <f t="shared" si="17"/>
        <v>2579335.3000000003</v>
      </c>
      <c r="AF57" s="319"/>
      <c r="AG57" s="315">
        <f t="shared" si="18"/>
        <v>28372688.300000001</v>
      </c>
      <c r="AH57" s="318" t="s">
        <v>633</v>
      </c>
      <c r="AI57" s="517"/>
      <c r="AL57" s="708" t="s">
        <v>2193</v>
      </c>
      <c r="AM57" s="708"/>
      <c r="AN57" s="708"/>
      <c r="AO57" s="708"/>
      <c r="AP57" s="708"/>
      <c r="AQ57" s="708"/>
      <c r="AR57" s="708"/>
      <c r="AS57" s="708"/>
      <c r="AT57" s="708"/>
      <c r="AU57" s="708"/>
      <c r="AV57" s="708"/>
      <c r="BB57" s="309">
        <v>41636</v>
      </c>
      <c r="BC57" s="310" t="s">
        <v>2172</v>
      </c>
      <c r="BD57" s="311" t="s">
        <v>2175</v>
      </c>
      <c r="BE57" s="312" t="s">
        <v>702</v>
      </c>
      <c r="BF57" s="313" t="s">
        <v>1743</v>
      </c>
      <c r="BG57" s="313">
        <v>60</v>
      </c>
      <c r="BH57" s="312" t="s">
        <v>423</v>
      </c>
      <c r="BI57" s="314"/>
      <c r="BJ57" s="314">
        <v>36</v>
      </c>
      <c r="BK57" s="315">
        <v>5674.1</v>
      </c>
      <c r="BL57" s="320">
        <f t="shared" si="15"/>
        <v>30860.00496995118</v>
      </c>
      <c r="BM57" s="317">
        <v>159184322</v>
      </c>
      <c r="BN57" s="319">
        <f t="shared" si="13"/>
        <v>15918432.200000001</v>
      </c>
      <c r="BO57" s="319"/>
      <c r="BP57" s="315">
        <f t="shared" si="14"/>
        <v>175102754.19999999</v>
      </c>
      <c r="BQ57" s="318" t="s">
        <v>633</v>
      </c>
    </row>
    <row r="58" spans="1:69" ht="15.75" x14ac:dyDescent="0.25">
      <c r="A58" s="665">
        <v>41621</v>
      </c>
      <c r="B58" s="431" t="s">
        <v>2053</v>
      </c>
      <c r="C58" s="432" t="s">
        <v>2054</v>
      </c>
      <c r="D58" s="433" t="s">
        <v>636</v>
      </c>
      <c r="E58" s="434" t="s">
        <v>1742</v>
      </c>
      <c r="F58" s="434">
        <v>60</v>
      </c>
      <c r="G58" s="433" t="s">
        <v>423</v>
      </c>
      <c r="H58" s="435"/>
      <c r="I58" s="435">
        <v>20</v>
      </c>
      <c r="J58" s="436">
        <v>3200</v>
      </c>
      <c r="K58" s="437">
        <f t="shared" si="20"/>
        <v>30860.005000000001</v>
      </c>
      <c r="L58" s="438">
        <v>89774560</v>
      </c>
      <c r="M58" s="439">
        <f t="shared" si="19"/>
        <v>8977456</v>
      </c>
      <c r="N58" s="439"/>
      <c r="O58" s="436">
        <f t="shared" si="21"/>
        <v>98752016</v>
      </c>
      <c r="P58" s="440" t="s">
        <v>633</v>
      </c>
      <c r="Q58" s="517"/>
      <c r="R58" s="517"/>
      <c r="S58" s="309">
        <v>41635</v>
      </c>
      <c r="T58" s="310" t="s">
        <v>2164</v>
      </c>
      <c r="U58" s="311" t="s">
        <v>2168</v>
      </c>
      <c r="V58" s="312" t="s">
        <v>702</v>
      </c>
      <c r="W58" s="313" t="s">
        <v>1743</v>
      </c>
      <c r="X58" s="313">
        <v>60</v>
      </c>
      <c r="Y58" s="312" t="s">
        <v>423</v>
      </c>
      <c r="Z58" s="314"/>
      <c r="AA58" s="314">
        <v>36</v>
      </c>
      <c r="AB58" s="315">
        <v>5687.65</v>
      </c>
      <c r="AC58" s="320">
        <f t="shared" si="16"/>
        <v>30860.004940529045</v>
      </c>
      <c r="AD58" s="317">
        <v>159564461</v>
      </c>
      <c r="AE58" s="319">
        <f t="shared" si="17"/>
        <v>15956446.100000001</v>
      </c>
      <c r="AF58" s="319"/>
      <c r="AG58" s="315">
        <f t="shared" si="18"/>
        <v>175520907.09999999</v>
      </c>
      <c r="AH58" s="318" t="s">
        <v>633</v>
      </c>
      <c r="AI58" s="517"/>
      <c r="AL58" s="710" t="s">
        <v>82</v>
      </c>
      <c r="AM58" s="711" t="s">
        <v>83</v>
      </c>
      <c r="AN58" s="712" t="s">
        <v>84</v>
      </c>
      <c r="AO58" s="713" t="s">
        <v>85</v>
      </c>
      <c r="AP58" s="710" t="s">
        <v>87</v>
      </c>
      <c r="AQ58" s="259" t="s">
        <v>91</v>
      </c>
      <c r="AR58" s="703" t="s">
        <v>2194</v>
      </c>
      <c r="AS58" s="703"/>
      <c r="AT58" s="703" t="s">
        <v>2195</v>
      </c>
      <c r="AU58" s="703"/>
      <c r="AV58" s="710" t="s">
        <v>2191</v>
      </c>
      <c r="BB58" s="309">
        <v>41637</v>
      </c>
      <c r="BC58" s="310" t="s">
        <v>2176</v>
      </c>
      <c r="BD58" s="311" t="s">
        <v>2180</v>
      </c>
      <c r="BE58" s="312" t="s">
        <v>702</v>
      </c>
      <c r="BF58" s="313" t="s">
        <v>1743</v>
      </c>
      <c r="BG58" s="313">
        <v>60</v>
      </c>
      <c r="BH58" s="312" t="s">
        <v>423</v>
      </c>
      <c r="BI58" s="314"/>
      <c r="BJ58" s="314">
        <v>36</v>
      </c>
      <c r="BK58" s="315">
        <v>5653.4</v>
      </c>
      <c r="BL58" s="320">
        <f t="shared" si="15"/>
        <v>30860.0050058372</v>
      </c>
      <c r="BM58" s="317">
        <v>158603593</v>
      </c>
      <c r="BN58" s="319">
        <f t="shared" si="13"/>
        <v>15860359.300000001</v>
      </c>
      <c r="BO58" s="319"/>
      <c r="BP58" s="315">
        <f t="shared" si="14"/>
        <v>174463952.30000001</v>
      </c>
      <c r="BQ58" s="318" t="s">
        <v>633</v>
      </c>
    </row>
    <row r="59" spans="1:69" ht="15.75" x14ac:dyDescent="0.25">
      <c r="A59" s="665">
        <v>41621</v>
      </c>
      <c r="B59" s="431" t="s">
        <v>2055</v>
      </c>
      <c r="C59" s="432" t="s">
        <v>2056</v>
      </c>
      <c r="D59" s="433" t="s">
        <v>606</v>
      </c>
      <c r="E59" s="434" t="s">
        <v>1742</v>
      </c>
      <c r="F59" s="434">
        <v>60</v>
      </c>
      <c r="G59" s="433" t="s">
        <v>423</v>
      </c>
      <c r="H59" s="435"/>
      <c r="I59" s="435"/>
      <c r="J59" s="436">
        <v>18.7</v>
      </c>
      <c r="K59" s="437">
        <f t="shared" si="20"/>
        <v>30860.000000000004</v>
      </c>
      <c r="L59" s="438">
        <v>524620</v>
      </c>
      <c r="M59" s="439">
        <f t="shared" si="19"/>
        <v>52462</v>
      </c>
      <c r="N59" s="439"/>
      <c r="O59" s="436">
        <f t="shared" si="21"/>
        <v>577082</v>
      </c>
      <c r="P59" s="440" t="s">
        <v>633</v>
      </c>
      <c r="Q59" s="517"/>
      <c r="R59" s="517"/>
      <c r="S59" s="309">
        <v>41636</v>
      </c>
      <c r="T59" s="310" t="s">
        <v>2170</v>
      </c>
      <c r="U59" s="311" t="s">
        <v>2173</v>
      </c>
      <c r="V59" s="312" t="s">
        <v>702</v>
      </c>
      <c r="W59" s="313" t="s">
        <v>1743</v>
      </c>
      <c r="X59" s="313">
        <v>60</v>
      </c>
      <c r="Y59" s="312" t="s">
        <v>423</v>
      </c>
      <c r="Z59" s="314"/>
      <c r="AA59" s="314">
        <v>36</v>
      </c>
      <c r="AB59" s="315">
        <v>5452.45</v>
      </c>
      <c r="AC59" s="320">
        <f t="shared" si="16"/>
        <v>30860.004970242739</v>
      </c>
      <c r="AD59" s="317">
        <v>152966031</v>
      </c>
      <c r="AE59" s="319">
        <f t="shared" si="17"/>
        <v>15296603.100000001</v>
      </c>
      <c r="AF59" s="319"/>
      <c r="AG59" s="315">
        <f t="shared" si="18"/>
        <v>168262634.09999999</v>
      </c>
      <c r="AH59" s="318" t="s">
        <v>633</v>
      </c>
      <c r="AI59" s="517"/>
      <c r="AL59" s="710"/>
      <c r="AM59" s="711"/>
      <c r="AN59" s="712"/>
      <c r="AO59" s="713"/>
      <c r="AP59" s="710"/>
      <c r="AQ59" s="259" t="s">
        <v>2196</v>
      </c>
      <c r="AR59" s="264" t="s">
        <v>2190</v>
      </c>
      <c r="AS59" s="261" t="s">
        <v>314</v>
      </c>
      <c r="AT59" s="264" t="s">
        <v>2190</v>
      </c>
      <c r="AU59" s="261" t="s">
        <v>314</v>
      </c>
      <c r="AV59" s="710"/>
      <c r="BB59" s="309">
        <v>41637</v>
      </c>
      <c r="BC59" s="310" t="s">
        <v>2177</v>
      </c>
      <c r="BD59" s="311" t="s">
        <v>2181</v>
      </c>
      <c r="BE59" s="312" t="s">
        <v>702</v>
      </c>
      <c r="BF59" s="313" t="s">
        <v>1743</v>
      </c>
      <c r="BG59" s="313">
        <v>60</v>
      </c>
      <c r="BH59" s="312" t="s">
        <v>423</v>
      </c>
      <c r="BI59" s="314"/>
      <c r="BJ59" s="314">
        <v>36</v>
      </c>
      <c r="BK59" s="315">
        <v>5431.8</v>
      </c>
      <c r="BL59" s="320">
        <f t="shared" si="15"/>
        <v>30860.005062778455</v>
      </c>
      <c r="BM59" s="317">
        <v>152386705</v>
      </c>
      <c r="BN59" s="319">
        <f t="shared" si="13"/>
        <v>15238670.5</v>
      </c>
      <c r="BO59" s="319"/>
      <c r="BP59" s="315">
        <f t="shared" si="14"/>
        <v>167625375.5</v>
      </c>
      <c r="BQ59" s="318" t="s">
        <v>633</v>
      </c>
    </row>
    <row r="60" spans="1:69" x14ac:dyDescent="0.25">
      <c r="A60" s="666">
        <v>41624</v>
      </c>
      <c r="B60" s="448" t="s">
        <v>2057</v>
      </c>
      <c r="C60" s="449" t="s">
        <v>2058</v>
      </c>
      <c r="D60" s="450" t="s">
        <v>606</v>
      </c>
      <c r="E60" s="451" t="s">
        <v>1742</v>
      </c>
      <c r="F60" s="451">
        <v>60</v>
      </c>
      <c r="G60" s="450" t="s">
        <v>423</v>
      </c>
      <c r="H60" s="452"/>
      <c r="I60" s="452">
        <v>8</v>
      </c>
      <c r="J60" s="453">
        <v>1181.3</v>
      </c>
      <c r="K60" s="457">
        <f t="shared" si="20"/>
        <v>30860.005079150094</v>
      </c>
      <c r="L60" s="455">
        <v>33140840</v>
      </c>
      <c r="M60" s="458">
        <f t="shared" si="19"/>
        <v>3314084</v>
      </c>
      <c r="N60" s="458"/>
      <c r="O60" s="453">
        <f t="shared" si="21"/>
        <v>36454924</v>
      </c>
      <c r="P60" s="456" t="s">
        <v>633</v>
      </c>
      <c r="Q60" s="517"/>
      <c r="R60" s="517"/>
      <c r="S60" s="309">
        <v>41636</v>
      </c>
      <c r="T60" s="310" t="s">
        <v>2171</v>
      </c>
      <c r="U60" s="311" t="s">
        <v>2174</v>
      </c>
      <c r="V60" s="312" t="s">
        <v>702</v>
      </c>
      <c r="W60" s="313" t="s">
        <v>1743</v>
      </c>
      <c r="X60" s="313">
        <v>60</v>
      </c>
      <c r="Y60" s="312" t="s">
        <v>423</v>
      </c>
      <c r="Z60" s="314"/>
      <c r="AA60" s="314">
        <v>36</v>
      </c>
      <c r="AB60" s="315">
        <v>5591.95</v>
      </c>
      <c r="AC60" s="320">
        <f t="shared" si="16"/>
        <v>30860.0050250807</v>
      </c>
      <c r="AD60" s="317">
        <v>156879641</v>
      </c>
      <c r="AE60" s="319">
        <f t="shared" si="17"/>
        <v>15687964.100000001</v>
      </c>
      <c r="AF60" s="319"/>
      <c r="AG60" s="315">
        <f t="shared" si="18"/>
        <v>172567605.09999999</v>
      </c>
      <c r="AH60" s="318" t="s">
        <v>633</v>
      </c>
      <c r="AI60" s="517"/>
      <c r="AL60" s="617">
        <v>41628</v>
      </c>
      <c r="AM60" s="618" t="s">
        <v>2093</v>
      </c>
      <c r="AN60" s="619" t="s">
        <v>2094</v>
      </c>
      <c r="AO60" s="620" t="s">
        <v>348</v>
      </c>
      <c r="AP60" s="621">
        <v>37</v>
      </c>
      <c r="AQ60" s="475">
        <v>7484.8</v>
      </c>
      <c r="AR60" s="622">
        <f>AS60/AQ60</f>
        <v>28054.550021376657</v>
      </c>
      <c r="AS60" s="623">
        <v>209982696</v>
      </c>
      <c r="AT60" s="320">
        <v>29457.279999999999</v>
      </c>
      <c r="AU60" s="623">
        <f>AT60*AQ60</f>
        <v>220481849.34399998</v>
      </c>
      <c r="AV60" s="623">
        <f>AU60-AS60</f>
        <v>10499153.343999982</v>
      </c>
      <c r="BB60" s="309">
        <v>41637</v>
      </c>
      <c r="BC60" s="310" t="s">
        <v>2178</v>
      </c>
      <c r="BD60" s="311" t="s">
        <v>2182</v>
      </c>
      <c r="BE60" s="312" t="s">
        <v>702</v>
      </c>
      <c r="BF60" s="313" t="s">
        <v>1743</v>
      </c>
      <c r="BG60" s="313">
        <v>60</v>
      </c>
      <c r="BH60" s="312" t="s">
        <v>423</v>
      </c>
      <c r="BI60" s="314"/>
      <c r="BJ60" s="314">
        <v>36</v>
      </c>
      <c r="BK60" s="315">
        <v>5722.3</v>
      </c>
      <c r="BL60" s="320">
        <f t="shared" si="15"/>
        <v>30860.004910612868</v>
      </c>
      <c r="BM60" s="317">
        <v>160536551</v>
      </c>
      <c r="BN60" s="319">
        <f t="shared" si="13"/>
        <v>16053655.100000001</v>
      </c>
      <c r="BO60" s="319"/>
      <c r="BP60" s="315">
        <f t="shared" si="14"/>
        <v>176590206.09999999</v>
      </c>
      <c r="BQ60" s="318" t="s">
        <v>633</v>
      </c>
    </row>
    <row r="61" spans="1:69" x14ac:dyDescent="0.25">
      <c r="A61" s="666">
        <v>41628</v>
      </c>
      <c r="B61" s="448" t="s">
        <v>2091</v>
      </c>
      <c r="C61" s="449" t="s">
        <v>2092</v>
      </c>
      <c r="D61" s="450" t="s">
        <v>623</v>
      </c>
      <c r="E61" s="451" t="s">
        <v>56</v>
      </c>
      <c r="F61" s="451">
        <v>150</v>
      </c>
      <c r="G61" s="450" t="s">
        <v>884</v>
      </c>
      <c r="H61" s="452"/>
      <c r="I61" s="452">
        <v>5</v>
      </c>
      <c r="J61" s="453">
        <v>248.6</v>
      </c>
      <c r="K61" s="457">
        <f t="shared" si="20"/>
        <v>26964.623893805314</v>
      </c>
      <c r="L61" s="455">
        <v>6094005</v>
      </c>
      <c r="M61" s="458">
        <f t="shared" si="19"/>
        <v>609400.5</v>
      </c>
      <c r="N61" s="453">
        <f t="shared" ref="N61" si="22">L61*0.1%</f>
        <v>6094.0050000000001</v>
      </c>
      <c r="O61" s="453">
        <f t="shared" si="21"/>
        <v>6709499.5049999999</v>
      </c>
      <c r="P61" s="456" t="s">
        <v>1998</v>
      </c>
      <c r="Q61" s="517"/>
      <c r="R61" s="517"/>
      <c r="S61" s="309">
        <v>41636</v>
      </c>
      <c r="T61" s="310" t="s">
        <v>2172</v>
      </c>
      <c r="U61" s="311" t="s">
        <v>2175</v>
      </c>
      <c r="V61" s="312" t="s">
        <v>702</v>
      </c>
      <c r="W61" s="313" t="s">
        <v>1743</v>
      </c>
      <c r="X61" s="313">
        <v>60</v>
      </c>
      <c r="Y61" s="312" t="s">
        <v>423</v>
      </c>
      <c r="Z61" s="314"/>
      <c r="AA61" s="314">
        <v>36</v>
      </c>
      <c r="AB61" s="315">
        <v>5674.1</v>
      </c>
      <c r="AC61" s="320">
        <f t="shared" si="16"/>
        <v>30860.00496995118</v>
      </c>
      <c r="AD61" s="317">
        <v>159184322</v>
      </c>
      <c r="AE61" s="319">
        <f t="shared" si="17"/>
        <v>15918432.200000001</v>
      </c>
      <c r="AF61" s="319"/>
      <c r="AG61" s="315">
        <f t="shared" si="18"/>
        <v>175102754.19999999</v>
      </c>
      <c r="AH61" s="318" t="s">
        <v>633</v>
      </c>
      <c r="AI61" s="517"/>
      <c r="AL61" s="309">
        <v>41628</v>
      </c>
      <c r="AM61" s="310" t="s">
        <v>2097</v>
      </c>
      <c r="AN61" s="311" t="s">
        <v>2098</v>
      </c>
      <c r="AO61" s="312" t="s">
        <v>537</v>
      </c>
      <c r="AP61" s="314">
        <v>11</v>
      </c>
      <c r="AQ61" s="315">
        <v>2374.4</v>
      </c>
      <c r="AR61" s="320">
        <f t="shared" ref="AR61:AR77" si="23">AS61/AQ61</f>
        <v>28054.550202156333</v>
      </c>
      <c r="AS61" s="317">
        <v>66612724</v>
      </c>
      <c r="AT61" s="320">
        <v>29457.279999999999</v>
      </c>
      <c r="AU61" s="623">
        <f t="shared" ref="AU61:AU76" si="24">AT61*AQ61</f>
        <v>69943365.631999999</v>
      </c>
      <c r="AV61" s="623">
        <f t="shared" ref="AV61:AV76" si="25">AU61-AS61</f>
        <v>3330641.6319999993</v>
      </c>
      <c r="BB61" s="309">
        <v>41637</v>
      </c>
      <c r="BC61" s="310" t="s">
        <v>2146</v>
      </c>
      <c r="BD61" s="311" t="s">
        <v>2183</v>
      </c>
      <c r="BE61" s="312" t="s">
        <v>702</v>
      </c>
      <c r="BF61" s="313" t="s">
        <v>1743</v>
      </c>
      <c r="BG61" s="313">
        <v>60</v>
      </c>
      <c r="BH61" s="312" t="s">
        <v>423</v>
      </c>
      <c r="BI61" s="314"/>
      <c r="BJ61" s="314">
        <v>36</v>
      </c>
      <c r="BK61" s="315">
        <v>5464.15</v>
      </c>
      <c r="BL61" s="320">
        <f t="shared" si="15"/>
        <v>30860.00492299809</v>
      </c>
      <c r="BM61" s="317">
        <v>153294269</v>
      </c>
      <c r="BN61" s="319">
        <f t="shared" si="13"/>
        <v>15329426.9</v>
      </c>
      <c r="BO61" s="319"/>
      <c r="BP61" s="315">
        <f t="shared" si="14"/>
        <v>168623695.90000001</v>
      </c>
      <c r="BQ61" s="318" t="s">
        <v>633</v>
      </c>
    </row>
    <row r="62" spans="1:69" x14ac:dyDescent="0.25">
      <c r="A62" s="666">
        <v>41628</v>
      </c>
      <c r="B62" s="448" t="s">
        <v>2093</v>
      </c>
      <c r="C62" s="449" t="s">
        <v>2094</v>
      </c>
      <c r="D62" s="450" t="s">
        <v>348</v>
      </c>
      <c r="E62" s="451" t="s">
        <v>1743</v>
      </c>
      <c r="F62" s="451">
        <v>60</v>
      </c>
      <c r="G62" s="450" t="s">
        <v>420</v>
      </c>
      <c r="H62" s="452"/>
      <c r="I62" s="452">
        <v>37</v>
      </c>
      <c r="J62" s="453">
        <v>7484.8</v>
      </c>
      <c r="K62" s="457">
        <f t="shared" si="20"/>
        <v>30860.005023514324</v>
      </c>
      <c r="L62" s="455">
        <v>209982696</v>
      </c>
      <c r="M62" s="458">
        <f t="shared" si="19"/>
        <v>20998269.600000001</v>
      </c>
      <c r="N62" s="458"/>
      <c r="O62" s="453">
        <f t="shared" si="21"/>
        <v>230980965.59999999</v>
      </c>
      <c r="P62" s="456" t="s">
        <v>633</v>
      </c>
      <c r="Q62" s="517"/>
      <c r="R62" s="517"/>
      <c r="S62" s="309">
        <v>41637</v>
      </c>
      <c r="T62" s="310" t="s">
        <v>2176</v>
      </c>
      <c r="U62" s="311" t="s">
        <v>2180</v>
      </c>
      <c r="V62" s="312" t="s">
        <v>702</v>
      </c>
      <c r="W62" s="313" t="s">
        <v>1743</v>
      </c>
      <c r="X62" s="313">
        <v>60</v>
      </c>
      <c r="Y62" s="312" t="s">
        <v>423</v>
      </c>
      <c r="Z62" s="314"/>
      <c r="AA62" s="314">
        <v>36</v>
      </c>
      <c r="AB62" s="315">
        <v>5653.4</v>
      </c>
      <c r="AC62" s="320">
        <f t="shared" si="16"/>
        <v>30860.0050058372</v>
      </c>
      <c r="AD62" s="317">
        <v>158603593</v>
      </c>
      <c r="AE62" s="319">
        <f t="shared" si="17"/>
        <v>15860359.300000001</v>
      </c>
      <c r="AF62" s="319"/>
      <c r="AG62" s="315">
        <f t="shared" si="18"/>
        <v>174463952.30000001</v>
      </c>
      <c r="AH62" s="318" t="s">
        <v>633</v>
      </c>
      <c r="AI62" s="517"/>
      <c r="AL62" s="309">
        <v>41630</v>
      </c>
      <c r="AM62" s="310" t="s">
        <v>2104</v>
      </c>
      <c r="AN62" s="311" t="s">
        <v>2112</v>
      </c>
      <c r="AO62" s="312" t="s">
        <v>537</v>
      </c>
      <c r="AP62" s="314">
        <v>36</v>
      </c>
      <c r="AQ62" s="315">
        <v>6464.15</v>
      </c>
      <c r="AR62" s="320">
        <f t="shared" si="23"/>
        <v>28054.549940827488</v>
      </c>
      <c r="AS62" s="317">
        <v>181348819</v>
      </c>
      <c r="AT62" s="320">
        <v>29457.279999999999</v>
      </c>
      <c r="AU62" s="623">
        <f t="shared" si="24"/>
        <v>190416276.51199999</v>
      </c>
      <c r="AV62" s="623">
        <f t="shared" si="25"/>
        <v>9067457.5119999945</v>
      </c>
      <c r="BB62" s="309">
        <v>41637</v>
      </c>
      <c r="BC62" s="310" t="s">
        <v>2179</v>
      </c>
      <c r="BD62" s="311" t="s">
        <v>2184</v>
      </c>
      <c r="BE62" s="312" t="s">
        <v>702</v>
      </c>
      <c r="BF62" s="313" t="s">
        <v>1743</v>
      </c>
      <c r="BG62" s="313">
        <v>60</v>
      </c>
      <c r="BH62" s="312" t="s">
        <v>423</v>
      </c>
      <c r="BI62" s="314"/>
      <c r="BJ62" s="314">
        <v>36</v>
      </c>
      <c r="BK62" s="315">
        <v>5687.95</v>
      </c>
      <c r="BL62" s="320">
        <f t="shared" si="15"/>
        <v>30860.005063335651</v>
      </c>
      <c r="BM62" s="317">
        <v>159572878</v>
      </c>
      <c r="BN62" s="319">
        <f t="shared" si="13"/>
        <v>15957287.800000001</v>
      </c>
      <c r="BO62" s="319"/>
      <c r="BP62" s="315">
        <f t="shared" si="14"/>
        <v>175530165.80000001</v>
      </c>
      <c r="BQ62" s="318" t="s">
        <v>633</v>
      </c>
    </row>
    <row r="63" spans="1:69" x14ac:dyDescent="0.25">
      <c r="A63" s="666">
        <v>41628</v>
      </c>
      <c r="B63" s="448" t="s">
        <v>2097</v>
      </c>
      <c r="C63" s="449" t="s">
        <v>2098</v>
      </c>
      <c r="D63" s="450" t="s">
        <v>537</v>
      </c>
      <c r="E63" s="451" t="s">
        <v>1743</v>
      </c>
      <c r="F63" s="451">
        <v>60</v>
      </c>
      <c r="G63" s="450" t="s">
        <v>420</v>
      </c>
      <c r="H63" s="452"/>
      <c r="I63" s="452">
        <v>11</v>
      </c>
      <c r="J63" s="453">
        <v>2374.4</v>
      </c>
      <c r="K63" s="457">
        <f t="shared" si="20"/>
        <v>30860.005222371969</v>
      </c>
      <c r="L63" s="455">
        <v>66612724</v>
      </c>
      <c r="M63" s="458">
        <f t="shared" si="19"/>
        <v>6661272.4000000004</v>
      </c>
      <c r="N63" s="458"/>
      <c r="O63" s="453">
        <f t="shared" si="21"/>
        <v>73273996.400000006</v>
      </c>
      <c r="P63" s="456" t="s">
        <v>633</v>
      </c>
      <c r="Q63" s="517"/>
      <c r="R63" s="517"/>
      <c r="S63" s="309">
        <v>41637</v>
      </c>
      <c r="T63" s="310" t="s">
        <v>2177</v>
      </c>
      <c r="U63" s="311" t="s">
        <v>2181</v>
      </c>
      <c r="V63" s="312" t="s">
        <v>702</v>
      </c>
      <c r="W63" s="313" t="s">
        <v>1743</v>
      </c>
      <c r="X63" s="313">
        <v>60</v>
      </c>
      <c r="Y63" s="312" t="s">
        <v>423</v>
      </c>
      <c r="Z63" s="314"/>
      <c r="AA63" s="314">
        <v>36</v>
      </c>
      <c r="AB63" s="315">
        <v>5431.8</v>
      </c>
      <c r="AC63" s="320">
        <f t="shared" si="16"/>
        <v>30860.005062778455</v>
      </c>
      <c r="AD63" s="317">
        <v>152386705</v>
      </c>
      <c r="AE63" s="319">
        <f t="shared" si="17"/>
        <v>15238670.5</v>
      </c>
      <c r="AF63" s="319"/>
      <c r="AG63" s="315">
        <f t="shared" si="18"/>
        <v>167625375.5</v>
      </c>
      <c r="AH63" s="318" t="s">
        <v>633</v>
      </c>
      <c r="AI63" s="517"/>
      <c r="AL63" s="309">
        <v>41630</v>
      </c>
      <c r="AM63" s="310" t="s">
        <v>2108</v>
      </c>
      <c r="AN63" s="311" t="s">
        <v>2113</v>
      </c>
      <c r="AO63" s="312" t="s">
        <v>537</v>
      </c>
      <c r="AP63" s="314">
        <v>16</v>
      </c>
      <c r="AQ63" s="315">
        <v>3463.65</v>
      </c>
      <c r="AR63" s="320">
        <f t="shared" si="23"/>
        <v>28054.549968963376</v>
      </c>
      <c r="AS63" s="317">
        <v>97171142</v>
      </c>
      <c r="AT63" s="320">
        <v>29457.279999999999</v>
      </c>
      <c r="AU63" s="623">
        <f t="shared" si="24"/>
        <v>102029707.87199999</v>
      </c>
      <c r="AV63" s="623">
        <f t="shared" si="25"/>
        <v>4858565.8719999939</v>
      </c>
      <c r="BB63" s="309">
        <v>41638</v>
      </c>
      <c r="BC63" s="310" t="s">
        <v>2204</v>
      </c>
      <c r="BD63" s="311" t="s">
        <v>2211</v>
      </c>
      <c r="BE63" s="312" t="s">
        <v>702</v>
      </c>
      <c r="BF63" s="313" t="s">
        <v>1743</v>
      </c>
      <c r="BG63" s="313">
        <v>60</v>
      </c>
      <c r="BH63" s="312" t="s">
        <v>423</v>
      </c>
      <c r="BI63" s="314"/>
      <c r="BJ63" s="314">
        <v>36</v>
      </c>
      <c r="BK63" s="315">
        <v>5780.35</v>
      </c>
      <c r="BL63" s="320">
        <f t="shared" si="15"/>
        <v>30860.004982397259</v>
      </c>
      <c r="BM63" s="317">
        <v>162165118</v>
      </c>
      <c r="BN63" s="319">
        <f t="shared" si="13"/>
        <v>16216511.800000001</v>
      </c>
      <c r="BO63" s="319"/>
      <c r="BP63" s="315">
        <f t="shared" si="14"/>
        <v>178381629.80000001</v>
      </c>
      <c r="BQ63" s="318" t="s">
        <v>633</v>
      </c>
    </row>
    <row r="64" spans="1:69" x14ac:dyDescent="0.25">
      <c r="A64" s="666">
        <v>41628</v>
      </c>
      <c r="B64" s="448" t="s">
        <v>2099</v>
      </c>
      <c r="C64" s="449" t="s">
        <v>2100</v>
      </c>
      <c r="D64" s="450" t="s">
        <v>537</v>
      </c>
      <c r="E64" s="451" t="s">
        <v>1743</v>
      </c>
      <c r="F64" s="451">
        <v>60</v>
      </c>
      <c r="G64" s="450" t="s">
        <v>423</v>
      </c>
      <c r="H64" s="452"/>
      <c r="I64" s="452">
        <v>36</v>
      </c>
      <c r="J64" s="453">
        <v>5299.45</v>
      </c>
      <c r="K64" s="457">
        <f t="shared" si="20"/>
        <v>30860.005000518922</v>
      </c>
      <c r="L64" s="455">
        <v>148673685</v>
      </c>
      <c r="M64" s="458">
        <f t="shared" si="19"/>
        <v>14867368.5</v>
      </c>
      <c r="N64" s="458"/>
      <c r="O64" s="453">
        <f t="shared" si="21"/>
        <v>163541053.5</v>
      </c>
      <c r="P64" s="456" t="s">
        <v>633</v>
      </c>
      <c r="Q64" s="517"/>
      <c r="R64" s="517"/>
      <c r="S64" s="309">
        <v>41637</v>
      </c>
      <c r="T64" s="310" t="s">
        <v>2178</v>
      </c>
      <c r="U64" s="311" t="s">
        <v>2182</v>
      </c>
      <c r="V64" s="312" t="s">
        <v>702</v>
      </c>
      <c r="W64" s="313" t="s">
        <v>1743</v>
      </c>
      <c r="X64" s="313">
        <v>60</v>
      </c>
      <c r="Y64" s="312" t="s">
        <v>423</v>
      </c>
      <c r="Z64" s="314"/>
      <c r="AA64" s="314">
        <v>36</v>
      </c>
      <c r="AB64" s="315">
        <v>5722.3</v>
      </c>
      <c r="AC64" s="320">
        <f t="shared" si="16"/>
        <v>30860.004910612868</v>
      </c>
      <c r="AD64" s="317">
        <v>160536551</v>
      </c>
      <c r="AE64" s="319">
        <f t="shared" si="17"/>
        <v>16053655.100000001</v>
      </c>
      <c r="AF64" s="319"/>
      <c r="AG64" s="315">
        <f t="shared" si="18"/>
        <v>176590206.09999999</v>
      </c>
      <c r="AH64" s="318" t="s">
        <v>633</v>
      </c>
      <c r="AI64" s="517"/>
      <c r="AL64" s="309">
        <v>41631</v>
      </c>
      <c r="AM64" s="310" t="s">
        <v>2118</v>
      </c>
      <c r="AN64" s="311" t="s">
        <v>2124</v>
      </c>
      <c r="AO64" s="312" t="s">
        <v>537</v>
      </c>
      <c r="AP64" s="314">
        <v>32</v>
      </c>
      <c r="AQ64" s="315">
        <v>6801.75</v>
      </c>
      <c r="AR64" s="320">
        <f t="shared" si="23"/>
        <v>28054.549932002792</v>
      </c>
      <c r="AS64" s="317">
        <v>190820035</v>
      </c>
      <c r="AT64" s="320">
        <v>29457.279999999999</v>
      </c>
      <c r="AU64" s="623">
        <f t="shared" si="24"/>
        <v>200361054.23999998</v>
      </c>
      <c r="AV64" s="623">
        <f t="shared" si="25"/>
        <v>9541019.2399999797</v>
      </c>
      <c r="BB64" s="309">
        <v>41638</v>
      </c>
      <c r="BC64" s="310" t="s">
        <v>2205</v>
      </c>
      <c r="BD64" s="311" t="s">
        <v>2212</v>
      </c>
      <c r="BE64" s="312" t="s">
        <v>702</v>
      </c>
      <c r="BF64" s="313" t="s">
        <v>1743</v>
      </c>
      <c r="BG64" s="313">
        <v>60</v>
      </c>
      <c r="BH64" s="312" t="s">
        <v>423</v>
      </c>
      <c r="BI64" s="314"/>
      <c r="BJ64" s="314">
        <v>36</v>
      </c>
      <c r="BK64" s="315">
        <v>5725.2</v>
      </c>
      <c r="BL64" s="320">
        <f t="shared" si="15"/>
        <v>30860.005065325233</v>
      </c>
      <c r="BM64" s="317">
        <v>160617910</v>
      </c>
      <c r="BN64" s="319">
        <f t="shared" si="13"/>
        <v>16061791</v>
      </c>
      <c r="BO64" s="319"/>
      <c r="BP64" s="315">
        <f t="shared" si="14"/>
        <v>176679701</v>
      </c>
      <c r="BQ64" s="318" t="s">
        <v>633</v>
      </c>
    </row>
    <row r="65" spans="1:69" x14ac:dyDescent="0.25">
      <c r="A65" s="666">
        <v>41628</v>
      </c>
      <c r="B65" s="448" t="s">
        <v>2101</v>
      </c>
      <c r="C65" s="449" t="s">
        <v>2105</v>
      </c>
      <c r="D65" s="450" t="s">
        <v>537</v>
      </c>
      <c r="E65" s="451" t="s">
        <v>1743</v>
      </c>
      <c r="F65" s="451">
        <v>60</v>
      </c>
      <c r="G65" s="450" t="s">
        <v>423</v>
      </c>
      <c r="H65" s="452"/>
      <c r="I65" s="452">
        <v>36</v>
      </c>
      <c r="J65" s="453">
        <v>5604.1</v>
      </c>
      <c r="K65" s="457">
        <f t="shared" si="20"/>
        <v>30860.005067718277</v>
      </c>
      <c r="L65" s="455">
        <v>157220504</v>
      </c>
      <c r="M65" s="458">
        <f t="shared" si="19"/>
        <v>15722050.4</v>
      </c>
      <c r="N65" s="458"/>
      <c r="O65" s="453">
        <f t="shared" si="21"/>
        <v>172942554.40000001</v>
      </c>
      <c r="P65" s="456" t="s">
        <v>633</v>
      </c>
      <c r="Q65" s="517"/>
      <c r="R65" s="517"/>
      <c r="S65" s="309">
        <v>41637</v>
      </c>
      <c r="T65" s="310" t="s">
        <v>2146</v>
      </c>
      <c r="U65" s="311" t="s">
        <v>2183</v>
      </c>
      <c r="V65" s="312" t="s">
        <v>702</v>
      </c>
      <c r="W65" s="313" t="s">
        <v>1743</v>
      </c>
      <c r="X65" s="313">
        <v>60</v>
      </c>
      <c r="Y65" s="312" t="s">
        <v>423</v>
      </c>
      <c r="Z65" s="314"/>
      <c r="AA65" s="314">
        <v>36</v>
      </c>
      <c r="AB65" s="315">
        <v>5464.15</v>
      </c>
      <c r="AC65" s="320">
        <f t="shared" si="16"/>
        <v>30860.00492299809</v>
      </c>
      <c r="AD65" s="317">
        <v>153294269</v>
      </c>
      <c r="AE65" s="319">
        <f t="shared" si="17"/>
        <v>15329426.9</v>
      </c>
      <c r="AF65" s="319"/>
      <c r="AG65" s="315">
        <f t="shared" si="18"/>
        <v>168623695.90000001</v>
      </c>
      <c r="AH65" s="318" t="s">
        <v>633</v>
      </c>
      <c r="AI65" s="517"/>
      <c r="AL65" s="309">
        <v>41631</v>
      </c>
      <c r="AM65" s="310" t="s">
        <v>2111</v>
      </c>
      <c r="AN65" s="311" t="s">
        <v>2125</v>
      </c>
      <c r="AO65" s="312" t="s">
        <v>537</v>
      </c>
      <c r="AP65" s="314">
        <v>16</v>
      </c>
      <c r="AQ65" s="315">
        <v>3343.15</v>
      </c>
      <c r="AR65" s="320">
        <f t="shared" si="23"/>
        <v>28054.550050102447</v>
      </c>
      <c r="AS65" s="317">
        <v>93790569</v>
      </c>
      <c r="AT65" s="320">
        <v>29457.279999999999</v>
      </c>
      <c r="AU65" s="623">
        <f t="shared" si="24"/>
        <v>98480105.631999999</v>
      </c>
      <c r="AV65" s="623">
        <f t="shared" si="25"/>
        <v>4689536.6319999993</v>
      </c>
      <c r="BB65" s="309">
        <v>41638</v>
      </c>
      <c r="BC65" s="310" t="s">
        <v>2207</v>
      </c>
      <c r="BD65" s="311" t="s">
        <v>2213</v>
      </c>
      <c r="BE65" s="312" t="s">
        <v>702</v>
      </c>
      <c r="BF65" s="313" t="s">
        <v>1743</v>
      </c>
      <c r="BG65" s="313">
        <v>60</v>
      </c>
      <c r="BH65" s="312" t="s">
        <v>423</v>
      </c>
      <c r="BI65" s="314"/>
      <c r="BJ65" s="314">
        <v>36</v>
      </c>
      <c r="BK65" s="315">
        <v>5603.35</v>
      </c>
      <c r="BL65" s="320">
        <f t="shared" si="15"/>
        <v>30860.005050550117</v>
      </c>
      <c r="BM65" s="317">
        <v>157199463</v>
      </c>
      <c r="BN65" s="319">
        <f t="shared" si="13"/>
        <v>15719946.300000001</v>
      </c>
      <c r="BO65" s="319"/>
      <c r="BP65" s="315">
        <f t="shared" si="14"/>
        <v>172919409.30000001</v>
      </c>
      <c r="BQ65" s="318" t="s">
        <v>633</v>
      </c>
    </row>
    <row r="66" spans="1:69" x14ac:dyDescent="0.25">
      <c r="A66" s="666">
        <v>41628</v>
      </c>
      <c r="B66" s="448" t="s">
        <v>2102</v>
      </c>
      <c r="C66" s="449" t="s">
        <v>2106</v>
      </c>
      <c r="D66" s="450" t="s">
        <v>537</v>
      </c>
      <c r="E66" s="451" t="s">
        <v>1743</v>
      </c>
      <c r="F66" s="451">
        <v>60</v>
      </c>
      <c r="G66" s="450" t="s">
        <v>423</v>
      </c>
      <c r="H66" s="452"/>
      <c r="I66" s="452">
        <v>36</v>
      </c>
      <c r="J66" s="453">
        <v>5534.8</v>
      </c>
      <c r="K66" s="457">
        <f t="shared" si="20"/>
        <v>30860.00493242755</v>
      </c>
      <c r="L66" s="455">
        <v>155276323</v>
      </c>
      <c r="M66" s="458">
        <f t="shared" si="19"/>
        <v>15527632.300000001</v>
      </c>
      <c r="N66" s="458"/>
      <c r="O66" s="453">
        <f t="shared" si="21"/>
        <v>170803955.30000001</v>
      </c>
      <c r="P66" s="456" t="s">
        <v>633</v>
      </c>
      <c r="Q66" s="517"/>
      <c r="R66" s="517"/>
      <c r="S66" s="309">
        <v>41637</v>
      </c>
      <c r="T66" s="310" t="s">
        <v>2179</v>
      </c>
      <c r="U66" s="311" t="s">
        <v>2184</v>
      </c>
      <c r="V66" s="312" t="s">
        <v>702</v>
      </c>
      <c r="W66" s="313" t="s">
        <v>1743</v>
      </c>
      <c r="X66" s="313">
        <v>60</v>
      </c>
      <c r="Y66" s="312" t="s">
        <v>423</v>
      </c>
      <c r="Z66" s="314"/>
      <c r="AA66" s="314">
        <v>36</v>
      </c>
      <c r="AB66" s="315">
        <v>5687.95</v>
      </c>
      <c r="AC66" s="320">
        <f t="shared" si="16"/>
        <v>30860.005063335651</v>
      </c>
      <c r="AD66" s="317">
        <v>159572878</v>
      </c>
      <c r="AE66" s="319">
        <f t="shared" si="17"/>
        <v>15957287.800000001</v>
      </c>
      <c r="AF66" s="319"/>
      <c r="AG66" s="315">
        <f t="shared" si="18"/>
        <v>175530165.80000001</v>
      </c>
      <c r="AH66" s="318" t="s">
        <v>633</v>
      </c>
      <c r="AI66" s="517"/>
      <c r="AL66" s="309">
        <v>41632</v>
      </c>
      <c r="AM66" s="310" t="s">
        <v>2129</v>
      </c>
      <c r="AN66" s="311" t="s">
        <v>2130</v>
      </c>
      <c r="AO66" s="312" t="s">
        <v>537</v>
      </c>
      <c r="AP66" s="314">
        <v>32</v>
      </c>
      <c r="AQ66" s="315">
        <v>7055.55</v>
      </c>
      <c r="AR66" s="320">
        <f t="shared" si="23"/>
        <v>28054.549964212569</v>
      </c>
      <c r="AS66" s="317">
        <v>197940280</v>
      </c>
      <c r="AT66" s="320">
        <v>29457.279999999999</v>
      </c>
      <c r="AU66" s="623">
        <f t="shared" si="24"/>
        <v>207837311.90399998</v>
      </c>
      <c r="AV66" s="623">
        <f t="shared" si="25"/>
        <v>9897031.9039999843</v>
      </c>
      <c r="BB66" s="309">
        <v>41638</v>
      </c>
      <c r="BC66" s="310" t="s">
        <v>2208</v>
      </c>
      <c r="BD66" s="311" t="s">
        <v>2214</v>
      </c>
      <c r="BE66" s="312" t="s">
        <v>702</v>
      </c>
      <c r="BF66" s="313" t="s">
        <v>1743</v>
      </c>
      <c r="BG66" s="313">
        <v>60</v>
      </c>
      <c r="BH66" s="312" t="s">
        <v>423</v>
      </c>
      <c r="BI66" s="314"/>
      <c r="BJ66" s="314">
        <v>36</v>
      </c>
      <c r="BK66" s="315">
        <v>5549.1</v>
      </c>
      <c r="BL66" s="320">
        <f t="shared" si="15"/>
        <v>30860.00491971671</v>
      </c>
      <c r="BM66" s="317">
        <v>155677503</v>
      </c>
      <c r="BN66" s="319">
        <f t="shared" ref="BN66:BN97" si="26">BM66*10%</f>
        <v>15567750.300000001</v>
      </c>
      <c r="BO66" s="319"/>
      <c r="BP66" s="315">
        <f t="shared" ref="BP66:BP97" si="27">BM66+BN66+BO66</f>
        <v>171245253.30000001</v>
      </c>
      <c r="BQ66" s="318" t="s">
        <v>633</v>
      </c>
    </row>
    <row r="67" spans="1:69" x14ac:dyDescent="0.25">
      <c r="A67" s="666">
        <v>41628</v>
      </c>
      <c r="B67" s="448" t="s">
        <v>2103</v>
      </c>
      <c r="C67" s="449" t="s">
        <v>2107</v>
      </c>
      <c r="D67" s="450" t="s">
        <v>537</v>
      </c>
      <c r="E67" s="451" t="s">
        <v>1743</v>
      </c>
      <c r="F67" s="451">
        <v>60</v>
      </c>
      <c r="G67" s="450" t="s">
        <v>423</v>
      </c>
      <c r="H67" s="452"/>
      <c r="I67" s="452">
        <v>36</v>
      </c>
      <c r="J67" s="453">
        <v>5356.65</v>
      </c>
      <c r="K67" s="457">
        <f t="shared" si="20"/>
        <v>30860.004947121804</v>
      </c>
      <c r="L67" s="455">
        <v>150278405</v>
      </c>
      <c r="M67" s="458">
        <f t="shared" si="19"/>
        <v>15027840.5</v>
      </c>
      <c r="N67" s="458"/>
      <c r="O67" s="453">
        <f t="shared" si="21"/>
        <v>165306245.5</v>
      </c>
      <c r="P67" s="456" t="s">
        <v>633</v>
      </c>
      <c r="Q67" s="517"/>
      <c r="R67" s="517"/>
      <c r="S67" s="309">
        <v>41638</v>
      </c>
      <c r="T67" s="310" t="s">
        <v>2204</v>
      </c>
      <c r="U67" s="311" t="s">
        <v>2211</v>
      </c>
      <c r="V67" s="312" t="s">
        <v>702</v>
      </c>
      <c r="W67" s="313" t="s">
        <v>1743</v>
      </c>
      <c r="X67" s="313">
        <v>60</v>
      </c>
      <c r="Y67" s="312" t="s">
        <v>423</v>
      </c>
      <c r="Z67" s="314"/>
      <c r="AA67" s="314">
        <v>36</v>
      </c>
      <c r="AB67" s="315">
        <v>5780.35</v>
      </c>
      <c r="AC67" s="320">
        <f t="shared" si="16"/>
        <v>30860.004982397259</v>
      </c>
      <c r="AD67" s="317">
        <v>162165118</v>
      </c>
      <c r="AE67" s="319">
        <f t="shared" si="17"/>
        <v>16216511.800000001</v>
      </c>
      <c r="AF67" s="319"/>
      <c r="AG67" s="315">
        <f t="shared" si="18"/>
        <v>178381629.80000001</v>
      </c>
      <c r="AH67" s="318" t="s">
        <v>633</v>
      </c>
      <c r="AI67" s="517"/>
      <c r="AL67" s="309">
        <v>41632</v>
      </c>
      <c r="AM67" s="310" t="s">
        <v>2131</v>
      </c>
      <c r="AN67" s="311" t="s">
        <v>2134</v>
      </c>
      <c r="AO67" s="312" t="s">
        <v>537</v>
      </c>
      <c r="AP67" s="314">
        <v>32</v>
      </c>
      <c r="AQ67" s="315">
        <v>3348.4</v>
      </c>
      <c r="AR67" s="320">
        <f t="shared" si="23"/>
        <v>28054.549934296978</v>
      </c>
      <c r="AS67" s="317">
        <v>93937855</v>
      </c>
      <c r="AT67" s="320">
        <v>29457.279999999999</v>
      </c>
      <c r="AU67" s="623">
        <f t="shared" si="24"/>
        <v>98634756.351999998</v>
      </c>
      <c r="AV67" s="623">
        <f t="shared" si="25"/>
        <v>4696901.3519999981</v>
      </c>
      <c r="BB67" s="309">
        <v>41638</v>
      </c>
      <c r="BC67" s="310" t="s">
        <v>2209</v>
      </c>
      <c r="BD67" s="311" t="s">
        <v>2215</v>
      </c>
      <c r="BE67" s="312" t="s">
        <v>702</v>
      </c>
      <c r="BF67" s="313" t="s">
        <v>1743</v>
      </c>
      <c r="BG67" s="313">
        <v>60</v>
      </c>
      <c r="BH67" s="312" t="s">
        <v>423</v>
      </c>
      <c r="BI67" s="314"/>
      <c r="BJ67" s="314">
        <v>36</v>
      </c>
      <c r="BK67" s="315">
        <v>5677.95</v>
      </c>
      <c r="BL67" s="320">
        <f t="shared" si="15"/>
        <v>30860.004966581251</v>
      </c>
      <c r="BM67" s="317">
        <v>159292332</v>
      </c>
      <c r="BN67" s="319">
        <f t="shared" si="26"/>
        <v>15929233.200000001</v>
      </c>
      <c r="BO67" s="319"/>
      <c r="BP67" s="315">
        <f t="shared" si="27"/>
        <v>175221565.19999999</v>
      </c>
      <c r="BQ67" s="318" t="s">
        <v>633</v>
      </c>
    </row>
    <row r="68" spans="1:69" x14ac:dyDescent="0.25">
      <c r="A68" s="667">
        <v>41630</v>
      </c>
      <c r="B68" s="310" t="s">
        <v>2104</v>
      </c>
      <c r="C68" s="311" t="s">
        <v>2112</v>
      </c>
      <c r="D68" s="312" t="s">
        <v>537</v>
      </c>
      <c r="E68" s="313" t="s">
        <v>1743</v>
      </c>
      <c r="F68" s="313">
        <v>60</v>
      </c>
      <c r="G68" s="312" t="s">
        <v>420</v>
      </c>
      <c r="H68" s="314"/>
      <c r="I68" s="314">
        <v>36</v>
      </c>
      <c r="J68" s="315">
        <v>6464.15</v>
      </c>
      <c r="K68" s="320">
        <f t="shared" si="20"/>
        <v>30860.004934910241</v>
      </c>
      <c r="L68" s="317">
        <v>181348819</v>
      </c>
      <c r="M68" s="319">
        <f t="shared" si="19"/>
        <v>18134881.900000002</v>
      </c>
      <c r="N68" s="319"/>
      <c r="O68" s="315">
        <f t="shared" si="21"/>
        <v>199483700.90000001</v>
      </c>
      <c r="P68" s="318" t="s">
        <v>633</v>
      </c>
      <c r="Q68" s="517"/>
      <c r="R68" s="517"/>
      <c r="S68" s="309">
        <v>41638</v>
      </c>
      <c r="T68" s="310" t="s">
        <v>2205</v>
      </c>
      <c r="U68" s="311" t="s">
        <v>2212</v>
      </c>
      <c r="V68" s="312" t="s">
        <v>702</v>
      </c>
      <c r="W68" s="313" t="s">
        <v>1743</v>
      </c>
      <c r="X68" s="313">
        <v>60</v>
      </c>
      <c r="Y68" s="312" t="s">
        <v>423</v>
      </c>
      <c r="Z68" s="314"/>
      <c r="AA68" s="314">
        <v>36</v>
      </c>
      <c r="AB68" s="315">
        <v>5725.2</v>
      </c>
      <c r="AC68" s="320">
        <f t="shared" si="16"/>
        <v>30860.005065325233</v>
      </c>
      <c r="AD68" s="317">
        <v>160617910</v>
      </c>
      <c r="AE68" s="319">
        <f t="shared" si="17"/>
        <v>16061791</v>
      </c>
      <c r="AF68" s="319"/>
      <c r="AG68" s="315">
        <f t="shared" si="18"/>
        <v>176679701</v>
      </c>
      <c r="AH68" s="318" t="s">
        <v>633</v>
      </c>
      <c r="AI68" s="517"/>
      <c r="AL68" s="309">
        <v>41632</v>
      </c>
      <c r="AM68" s="310" t="s">
        <v>2132</v>
      </c>
      <c r="AN68" s="311" t="s">
        <v>2135</v>
      </c>
      <c r="AO68" s="312" t="s">
        <v>537</v>
      </c>
      <c r="AP68" s="314">
        <v>32</v>
      </c>
      <c r="AQ68" s="315">
        <v>6955.75</v>
      </c>
      <c r="AR68" s="320">
        <f t="shared" si="23"/>
        <v>28054.549976638034</v>
      </c>
      <c r="AS68" s="317">
        <v>195140436</v>
      </c>
      <c r="AT68" s="320">
        <v>29457.279999999999</v>
      </c>
      <c r="AU68" s="623">
        <f t="shared" si="24"/>
        <v>204897475.35999998</v>
      </c>
      <c r="AV68" s="623">
        <f t="shared" si="25"/>
        <v>9757039.3599999845</v>
      </c>
      <c r="BB68" s="309">
        <v>41638</v>
      </c>
      <c r="BC68" s="310" t="s">
        <v>2210</v>
      </c>
      <c r="BD68" s="311" t="s">
        <v>2216</v>
      </c>
      <c r="BE68" s="312" t="s">
        <v>702</v>
      </c>
      <c r="BF68" s="313" t="s">
        <v>1743</v>
      </c>
      <c r="BG68" s="313">
        <v>60</v>
      </c>
      <c r="BH68" s="312" t="s">
        <v>423</v>
      </c>
      <c r="BI68" s="314"/>
      <c r="BJ68" s="314">
        <v>36</v>
      </c>
      <c r="BK68" s="315">
        <v>5772.85</v>
      </c>
      <c r="BL68" s="320">
        <f t="shared" si="15"/>
        <v>30860.005006192783</v>
      </c>
      <c r="BM68" s="317">
        <v>161954709</v>
      </c>
      <c r="BN68" s="319">
        <f t="shared" si="26"/>
        <v>16195470.9</v>
      </c>
      <c r="BO68" s="319"/>
      <c r="BP68" s="315">
        <f t="shared" si="27"/>
        <v>178150179.90000001</v>
      </c>
      <c r="BQ68" s="318" t="s">
        <v>633</v>
      </c>
    </row>
    <row r="69" spans="1:69" x14ac:dyDescent="0.25">
      <c r="A69" s="667">
        <v>41630</v>
      </c>
      <c r="B69" s="310" t="s">
        <v>2108</v>
      </c>
      <c r="C69" s="311" t="s">
        <v>2113</v>
      </c>
      <c r="D69" s="312" t="s">
        <v>537</v>
      </c>
      <c r="E69" s="313" t="s">
        <v>1743</v>
      </c>
      <c r="F69" s="313">
        <v>60</v>
      </c>
      <c r="G69" s="312" t="s">
        <v>420</v>
      </c>
      <c r="H69" s="314"/>
      <c r="I69" s="314">
        <v>16</v>
      </c>
      <c r="J69" s="315">
        <v>3463.65</v>
      </c>
      <c r="K69" s="320">
        <f t="shared" si="20"/>
        <v>30860.004965859716</v>
      </c>
      <c r="L69" s="317">
        <v>97171142</v>
      </c>
      <c r="M69" s="319">
        <f t="shared" si="19"/>
        <v>9717114.2000000011</v>
      </c>
      <c r="N69" s="319"/>
      <c r="O69" s="315">
        <f t="shared" si="21"/>
        <v>106888256.2</v>
      </c>
      <c r="P69" s="318" t="s">
        <v>633</v>
      </c>
      <c r="Q69" s="517"/>
      <c r="R69" s="517"/>
      <c r="S69" s="309">
        <v>41638</v>
      </c>
      <c r="T69" s="310" t="s">
        <v>2207</v>
      </c>
      <c r="U69" s="311" t="s">
        <v>2213</v>
      </c>
      <c r="V69" s="312" t="s">
        <v>702</v>
      </c>
      <c r="W69" s="313" t="s">
        <v>1743</v>
      </c>
      <c r="X69" s="313">
        <v>60</v>
      </c>
      <c r="Y69" s="312" t="s">
        <v>423</v>
      </c>
      <c r="Z69" s="314"/>
      <c r="AA69" s="314">
        <v>36</v>
      </c>
      <c r="AB69" s="315">
        <v>5603.35</v>
      </c>
      <c r="AC69" s="320">
        <f t="shared" si="16"/>
        <v>30860.005050550117</v>
      </c>
      <c r="AD69" s="317">
        <v>157199463</v>
      </c>
      <c r="AE69" s="319">
        <f t="shared" si="17"/>
        <v>15719946.300000001</v>
      </c>
      <c r="AF69" s="319"/>
      <c r="AG69" s="315">
        <f t="shared" si="18"/>
        <v>172919409.30000001</v>
      </c>
      <c r="AH69" s="318" t="s">
        <v>633</v>
      </c>
      <c r="AI69" s="517"/>
      <c r="AL69" s="309">
        <v>41632</v>
      </c>
      <c r="AM69" s="310" t="s">
        <v>2133</v>
      </c>
      <c r="AN69" s="311" t="s">
        <v>2136</v>
      </c>
      <c r="AO69" s="312" t="s">
        <v>537</v>
      </c>
      <c r="AP69" s="314">
        <v>16</v>
      </c>
      <c r="AQ69" s="315">
        <v>3517.55</v>
      </c>
      <c r="AR69" s="320">
        <f t="shared" si="23"/>
        <v>28054.549899788202</v>
      </c>
      <c r="AS69" s="317">
        <v>98683282</v>
      </c>
      <c r="AT69" s="320">
        <v>29457.279999999999</v>
      </c>
      <c r="AU69" s="623">
        <f t="shared" si="24"/>
        <v>103617455.264</v>
      </c>
      <c r="AV69" s="623">
        <f t="shared" si="25"/>
        <v>4934173.2639999986</v>
      </c>
      <c r="BB69" s="309">
        <v>41625</v>
      </c>
      <c r="BC69" s="310" t="s">
        <v>2066</v>
      </c>
      <c r="BD69" s="311" t="s">
        <v>2067</v>
      </c>
      <c r="BE69" s="312" t="s">
        <v>634</v>
      </c>
      <c r="BF69" s="313" t="s">
        <v>2068</v>
      </c>
      <c r="BG69" s="313">
        <v>96</v>
      </c>
      <c r="BH69" s="312" t="s">
        <v>2069</v>
      </c>
      <c r="BI69" s="314"/>
      <c r="BJ69" s="314">
        <v>17</v>
      </c>
      <c r="BK69" s="315">
        <v>2997</v>
      </c>
      <c r="BL69" s="316">
        <f>(BM69/BK69)*1.101</f>
        <v>25323</v>
      </c>
      <c r="BM69" s="317">
        <v>68931000</v>
      </c>
      <c r="BN69" s="319">
        <f t="shared" si="26"/>
        <v>6893100</v>
      </c>
      <c r="BO69" s="319">
        <f>BM69*0.1%</f>
        <v>68931</v>
      </c>
      <c r="BP69" s="315">
        <f t="shared" si="27"/>
        <v>75893031</v>
      </c>
      <c r="BQ69" s="318" t="s">
        <v>1031</v>
      </c>
    </row>
    <row r="70" spans="1:69" x14ac:dyDescent="0.25">
      <c r="A70" s="667">
        <v>41630</v>
      </c>
      <c r="B70" s="310" t="s">
        <v>2235</v>
      </c>
      <c r="C70" s="311" t="s">
        <v>2114</v>
      </c>
      <c r="D70" s="312" t="s">
        <v>537</v>
      </c>
      <c r="E70" s="313" t="s">
        <v>1743</v>
      </c>
      <c r="F70" s="313">
        <v>60</v>
      </c>
      <c r="G70" s="312" t="s">
        <v>423</v>
      </c>
      <c r="H70" s="314"/>
      <c r="I70" s="314">
        <v>36</v>
      </c>
      <c r="J70" s="315">
        <v>5423.4</v>
      </c>
      <c r="K70" s="320">
        <f t="shared" si="20"/>
        <v>30860.004904672351</v>
      </c>
      <c r="L70" s="317">
        <v>152151046</v>
      </c>
      <c r="M70" s="319">
        <f t="shared" si="19"/>
        <v>15215104.600000001</v>
      </c>
      <c r="N70" s="319"/>
      <c r="O70" s="315">
        <f t="shared" si="21"/>
        <v>167366150.59999999</v>
      </c>
      <c r="P70" s="318" t="s">
        <v>633</v>
      </c>
      <c r="Q70" s="517"/>
      <c r="R70" s="517"/>
      <c r="S70" s="309">
        <v>41638</v>
      </c>
      <c r="T70" s="310" t="s">
        <v>2208</v>
      </c>
      <c r="U70" s="311" t="s">
        <v>2214</v>
      </c>
      <c r="V70" s="312" t="s">
        <v>702</v>
      </c>
      <c r="W70" s="313" t="s">
        <v>1743</v>
      </c>
      <c r="X70" s="313">
        <v>60</v>
      </c>
      <c r="Y70" s="312" t="s">
        <v>423</v>
      </c>
      <c r="Z70" s="314"/>
      <c r="AA70" s="314">
        <v>36</v>
      </c>
      <c r="AB70" s="315">
        <v>5549.1</v>
      </c>
      <c r="AC70" s="320">
        <f t="shared" si="16"/>
        <v>30860.00491971671</v>
      </c>
      <c r="AD70" s="317">
        <v>155677503</v>
      </c>
      <c r="AE70" s="319">
        <f t="shared" si="17"/>
        <v>15567750.300000001</v>
      </c>
      <c r="AF70" s="319"/>
      <c r="AG70" s="315">
        <f t="shared" si="18"/>
        <v>171245253.30000001</v>
      </c>
      <c r="AH70" s="318" t="s">
        <v>633</v>
      </c>
      <c r="AI70" s="517"/>
      <c r="AL70" s="309">
        <v>41634</v>
      </c>
      <c r="AM70" s="310" t="s">
        <v>2151</v>
      </c>
      <c r="AN70" s="311" t="s">
        <v>2152</v>
      </c>
      <c r="AO70" s="312" t="s">
        <v>537</v>
      </c>
      <c r="AP70" s="314">
        <v>32</v>
      </c>
      <c r="AQ70" s="315">
        <v>7058.05</v>
      </c>
      <c r="AR70" s="320">
        <f t="shared" si="23"/>
        <v>28054.550052776616</v>
      </c>
      <c r="AS70" s="317">
        <v>198010417</v>
      </c>
      <c r="AT70" s="320">
        <v>29457.279999999999</v>
      </c>
      <c r="AU70" s="623">
        <f t="shared" si="24"/>
        <v>207910955.104</v>
      </c>
      <c r="AV70" s="623">
        <f t="shared" si="25"/>
        <v>9900538.1040000021</v>
      </c>
      <c r="BB70" s="309">
        <v>41621</v>
      </c>
      <c r="BC70" s="310" t="s">
        <v>2045</v>
      </c>
      <c r="BD70" s="311" t="s">
        <v>2046</v>
      </c>
      <c r="BE70" s="312" t="s">
        <v>598</v>
      </c>
      <c r="BF70" s="313" t="s">
        <v>43</v>
      </c>
      <c r="BG70" s="313">
        <v>50</v>
      </c>
      <c r="BH70" s="312" t="s">
        <v>359</v>
      </c>
      <c r="BI70" s="314">
        <v>13</v>
      </c>
      <c r="BJ70" s="314"/>
      <c r="BK70" s="315">
        <v>170.56</v>
      </c>
      <c r="BL70" s="316">
        <f>(BM70/BK70)*1.101</f>
        <v>5499.9972150562853</v>
      </c>
      <c r="BM70" s="317">
        <v>852025</v>
      </c>
      <c r="BN70" s="319">
        <f t="shared" si="26"/>
        <v>85202.5</v>
      </c>
      <c r="BO70" s="319">
        <f>BM70*0.1%</f>
        <v>852.02499999999998</v>
      </c>
      <c r="BP70" s="315">
        <f t="shared" si="27"/>
        <v>938079.52500000002</v>
      </c>
      <c r="BQ70" s="318" t="s">
        <v>611</v>
      </c>
    </row>
    <row r="71" spans="1:69" x14ac:dyDescent="0.25">
      <c r="A71" s="667">
        <v>41630</v>
      </c>
      <c r="B71" s="310" t="s">
        <v>2109</v>
      </c>
      <c r="C71" s="311" t="s">
        <v>2115</v>
      </c>
      <c r="D71" s="312" t="s">
        <v>537</v>
      </c>
      <c r="E71" s="313" t="s">
        <v>1743</v>
      </c>
      <c r="F71" s="313">
        <v>60</v>
      </c>
      <c r="G71" s="312" t="s">
        <v>423</v>
      </c>
      <c r="H71" s="314"/>
      <c r="I71" s="314">
        <v>36</v>
      </c>
      <c r="J71" s="315">
        <v>5474.4</v>
      </c>
      <c r="K71" s="320">
        <f t="shared" si="20"/>
        <v>30860.005096448931</v>
      </c>
      <c r="L71" s="317">
        <v>153581829</v>
      </c>
      <c r="M71" s="319">
        <f t="shared" si="19"/>
        <v>15358182.9</v>
      </c>
      <c r="N71" s="319"/>
      <c r="O71" s="315">
        <f t="shared" si="21"/>
        <v>168940011.90000001</v>
      </c>
      <c r="P71" s="318" t="s">
        <v>633</v>
      </c>
      <c r="Q71" s="517"/>
      <c r="R71" s="517"/>
      <c r="S71" s="309">
        <v>41638</v>
      </c>
      <c r="T71" s="310" t="s">
        <v>2209</v>
      </c>
      <c r="U71" s="311" t="s">
        <v>2215</v>
      </c>
      <c r="V71" s="312" t="s">
        <v>702</v>
      </c>
      <c r="W71" s="313" t="s">
        <v>1743</v>
      </c>
      <c r="X71" s="313">
        <v>60</v>
      </c>
      <c r="Y71" s="312" t="s">
        <v>423</v>
      </c>
      <c r="Z71" s="314"/>
      <c r="AA71" s="314">
        <v>36</v>
      </c>
      <c r="AB71" s="315">
        <v>5677.95</v>
      </c>
      <c r="AC71" s="320">
        <f t="shared" si="16"/>
        <v>30860.004966581251</v>
      </c>
      <c r="AD71" s="317">
        <v>159292332</v>
      </c>
      <c r="AE71" s="319">
        <f t="shared" si="17"/>
        <v>15929233.200000001</v>
      </c>
      <c r="AF71" s="319"/>
      <c r="AG71" s="315">
        <f t="shared" si="18"/>
        <v>175221565.19999999</v>
      </c>
      <c r="AH71" s="318" t="s">
        <v>633</v>
      </c>
      <c r="AI71" s="517"/>
      <c r="AL71" s="309">
        <v>41634</v>
      </c>
      <c r="AM71" s="310" t="s">
        <v>2153</v>
      </c>
      <c r="AN71" s="311" t="s">
        <v>2154</v>
      </c>
      <c r="AO71" s="312" t="s">
        <v>537</v>
      </c>
      <c r="AP71" s="314">
        <v>16</v>
      </c>
      <c r="AQ71" s="315">
        <v>3510.85</v>
      </c>
      <c r="AR71" s="320">
        <f t="shared" si="23"/>
        <v>28054.550037740148</v>
      </c>
      <c r="AS71" s="317">
        <v>98495317</v>
      </c>
      <c r="AT71" s="320">
        <v>29457.279999999999</v>
      </c>
      <c r="AU71" s="623">
        <f t="shared" si="24"/>
        <v>103420091.48799999</v>
      </c>
      <c r="AV71" s="623">
        <f t="shared" si="25"/>
        <v>4924774.4879999906</v>
      </c>
      <c r="BB71" s="309">
        <v>41621</v>
      </c>
      <c r="BC71" s="310" t="s">
        <v>2045</v>
      </c>
      <c r="BD71" s="311" t="s">
        <v>2046</v>
      </c>
      <c r="BE71" s="312" t="s">
        <v>598</v>
      </c>
      <c r="BF71" s="313" t="s">
        <v>43</v>
      </c>
      <c r="BG71" s="313">
        <v>50</v>
      </c>
      <c r="BH71" s="312" t="s">
        <v>344</v>
      </c>
      <c r="BI71" s="314">
        <v>51</v>
      </c>
      <c r="BJ71" s="314"/>
      <c r="BK71" s="315">
        <v>828.75</v>
      </c>
      <c r="BL71" s="316">
        <f>(BM71/BK71)*1.101</f>
        <v>5692.307500452489</v>
      </c>
      <c r="BM71" s="317">
        <v>4284741</v>
      </c>
      <c r="BN71" s="319">
        <f t="shared" si="26"/>
        <v>428474.10000000003</v>
      </c>
      <c r="BO71" s="319">
        <f>BM71*0.1%</f>
        <v>4284.741</v>
      </c>
      <c r="BP71" s="315">
        <f t="shared" si="27"/>
        <v>4717499.841</v>
      </c>
      <c r="BQ71" s="318" t="s">
        <v>611</v>
      </c>
    </row>
    <row r="72" spans="1:69" x14ac:dyDescent="0.25">
      <c r="A72" s="667">
        <v>41630</v>
      </c>
      <c r="B72" s="310" t="s">
        <v>2110</v>
      </c>
      <c r="C72" s="311" t="s">
        <v>2120</v>
      </c>
      <c r="D72" s="312" t="s">
        <v>537</v>
      </c>
      <c r="E72" s="313" t="s">
        <v>1743</v>
      </c>
      <c r="F72" s="313">
        <v>60</v>
      </c>
      <c r="G72" s="312" t="s">
        <v>423</v>
      </c>
      <c r="H72" s="314"/>
      <c r="I72" s="314">
        <v>36</v>
      </c>
      <c r="J72" s="315">
        <v>5371.4</v>
      </c>
      <c r="K72" s="320">
        <f t="shared" si="20"/>
        <v>30860.005026622486</v>
      </c>
      <c r="L72" s="317">
        <v>150692210</v>
      </c>
      <c r="M72" s="319">
        <f t="shared" si="19"/>
        <v>15069221</v>
      </c>
      <c r="N72" s="319"/>
      <c r="O72" s="315">
        <f t="shared" si="21"/>
        <v>165761431</v>
      </c>
      <c r="P72" s="318" t="s">
        <v>633</v>
      </c>
      <c r="Q72" s="517"/>
      <c r="R72" s="517"/>
      <c r="S72" s="558">
        <v>41638</v>
      </c>
      <c r="T72" s="559" t="s">
        <v>2210</v>
      </c>
      <c r="U72" s="560" t="s">
        <v>2216</v>
      </c>
      <c r="V72" s="561" t="s">
        <v>702</v>
      </c>
      <c r="W72" s="562" t="s">
        <v>1743</v>
      </c>
      <c r="X72" s="562">
        <v>60</v>
      </c>
      <c r="Y72" s="561" t="s">
        <v>423</v>
      </c>
      <c r="Z72" s="563"/>
      <c r="AA72" s="563">
        <v>36</v>
      </c>
      <c r="AB72" s="319">
        <v>5772.85</v>
      </c>
      <c r="AC72" s="564">
        <f t="shared" si="16"/>
        <v>30860.005006192783</v>
      </c>
      <c r="AD72" s="565">
        <v>161954709</v>
      </c>
      <c r="AE72" s="319">
        <f t="shared" si="17"/>
        <v>16195470.9</v>
      </c>
      <c r="AF72" s="319"/>
      <c r="AG72" s="319">
        <f t="shared" si="18"/>
        <v>178150179.90000001</v>
      </c>
      <c r="AH72" s="566" t="s">
        <v>633</v>
      </c>
      <c r="AI72" s="517"/>
      <c r="AL72" s="309">
        <v>41634</v>
      </c>
      <c r="AM72" s="310" t="s">
        <v>2155</v>
      </c>
      <c r="AN72" s="311" t="s">
        <v>2156</v>
      </c>
      <c r="AO72" s="312" t="s">
        <v>537</v>
      </c>
      <c r="AP72" s="314">
        <v>32</v>
      </c>
      <c r="AQ72" s="315">
        <v>6861.1</v>
      </c>
      <c r="AR72" s="320">
        <f t="shared" si="23"/>
        <v>28054.549999271254</v>
      </c>
      <c r="AS72" s="317">
        <v>192485073</v>
      </c>
      <c r="AT72" s="320">
        <v>29457.279999999999</v>
      </c>
      <c r="AU72" s="623">
        <f t="shared" si="24"/>
        <v>202109343.808</v>
      </c>
      <c r="AV72" s="623">
        <f t="shared" si="25"/>
        <v>9624270.8079999983</v>
      </c>
      <c r="BB72" s="309">
        <v>41631</v>
      </c>
      <c r="BC72" s="310" t="s">
        <v>2089</v>
      </c>
      <c r="BD72" s="311" t="s">
        <v>2090</v>
      </c>
      <c r="BE72" s="312" t="s">
        <v>697</v>
      </c>
      <c r="BF72" s="313" t="s">
        <v>43</v>
      </c>
      <c r="BG72" s="313">
        <v>50</v>
      </c>
      <c r="BH72" s="312" t="s">
        <v>344</v>
      </c>
      <c r="BI72" s="314">
        <v>82</v>
      </c>
      <c r="BJ72" s="314"/>
      <c r="BK72" s="315">
        <v>1332.5</v>
      </c>
      <c r="BL72" s="316">
        <f>(BM72/BK72)*1.101</f>
        <v>5692.3071602251403</v>
      </c>
      <c r="BM72" s="317">
        <v>6889191</v>
      </c>
      <c r="BN72" s="319">
        <f t="shared" si="26"/>
        <v>688919.10000000009</v>
      </c>
      <c r="BO72" s="319">
        <f>BM72*0.1%</f>
        <v>6889.1909999999998</v>
      </c>
      <c r="BP72" s="315">
        <f t="shared" si="27"/>
        <v>7584999.2909999993</v>
      </c>
      <c r="BQ72" s="318" t="s">
        <v>611</v>
      </c>
    </row>
    <row r="73" spans="1:69" x14ac:dyDescent="0.25">
      <c r="A73" s="667">
        <v>41631</v>
      </c>
      <c r="B73" s="310" t="s">
        <v>2116</v>
      </c>
      <c r="C73" s="311" t="s">
        <v>2121</v>
      </c>
      <c r="D73" s="312" t="s">
        <v>537</v>
      </c>
      <c r="E73" s="313" t="s">
        <v>1743</v>
      </c>
      <c r="F73" s="313">
        <v>60</v>
      </c>
      <c r="G73" s="312" t="s">
        <v>423</v>
      </c>
      <c r="H73" s="314"/>
      <c r="I73" s="314">
        <v>26</v>
      </c>
      <c r="J73" s="315">
        <v>5159.1499999999996</v>
      </c>
      <c r="K73" s="320">
        <f t="shared" si="20"/>
        <v>30860.005078355935</v>
      </c>
      <c r="L73" s="317">
        <v>144737632</v>
      </c>
      <c r="M73" s="319">
        <f t="shared" si="19"/>
        <v>14473763.200000001</v>
      </c>
      <c r="N73" s="319"/>
      <c r="O73" s="315">
        <f t="shared" si="21"/>
        <v>159211395.19999999</v>
      </c>
      <c r="P73" s="318" t="s">
        <v>633</v>
      </c>
      <c r="Q73" s="517"/>
      <c r="R73" s="517"/>
      <c r="S73" s="526"/>
      <c r="T73" s="527"/>
      <c r="U73" s="528"/>
      <c r="V73" s="527"/>
      <c r="W73" s="529"/>
      <c r="X73" s="529"/>
      <c r="Y73" s="527"/>
      <c r="Z73" s="530"/>
      <c r="AA73" s="530"/>
      <c r="AB73" s="531">
        <f>SUM(AB11:AB72)</f>
        <v>291271.66999999987</v>
      </c>
      <c r="AC73" s="551"/>
      <c r="AD73" s="533">
        <f>SUM(AD11:AD72)</f>
        <v>8171495665</v>
      </c>
      <c r="AE73" s="531"/>
      <c r="AF73" s="531"/>
      <c r="AG73" s="531"/>
      <c r="AH73" s="548"/>
      <c r="AI73" s="517"/>
      <c r="AL73" s="309">
        <v>41634</v>
      </c>
      <c r="AM73" s="310" t="s">
        <v>2157</v>
      </c>
      <c r="AN73" s="311" t="s">
        <v>2158</v>
      </c>
      <c r="AO73" s="312" t="s">
        <v>537</v>
      </c>
      <c r="AP73" s="314">
        <v>16</v>
      </c>
      <c r="AQ73" s="315">
        <v>3374.55</v>
      </c>
      <c r="AR73" s="320">
        <f t="shared" si="23"/>
        <v>28054.5500881599</v>
      </c>
      <c r="AS73" s="317">
        <v>94671482</v>
      </c>
      <c r="AT73" s="320">
        <v>29457.279999999999</v>
      </c>
      <c r="AU73" s="623">
        <f t="shared" si="24"/>
        <v>99405064.224000007</v>
      </c>
      <c r="AV73" s="623">
        <f t="shared" si="25"/>
        <v>4733582.2240000069</v>
      </c>
      <c r="BB73" s="309">
        <v>41613</v>
      </c>
      <c r="BC73" s="310" t="s">
        <v>2026</v>
      </c>
      <c r="BD73" s="311" t="s">
        <v>2027</v>
      </c>
      <c r="BE73" s="312" t="s">
        <v>566</v>
      </c>
      <c r="BF73" s="313" t="s">
        <v>592</v>
      </c>
      <c r="BG73" s="313">
        <v>53</v>
      </c>
      <c r="BH73" s="312" t="s">
        <v>324</v>
      </c>
      <c r="BI73" s="314">
        <v>720</v>
      </c>
      <c r="BJ73" s="314"/>
      <c r="BK73" s="315">
        <v>9453.6</v>
      </c>
      <c r="BL73" s="316"/>
      <c r="BM73" s="317">
        <v>31511968</v>
      </c>
      <c r="BN73" s="319">
        <f t="shared" si="26"/>
        <v>3151196.8000000003</v>
      </c>
      <c r="BO73" s="319">
        <f>BM73*-2%</f>
        <v>-630239.36</v>
      </c>
      <c r="BP73" s="315">
        <f t="shared" si="27"/>
        <v>34032925.439999998</v>
      </c>
      <c r="BQ73" s="318" t="s">
        <v>2028</v>
      </c>
    </row>
    <row r="74" spans="1:69" x14ac:dyDescent="0.25">
      <c r="A74" s="667">
        <v>41631</v>
      </c>
      <c r="B74" s="310" t="s">
        <v>2117</v>
      </c>
      <c r="C74" s="311" t="s">
        <v>2122</v>
      </c>
      <c r="D74" s="312" t="s">
        <v>537</v>
      </c>
      <c r="E74" s="313" t="s">
        <v>1743</v>
      </c>
      <c r="F74" s="313">
        <v>60</v>
      </c>
      <c r="G74" s="312" t="s">
        <v>423</v>
      </c>
      <c r="H74" s="314"/>
      <c r="I74" s="314">
        <v>36</v>
      </c>
      <c r="J74" s="315">
        <v>5526.85</v>
      </c>
      <c r="K74" s="320">
        <f t="shared" si="20"/>
        <v>30860.012828283743</v>
      </c>
      <c r="L74" s="317">
        <v>155053329</v>
      </c>
      <c r="M74" s="319">
        <f t="shared" si="19"/>
        <v>15505332.9</v>
      </c>
      <c r="N74" s="319"/>
      <c r="O74" s="315">
        <f t="shared" si="21"/>
        <v>170558661.90000001</v>
      </c>
      <c r="P74" s="318" t="s">
        <v>633</v>
      </c>
      <c r="Q74" s="517"/>
      <c r="R74" s="517"/>
      <c r="S74" s="534"/>
      <c r="T74" s="535"/>
      <c r="U74" s="536"/>
      <c r="V74" s="535"/>
      <c r="W74" s="537"/>
      <c r="X74" s="537"/>
      <c r="Y74" s="535"/>
      <c r="Z74" s="538"/>
      <c r="AA74" s="538"/>
      <c r="AB74" s="539"/>
      <c r="AC74" s="552"/>
      <c r="AD74" s="541"/>
      <c r="AE74" s="539"/>
      <c r="AF74" s="539"/>
      <c r="AG74" s="539"/>
      <c r="AH74" s="549"/>
      <c r="AI74" s="517"/>
      <c r="AL74" s="309">
        <v>41635</v>
      </c>
      <c r="AM74" s="310" t="s">
        <v>2159</v>
      </c>
      <c r="AN74" s="311" t="s">
        <v>2160</v>
      </c>
      <c r="AO74" s="312" t="s">
        <v>537</v>
      </c>
      <c r="AP74" s="314">
        <v>32</v>
      </c>
      <c r="AQ74" s="315">
        <v>6759.4</v>
      </c>
      <c r="AR74" s="320">
        <f t="shared" si="23"/>
        <v>28054.549960055629</v>
      </c>
      <c r="AS74" s="317">
        <v>189631925</v>
      </c>
      <c r="AT74" s="320">
        <v>29457.279999999999</v>
      </c>
      <c r="AU74" s="623">
        <f t="shared" si="24"/>
        <v>199113538.43199998</v>
      </c>
      <c r="AV74" s="623">
        <f t="shared" si="25"/>
        <v>9481613.4319999814</v>
      </c>
      <c r="BB74" s="401">
        <v>41618</v>
      </c>
      <c r="BC74" s="310" t="s">
        <v>2041</v>
      </c>
      <c r="BD74" s="311" t="s">
        <v>2042</v>
      </c>
      <c r="BE74" s="312" t="s">
        <v>629</v>
      </c>
      <c r="BF74" s="313" t="s">
        <v>592</v>
      </c>
      <c r="BG74" s="313">
        <v>53</v>
      </c>
      <c r="BH74" s="312" t="s">
        <v>324</v>
      </c>
      <c r="BI74" s="314">
        <v>720</v>
      </c>
      <c r="BJ74" s="314"/>
      <c r="BK74" s="315">
        <v>9453.6</v>
      </c>
      <c r="BL74" s="316"/>
      <c r="BM74" s="317">
        <v>31511968</v>
      </c>
      <c r="BN74" s="319">
        <f t="shared" si="26"/>
        <v>3151196.8000000003</v>
      </c>
      <c r="BO74" s="319">
        <f>BM74*-2%</f>
        <v>-630239.36</v>
      </c>
      <c r="BP74" s="315">
        <f t="shared" si="27"/>
        <v>34032925.439999998</v>
      </c>
      <c r="BQ74" s="318" t="s">
        <v>2028</v>
      </c>
    </row>
    <row r="75" spans="1:69" x14ac:dyDescent="0.25">
      <c r="A75" s="667">
        <v>41631</v>
      </c>
      <c r="B75" s="310" t="s">
        <v>2119</v>
      </c>
      <c r="C75" s="311" t="s">
        <v>2123</v>
      </c>
      <c r="D75" s="312" t="s">
        <v>537</v>
      </c>
      <c r="E75" s="313" t="s">
        <v>1743</v>
      </c>
      <c r="F75" s="313">
        <v>60</v>
      </c>
      <c r="G75" s="312" t="s">
        <v>423</v>
      </c>
      <c r="H75" s="314"/>
      <c r="I75" s="314">
        <v>36</v>
      </c>
      <c r="J75" s="315">
        <v>5574.45</v>
      </c>
      <c r="K75" s="320">
        <f t="shared" si="20"/>
        <v>30860.004951161107</v>
      </c>
      <c r="L75" s="317">
        <v>156388686</v>
      </c>
      <c r="M75" s="319">
        <f t="shared" si="19"/>
        <v>15638868.600000001</v>
      </c>
      <c r="N75" s="319"/>
      <c r="O75" s="315">
        <f t="shared" si="21"/>
        <v>172027554.59999999</v>
      </c>
      <c r="P75" s="318" t="s">
        <v>633</v>
      </c>
      <c r="Q75" s="517"/>
      <c r="R75" s="517"/>
      <c r="S75" s="542"/>
      <c r="T75" s="519"/>
      <c r="U75" s="520"/>
      <c r="V75" s="519"/>
      <c r="W75" s="543"/>
      <c r="X75" s="543"/>
      <c r="Y75" s="519"/>
      <c r="Z75" s="544"/>
      <c r="AA75" s="544"/>
      <c r="AB75" s="545"/>
      <c r="AC75" s="553"/>
      <c r="AD75" s="547"/>
      <c r="AE75" s="545"/>
      <c r="AF75" s="545"/>
      <c r="AG75" s="545"/>
      <c r="AH75" s="550"/>
      <c r="AI75" s="517"/>
      <c r="AL75" s="309">
        <v>41635</v>
      </c>
      <c r="AM75" s="310" t="s">
        <v>2161</v>
      </c>
      <c r="AN75" s="311" t="s">
        <v>2165</v>
      </c>
      <c r="AO75" s="312" t="s">
        <v>537</v>
      </c>
      <c r="AP75" s="314">
        <v>10</v>
      </c>
      <c r="AQ75" s="315">
        <v>2211.6999999999998</v>
      </c>
      <c r="AR75" s="320">
        <f t="shared" si="23"/>
        <v>28054.549893746895</v>
      </c>
      <c r="AS75" s="317">
        <v>62048248</v>
      </c>
      <c r="AT75" s="320">
        <v>29457.279999999999</v>
      </c>
      <c r="AU75" s="623">
        <f t="shared" si="24"/>
        <v>65150666.175999992</v>
      </c>
      <c r="AV75" s="623">
        <f t="shared" si="25"/>
        <v>3102418.1759999916</v>
      </c>
      <c r="BB75" s="309">
        <v>41626</v>
      </c>
      <c r="BC75" s="310" t="s">
        <v>2072</v>
      </c>
      <c r="BD75" s="311" t="s">
        <v>2073</v>
      </c>
      <c r="BE75" s="312" t="s">
        <v>619</v>
      </c>
      <c r="BF75" s="313" t="s">
        <v>592</v>
      </c>
      <c r="BG75" s="313">
        <v>53</v>
      </c>
      <c r="BH75" s="312" t="s">
        <v>324</v>
      </c>
      <c r="BI75" s="314">
        <v>420</v>
      </c>
      <c r="BJ75" s="314"/>
      <c r="BK75" s="315">
        <v>5514.6</v>
      </c>
      <c r="BL75" s="316"/>
      <c r="BM75" s="317">
        <v>18381982</v>
      </c>
      <c r="BN75" s="319">
        <f t="shared" si="26"/>
        <v>1838198.2000000002</v>
      </c>
      <c r="BO75" s="319">
        <v>-367620</v>
      </c>
      <c r="BP75" s="315">
        <f t="shared" si="27"/>
        <v>19852560.199999999</v>
      </c>
      <c r="BQ75" s="318" t="s">
        <v>2028</v>
      </c>
    </row>
    <row r="76" spans="1:69" ht="15.75" x14ac:dyDescent="0.25">
      <c r="A76" s="667">
        <v>41631</v>
      </c>
      <c r="B76" s="310" t="s">
        <v>2118</v>
      </c>
      <c r="C76" s="311" t="s">
        <v>2124</v>
      </c>
      <c r="D76" s="312" t="s">
        <v>537</v>
      </c>
      <c r="E76" s="313" t="s">
        <v>1743</v>
      </c>
      <c r="F76" s="313">
        <v>60</v>
      </c>
      <c r="G76" s="312" t="s">
        <v>420</v>
      </c>
      <c r="H76" s="314"/>
      <c r="I76" s="314">
        <v>32</v>
      </c>
      <c r="J76" s="315">
        <v>6801.75</v>
      </c>
      <c r="K76" s="320">
        <f t="shared" si="20"/>
        <v>30860.004925203073</v>
      </c>
      <c r="L76" s="317">
        <v>190820035</v>
      </c>
      <c r="M76" s="319">
        <f t="shared" si="19"/>
        <v>19082003.5</v>
      </c>
      <c r="N76" s="319"/>
      <c r="O76" s="315">
        <f t="shared" si="21"/>
        <v>209902038.5</v>
      </c>
      <c r="P76" s="318" t="s">
        <v>633</v>
      </c>
      <c r="Q76" s="517"/>
      <c r="R76" s="517"/>
      <c r="S76" s="259" t="s">
        <v>82</v>
      </c>
      <c r="T76" s="260" t="s">
        <v>83</v>
      </c>
      <c r="U76" s="261" t="s">
        <v>84</v>
      </c>
      <c r="V76" s="262" t="s">
        <v>85</v>
      </c>
      <c r="W76" s="261" t="s">
        <v>3</v>
      </c>
      <c r="X76" s="259" t="s">
        <v>2</v>
      </c>
      <c r="Y76" s="263" t="s">
        <v>6</v>
      </c>
      <c r="Z76" s="259" t="s">
        <v>86</v>
      </c>
      <c r="AA76" s="259" t="s">
        <v>87</v>
      </c>
      <c r="AB76" s="259" t="s">
        <v>91</v>
      </c>
      <c r="AC76" s="626" t="s">
        <v>313</v>
      </c>
      <c r="AD76" s="261" t="s">
        <v>314</v>
      </c>
      <c r="AE76" s="261" t="s">
        <v>5</v>
      </c>
      <c r="AF76" s="261" t="s">
        <v>4</v>
      </c>
      <c r="AG76" s="261" t="s">
        <v>89</v>
      </c>
      <c r="AH76" s="261" t="s">
        <v>90</v>
      </c>
      <c r="AI76" s="517"/>
      <c r="AL76" s="558">
        <v>41635</v>
      </c>
      <c r="AM76" s="559" t="s">
        <v>2162</v>
      </c>
      <c r="AN76" s="560" t="s">
        <v>2166</v>
      </c>
      <c r="AO76" s="561" t="s">
        <v>537</v>
      </c>
      <c r="AP76" s="563">
        <v>2</v>
      </c>
      <c r="AQ76" s="319">
        <v>437</v>
      </c>
      <c r="AR76" s="564">
        <f t="shared" si="23"/>
        <v>28054.549199084668</v>
      </c>
      <c r="AS76" s="565">
        <v>12259838</v>
      </c>
      <c r="AT76" s="320">
        <v>29457.279999999999</v>
      </c>
      <c r="AU76" s="623">
        <f t="shared" si="24"/>
        <v>12872831.359999999</v>
      </c>
      <c r="AV76" s="623">
        <f t="shared" si="25"/>
        <v>612993.3599999994</v>
      </c>
      <c r="BB76" s="309">
        <v>41628</v>
      </c>
      <c r="BC76" s="310" t="s">
        <v>2086</v>
      </c>
      <c r="BD76" s="311" t="s">
        <v>2085</v>
      </c>
      <c r="BE76" s="312" t="s">
        <v>644</v>
      </c>
      <c r="BF76" s="313" t="s">
        <v>592</v>
      </c>
      <c r="BG76" s="313">
        <v>53</v>
      </c>
      <c r="BH76" s="312" t="s">
        <v>324</v>
      </c>
      <c r="BI76" s="314">
        <v>720</v>
      </c>
      <c r="BJ76" s="314"/>
      <c r="BK76" s="315">
        <v>9453.6</v>
      </c>
      <c r="BL76" s="316"/>
      <c r="BM76" s="317">
        <v>31511968</v>
      </c>
      <c r="BN76" s="319">
        <f t="shared" si="26"/>
        <v>3151196.8000000003</v>
      </c>
      <c r="BO76" s="319"/>
      <c r="BP76" s="315">
        <f t="shared" si="27"/>
        <v>34663164.799999997</v>
      </c>
      <c r="BQ76" s="318" t="s">
        <v>2028</v>
      </c>
    </row>
    <row r="77" spans="1:69" x14ac:dyDescent="0.25">
      <c r="A77" s="667">
        <v>41631</v>
      </c>
      <c r="B77" s="310" t="s">
        <v>2111</v>
      </c>
      <c r="C77" s="311" t="s">
        <v>2125</v>
      </c>
      <c r="D77" s="312" t="s">
        <v>537</v>
      </c>
      <c r="E77" s="313" t="s">
        <v>1743</v>
      </c>
      <c r="F77" s="313">
        <v>60</v>
      </c>
      <c r="G77" s="312" t="s">
        <v>420</v>
      </c>
      <c r="H77" s="314"/>
      <c r="I77" s="314">
        <v>16</v>
      </c>
      <c r="J77" s="315">
        <v>3343.15</v>
      </c>
      <c r="K77" s="320">
        <f t="shared" si="20"/>
        <v>30860.005055112695</v>
      </c>
      <c r="L77" s="317">
        <v>93790569</v>
      </c>
      <c r="M77" s="319">
        <f t="shared" si="19"/>
        <v>9379056.9000000004</v>
      </c>
      <c r="N77" s="319"/>
      <c r="O77" s="315">
        <f t="shared" si="21"/>
        <v>103169625.90000001</v>
      </c>
      <c r="P77" s="318" t="s">
        <v>633</v>
      </c>
      <c r="Q77" s="517"/>
      <c r="R77" s="517"/>
      <c r="S77" s="558">
        <v>41625</v>
      </c>
      <c r="T77" s="559" t="s">
        <v>2066</v>
      </c>
      <c r="U77" s="560" t="s">
        <v>2067</v>
      </c>
      <c r="V77" s="561" t="s">
        <v>634</v>
      </c>
      <c r="W77" s="562" t="s">
        <v>2068</v>
      </c>
      <c r="X77" s="562">
        <v>96</v>
      </c>
      <c r="Y77" s="561" t="s">
        <v>2069</v>
      </c>
      <c r="Z77" s="563"/>
      <c r="AA77" s="563">
        <v>17</v>
      </c>
      <c r="AB77" s="319">
        <v>2997</v>
      </c>
      <c r="AC77" s="633">
        <f>(AD77/AB77)*1.101</f>
        <v>25323</v>
      </c>
      <c r="AD77" s="565">
        <v>68931000</v>
      </c>
      <c r="AE77" s="319">
        <f>AD77*10%</f>
        <v>6893100</v>
      </c>
      <c r="AF77" s="319">
        <f>AD77*0.1%</f>
        <v>68931</v>
      </c>
      <c r="AG77" s="319">
        <f>AD77+AE77+AF77</f>
        <v>75893031</v>
      </c>
      <c r="AH77" s="566" t="s">
        <v>1031</v>
      </c>
      <c r="AI77" s="517"/>
      <c r="AL77" s="567"/>
      <c r="AM77" s="567"/>
      <c r="AN77" s="567"/>
      <c r="AO77" s="567"/>
      <c r="AP77" s="567"/>
      <c r="AQ77" s="568">
        <f>SUM(AQ60:AQ76)</f>
        <v>81021.8</v>
      </c>
      <c r="AR77" s="551">
        <f t="shared" si="23"/>
        <v>28054.549985312595</v>
      </c>
      <c r="AS77" s="568">
        <f>SUM(AS60:AS76)</f>
        <v>2273030138</v>
      </c>
      <c r="AT77" s="596"/>
      <c r="AU77" s="568">
        <f>SUM(AU60:AU76)</f>
        <v>2386681848.704</v>
      </c>
      <c r="AV77" s="627">
        <f>SUM(AV60:AV76)</f>
        <v>113651710.70399989</v>
      </c>
      <c r="BB77" s="309">
        <v>41635</v>
      </c>
      <c r="BC77" s="310" t="s">
        <v>2225</v>
      </c>
      <c r="BD77" s="311" t="s">
        <v>2221</v>
      </c>
      <c r="BE77" s="312" t="s">
        <v>704</v>
      </c>
      <c r="BF77" s="313" t="s">
        <v>592</v>
      </c>
      <c r="BG77" s="313">
        <v>53</v>
      </c>
      <c r="BH77" s="312" t="s">
        <v>324</v>
      </c>
      <c r="BI77" s="314">
        <v>720</v>
      </c>
      <c r="BJ77" s="314"/>
      <c r="BK77" s="315">
        <v>9453.6</v>
      </c>
      <c r="BL77" s="316">
        <f>(BM77/BK77)*1.101</f>
        <v>3669.9962731657779</v>
      </c>
      <c r="BM77" s="317">
        <v>31511968</v>
      </c>
      <c r="BN77" s="319">
        <f t="shared" si="26"/>
        <v>3151196.8000000003</v>
      </c>
      <c r="BO77" s="319">
        <f>BM77*0.1%</f>
        <v>31511.968000000001</v>
      </c>
      <c r="BP77" s="315">
        <f t="shared" si="27"/>
        <v>34694676.767999999</v>
      </c>
      <c r="BQ77" s="318" t="s">
        <v>2028</v>
      </c>
    </row>
    <row r="78" spans="1:69" x14ac:dyDescent="0.25">
      <c r="A78" s="667">
        <v>41632</v>
      </c>
      <c r="B78" s="310" t="s">
        <v>2129</v>
      </c>
      <c r="C78" s="311" t="s">
        <v>2130</v>
      </c>
      <c r="D78" s="312" t="s">
        <v>537</v>
      </c>
      <c r="E78" s="313" t="s">
        <v>1743</v>
      </c>
      <c r="F78" s="313">
        <v>60</v>
      </c>
      <c r="G78" s="312" t="s">
        <v>420</v>
      </c>
      <c r="H78" s="314"/>
      <c r="I78" s="314">
        <v>32</v>
      </c>
      <c r="J78" s="315">
        <v>7055.55</v>
      </c>
      <c r="K78" s="320">
        <f t="shared" si="20"/>
        <v>30860.004960633829</v>
      </c>
      <c r="L78" s="317">
        <v>197940280</v>
      </c>
      <c r="M78" s="319">
        <f t="shared" si="19"/>
        <v>19794028</v>
      </c>
      <c r="N78" s="319"/>
      <c r="O78" s="315">
        <f t="shared" si="21"/>
        <v>217734308</v>
      </c>
      <c r="P78" s="318" t="s">
        <v>633</v>
      </c>
      <c r="Q78" s="517"/>
      <c r="R78" s="517"/>
      <c r="S78" s="526"/>
      <c r="T78" s="527"/>
      <c r="U78" s="528"/>
      <c r="V78" s="527"/>
      <c r="W78" s="529"/>
      <c r="X78" s="529"/>
      <c r="Y78" s="527"/>
      <c r="Z78" s="530"/>
      <c r="AA78" s="530"/>
      <c r="AB78" s="531"/>
      <c r="AC78" s="532"/>
      <c r="AD78" s="533"/>
      <c r="AE78" s="531"/>
      <c r="AF78" s="531"/>
      <c r="AG78" s="531"/>
      <c r="AH78" s="548"/>
      <c r="AI78" s="517"/>
      <c r="BB78" s="309">
        <v>41614</v>
      </c>
      <c r="BC78" s="310" t="s">
        <v>2009</v>
      </c>
      <c r="BD78" s="311" t="s">
        <v>2010</v>
      </c>
      <c r="BE78" s="312" t="s">
        <v>517</v>
      </c>
      <c r="BF78" s="313" t="s">
        <v>2011</v>
      </c>
      <c r="BG78" s="313">
        <v>50</v>
      </c>
      <c r="BH78" s="312" t="s">
        <v>579</v>
      </c>
      <c r="BI78" s="314"/>
      <c r="BJ78" s="314">
        <v>33</v>
      </c>
      <c r="BK78" s="315">
        <v>5000</v>
      </c>
      <c r="BL78" s="320">
        <f>BM78/BK78*1.1</f>
        <v>25300.000000000004</v>
      </c>
      <c r="BM78" s="317">
        <v>115000000</v>
      </c>
      <c r="BN78" s="319">
        <f t="shared" si="26"/>
        <v>11500000</v>
      </c>
      <c r="BO78" s="319"/>
      <c r="BP78" s="315">
        <f t="shared" si="27"/>
        <v>126500000</v>
      </c>
      <c r="BQ78" s="318" t="s">
        <v>633</v>
      </c>
    </row>
    <row r="79" spans="1:69" x14ac:dyDescent="0.25">
      <c r="A79" s="667">
        <v>41632</v>
      </c>
      <c r="B79" s="310" t="s">
        <v>2131</v>
      </c>
      <c r="C79" s="311" t="s">
        <v>2134</v>
      </c>
      <c r="D79" s="312" t="s">
        <v>537</v>
      </c>
      <c r="E79" s="313" t="s">
        <v>1743</v>
      </c>
      <c r="F79" s="313">
        <v>60</v>
      </c>
      <c r="G79" s="312" t="s">
        <v>420</v>
      </c>
      <c r="H79" s="314"/>
      <c r="I79" s="314">
        <v>32</v>
      </c>
      <c r="J79" s="315">
        <v>3348.4</v>
      </c>
      <c r="K79" s="320">
        <f t="shared" si="20"/>
        <v>30860.004927726677</v>
      </c>
      <c r="L79" s="317">
        <v>93937855</v>
      </c>
      <c r="M79" s="319">
        <f t="shared" si="19"/>
        <v>9393785.5</v>
      </c>
      <c r="N79" s="319"/>
      <c r="O79" s="315">
        <f t="shared" si="21"/>
        <v>103331640.5</v>
      </c>
      <c r="P79" s="318" t="s">
        <v>633</v>
      </c>
      <c r="Q79" s="517"/>
      <c r="R79" s="517"/>
      <c r="S79" s="534"/>
      <c r="T79" s="535"/>
      <c r="U79" s="536"/>
      <c r="V79" s="535"/>
      <c r="W79" s="537"/>
      <c r="X79" s="537"/>
      <c r="Y79" s="535"/>
      <c r="Z79" s="538"/>
      <c r="AA79" s="538"/>
      <c r="AB79" s="539"/>
      <c r="AC79" s="540"/>
      <c r="AD79" s="541"/>
      <c r="AE79" s="539"/>
      <c r="AF79" s="539"/>
      <c r="AG79" s="539"/>
      <c r="AH79" s="549"/>
      <c r="AI79" s="517"/>
      <c r="AT79" s="611" t="s">
        <v>2198</v>
      </c>
      <c r="BB79" s="401">
        <v>41614</v>
      </c>
      <c r="BC79" s="310" t="s">
        <v>2032</v>
      </c>
      <c r="BD79" s="311" t="s">
        <v>2033</v>
      </c>
      <c r="BE79" s="312" t="s">
        <v>569</v>
      </c>
      <c r="BF79" s="313" t="s">
        <v>1979</v>
      </c>
      <c r="BG79" s="313">
        <v>180</v>
      </c>
      <c r="BH79" s="312" t="s">
        <v>622</v>
      </c>
      <c r="BI79" s="314">
        <v>14</v>
      </c>
      <c r="BJ79" s="314"/>
      <c r="BK79" s="315">
        <v>519.82000000000005</v>
      </c>
      <c r="BL79" s="316">
        <f>(BM79/BK79)*1.101</f>
        <v>25100.004186064401</v>
      </c>
      <c r="BM79" s="317">
        <v>11850576</v>
      </c>
      <c r="BN79" s="319">
        <f t="shared" si="26"/>
        <v>1185057.6000000001</v>
      </c>
      <c r="BO79" s="319">
        <f t="shared" ref="BO79:BO87" si="28">BM79*0.1%</f>
        <v>11850.576000000001</v>
      </c>
      <c r="BP79" s="315">
        <f t="shared" si="27"/>
        <v>13047484.175999999</v>
      </c>
      <c r="BQ79" s="318" t="s">
        <v>858</v>
      </c>
    </row>
    <row r="80" spans="1:69" x14ac:dyDescent="0.25">
      <c r="A80" s="667">
        <v>41632</v>
      </c>
      <c r="B80" s="310" t="s">
        <v>2132</v>
      </c>
      <c r="C80" s="311" t="s">
        <v>2135</v>
      </c>
      <c r="D80" s="312" t="s">
        <v>537</v>
      </c>
      <c r="E80" s="313" t="s">
        <v>1743</v>
      </c>
      <c r="F80" s="313">
        <v>60</v>
      </c>
      <c r="G80" s="312" t="s">
        <v>420</v>
      </c>
      <c r="H80" s="314"/>
      <c r="I80" s="314">
        <v>32</v>
      </c>
      <c r="J80" s="315">
        <v>6955.75</v>
      </c>
      <c r="K80" s="320">
        <f t="shared" si="20"/>
        <v>30860.004974301839</v>
      </c>
      <c r="L80" s="317">
        <v>195140436</v>
      </c>
      <c r="M80" s="319">
        <f t="shared" si="19"/>
        <v>19514043.600000001</v>
      </c>
      <c r="N80" s="319"/>
      <c r="O80" s="315">
        <f t="shared" si="21"/>
        <v>214654479.59999999</v>
      </c>
      <c r="P80" s="318" t="s">
        <v>633</v>
      </c>
      <c r="Q80" s="517"/>
      <c r="R80" s="517"/>
      <c r="S80" s="542"/>
      <c r="T80" s="519"/>
      <c r="U80" s="520"/>
      <c r="V80" s="519"/>
      <c r="W80" s="543"/>
      <c r="X80" s="543"/>
      <c r="Y80" s="519"/>
      <c r="Z80" s="544"/>
      <c r="AA80" s="544"/>
      <c r="AB80" s="545"/>
      <c r="AC80" s="546"/>
      <c r="AD80" s="547"/>
      <c r="AE80" s="545"/>
      <c r="AF80" s="545"/>
      <c r="AG80" s="545"/>
      <c r="AH80" s="550"/>
      <c r="AI80" s="517"/>
      <c r="AT80" s="269"/>
      <c r="AV80" s="267"/>
      <c r="BB80" s="309">
        <v>41628</v>
      </c>
      <c r="BC80" s="310" t="s">
        <v>2083</v>
      </c>
      <c r="BD80" s="311" t="s">
        <v>2084</v>
      </c>
      <c r="BE80" s="312" t="s">
        <v>642</v>
      </c>
      <c r="BF80" s="313" t="s">
        <v>1979</v>
      </c>
      <c r="BG80" s="313">
        <v>180</v>
      </c>
      <c r="BH80" s="312" t="s">
        <v>622</v>
      </c>
      <c r="BI80" s="314">
        <v>1</v>
      </c>
      <c r="BJ80" s="314"/>
      <c r="BK80" s="315">
        <v>37.130000000000003</v>
      </c>
      <c r="BL80" s="316">
        <f>(BM80/BK80)*1.101</f>
        <v>25100.012658227846</v>
      </c>
      <c r="BM80" s="317">
        <v>846470</v>
      </c>
      <c r="BN80" s="319">
        <f t="shared" si="26"/>
        <v>84647</v>
      </c>
      <c r="BO80" s="319">
        <f t="shared" si="28"/>
        <v>846.47</v>
      </c>
      <c r="BP80" s="315">
        <f t="shared" si="27"/>
        <v>931963.47</v>
      </c>
      <c r="BQ80" s="318" t="s">
        <v>858</v>
      </c>
    </row>
    <row r="81" spans="1:69" ht="15.75" x14ac:dyDescent="0.25">
      <c r="A81" s="667">
        <v>41632</v>
      </c>
      <c r="B81" s="310" t="s">
        <v>2133</v>
      </c>
      <c r="C81" s="311" t="s">
        <v>2136</v>
      </c>
      <c r="D81" s="312" t="s">
        <v>537</v>
      </c>
      <c r="E81" s="313" t="s">
        <v>1743</v>
      </c>
      <c r="F81" s="313">
        <v>60</v>
      </c>
      <c r="G81" s="312" t="s">
        <v>420</v>
      </c>
      <c r="H81" s="314"/>
      <c r="I81" s="314">
        <v>16</v>
      </c>
      <c r="J81" s="315">
        <v>3517.55</v>
      </c>
      <c r="K81" s="320">
        <f t="shared" si="20"/>
        <v>30860.004889767024</v>
      </c>
      <c r="L81" s="317">
        <v>98683282</v>
      </c>
      <c r="M81" s="319">
        <f t="shared" si="19"/>
        <v>9868328.2000000011</v>
      </c>
      <c r="N81" s="319"/>
      <c r="O81" s="315">
        <f t="shared" si="21"/>
        <v>108551610.2</v>
      </c>
      <c r="P81" s="318" t="s">
        <v>633</v>
      </c>
      <c r="Q81" s="517"/>
      <c r="R81" s="517"/>
      <c r="S81" s="259" t="s">
        <v>82</v>
      </c>
      <c r="T81" s="260" t="s">
        <v>83</v>
      </c>
      <c r="U81" s="261" t="s">
        <v>84</v>
      </c>
      <c r="V81" s="262" t="s">
        <v>85</v>
      </c>
      <c r="W81" s="261" t="s">
        <v>3</v>
      </c>
      <c r="X81" s="259" t="s">
        <v>2</v>
      </c>
      <c r="Y81" s="263" t="s">
        <v>6</v>
      </c>
      <c r="Z81" s="259" t="s">
        <v>86</v>
      </c>
      <c r="AA81" s="259" t="s">
        <v>87</v>
      </c>
      <c r="AB81" s="259" t="s">
        <v>91</v>
      </c>
      <c r="AC81" s="626" t="s">
        <v>313</v>
      </c>
      <c r="AD81" s="261" t="s">
        <v>314</v>
      </c>
      <c r="AE81" s="261" t="s">
        <v>5</v>
      </c>
      <c r="AF81" s="261" t="s">
        <v>4</v>
      </c>
      <c r="AG81" s="261" t="s">
        <v>89</v>
      </c>
      <c r="AH81" s="261" t="s">
        <v>90</v>
      </c>
      <c r="AI81" s="517"/>
      <c r="AT81" s="269"/>
      <c r="BB81" s="309">
        <v>41611</v>
      </c>
      <c r="BC81" s="310" t="s">
        <v>1977</v>
      </c>
      <c r="BD81" s="311" t="s">
        <v>1978</v>
      </c>
      <c r="BE81" s="312" t="s">
        <v>1028</v>
      </c>
      <c r="BF81" s="321" t="s">
        <v>1979</v>
      </c>
      <c r="BG81" s="321">
        <v>180</v>
      </c>
      <c r="BH81" s="312" t="s">
        <v>1777</v>
      </c>
      <c r="BI81" s="322"/>
      <c r="BJ81" s="322">
        <v>3</v>
      </c>
      <c r="BK81" s="323">
        <v>515.70000000000005</v>
      </c>
      <c r="BL81" s="316">
        <f>(BM81/BK81)*1.101</f>
        <v>24999.999435718441</v>
      </c>
      <c r="BM81" s="323">
        <v>11709809</v>
      </c>
      <c r="BN81" s="403">
        <f t="shared" si="26"/>
        <v>1170980.9000000001</v>
      </c>
      <c r="BO81" s="403">
        <f t="shared" si="28"/>
        <v>11709.809000000001</v>
      </c>
      <c r="BP81" s="323">
        <f t="shared" si="27"/>
        <v>12892499.709000001</v>
      </c>
      <c r="BQ81" s="324" t="s">
        <v>1591</v>
      </c>
    </row>
    <row r="82" spans="1:69" x14ac:dyDescent="0.25">
      <c r="A82" s="667">
        <v>41633</v>
      </c>
      <c r="B82" s="310" t="s">
        <v>2137</v>
      </c>
      <c r="C82" s="311" t="s">
        <v>2140</v>
      </c>
      <c r="D82" s="312" t="s">
        <v>537</v>
      </c>
      <c r="E82" s="313" t="s">
        <v>1743</v>
      </c>
      <c r="F82" s="313">
        <v>60</v>
      </c>
      <c r="G82" s="312" t="s">
        <v>423</v>
      </c>
      <c r="H82" s="314"/>
      <c r="I82" s="314">
        <v>36</v>
      </c>
      <c r="J82" s="315">
        <v>5674.45</v>
      </c>
      <c r="K82" s="320">
        <f t="shared" si="20"/>
        <v>30860.004952021784</v>
      </c>
      <c r="L82" s="317">
        <v>159194141</v>
      </c>
      <c r="M82" s="319">
        <f t="shared" si="19"/>
        <v>15919414.100000001</v>
      </c>
      <c r="N82" s="319"/>
      <c r="O82" s="315">
        <f t="shared" si="21"/>
        <v>175113555.09999999</v>
      </c>
      <c r="P82" s="318" t="s">
        <v>633</v>
      </c>
      <c r="Q82" s="517"/>
      <c r="R82" s="517"/>
      <c r="S82" s="309">
        <v>41621</v>
      </c>
      <c r="T82" s="310" t="s">
        <v>2045</v>
      </c>
      <c r="U82" s="311" t="s">
        <v>2046</v>
      </c>
      <c r="V82" s="312" t="s">
        <v>598</v>
      </c>
      <c r="W82" s="313" t="s">
        <v>43</v>
      </c>
      <c r="X82" s="313">
        <v>50</v>
      </c>
      <c r="Y82" s="312" t="s">
        <v>359</v>
      </c>
      <c r="Z82" s="314">
        <v>13</v>
      </c>
      <c r="AA82" s="314"/>
      <c r="AB82" s="315">
        <v>170.56</v>
      </c>
      <c r="AC82" s="316">
        <f>(AD82/AB82)*1.101</f>
        <v>5501.1397865853651</v>
      </c>
      <c r="AD82" s="317">
        <v>852202</v>
      </c>
      <c r="AE82" s="319">
        <f>AD82*10%</f>
        <v>85220.200000000012</v>
      </c>
      <c r="AF82" s="319">
        <f>AD82*0.1%</f>
        <v>852.202</v>
      </c>
      <c r="AG82" s="315">
        <f>AD82+AE82+AF82</f>
        <v>938274.402</v>
      </c>
      <c r="AH82" s="318" t="s">
        <v>611</v>
      </c>
      <c r="AI82" s="517"/>
      <c r="AT82" s="269"/>
      <c r="BB82" s="309">
        <v>41626</v>
      </c>
      <c r="BC82" s="310" t="s">
        <v>2050</v>
      </c>
      <c r="BD82" s="311" t="s">
        <v>2051</v>
      </c>
      <c r="BE82" s="312" t="s">
        <v>1034</v>
      </c>
      <c r="BF82" s="321" t="s">
        <v>1039</v>
      </c>
      <c r="BG82" s="321">
        <v>30</v>
      </c>
      <c r="BH82" s="312" t="s">
        <v>2052</v>
      </c>
      <c r="BI82" s="322">
        <v>1000</v>
      </c>
      <c r="BJ82" s="322"/>
      <c r="BK82" s="323">
        <v>5352.48</v>
      </c>
      <c r="BL82" s="324">
        <f>BM82/BI82*1.101</f>
        <v>80640.003509999995</v>
      </c>
      <c r="BM82" s="323">
        <v>73242510</v>
      </c>
      <c r="BN82" s="403">
        <f t="shared" si="26"/>
        <v>7324251</v>
      </c>
      <c r="BO82" s="403">
        <f t="shared" si="28"/>
        <v>73242.509999999995</v>
      </c>
      <c r="BP82" s="323">
        <f t="shared" si="27"/>
        <v>80640003.510000005</v>
      </c>
      <c r="BQ82" s="324" t="s">
        <v>663</v>
      </c>
    </row>
    <row r="83" spans="1:69" x14ac:dyDescent="0.25">
      <c r="A83" s="667">
        <v>41633</v>
      </c>
      <c r="B83" s="310" t="s">
        <v>2138</v>
      </c>
      <c r="C83" s="311" t="s">
        <v>2141</v>
      </c>
      <c r="D83" s="312" t="s">
        <v>537</v>
      </c>
      <c r="E83" s="313" t="s">
        <v>1743</v>
      </c>
      <c r="F83" s="313">
        <v>60</v>
      </c>
      <c r="G83" s="312" t="s">
        <v>423</v>
      </c>
      <c r="H83" s="314"/>
      <c r="I83" s="314">
        <v>36</v>
      </c>
      <c r="J83" s="315">
        <v>5553.95</v>
      </c>
      <c r="K83" s="320">
        <f t="shared" si="20"/>
        <v>30860.005005446576</v>
      </c>
      <c r="L83" s="317">
        <v>155813568</v>
      </c>
      <c r="M83" s="319">
        <f t="shared" si="19"/>
        <v>15581356.800000001</v>
      </c>
      <c r="N83" s="319"/>
      <c r="O83" s="315">
        <f t="shared" si="21"/>
        <v>171394924.80000001</v>
      </c>
      <c r="P83" s="318" t="s">
        <v>633</v>
      </c>
      <c r="Q83" s="517"/>
      <c r="R83" s="517"/>
      <c r="S83" s="309">
        <v>41621</v>
      </c>
      <c r="T83" s="310" t="s">
        <v>2045</v>
      </c>
      <c r="U83" s="311" t="s">
        <v>2046</v>
      </c>
      <c r="V83" s="312" t="s">
        <v>598</v>
      </c>
      <c r="W83" s="313" t="s">
        <v>43</v>
      </c>
      <c r="X83" s="313">
        <v>50</v>
      </c>
      <c r="Y83" s="312" t="s">
        <v>344</v>
      </c>
      <c r="Z83" s="314">
        <v>51</v>
      </c>
      <c r="AA83" s="314"/>
      <c r="AB83" s="315">
        <v>828.75</v>
      </c>
      <c r="AC83" s="316">
        <f>(AD83/AB83)*1.101</f>
        <v>5692.307500452489</v>
      </c>
      <c r="AD83" s="317">
        <v>4284741</v>
      </c>
      <c r="AE83" s="319">
        <f>AD83*10%</f>
        <v>428474.10000000003</v>
      </c>
      <c r="AF83" s="319">
        <f>AD83*0.1%</f>
        <v>4284.741</v>
      </c>
      <c r="AG83" s="315">
        <f>AD83+AE83+AF83</f>
        <v>4717499.841</v>
      </c>
      <c r="AH83" s="318" t="s">
        <v>611</v>
      </c>
      <c r="AI83" s="517"/>
      <c r="AT83" s="269"/>
      <c r="BB83" s="309">
        <v>41621</v>
      </c>
      <c r="BC83" s="310" t="s">
        <v>2045</v>
      </c>
      <c r="BD83" s="311" t="s">
        <v>2046</v>
      </c>
      <c r="BE83" s="312" t="s">
        <v>598</v>
      </c>
      <c r="BF83" s="313" t="s">
        <v>343</v>
      </c>
      <c r="BG83" s="313">
        <v>58</v>
      </c>
      <c r="BH83" s="312" t="s">
        <v>344</v>
      </c>
      <c r="BI83" s="314">
        <v>22</v>
      </c>
      <c r="BJ83" s="314"/>
      <c r="BK83" s="315">
        <v>414.7</v>
      </c>
      <c r="BL83" s="316">
        <f>(BM83/BK83)*1.101</f>
        <v>4907.1625753556782</v>
      </c>
      <c r="BM83" s="317">
        <v>1848320</v>
      </c>
      <c r="BN83" s="319">
        <f t="shared" si="26"/>
        <v>184832</v>
      </c>
      <c r="BO83" s="319">
        <f t="shared" si="28"/>
        <v>1848.32</v>
      </c>
      <c r="BP83" s="315">
        <f t="shared" si="27"/>
        <v>2035000.3200000001</v>
      </c>
      <c r="BQ83" s="318" t="s">
        <v>611</v>
      </c>
    </row>
    <row r="84" spans="1:69" x14ac:dyDescent="0.25">
      <c r="A84" s="667">
        <v>41633</v>
      </c>
      <c r="B84" s="310" t="s">
        <v>2139</v>
      </c>
      <c r="C84" s="311" t="s">
        <v>2142</v>
      </c>
      <c r="D84" s="312" t="s">
        <v>537</v>
      </c>
      <c r="E84" s="313" t="s">
        <v>1743</v>
      </c>
      <c r="F84" s="313">
        <v>60</v>
      </c>
      <c r="G84" s="312" t="s">
        <v>423</v>
      </c>
      <c r="H84" s="314"/>
      <c r="I84" s="314">
        <v>36</v>
      </c>
      <c r="J84" s="315">
        <v>5843.1</v>
      </c>
      <c r="K84" s="320">
        <f t="shared" si="20"/>
        <v>30860.004980233098</v>
      </c>
      <c r="L84" s="317">
        <v>163925541</v>
      </c>
      <c r="M84" s="319">
        <f t="shared" si="19"/>
        <v>16392554.100000001</v>
      </c>
      <c r="N84" s="319"/>
      <c r="O84" s="315">
        <f t="shared" si="21"/>
        <v>180318095.09999999</v>
      </c>
      <c r="P84" s="318" t="s">
        <v>633</v>
      </c>
      <c r="Q84" s="517"/>
      <c r="R84" s="517"/>
      <c r="S84" s="558">
        <v>41631</v>
      </c>
      <c r="T84" s="559" t="s">
        <v>2089</v>
      </c>
      <c r="U84" s="560" t="s">
        <v>2090</v>
      </c>
      <c r="V84" s="561" t="s">
        <v>697</v>
      </c>
      <c r="W84" s="562" t="s">
        <v>43</v>
      </c>
      <c r="X84" s="562">
        <v>50</v>
      </c>
      <c r="Y84" s="561" t="s">
        <v>344</v>
      </c>
      <c r="Z84" s="563">
        <v>82</v>
      </c>
      <c r="AA84" s="563"/>
      <c r="AB84" s="319">
        <v>1332.5</v>
      </c>
      <c r="AC84" s="633">
        <f>(AD84/AB84)*1.101</f>
        <v>5692.3071602251403</v>
      </c>
      <c r="AD84" s="565">
        <v>6889191</v>
      </c>
      <c r="AE84" s="319">
        <f>AD84*10%</f>
        <v>688919.10000000009</v>
      </c>
      <c r="AF84" s="319">
        <f>AD84*0.1%</f>
        <v>6889.1909999999998</v>
      </c>
      <c r="AG84" s="319">
        <f>AD84+AE84+AF84</f>
        <v>7584999.2909999993</v>
      </c>
      <c r="AH84" s="566" t="s">
        <v>611</v>
      </c>
      <c r="AI84" s="517"/>
      <c r="AT84" s="612" t="s">
        <v>2199</v>
      </c>
      <c r="BB84" s="309">
        <v>41612</v>
      </c>
      <c r="BC84" s="310" t="s">
        <v>1992</v>
      </c>
      <c r="BD84" s="311" t="s">
        <v>1993</v>
      </c>
      <c r="BE84" s="312" t="s">
        <v>553</v>
      </c>
      <c r="BF84" s="313" t="s">
        <v>521</v>
      </c>
      <c r="BG84" s="313">
        <v>230</v>
      </c>
      <c r="BH84" s="312" t="s">
        <v>344</v>
      </c>
      <c r="BI84" s="314">
        <v>6</v>
      </c>
      <c r="BJ84" s="314"/>
      <c r="BK84" s="315">
        <v>448.5</v>
      </c>
      <c r="BL84" s="320">
        <f>BM84/BI84*1.101</f>
        <v>3468150</v>
      </c>
      <c r="BM84" s="317">
        <v>18900000</v>
      </c>
      <c r="BN84" s="319">
        <f t="shared" si="26"/>
        <v>1890000</v>
      </c>
      <c r="BO84" s="319">
        <f t="shared" si="28"/>
        <v>18900</v>
      </c>
      <c r="BP84" s="315">
        <f t="shared" si="27"/>
        <v>20808900</v>
      </c>
      <c r="BQ84" s="318" t="s">
        <v>1998</v>
      </c>
    </row>
    <row r="85" spans="1:69" x14ac:dyDescent="0.25">
      <c r="A85" s="667">
        <v>41634</v>
      </c>
      <c r="B85" s="310" t="s">
        <v>2143</v>
      </c>
      <c r="C85" s="311" t="s">
        <v>2147</v>
      </c>
      <c r="D85" s="312" t="s">
        <v>537</v>
      </c>
      <c r="E85" s="313" t="s">
        <v>1743</v>
      </c>
      <c r="F85" s="313">
        <v>60</v>
      </c>
      <c r="G85" s="312" t="s">
        <v>423</v>
      </c>
      <c r="H85" s="314"/>
      <c r="I85" s="314">
        <v>36</v>
      </c>
      <c r="J85" s="315">
        <v>5457.55</v>
      </c>
      <c r="K85" s="320">
        <f t="shared" si="20"/>
        <v>30860.004928951639</v>
      </c>
      <c r="L85" s="317">
        <v>153109109</v>
      </c>
      <c r="M85" s="319">
        <f t="shared" si="19"/>
        <v>15310910.9</v>
      </c>
      <c r="N85" s="319"/>
      <c r="O85" s="315">
        <f t="shared" si="21"/>
        <v>168420019.90000001</v>
      </c>
      <c r="P85" s="318" t="s">
        <v>633</v>
      </c>
      <c r="Q85" s="517"/>
      <c r="R85" s="517"/>
      <c r="S85" s="526"/>
      <c r="T85" s="527"/>
      <c r="U85" s="528"/>
      <c r="V85" s="527"/>
      <c r="W85" s="529"/>
      <c r="X85" s="529"/>
      <c r="Y85" s="527"/>
      <c r="Z85" s="530"/>
      <c r="AA85" s="530"/>
      <c r="AB85" s="531">
        <f>SUM(AB82:AB84)</f>
        <v>2331.81</v>
      </c>
      <c r="AC85" s="532"/>
      <c r="AD85" s="533">
        <f>SUM(AD82:AD84)</f>
        <v>12026134</v>
      </c>
      <c r="AE85" s="531"/>
      <c r="AF85" s="531"/>
      <c r="AG85" s="531"/>
      <c r="AH85" s="548"/>
      <c r="AI85" s="517"/>
      <c r="AT85" s="611" t="s">
        <v>2200</v>
      </c>
      <c r="BB85" s="309">
        <v>41612</v>
      </c>
      <c r="BC85" s="310" t="s">
        <v>1994</v>
      </c>
      <c r="BD85" s="311" t="s">
        <v>1995</v>
      </c>
      <c r="BE85" s="312" t="s">
        <v>560</v>
      </c>
      <c r="BF85" s="313" t="s">
        <v>521</v>
      </c>
      <c r="BG85" s="313">
        <v>230</v>
      </c>
      <c r="BH85" s="312" t="s">
        <v>344</v>
      </c>
      <c r="BI85" s="314">
        <v>2</v>
      </c>
      <c r="BJ85" s="314"/>
      <c r="BK85" s="315">
        <v>149.5</v>
      </c>
      <c r="BL85" s="320">
        <f>BM85/BI85*1.101</f>
        <v>3468150</v>
      </c>
      <c r="BM85" s="317">
        <v>6300000</v>
      </c>
      <c r="BN85" s="319">
        <f t="shared" si="26"/>
        <v>630000</v>
      </c>
      <c r="BO85" s="319">
        <f t="shared" si="28"/>
        <v>6300</v>
      </c>
      <c r="BP85" s="315">
        <f t="shared" si="27"/>
        <v>6936300</v>
      </c>
      <c r="BQ85" s="318" t="s">
        <v>1998</v>
      </c>
    </row>
    <row r="86" spans="1:69" x14ac:dyDescent="0.25">
      <c r="A86" s="667">
        <v>41634</v>
      </c>
      <c r="B86" s="310" t="s">
        <v>2144</v>
      </c>
      <c r="C86" s="311" t="s">
        <v>2148</v>
      </c>
      <c r="D86" s="312" t="s">
        <v>537</v>
      </c>
      <c r="E86" s="313" t="s">
        <v>1743</v>
      </c>
      <c r="F86" s="313">
        <v>60</v>
      </c>
      <c r="G86" s="312" t="s">
        <v>423</v>
      </c>
      <c r="H86" s="314"/>
      <c r="I86" s="314">
        <v>36</v>
      </c>
      <c r="J86" s="315">
        <v>5660.65</v>
      </c>
      <c r="K86" s="320">
        <f t="shared" si="20"/>
        <v>30860.004911096788</v>
      </c>
      <c r="L86" s="317">
        <v>158806988</v>
      </c>
      <c r="M86" s="319">
        <f t="shared" si="19"/>
        <v>15880698.800000001</v>
      </c>
      <c r="N86" s="319"/>
      <c r="O86" s="315">
        <f t="shared" si="21"/>
        <v>174687686.80000001</v>
      </c>
      <c r="P86" s="318" t="s">
        <v>633</v>
      </c>
      <c r="Q86" s="517"/>
      <c r="R86" s="517"/>
      <c r="S86" s="534"/>
      <c r="T86" s="535"/>
      <c r="U86" s="536"/>
      <c r="V86" s="535"/>
      <c r="W86" s="537"/>
      <c r="X86" s="537"/>
      <c r="Y86" s="535"/>
      <c r="Z86" s="538"/>
      <c r="AA86" s="538"/>
      <c r="AB86" s="539"/>
      <c r="AC86" s="540"/>
      <c r="AD86" s="541"/>
      <c r="AE86" s="539"/>
      <c r="AF86" s="539"/>
      <c r="AG86" s="539"/>
      <c r="AH86" s="549"/>
      <c r="AI86" s="517"/>
      <c r="BB86" s="309">
        <v>41631</v>
      </c>
      <c r="BC86" s="310" t="s">
        <v>2087</v>
      </c>
      <c r="BD86" s="311" t="s">
        <v>2088</v>
      </c>
      <c r="BE86" s="312" t="s">
        <v>626</v>
      </c>
      <c r="BF86" s="313" t="s">
        <v>387</v>
      </c>
      <c r="BG86" s="313">
        <v>230</v>
      </c>
      <c r="BH86" s="312" t="s">
        <v>344</v>
      </c>
      <c r="BI86" s="314">
        <v>20</v>
      </c>
      <c r="BJ86" s="314"/>
      <c r="BK86" s="315">
        <v>1495</v>
      </c>
      <c r="BL86" s="316">
        <f>(BM86/BK86)*1.101</f>
        <v>46199.997034113716</v>
      </c>
      <c r="BM86" s="317">
        <v>62732966</v>
      </c>
      <c r="BN86" s="319">
        <f t="shared" si="26"/>
        <v>6273296.6000000006</v>
      </c>
      <c r="BO86" s="319">
        <f t="shared" si="28"/>
        <v>62732.966</v>
      </c>
      <c r="BP86" s="315">
        <f t="shared" si="27"/>
        <v>69068995.566</v>
      </c>
      <c r="BQ86" s="318" t="s">
        <v>329</v>
      </c>
    </row>
    <row r="87" spans="1:69" x14ac:dyDescent="0.25">
      <c r="A87" s="667">
        <v>41634</v>
      </c>
      <c r="B87" s="310" t="s">
        <v>2145</v>
      </c>
      <c r="C87" s="311" t="s">
        <v>2149</v>
      </c>
      <c r="D87" s="312" t="s">
        <v>537</v>
      </c>
      <c r="E87" s="313" t="s">
        <v>1743</v>
      </c>
      <c r="F87" s="313">
        <v>60</v>
      </c>
      <c r="G87" s="312" t="s">
        <v>423</v>
      </c>
      <c r="H87" s="314"/>
      <c r="I87" s="314">
        <v>36</v>
      </c>
      <c r="J87" s="315">
        <v>4692.3999999999996</v>
      </c>
      <c r="K87" s="320">
        <f t="shared" si="20"/>
        <v>30860.004901542925</v>
      </c>
      <c r="L87" s="317">
        <v>131643170</v>
      </c>
      <c r="M87" s="319">
        <f t="shared" si="19"/>
        <v>13164317</v>
      </c>
      <c r="N87" s="319"/>
      <c r="O87" s="315">
        <f t="shared" si="21"/>
        <v>144807487</v>
      </c>
      <c r="P87" s="318" t="s">
        <v>633</v>
      </c>
      <c r="Q87" s="517"/>
      <c r="R87" s="517"/>
      <c r="S87" s="542"/>
      <c r="T87" s="519"/>
      <c r="U87" s="520"/>
      <c r="V87" s="519"/>
      <c r="W87" s="543"/>
      <c r="X87" s="543"/>
      <c r="Y87" s="519"/>
      <c r="Z87" s="544"/>
      <c r="AA87" s="544"/>
      <c r="AB87" s="545"/>
      <c r="AC87" s="546"/>
      <c r="AD87" s="547"/>
      <c r="AE87" s="545"/>
      <c r="AF87" s="545"/>
      <c r="AG87" s="545"/>
      <c r="AH87" s="550"/>
      <c r="AI87" s="517"/>
      <c r="BB87" s="309">
        <v>41611</v>
      </c>
      <c r="BC87" s="310" t="s">
        <v>2021</v>
      </c>
      <c r="BD87" s="311" t="s">
        <v>2022</v>
      </c>
      <c r="BE87" s="312" t="s">
        <v>556</v>
      </c>
      <c r="BF87" s="313" t="s">
        <v>490</v>
      </c>
      <c r="BG87" s="313">
        <v>230</v>
      </c>
      <c r="BH87" s="312" t="s">
        <v>344</v>
      </c>
      <c r="BI87" s="314">
        <v>1</v>
      </c>
      <c r="BJ87" s="314"/>
      <c r="BK87" s="315">
        <v>74.75</v>
      </c>
      <c r="BL87" s="316">
        <f>(BM87/BK87)*1.101</f>
        <v>49545</v>
      </c>
      <c r="BM87" s="317">
        <v>3363750</v>
      </c>
      <c r="BN87" s="319">
        <f t="shared" si="26"/>
        <v>336375</v>
      </c>
      <c r="BO87" s="319">
        <f t="shared" si="28"/>
        <v>3363.75</v>
      </c>
      <c r="BP87" s="315">
        <f t="shared" si="27"/>
        <v>3703488.75</v>
      </c>
      <c r="BQ87" s="318" t="s">
        <v>680</v>
      </c>
    </row>
    <row r="88" spans="1:69" ht="15.75" x14ac:dyDescent="0.25">
      <c r="A88" s="667">
        <v>41634</v>
      </c>
      <c r="B88" s="310" t="s">
        <v>2169</v>
      </c>
      <c r="C88" s="311" t="s">
        <v>2150</v>
      </c>
      <c r="D88" s="312" t="s">
        <v>702</v>
      </c>
      <c r="E88" s="313" t="s">
        <v>1743</v>
      </c>
      <c r="F88" s="313">
        <v>60</v>
      </c>
      <c r="G88" s="312" t="s">
        <v>423</v>
      </c>
      <c r="H88" s="314"/>
      <c r="I88" s="314">
        <v>6</v>
      </c>
      <c r="J88" s="315">
        <v>1017.65</v>
      </c>
      <c r="K88" s="320">
        <f t="shared" si="20"/>
        <v>30860.005208077433</v>
      </c>
      <c r="L88" s="317">
        <v>28549713</v>
      </c>
      <c r="M88" s="319">
        <f t="shared" si="19"/>
        <v>2854971.3000000003</v>
      </c>
      <c r="N88" s="319"/>
      <c r="O88" s="315">
        <f t="shared" si="21"/>
        <v>31404684.300000001</v>
      </c>
      <c r="P88" s="318" t="s">
        <v>633</v>
      </c>
      <c r="Q88" s="517"/>
      <c r="R88" s="517"/>
      <c r="S88" s="259" t="s">
        <v>82</v>
      </c>
      <c r="T88" s="260" t="s">
        <v>83</v>
      </c>
      <c r="U88" s="261" t="s">
        <v>84</v>
      </c>
      <c r="V88" s="262" t="s">
        <v>85</v>
      </c>
      <c r="W88" s="261" t="s">
        <v>3</v>
      </c>
      <c r="X88" s="259" t="s">
        <v>2</v>
      </c>
      <c r="Y88" s="263" t="s">
        <v>6</v>
      </c>
      <c r="Z88" s="259" t="s">
        <v>86</v>
      </c>
      <c r="AA88" s="259" t="s">
        <v>87</v>
      </c>
      <c r="AB88" s="259" t="s">
        <v>91</v>
      </c>
      <c r="AC88" s="626" t="s">
        <v>313</v>
      </c>
      <c r="AD88" s="261" t="s">
        <v>314</v>
      </c>
      <c r="AE88" s="261" t="s">
        <v>5</v>
      </c>
      <c r="AF88" s="261" t="s">
        <v>4</v>
      </c>
      <c r="AG88" s="261" t="s">
        <v>89</v>
      </c>
      <c r="AH88" s="261" t="s">
        <v>90</v>
      </c>
      <c r="AI88" s="517"/>
      <c r="BB88" s="309">
        <v>41621</v>
      </c>
      <c r="BC88" s="310" t="s">
        <v>2017</v>
      </c>
      <c r="BD88" s="311" t="s">
        <v>2018</v>
      </c>
      <c r="BE88" s="312" t="s">
        <v>340</v>
      </c>
      <c r="BF88" s="313" t="s">
        <v>490</v>
      </c>
      <c r="BG88" s="313">
        <v>230</v>
      </c>
      <c r="BH88" s="312" t="s">
        <v>344</v>
      </c>
      <c r="BI88" s="314">
        <v>20</v>
      </c>
      <c r="BJ88" s="314"/>
      <c r="BK88" s="315">
        <v>1495</v>
      </c>
      <c r="BL88" s="320">
        <f>BM88/BK88*1.1</f>
        <v>48400.000000000007</v>
      </c>
      <c r="BM88" s="317">
        <v>65780000</v>
      </c>
      <c r="BN88" s="319">
        <f t="shared" si="26"/>
        <v>6578000</v>
      </c>
      <c r="BO88" s="319"/>
      <c r="BP88" s="315">
        <f t="shared" si="27"/>
        <v>72358000</v>
      </c>
      <c r="BQ88" s="318" t="s">
        <v>633</v>
      </c>
    </row>
    <row r="89" spans="1:69" x14ac:dyDescent="0.25">
      <c r="A89" s="667">
        <v>41634</v>
      </c>
      <c r="B89" s="310" t="s">
        <v>2151</v>
      </c>
      <c r="C89" s="311" t="s">
        <v>2152</v>
      </c>
      <c r="D89" s="312" t="s">
        <v>537</v>
      </c>
      <c r="E89" s="313" t="s">
        <v>1743</v>
      </c>
      <c r="F89" s="313">
        <v>60</v>
      </c>
      <c r="G89" s="312" t="s">
        <v>420</v>
      </c>
      <c r="H89" s="314"/>
      <c r="I89" s="314">
        <v>32</v>
      </c>
      <c r="J89" s="315">
        <v>7058.05</v>
      </c>
      <c r="K89" s="320">
        <f t="shared" si="20"/>
        <v>30860.005058054281</v>
      </c>
      <c r="L89" s="317">
        <v>198010417</v>
      </c>
      <c r="M89" s="319">
        <f t="shared" si="19"/>
        <v>19801041.699999999</v>
      </c>
      <c r="N89" s="319"/>
      <c r="O89" s="315">
        <f t="shared" si="21"/>
        <v>217811458.69999999</v>
      </c>
      <c r="P89" s="318" t="s">
        <v>633</v>
      </c>
      <c r="Q89" s="517"/>
      <c r="R89" s="517"/>
      <c r="S89" s="309">
        <v>41613</v>
      </c>
      <c r="T89" s="310" t="s">
        <v>2026</v>
      </c>
      <c r="U89" s="311" t="s">
        <v>2027</v>
      </c>
      <c r="V89" s="312" t="s">
        <v>566</v>
      </c>
      <c r="W89" s="313" t="s">
        <v>592</v>
      </c>
      <c r="X89" s="313">
        <v>53</v>
      </c>
      <c r="Y89" s="312" t="s">
        <v>324</v>
      </c>
      <c r="Z89" s="314">
        <v>720</v>
      </c>
      <c r="AA89" s="314"/>
      <c r="AB89" s="315">
        <v>9453.6</v>
      </c>
      <c r="AC89" s="316"/>
      <c r="AD89" s="317">
        <v>31511968</v>
      </c>
      <c r="AE89" s="319">
        <f>AD89*10%</f>
        <v>3151196.8000000003</v>
      </c>
      <c r="AF89" s="319">
        <f>AD89*-2%</f>
        <v>-630239.36</v>
      </c>
      <c r="AG89" s="315">
        <f>AD89+AE89+AF89</f>
        <v>34032925.439999998</v>
      </c>
      <c r="AH89" s="318" t="s">
        <v>2028</v>
      </c>
      <c r="AI89" s="517"/>
      <c r="BB89" s="309">
        <v>41610</v>
      </c>
      <c r="BC89" s="310" t="s">
        <v>1971</v>
      </c>
      <c r="BD89" s="311" t="s">
        <v>1972</v>
      </c>
      <c r="BE89" s="312" t="s">
        <v>1025</v>
      </c>
      <c r="BF89" s="321" t="s">
        <v>1776</v>
      </c>
      <c r="BG89" s="321">
        <v>70</v>
      </c>
      <c r="BH89" s="312" t="s">
        <v>1777</v>
      </c>
      <c r="BI89" s="322"/>
      <c r="BJ89" s="322">
        <v>6</v>
      </c>
      <c r="BK89" s="323">
        <v>1100</v>
      </c>
      <c r="BL89" s="316">
        <f>(BM89/BK89)*1.101</f>
        <v>24673.41</v>
      </c>
      <c r="BM89" s="323">
        <v>24651000</v>
      </c>
      <c r="BN89" s="403">
        <f t="shared" si="26"/>
        <v>2465100</v>
      </c>
      <c r="BO89" s="403">
        <f t="shared" ref="BO89:BO96" si="29">BM89*0.1%</f>
        <v>24651</v>
      </c>
      <c r="BP89" s="323">
        <f t="shared" si="27"/>
        <v>27140751</v>
      </c>
      <c r="BQ89" s="324" t="s">
        <v>1973</v>
      </c>
    </row>
    <row r="90" spans="1:69" x14ac:dyDescent="0.25">
      <c r="A90" s="667">
        <v>41634</v>
      </c>
      <c r="B90" s="310" t="s">
        <v>2153</v>
      </c>
      <c r="C90" s="311" t="s">
        <v>2154</v>
      </c>
      <c r="D90" s="312" t="s">
        <v>537</v>
      </c>
      <c r="E90" s="313" t="s">
        <v>1743</v>
      </c>
      <c r="F90" s="313">
        <v>60</v>
      </c>
      <c r="G90" s="312" t="s">
        <v>420</v>
      </c>
      <c r="H90" s="314"/>
      <c r="I90" s="314">
        <v>16</v>
      </c>
      <c r="J90" s="315">
        <v>3510.85</v>
      </c>
      <c r="K90" s="320">
        <f t="shared" si="20"/>
        <v>30860.005041514163</v>
      </c>
      <c r="L90" s="317">
        <v>98495317</v>
      </c>
      <c r="M90" s="319">
        <f t="shared" si="19"/>
        <v>9849531.7000000011</v>
      </c>
      <c r="N90" s="319"/>
      <c r="O90" s="315">
        <f t="shared" si="21"/>
        <v>108344848.7</v>
      </c>
      <c r="P90" s="318" t="s">
        <v>633</v>
      </c>
      <c r="Q90" s="517"/>
      <c r="R90" s="517"/>
      <c r="S90" s="401">
        <v>41618</v>
      </c>
      <c r="T90" s="310" t="s">
        <v>2041</v>
      </c>
      <c r="U90" s="311" t="s">
        <v>2042</v>
      </c>
      <c r="V90" s="312" t="s">
        <v>629</v>
      </c>
      <c r="W90" s="313" t="s">
        <v>592</v>
      </c>
      <c r="X90" s="313">
        <v>53</v>
      </c>
      <c r="Y90" s="312" t="s">
        <v>324</v>
      </c>
      <c r="Z90" s="314">
        <v>720</v>
      </c>
      <c r="AA90" s="314"/>
      <c r="AB90" s="315">
        <v>9453.6</v>
      </c>
      <c r="AC90" s="316"/>
      <c r="AD90" s="317">
        <v>31511968</v>
      </c>
      <c r="AE90" s="319">
        <f>AD90*10%</f>
        <v>3151196.8000000003</v>
      </c>
      <c r="AF90" s="319">
        <f>AD90*-2%</f>
        <v>-630239.36</v>
      </c>
      <c r="AG90" s="315">
        <f>AD90+AE90+AF90</f>
        <v>34032925.439999998</v>
      </c>
      <c r="AH90" s="318" t="s">
        <v>2028</v>
      </c>
      <c r="AI90" s="517"/>
      <c r="BB90" s="309">
        <v>41610</v>
      </c>
      <c r="BC90" s="310" t="s">
        <v>1974</v>
      </c>
      <c r="BD90" s="311" t="s">
        <v>1975</v>
      </c>
      <c r="BE90" s="312" t="s">
        <v>1976</v>
      </c>
      <c r="BF90" s="321" t="s">
        <v>1776</v>
      </c>
      <c r="BG90" s="321">
        <v>70</v>
      </c>
      <c r="BH90" s="312" t="s">
        <v>1777</v>
      </c>
      <c r="BI90" s="322"/>
      <c r="BJ90" s="322"/>
      <c r="BK90" s="323">
        <v>12.85</v>
      </c>
      <c r="BL90" s="316">
        <f>(BM90/BK90)*1.101</f>
        <v>24673.452840466929</v>
      </c>
      <c r="BM90" s="323">
        <v>287969</v>
      </c>
      <c r="BN90" s="403">
        <f t="shared" si="26"/>
        <v>28796.9</v>
      </c>
      <c r="BO90" s="403">
        <f t="shared" si="29"/>
        <v>287.96899999999999</v>
      </c>
      <c r="BP90" s="323">
        <f t="shared" si="27"/>
        <v>317053.86900000001</v>
      </c>
      <c r="BQ90" s="324" t="s">
        <v>1973</v>
      </c>
    </row>
    <row r="91" spans="1:69" x14ac:dyDescent="0.25">
      <c r="A91" s="667">
        <v>41634</v>
      </c>
      <c r="B91" s="310" t="s">
        <v>2155</v>
      </c>
      <c r="C91" s="311" t="s">
        <v>2156</v>
      </c>
      <c r="D91" s="312" t="s">
        <v>537</v>
      </c>
      <c r="E91" s="313" t="s">
        <v>1743</v>
      </c>
      <c r="F91" s="313">
        <v>60</v>
      </c>
      <c r="G91" s="312" t="s">
        <v>420</v>
      </c>
      <c r="H91" s="314"/>
      <c r="I91" s="314">
        <v>32</v>
      </c>
      <c r="J91" s="315">
        <v>6861.1</v>
      </c>
      <c r="K91" s="320">
        <f t="shared" si="20"/>
        <v>30860.004999198383</v>
      </c>
      <c r="L91" s="317">
        <v>192485073</v>
      </c>
      <c r="M91" s="319">
        <f t="shared" si="19"/>
        <v>19248507.300000001</v>
      </c>
      <c r="N91" s="319"/>
      <c r="O91" s="315">
        <f t="shared" si="21"/>
        <v>211733580.30000001</v>
      </c>
      <c r="P91" s="318" t="s">
        <v>633</v>
      </c>
      <c r="Q91" s="517"/>
      <c r="R91" s="517"/>
      <c r="S91" s="309">
        <v>41626</v>
      </c>
      <c r="T91" s="310" t="s">
        <v>2072</v>
      </c>
      <c r="U91" s="311" t="s">
        <v>2073</v>
      </c>
      <c r="V91" s="312" t="s">
        <v>619</v>
      </c>
      <c r="W91" s="313" t="s">
        <v>592</v>
      </c>
      <c r="X91" s="313">
        <v>53</v>
      </c>
      <c r="Y91" s="312" t="s">
        <v>324</v>
      </c>
      <c r="Z91" s="314">
        <v>420</v>
      </c>
      <c r="AA91" s="314"/>
      <c r="AB91" s="315">
        <v>5514.6</v>
      </c>
      <c r="AC91" s="316"/>
      <c r="AD91" s="317">
        <v>18381982</v>
      </c>
      <c r="AE91" s="319">
        <f>AD91*10%</f>
        <v>1838198.2000000002</v>
      </c>
      <c r="AF91" s="319">
        <v>-367620</v>
      </c>
      <c r="AG91" s="315">
        <f>AD91+AE91+AF91</f>
        <v>19852560.199999999</v>
      </c>
      <c r="AH91" s="318" t="s">
        <v>2028</v>
      </c>
      <c r="AI91" s="517"/>
      <c r="BB91" s="309">
        <v>41611</v>
      </c>
      <c r="BC91" s="310" t="s">
        <v>1977</v>
      </c>
      <c r="BD91" s="311" t="s">
        <v>1978</v>
      </c>
      <c r="BE91" s="312" t="s">
        <v>1028</v>
      </c>
      <c r="BF91" s="321" t="s">
        <v>1776</v>
      </c>
      <c r="BG91" s="321">
        <v>70</v>
      </c>
      <c r="BH91" s="312" t="s">
        <v>1777</v>
      </c>
      <c r="BI91" s="322"/>
      <c r="BJ91" s="322">
        <v>12</v>
      </c>
      <c r="BK91" s="323">
        <v>2104.4</v>
      </c>
      <c r="BL91" s="316">
        <f>(BM91/BK91)*1.101</f>
        <v>25300.000066052082</v>
      </c>
      <c r="BM91" s="323">
        <v>48357239</v>
      </c>
      <c r="BN91" s="403">
        <f t="shared" si="26"/>
        <v>4835723.9000000004</v>
      </c>
      <c r="BO91" s="403">
        <f t="shared" si="29"/>
        <v>48357.239000000001</v>
      </c>
      <c r="BP91" s="323">
        <f t="shared" si="27"/>
        <v>53241320.138999999</v>
      </c>
      <c r="BQ91" s="324" t="s">
        <v>1591</v>
      </c>
    </row>
    <row r="92" spans="1:69" x14ac:dyDescent="0.25">
      <c r="A92" s="667">
        <v>41634</v>
      </c>
      <c r="B92" s="310" t="s">
        <v>2157</v>
      </c>
      <c r="C92" s="311" t="s">
        <v>2158</v>
      </c>
      <c r="D92" s="312" t="s">
        <v>537</v>
      </c>
      <c r="E92" s="313" t="s">
        <v>1743</v>
      </c>
      <c r="F92" s="313">
        <v>60</v>
      </c>
      <c r="G92" s="312" t="s">
        <v>420</v>
      </c>
      <c r="H92" s="314"/>
      <c r="I92" s="314">
        <v>16</v>
      </c>
      <c r="J92" s="315">
        <v>3374.55</v>
      </c>
      <c r="K92" s="320">
        <f t="shared" si="20"/>
        <v>30860.005096975892</v>
      </c>
      <c r="L92" s="317">
        <v>94671482</v>
      </c>
      <c r="M92" s="319">
        <f t="shared" si="19"/>
        <v>9467148.2000000011</v>
      </c>
      <c r="N92" s="319"/>
      <c r="O92" s="315">
        <f t="shared" si="21"/>
        <v>104138630.2</v>
      </c>
      <c r="P92" s="318" t="s">
        <v>633</v>
      </c>
      <c r="Q92" s="517"/>
      <c r="R92" s="517"/>
      <c r="S92" s="309">
        <v>41628</v>
      </c>
      <c r="T92" s="310" t="s">
        <v>2086</v>
      </c>
      <c r="U92" s="311" t="s">
        <v>2085</v>
      </c>
      <c r="V92" s="312" t="s">
        <v>644</v>
      </c>
      <c r="W92" s="313" t="s">
        <v>592</v>
      </c>
      <c r="X92" s="313">
        <v>53</v>
      </c>
      <c r="Y92" s="312" t="s">
        <v>324</v>
      </c>
      <c r="Z92" s="314">
        <v>720</v>
      </c>
      <c r="AA92" s="314"/>
      <c r="AB92" s="315">
        <v>9453.6</v>
      </c>
      <c r="AC92" s="316"/>
      <c r="AD92" s="317">
        <v>31511968</v>
      </c>
      <c r="AE92" s="319">
        <f>AD92*10%</f>
        <v>3151196.8000000003</v>
      </c>
      <c r="AF92" s="319"/>
      <c r="AG92" s="315">
        <f>AD92+AE92+AF92</f>
        <v>34663164.799999997</v>
      </c>
      <c r="AH92" s="318" t="s">
        <v>2028</v>
      </c>
      <c r="AI92" s="517"/>
      <c r="BB92" s="309">
        <v>41614</v>
      </c>
      <c r="BC92" s="310" t="s">
        <v>1982</v>
      </c>
      <c r="BD92" s="311" t="s">
        <v>1983</v>
      </c>
      <c r="BE92" s="312" t="s">
        <v>1033</v>
      </c>
      <c r="BF92" s="321" t="s">
        <v>1776</v>
      </c>
      <c r="BG92" s="321">
        <v>70</v>
      </c>
      <c r="BH92" s="312" t="s">
        <v>622</v>
      </c>
      <c r="BI92" s="322">
        <v>172</v>
      </c>
      <c r="BJ92" s="322"/>
      <c r="BK92" s="323">
        <v>2483.6799999999998</v>
      </c>
      <c r="BL92" s="324">
        <f>BM92/BI92*1.101</f>
        <v>365332.00206976739</v>
      </c>
      <c r="BM92" s="323">
        <v>57072756</v>
      </c>
      <c r="BN92" s="403">
        <f t="shared" si="26"/>
        <v>5707275.6000000006</v>
      </c>
      <c r="BO92" s="403">
        <f t="shared" si="29"/>
        <v>57072.756000000001</v>
      </c>
      <c r="BP92" s="323">
        <f t="shared" si="27"/>
        <v>62837104.355999999</v>
      </c>
      <c r="BQ92" s="324" t="s">
        <v>858</v>
      </c>
    </row>
    <row r="93" spans="1:69" x14ac:dyDescent="0.25">
      <c r="A93" s="667">
        <v>41635</v>
      </c>
      <c r="B93" s="310" t="s">
        <v>2159</v>
      </c>
      <c r="C93" s="311" t="s">
        <v>2160</v>
      </c>
      <c r="D93" s="312" t="s">
        <v>537</v>
      </c>
      <c r="E93" s="313" t="s">
        <v>1743</v>
      </c>
      <c r="F93" s="313">
        <v>60</v>
      </c>
      <c r="G93" s="312" t="s">
        <v>420</v>
      </c>
      <c r="H93" s="314"/>
      <c r="I93" s="314">
        <v>32</v>
      </c>
      <c r="J93" s="315">
        <v>6759.4</v>
      </c>
      <c r="K93" s="320">
        <f t="shared" si="20"/>
        <v>30860.004956061195</v>
      </c>
      <c r="L93" s="317">
        <v>189631925</v>
      </c>
      <c r="M93" s="319">
        <f t="shared" si="19"/>
        <v>18963192.5</v>
      </c>
      <c r="N93" s="319"/>
      <c r="O93" s="315">
        <f t="shared" si="21"/>
        <v>208595117.5</v>
      </c>
      <c r="P93" s="318" t="s">
        <v>633</v>
      </c>
      <c r="Q93" s="517"/>
      <c r="R93" s="517"/>
      <c r="S93" s="558">
        <v>41635</v>
      </c>
      <c r="T93" s="559" t="s">
        <v>2225</v>
      </c>
      <c r="U93" s="560" t="s">
        <v>2221</v>
      </c>
      <c r="V93" s="561" t="s">
        <v>704</v>
      </c>
      <c r="W93" s="562" t="s">
        <v>592</v>
      </c>
      <c r="X93" s="562">
        <v>53</v>
      </c>
      <c r="Y93" s="561" t="s">
        <v>324</v>
      </c>
      <c r="Z93" s="563">
        <v>720</v>
      </c>
      <c r="AA93" s="563"/>
      <c r="AB93" s="319">
        <v>9453.6</v>
      </c>
      <c r="AC93" s="633"/>
      <c r="AD93" s="565">
        <v>31511968</v>
      </c>
      <c r="AE93" s="319">
        <f>AD93*10%</f>
        <v>3151196.8000000003</v>
      </c>
      <c r="AF93" s="319">
        <f>AD93*0.1%</f>
        <v>31511.968000000001</v>
      </c>
      <c r="AG93" s="319">
        <f>AD93+AE93+AF93</f>
        <v>34694676.767999999</v>
      </c>
      <c r="AH93" s="566" t="s">
        <v>2028</v>
      </c>
      <c r="AI93" s="517"/>
      <c r="BB93" s="309">
        <v>41616</v>
      </c>
      <c r="BC93" s="310" t="s">
        <v>1984</v>
      </c>
      <c r="BD93" s="311" t="s">
        <v>1985</v>
      </c>
      <c r="BE93" s="312" t="s">
        <v>1027</v>
      </c>
      <c r="BF93" s="321" t="s">
        <v>1776</v>
      </c>
      <c r="BG93" s="321">
        <v>70</v>
      </c>
      <c r="BH93" s="312" t="s">
        <v>1777</v>
      </c>
      <c r="BI93" s="322"/>
      <c r="BJ93" s="322">
        <v>48</v>
      </c>
      <c r="BK93" s="323">
        <v>8345.15</v>
      </c>
      <c r="BL93" s="316">
        <f>(BM93/BK93)*1.101</f>
        <v>24650.002791321909</v>
      </c>
      <c r="BM93" s="323">
        <v>186837394</v>
      </c>
      <c r="BN93" s="403">
        <f t="shared" si="26"/>
        <v>18683739.400000002</v>
      </c>
      <c r="BO93" s="403">
        <f t="shared" si="29"/>
        <v>186837.394</v>
      </c>
      <c r="BP93" s="323">
        <f t="shared" si="27"/>
        <v>205707970.794</v>
      </c>
      <c r="BQ93" s="324" t="s">
        <v>1790</v>
      </c>
    </row>
    <row r="94" spans="1:69" x14ac:dyDescent="0.25">
      <c r="A94" s="667">
        <v>41635</v>
      </c>
      <c r="B94" s="310" t="s">
        <v>2161</v>
      </c>
      <c r="C94" s="311" t="s">
        <v>2165</v>
      </c>
      <c r="D94" s="312" t="s">
        <v>537</v>
      </c>
      <c r="E94" s="313" t="s">
        <v>1743</v>
      </c>
      <c r="F94" s="313">
        <v>60</v>
      </c>
      <c r="G94" s="312" t="s">
        <v>420</v>
      </c>
      <c r="H94" s="314"/>
      <c r="I94" s="314">
        <v>10</v>
      </c>
      <c r="J94" s="315">
        <v>2211.6999999999998</v>
      </c>
      <c r="K94" s="320">
        <f t="shared" si="20"/>
        <v>30860.004883121586</v>
      </c>
      <c r="L94" s="317">
        <v>62048248</v>
      </c>
      <c r="M94" s="319">
        <f t="shared" si="19"/>
        <v>6204824.8000000007</v>
      </c>
      <c r="N94" s="319"/>
      <c r="O94" s="315">
        <f t="shared" si="21"/>
        <v>68253072.799999997</v>
      </c>
      <c r="P94" s="318" t="s">
        <v>633</v>
      </c>
      <c r="Q94" s="517"/>
      <c r="R94" s="517"/>
      <c r="S94" s="526"/>
      <c r="T94" s="527"/>
      <c r="U94" s="528"/>
      <c r="V94" s="527"/>
      <c r="W94" s="529"/>
      <c r="X94" s="529"/>
      <c r="Y94" s="527"/>
      <c r="Z94" s="530"/>
      <c r="AA94" s="530"/>
      <c r="AB94" s="531">
        <f>SUM(AB89:AB93)</f>
        <v>43329</v>
      </c>
      <c r="AC94" s="532"/>
      <c r="AD94" s="533">
        <f>SUM(AD89:AD93)</f>
        <v>144429854</v>
      </c>
      <c r="AE94" s="531"/>
      <c r="AF94" s="531"/>
      <c r="AG94" s="531"/>
      <c r="AH94" s="548"/>
      <c r="AI94" s="517"/>
      <c r="BB94" s="309">
        <v>41617</v>
      </c>
      <c r="BC94" s="310" t="s">
        <v>1986</v>
      </c>
      <c r="BD94" s="311" t="s">
        <v>1987</v>
      </c>
      <c r="BE94" s="312" t="s">
        <v>1033</v>
      </c>
      <c r="BF94" s="321" t="s">
        <v>1776</v>
      </c>
      <c r="BG94" s="321">
        <v>70</v>
      </c>
      <c r="BH94" s="312" t="s">
        <v>622</v>
      </c>
      <c r="BI94" s="322">
        <v>31</v>
      </c>
      <c r="BJ94" s="322"/>
      <c r="BK94" s="323">
        <v>447.64</v>
      </c>
      <c r="BL94" s="316">
        <f>(BM94/BK94)*1.101</f>
        <v>25300.000600929321</v>
      </c>
      <c r="BM94" s="323">
        <v>10286369</v>
      </c>
      <c r="BN94" s="403">
        <f t="shared" si="26"/>
        <v>1028636.9</v>
      </c>
      <c r="BO94" s="403">
        <f t="shared" si="29"/>
        <v>10286.369000000001</v>
      </c>
      <c r="BP94" s="323">
        <f t="shared" si="27"/>
        <v>11325292.269000001</v>
      </c>
      <c r="BQ94" s="324" t="s">
        <v>858</v>
      </c>
    </row>
    <row r="95" spans="1:69" x14ac:dyDescent="0.25">
      <c r="A95" s="667">
        <v>41635</v>
      </c>
      <c r="B95" s="310" t="s">
        <v>2162</v>
      </c>
      <c r="C95" s="311" t="s">
        <v>2166</v>
      </c>
      <c r="D95" s="312" t="s">
        <v>537</v>
      </c>
      <c r="E95" s="313" t="s">
        <v>1743</v>
      </c>
      <c r="F95" s="313">
        <v>60</v>
      </c>
      <c r="G95" s="312" t="s">
        <v>420</v>
      </c>
      <c r="H95" s="314"/>
      <c r="I95" s="314">
        <v>2</v>
      </c>
      <c r="J95" s="315">
        <v>437</v>
      </c>
      <c r="K95" s="320">
        <f t="shared" si="20"/>
        <v>30860.004118993136</v>
      </c>
      <c r="L95" s="317">
        <v>12259838</v>
      </c>
      <c r="M95" s="319">
        <f t="shared" si="19"/>
        <v>1225983.8</v>
      </c>
      <c r="N95" s="319"/>
      <c r="O95" s="315">
        <f t="shared" si="21"/>
        <v>13485821.800000001</v>
      </c>
      <c r="P95" s="318" t="s">
        <v>633</v>
      </c>
      <c r="Q95" s="517"/>
      <c r="R95" s="517"/>
      <c r="S95" s="534"/>
      <c r="T95" s="535"/>
      <c r="U95" s="536"/>
      <c r="V95" s="535"/>
      <c r="W95" s="537"/>
      <c r="X95" s="537"/>
      <c r="Y95" s="535"/>
      <c r="Z95" s="538"/>
      <c r="AA95" s="538"/>
      <c r="AB95" s="539"/>
      <c r="AC95" s="540"/>
      <c r="AD95" s="541"/>
      <c r="AE95" s="539"/>
      <c r="AF95" s="539"/>
      <c r="AG95" s="539"/>
      <c r="AH95" s="549"/>
      <c r="AI95" s="517"/>
      <c r="BB95" s="309">
        <v>41617</v>
      </c>
      <c r="BC95" s="310" t="s">
        <v>1988</v>
      </c>
      <c r="BD95" s="311" t="s">
        <v>1989</v>
      </c>
      <c r="BE95" s="312" t="s">
        <v>1027</v>
      </c>
      <c r="BF95" s="321" t="s">
        <v>1776</v>
      </c>
      <c r="BG95" s="321">
        <v>70</v>
      </c>
      <c r="BH95" s="312" t="s">
        <v>1777</v>
      </c>
      <c r="BI95" s="322"/>
      <c r="BJ95" s="322">
        <v>49</v>
      </c>
      <c r="BK95" s="323">
        <v>8662.25</v>
      </c>
      <c r="BL95" s="324" t="e">
        <f>BM95/BI95*1.101</f>
        <v>#DIV/0!</v>
      </c>
      <c r="BM95" s="323">
        <v>193936776</v>
      </c>
      <c r="BN95" s="403">
        <f t="shared" si="26"/>
        <v>19393677.600000001</v>
      </c>
      <c r="BO95" s="403">
        <f t="shared" si="29"/>
        <v>193936.77600000001</v>
      </c>
      <c r="BP95" s="323">
        <f t="shared" si="27"/>
        <v>213524390.37599999</v>
      </c>
      <c r="BQ95" s="324" t="s">
        <v>1790</v>
      </c>
    </row>
    <row r="96" spans="1:69" x14ac:dyDescent="0.25">
      <c r="A96" s="667">
        <v>41635</v>
      </c>
      <c r="B96" s="310" t="s">
        <v>2163</v>
      </c>
      <c r="C96" s="311" t="s">
        <v>2167</v>
      </c>
      <c r="D96" s="312" t="s">
        <v>702</v>
      </c>
      <c r="E96" s="313" t="s">
        <v>1743</v>
      </c>
      <c r="F96" s="313">
        <v>60</v>
      </c>
      <c r="G96" s="312" t="s">
        <v>423</v>
      </c>
      <c r="H96" s="314"/>
      <c r="I96" s="314">
        <v>6</v>
      </c>
      <c r="J96" s="315">
        <v>919.4</v>
      </c>
      <c r="K96" s="320">
        <f t="shared" si="20"/>
        <v>30860.004676963243</v>
      </c>
      <c r="L96" s="317">
        <v>25793353</v>
      </c>
      <c r="M96" s="319">
        <f t="shared" si="19"/>
        <v>2579335.3000000003</v>
      </c>
      <c r="N96" s="319"/>
      <c r="O96" s="315">
        <f t="shared" si="21"/>
        <v>28372688.300000001</v>
      </c>
      <c r="P96" s="318" t="s">
        <v>633</v>
      </c>
      <c r="Q96" s="517"/>
      <c r="R96" s="517"/>
      <c r="S96" s="542"/>
      <c r="T96" s="519"/>
      <c r="U96" s="520"/>
      <c r="V96" s="519"/>
      <c r="W96" s="543"/>
      <c r="X96" s="543"/>
      <c r="Y96" s="519"/>
      <c r="Z96" s="544"/>
      <c r="AA96" s="544"/>
      <c r="AB96" s="545"/>
      <c r="AC96" s="546"/>
      <c r="AD96" s="547"/>
      <c r="AE96" s="545"/>
      <c r="AF96" s="545"/>
      <c r="AG96" s="545"/>
      <c r="AH96" s="550"/>
      <c r="AI96" s="517"/>
      <c r="BB96" s="309">
        <v>41628</v>
      </c>
      <c r="BC96" s="310" t="s">
        <v>2095</v>
      </c>
      <c r="BD96" s="311" t="s">
        <v>2188</v>
      </c>
      <c r="BE96" s="312" t="s">
        <v>1036</v>
      </c>
      <c r="BF96" s="321" t="s">
        <v>1776</v>
      </c>
      <c r="BG96" s="321">
        <v>70</v>
      </c>
      <c r="BH96" s="312" t="s">
        <v>1777</v>
      </c>
      <c r="BI96" s="322"/>
      <c r="BJ96" s="322">
        <v>10</v>
      </c>
      <c r="BK96" s="323">
        <v>144.4</v>
      </c>
      <c r="BL96" s="324" t="e">
        <f>BM96/BI96*1.101</f>
        <v>#DIV/0!</v>
      </c>
      <c r="BM96" s="323">
        <v>3318183</v>
      </c>
      <c r="BN96" s="403">
        <f t="shared" si="26"/>
        <v>331818.30000000005</v>
      </c>
      <c r="BO96" s="403">
        <f t="shared" si="29"/>
        <v>3318.183</v>
      </c>
      <c r="BP96" s="323">
        <f t="shared" si="27"/>
        <v>3653319.483</v>
      </c>
      <c r="BQ96" s="324" t="s">
        <v>858</v>
      </c>
    </row>
    <row r="97" spans="1:69" ht="15.75" x14ac:dyDescent="0.25">
      <c r="A97" s="667">
        <v>41635</v>
      </c>
      <c r="B97" s="310" t="s">
        <v>2164</v>
      </c>
      <c r="C97" s="311" t="s">
        <v>2168</v>
      </c>
      <c r="D97" s="312" t="s">
        <v>702</v>
      </c>
      <c r="E97" s="313" t="s">
        <v>1743</v>
      </c>
      <c r="F97" s="313">
        <v>60</v>
      </c>
      <c r="G97" s="312" t="s">
        <v>423</v>
      </c>
      <c r="H97" s="314"/>
      <c r="I97" s="314">
        <v>36</v>
      </c>
      <c r="J97" s="315">
        <v>5687.65</v>
      </c>
      <c r="K97" s="320">
        <f t="shared" si="20"/>
        <v>30860.004940529045</v>
      </c>
      <c r="L97" s="317">
        <v>159564461</v>
      </c>
      <c r="M97" s="319">
        <f t="shared" si="19"/>
        <v>15956446.100000001</v>
      </c>
      <c r="N97" s="319"/>
      <c r="O97" s="315">
        <f t="shared" si="21"/>
        <v>175520907.09999999</v>
      </c>
      <c r="P97" s="318" t="s">
        <v>633</v>
      </c>
      <c r="Q97" s="517"/>
      <c r="R97" s="517"/>
      <c r="S97" s="259" t="s">
        <v>82</v>
      </c>
      <c r="T97" s="260" t="s">
        <v>83</v>
      </c>
      <c r="U97" s="261" t="s">
        <v>84</v>
      </c>
      <c r="V97" s="262" t="s">
        <v>85</v>
      </c>
      <c r="W97" s="261" t="s">
        <v>3</v>
      </c>
      <c r="X97" s="259" t="s">
        <v>2</v>
      </c>
      <c r="Y97" s="263" t="s">
        <v>6</v>
      </c>
      <c r="Z97" s="259" t="s">
        <v>86</v>
      </c>
      <c r="AA97" s="259" t="s">
        <v>87</v>
      </c>
      <c r="AB97" s="259" t="s">
        <v>91</v>
      </c>
      <c r="AC97" s="626" t="s">
        <v>313</v>
      </c>
      <c r="AD97" s="261" t="s">
        <v>314</v>
      </c>
      <c r="AE97" s="261" t="s">
        <v>5</v>
      </c>
      <c r="AF97" s="261" t="s">
        <v>4</v>
      </c>
      <c r="AG97" s="261" t="s">
        <v>89</v>
      </c>
      <c r="AH97" s="261" t="s">
        <v>90</v>
      </c>
      <c r="AI97" s="517"/>
      <c r="BB97" s="309">
        <v>41639</v>
      </c>
      <c r="BC97" s="310"/>
      <c r="BD97" s="311" t="s">
        <v>2244</v>
      </c>
      <c r="BE97" s="312"/>
      <c r="BF97" s="313" t="s">
        <v>2252</v>
      </c>
      <c r="BG97" s="313">
        <v>60</v>
      </c>
      <c r="BH97" s="312" t="s">
        <v>423</v>
      </c>
      <c r="BI97" s="314"/>
      <c r="BJ97" s="314"/>
      <c r="BK97" s="315"/>
      <c r="BL97" s="320"/>
      <c r="BM97" s="317">
        <v>183305322</v>
      </c>
      <c r="BN97" s="319">
        <f t="shared" si="26"/>
        <v>18330532.199999999</v>
      </c>
      <c r="BO97" s="319"/>
      <c r="BP97" s="315">
        <f t="shared" si="27"/>
        <v>201635854.19999999</v>
      </c>
      <c r="BQ97" s="318" t="s">
        <v>633</v>
      </c>
    </row>
    <row r="98" spans="1:69" x14ac:dyDescent="0.25">
      <c r="A98" s="667">
        <v>41636</v>
      </c>
      <c r="B98" s="310" t="s">
        <v>2170</v>
      </c>
      <c r="C98" s="311" t="s">
        <v>2173</v>
      </c>
      <c r="D98" s="312" t="s">
        <v>702</v>
      </c>
      <c r="E98" s="313" t="s">
        <v>1743</v>
      </c>
      <c r="F98" s="313">
        <v>60</v>
      </c>
      <c r="G98" s="312" t="s">
        <v>423</v>
      </c>
      <c r="H98" s="314"/>
      <c r="I98" s="314">
        <v>36</v>
      </c>
      <c r="J98" s="315">
        <v>5452.45</v>
      </c>
      <c r="K98" s="320">
        <f t="shared" si="20"/>
        <v>30860.004970242739</v>
      </c>
      <c r="L98" s="317">
        <v>152966031</v>
      </c>
      <c r="M98" s="319">
        <f t="shared" si="19"/>
        <v>15296603.100000001</v>
      </c>
      <c r="N98" s="319"/>
      <c r="O98" s="315">
        <f t="shared" si="21"/>
        <v>168262634.09999999</v>
      </c>
      <c r="P98" s="318" t="s">
        <v>633</v>
      </c>
      <c r="Q98" s="517"/>
      <c r="R98" s="517"/>
      <c r="S98" s="558">
        <v>41614</v>
      </c>
      <c r="T98" s="559" t="s">
        <v>2009</v>
      </c>
      <c r="U98" s="560" t="s">
        <v>2010</v>
      </c>
      <c r="V98" s="561" t="s">
        <v>517</v>
      </c>
      <c r="W98" s="562" t="s">
        <v>2011</v>
      </c>
      <c r="X98" s="562">
        <v>50</v>
      </c>
      <c r="Y98" s="561" t="s">
        <v>579</v>
      </c>
      <c r="Z98" s="563"/>
      <c r="AA98" s="563">
        <v>33</v>
      </c>
      <c r="AB98" s="319">
        <v>5000</v>
      </c>
      <c r="AC98" s="564">
        <f>AD98/AB98*1.1</f>
        <v>23000.000100000001</v>
      </c>
      <c r="AD98" s="565">
        <v>104545455</v>
      </c>
      <c r="AE98" s="319">
        <f>AD98*10%</f>
        <v>10454545.5</v>
      </c>
      <c r="AF98" s="319"/>
      <c r="AG98" s="319">
        <f>AD98+AE98+AF98</f>
        <v>115000000.5</v>
      </c>
      <c r="AH98" s="566" t="s">
        <v>633</v>
      </c>
      <c r="AI98" s="517"/>
      <c r="BB98" s="309">
        <v>41639</v>
      </c>
      <c r="BC98" s="310"/>
      <c r="BD98" s="311" t="s">
        <v>2245</v>
      </c>
      <c r="BE98" s="312"/>
      <c r="BF98" s="313" t="s">
        <v>2252</v>
      </c>
      <c r="BG98" s="313">
        <v>60</v>
      </c>
      <c r="BH98" s="312" t="s">
        <v>420</v>
      </c>
      <c r="BI98" s="314"/>
      <c r="BJ98" s="314"/>
      <c r="BK98" s="315"/>
      <c r="BL98" s="320"/>
      <c r="BM98" s="317">
        <v>73878844</v>
      </c>
      <c r="BN98" s="319">
        <f t="shared" ref="BN98:BN128" si="30">BM98*10%</f>
        <v>7387884.4000000004</v>
      </c>
      <c r="BO98" s="319"/>
      <c r="BP98" s="315">
        <f t="shared" ref="BP98:BP128" si="31">BM98+BN98+BO98</f>
        <v>81266728.400000006</v>
      </c>
      <c r="BQ98" s="318" t="s">
        <v>633</v>
      </c>
    </row>
    <row r="99" spans="1:69" x14ac:dyDescent="0.25">
      <c r="A99" s="667">
        <v>41636</v>
      </c>
      <c r="B99" s="310" t="s">
        <v>2171</v>
      </c>
      <c r="C99" s="311" t="s">
        <v>2174</v>
      </c>
      <c r="D99" s="312" t="s">
        <v>702</v>
      </c>
      <c r="E99" s="313" t="s">
        <v>1743</v>
      </c>
      <c r="F99" s="313">
        <v>60</v>
      </c>
      <c r="G99" s="312" t="s">
        <v>423</v>
      </c>
      <c r="H99" s="314"/>
      <c r="I99" s="314">
        <v>36</v>
      </c>
      <c r="J99" s="315">
        <v>5591.95</v>
      </c>
      <c r="K99" s="320">
        <f t="shared" si="20"/>
        <v>30860.0050250807</v>
      </c>
      <c r="L99" s="317">
        <v>156879641</v>
      </c>
      <c r="M99" s="319">
        <f t="shared" si="19"/>
        <v>15687964.100000001</v>
      </c>
      <c r="N99" s="319"/>
      <c r="O99" s="315">
        <f t="shared" si="21"/>
        <v>172567605.09999999</v>
      </c>
      <c r="P99" s="318" t="s">
        <v>633</v>
      </c>
      <c r="Q99" s="517"/>
      <c r="R99" s="517"/>
      <c r="S99" s="526"/>
      <c r="T99" s="527"/>
      <c r="U99" s="528"/>
      <c r="V99" s="527"/>
      <c r="W99" s="529"/>
      <c r="X99" s="529"/>
      <c r="Y99" s="527"/>
      <c r="Z99" s="530"/>
      <c r="AA99" s="530"/>
      <c r="AB99" s="531"/>
      <c r="AC99" s="551"/>
      <c r="AD99" s="533"/>
      <c r="AE99" s="531"/>
      <c r="AF99" s="531"/>
      <c r="AG99" s="531"/>
      <c r="AH99" s="548"/>
      <c r="AI99" s="517"/>
      <c r="BB99" s="309">
        <v>41639</v>
      </c>
      <c r="BC99" s="310"/>
      <c r="BD99" s="311" t="s">
        <v>2246</v>
      </c>
      <c r="BE99" s="312"/>
      <c r="BF99" s="313" t="s">
        <v>2252</v>
      </c>
      <c r="BG99" s="313">
        <v>60</v>
      </c>
      <c r="BH99" s="312" t="s">
        <v>423</v>
      </c>
      <c r="BI99" s="314"/>
      <c r="BJ99" s="314"/>
      <c r="BK99" s="315"/>
      <c r="BL99" s="320"/>
      <c r="BM99" s="317">
        <v>125662304</v>
      </c>
      <c r="BN99" s="319">
        <f t="shared" si="30"/>
        <v>12566230.4</v>
      </c>
      <c r="BO99" s="319"/>
      <c r="BP99" s="315">
        <f t="shared" si="31"/>
        <v>138228534.40000001</v>
      </c>
      <c r="BQ99" s="318" t="s">
        <v>633</v>
      </c>
    </row>
    <row r="100" spans="1:69" x14ac:dyDescent="0.25">
      <c r="A100" s="667">
        <v>41636</v>
      </c>
      <c r="B100" s="310" t="s">
        <v>2172</v>
      </c>
      <c r="C100" s="311" t="s">
        <v>2175</v>
      </c>
      <c r="D100" s="312" t="s">
        <v>702</v>
      </c>
      <c r="E100" s="313" t="s">
        <v>1743</v>
      </c>
      <c r="F100" s="313">
        <v>60</v>
      </c>
      <c r="G100" s="312" t="s">
        <v>423</v>
      </c>
      <c r="H100" s="314"/>
      <c r="I100" s="314">
        <v>36</v>
      </c>
      <c r="J100" s="315">
        <v>5674.1</v>
      </c>
      <c r="K100" s="320">
        <f t="shared" si="20"/>
        <v>30860.00496995118</v>
      </c>
      <c r="L100" s="317">
        <v>159184322</v>
      </c>
      <c r="M100" s="319">
        <f t="shared" si="19"/>
        <v>15918432.200000001</v>
      </c>
      <c r="N100" s="319"/>
      <c r="O100" s="315">
        <f t="shared" si="21"/>
        <v>175102754.19999999</v>
      </c>
      <c r="P100" s="318" t="s">
        <v>633</v>
      </c>
      <c r="Q100" s="517"/>
      <c r="R100" s="517"/>
      <c r="S100" s="534"/>
      <c r="T100" s="535"/>
      <c r="U100" s="536"/>
      <c r="V100" s="535"/>
      <c r="W100" s="537"/>
      <c r="X100" s="537"/>
      <c r="Y100" s="535"/>
      <c r="Z100" s="538"/>
      <c r="AA100" s="538"/>
      <c r="AB100" s="539"/>
      <c r="AC100" s="552"/>
      <c r="AD100" s="541"/>
      <c r="AE100" s="539"/>
      <c r="AF100" s="539"/>
      <c r="AG100" s="539"/>
      <c r="AH100" s="549"/>
      <c r="AI100" s="517"/>
      <c r="BB100" s="309">
        <v>41639</v>
      </c>
      <c r="BC100" s="310"/>
      <c r="BD100" s="311" t="s">
        <v>2247</v>
      </c>
      <c r="BE100" s="312"/>
      <c r="BF100" s="313" t="s">
        <v>2252</v>
      </c>
      <c r="BG100" s="313">
        <v>60</v>
      </c>
      <c r="BH100" s="312" t="s">
        <v>420</v>
      </c>
      <c r="BI100" s="314"/>
      <c r="BJ100" s="314"/>
      <c r="BK100" s="315"/>
      <c r="BL100" s="320"/>
      <c r="BM100" s="317">
        <v>120420582</v>
      </c>
      <c r="BN100" s="319">
        <f t="shared" si="30"/>
        <v>12042058.200000001</v>
      </c>
      <c r="BO100" s="319"/>
      <c r="BP100" s="315">
        <f t="shared" si="31"/>
        <v>132462640.2</v>
      </c>
      <c r="BQ100" s="318" t="s">
        <v>633</v>
      </c>
    </row>
    <row r="101" spans="1:69" x14ac:dyDescent="0.25">
      <c r="A101" s="667">
        <v>41637</v>
      </c>
      <c r="B101" s="310" t="s">
        <v>2176</v>
      </c>
      <c r="C101" s="311" t="s">
        <v>2180</v>
      </c>
      <c r="D101" s="312" t="s">
        <v>702</v>
      </c>
      <c r="E101" s="313" t="s">
        <v>1743</v>
      </c>
      <c r="F101" s="313">
        <v>60</v>
      </c>
      <c r="G101" s="312" t="s">
        <v>423</v>
      </c>
      <c r="H101" s="314"/>
      <c r="I101" s="314">
        <v>36</v>
      </c>
      <c r="J101" s="315">
        <v>5653.4</v>
      </c>
      <c r="K101" s="320">
        <f t="shared" si="20"/>
        <v>30860.0050058372</v>
      </c>
      <c r="L101" s="317">
        <v>158603593</v>
      </c>
      <c r="M101" s="319">
        <f t="shared" si="19"/>
        <v>15860359.300000001</v>
      </c>
      <c r="N101" s="319"/>
      <c r="O101" s="315">
        <f t="shared" si="21"/>
        <v>174463952.30000001</v>
      </c>
      <c r="P101" s="318" t="s">
        <v>633</v>
      </c>
      <c r="Q101" s="517"/>
      <c r="R101" s="517"/>
      <c r="S101" s="542"/>
      <c r="T101" s="519"/>
      <c r="U101" s="520"/>
      <c r="V101" s="519"/>
      <c r="W101" s="543"/>
      <c r="X101" s="543"/>
      <c r="Y101" s="519"/>
      <c r="Z101" s="544"/>
      <c r="AA101" s="544"/>
      <c r="AB101" s="545"/>
      <c r="AC101" s="553"/>
      <c r="AD101" s="547"/>
      <c r="AE101" s="545"/>
      <c r="AF101" s="545"/>
      <c r="AG101" s="545"/>
      <c r="AH101" s="550"/>
      <c r="AI101" s="517"/>
      <c r="BB101" s="309">
        <v>41639</v>
      </c>
      <c r="BC101" s="310"/>
      <c r="BD101" s="311" t="s">
        <v>2248</v>
      </c>
      <c r="BE101" s="312"/>
      <c r="BF101" s="313" t="s">
        <v>2252</v>
      </c>
      <c r="BG101" s="313">
        <v>60</v>
      </c>
      <c r="BH101" s="312" t="s">
        <v>423</v>
      </c>
      <c r="BI101" s="314"/>
      <c r="BJ101" s="314"/>
      <c r="BK101" s="315"/>
      <c r="BL101" s="320"/>
      <c r="BM101" s="317">
        <v>275145383</v>
      </c>
      <c r="BN101" s="319">
        <f t="shared" si="30"/>
        <v>27514538.300000001</v>
      </c>
      <c r="BO101" s="319"/>
      <c r="BP101" s="315">
        <f t="shared" si="31"/>
        <v>302659921.30000001</v>
      </c>
      <c r="BQ101" s="318" t="s">
        <v>633</v>
      </c>
    </row>
    <row r="102" spans="1:69" ht="15.75" x14ac:dyDescent="0.25">
      <c r="A102" s="667">
        <v>41637</v>
      </c>
      <c r="B102" s="310" t="s">
        <v>2177</v>
      </c>
      <c r="C102" s="311" t="s">
        <v>2181</v>
      </c>
      <c r="D102" s="312" t="s">
        <v>702</v>
      </c>
      <c r="E102" s="313" t="s">
        <v>1743</v>
      </c>
      <c r="F102" s="313">
        <v>60</v>
      </c>
      <c r="G102" s="312" t="s">
        <v>423</v>
      </c>
      <c r="H102" s="314"/>
      <c r="I102" s="314">
        <v>36</v>
      </c>
      <c r="J102" s="315">
        <v>5431.8</v>
      </c>
      <c r="K102" s="320">
        <f t="shared" si="20"/>
        <v>30860.005062778455</v>
      </c>
      <c r="L102" s="317">
        <v>152386705</v>
      </c>
      <c r="M102" s="319">
        <f t="shared" si="19"/>
        <v>15238670.5</v>
      </c>
      <c r="N102" s="319"/>
      <c r="O102" s="315">
        <f t="shared" si="21"/>
        <v>167625375.5</v>
      </c>
      <c r="P102" s="318" t="s">
        <v>633</v>
      </c>
      <c r="Q102" s="517"/>
      <c r="R102" s="517"/>
      <c r="S102" s="259" t="s">
        <v>82</v>
      </c>
      <c r="T102" s="260" t="s">
        <v>83</v>
      </c>
      <c r="U102" s="261" t="s">
        <v>84</v>
      </c>
      <c r="V102" s="262" t="s">
        <v>85</v>
      </c>
      <c r="W102" s="261" t="s">
        <v>3</v>
      </c>
      <c r="X102" s="259" t="s">
        <v>2</v>
      </c>
      <c r="Y102" s="263" t="s">
        <v>6</v>
      </c>
      <c r="Z102" s="259" t="s">
        <v>86</v>
      </c>
      <c r="AA102" s="259" t="s">
        <v>87</v>
      </c>
      <c r="AB102" s="259" t="s">
        <v>91</v>
      </c>
      <c r="AC102" s="626" t="s">
        <v>313</v>
      </c>
      <c r="AD102" s="261" t="s">
        <v>314</v>
      </c>
      <c r="AE102" s="261" t="s">
        <v>5</v>
      </c>
      <c r="AF102" s="261" t="s">
        <v>4</v>
      </c>
      <c r="AG102" s="261" t="s">
        <v>89</v>
      </c>
      <c r="AH102" s="261" t="s">
        <v>90</v>
      </c>
      <c r="AI102" s="517"/>
      <c r="BB102" s="309">
        <v>41639</v>
      </c>
      <c r="BC102" s="310"/>
      <c r="BD102" s="311" t="s">
        <v>2249</v>
      </c>
      <c r="BE102" s="312"/>
      <c r="BF102" s="313" t="s">
        <v>2252</v>
      </c>
      <c r="BG102" s="313">
        <v>60</v>
      </c>
      <c r="BH102" s="312" t="s">
        <v>420</v>
      </c>
      <c r="BI102" s="314"/>
      <c r="BJ102" s="314"/>
      <c r="BK102" s="315"/>
      <c r="BL102" s="320"/>
      <c r="BM102" s="317">
        <v>113651711</v>
      </c>
      <c r="BN102" s="319">
        <f t="shared" si="30"/>
        <v>11365171.100000001</v>
      </c>
      <c r="BO102" s="319"/>
      <c r="BP102" s="315">
        <f t="shared" si="31"/>
        <v>125016882.09999999</v>
      </c>
      <c r="BQ102" s="318" t="s">
        <v>633</v>
      </c>
    </row>
    <row r="103" spans="1:69" x14ac:dyDescent="0.25">
      <c r="A103" s="667">
        <v>41637</v>
      </c>
      <c r="B103" s="310" t="s">
        <v>2178</v>
      </c>
      <c r="C103" s="311" t="s">
        <v>2182</v>
      </c>
      <c r="D103" s="312" t="s">
        <v>702</v>
      </c>
      <c r="E103" s="313" t="s">
        <v>1743</v>
      </c>
      <c r="F103" s="313">
        <v>60</v>
      </c>
      <c r="G103" s="312" t="s">
        <v>423</v>
      </c>
      <c r="H103" s="314"/>
      <c r="I103" s="314">
        <v>36</v>
      </c>
      <c r="J103" s="315">
        <v>5722.3</v>
      </c>
      <c r="K103" s="320">
        <f t="shared" si="20"/>
        <v>30860.004910612868</v>
      </c>
      <c r="L103" s="317">
        <v>160536551</v>
      </c>
      <c r="M103" s="319">
        <f t="shared" si="19"/>
        <v>16053655.100000001</v>
      </c>
      <c r="N103" s="319"/>
      <c r="O103" s="315">
        <f t="shared" si="21"/>
        <v>176590206.09999999</v>
      </c>
      <c r="P103" s="318" t="s">
        <v>633</v>
      </c>
      <c r="Q103" s="517"/>
      <c r="R103" s="517"/>
      <c r="S103" s="401">
        <v>41614</v>
      </c>
      <c r="T103" s="310" t="s">
        <v>2032</v>
      </c>
      <c r="U103" s="311" t="s">
        <v>2033</v>
      </c>
      <c r="V103" s="312" t="s">
        <v>569</v>
      </c>
      <c r="W103" s="313" t="s">
        <v>1979</v>
      </c>
      <c r="X103" s="313">
        <v>180</v>
      </c>
      <c r="Y103" s="312" t="s">
        <v>622</v>
      </c>
      <c r="Z103" s="314">
        <v>14</v>
      </c>
      <c r="AA103" s="314"/>
      <c r="AB103" s="315">
        <v>519.82000000000005</v>
      </c>
      <c r="AC103" s="316">
        <f>(AD103/AB103)*1.101</f>
        <v>25100.004186064401</v>
      </c>
      <c r="AD103" s="317">
        <v>11850576</v>
      </c>
      <c r="AE103" s="319">
        <f>AD103*10%</f>
        <v>1185057.6000000001</v>
      </c>
      <c r="AF103" s="319">
        <f>AD103*0.1%</f>
        <v>11850.576000000001</v>
      </c>
      <c r="AG103" s="315">
        <f>AD103+AE103+AF103</f>
        <v>13047484.175999999</v>
      </c>
      <c r="AH103" s="318" t="s">
        <v>858</v>
      </c>
      <c r="AI103" s="517"/>
      <c r="BB103" s="309">
        <v>41613</v>
      </c>
      <c r="BC103" s="310" t="s">
        <v>2023</v>
      </c>
      <c r="BD103" s="311" t="s">
        <v>2024</v>
      </c>
      <c r="BE103" s="312" t="s">
        <v>531</v>
      </c>
      <c r="BF103" s="313" t="s">
        <v>852</v>
      </c>
      <c r="BG103" s="313">
        <v>80</v>
      </c>
      <c r="BH103" s="312" t="s">
        <v>2025</v>
      </c>
      <c r="BI103" s="314">
        <v>50</v>
      </c>
      <c r="BJ103" s="314"/>
      <c r="BK103" s="315">
        <v>935</v>
      </c>
      <c r="BL103" s="316">
        <f t="shared" ref="BL103:BL111" si="32">(BM103/BK103)*1.101</f>
        <v>6684.4924684491971</v>
      </c>
      <c r="BM103" s="317">
        <v>5676658</v>
      </c>
      <c r="BN103" s="319">
        <f t="shared" si="30"/>
        <v>567665.80000000005</v>
      </c>
      <c r="BO103" s="319">
        <f>BM103*0.1%</f>
        <v>5676.6580000000004</v>
      </c>
      <c r="BP103" s="315">
        <f t="shared" si="31"/>
        <v>6250000.4579999996</v>
      </c>
      <c r="BQ103" s="318" t="s">
        <v>449</v>
      </c>
    </row>
    <row r="104" spans="1:69" x14ac:dyDescent="0.25">
      <c r="A104" s="667">
        <v>41637</v>
      </c>
      <c r="B104" s="310" t="s">
        <v>2146</v>
      </c>
      <c r="C104" s="311" t="s">
        <v>2183</v>
      </c>
      <c r="D104" s="312" t="s">
        <v>702</v>
      </c>
      <c r="E104" s="313" t="s">
        <v>1743</v>
      </c>
      <c r="F104" s="313">
        <v>60</v>
      </c>
      <c r="G104" s="312" t="s">
        <v>423</v>
      </c>
      <c r="H104" s="314"/>
      <c r="I104" s="314">
        <v>36</v>
      </c>
      <c r="J104" s="315">
        <v>5464.15</v>
      </c>
      <c r="K104" s="320">
        <f t="shared" si="20"/>
        <v>30860.00492299809</v>
      </c>
      <c r="L104" s="317">
        <v>153294269</v>
      </c>
      <c r="M104" s="319">
        <f t="shared" si="19"/>
        <v>15329426.9</v>
      </c>
      <c r="N104" s="319"/>
      <c r="O104" s="315">
        <f t="shared" si="21"/>
        <v>168623695.90000001</v>
      </c>
      <c r="P104" s="318" t="s">
        <v>633</v>
      </c>
      <c r="Q104" s="517"/>
      <c r="R104" s="517"/>
      <c r="S104" s="309">
        <v>41628</v>
      </c>
      <c r="T104" s="310" t="s">
        <v>2083</v>
      </c>
      <c r="U104" s="311" t="s">
        <v>2084</v>
      </c>
      <c r="V104" s="312" t="s">
        <v>642</v>
      </c>
      <c r="W104" s="313" t="s">
        <v>1979</v>
      </c>
      <c r="X104" s="313">
        <v>180</v>
      </c>
      <c r="Y104" s="312" t="s">
        <v>622</v>
      </c>
      <c r="Z104" s="314">
        <v>1</v>
      </c>
      <c r="AA104" s="314"/>
      <c r="AB104" s="315">
        <v>37.130000000000003</v>
      </c>
      <c r="AC104" s="316">
        <f>(AD104/AB104)*1.101</f>
        <v>25100.012658227846</v>
      </c>
      <c r="AD104" s="317">
        <v>846470</v>
      </c>
      <c r="AE104" s="319">
        <f>AD104*10%</f>
        <v>84647</v>
      </c>
      <c r="AF104" s="319">
        <f>AD104*0.1%</f>
        <v>846.47</v>
      </c>
      <c r="AG104" s="315">
        <f>AD104+AE104+AF104</f>
        <v>931963.47</v>
      </c>
      <c r="AH104" s="318" t="s">
        <v>858</v>
      </c>
      <c r="AI104" s="517"/>
      <c r="BB104" s="309">
        <v>41613</v>
      </c>
      <c r="BC104" s="310" t="s">
        <v>2029</v>
      </c>
      <c r="BD104" s="311" t="s">
        <v>2030</v>
      </c>
      <c r="BE104" s="312" t="s">
        <v>576</v>
      </c>
      <c r="BF104" s="313" t="s">
        <v>852</v>
      </c>
      <c r="BG104" s="313">
        <v>70</v>
      </c>
      <c r="BH104" s="312" t="s">
        <v>338</v>
      </c>
      <c r="BI104" s="314">
        <v>9</v>
      </c>
      <c r="BJ104" s="314"/>
      <c r="BK104" s="315">
        <v>340.2</v>
      </c>
      <c r="BL104" s="316">
        <f t="shared" si="32"/>
        <v>5701.0569664902996</v>
      </c>
      <c r="BM104" s="317">
        <v>1761580</v>
      </c>
      <c r="BN104" s="319">
        <f t="shared" si="30"/>
        <v>176158</v>
      </c>
      <c r="BO104" s="319">
        <f>BM104*0.1%</f>
        <v>1761.58</v>
      </c>
      <c r="BP104" s="315">
        <f t="shared" si="31"/>
        <v>1939499.58</v>
      </c>
      <c r="BQ104" s="318" t="s">
        <v>2031</v>
      </c>
    </row>
    <row r="105" spans="1:69" x14ac:dyDescent="0.25">
      <c r="A105" s="667">
        <v>41637</v>
      </c>
      <c r="B105" s="310" t="s">
        <v>2179</v>
      </c>
      <c r="C105" s="311" t="s">
        <v>2184</v>
      </c>
      <c r="D105" s="312" t="s">
        <v>702</v>
      </c>
      <c r="E105" s="313" t="s">
        <v>1743</v>
      </c>
      <c r="F105" s="313">
        <v>60</v>
      </c>
      <c r="G105" s="312" t="s">
        <v>423</v>
      </c>
      <c r="H105" s="314"/>
      <c r="I105" s="314">
        <v>36</v>
      </c>
      <c r="J105" s="315">
        <v>5687.95</v>
      </c>
      <c r="K105" s="320">
        <f t="shared" si="20"/>
        <v>30860.005063335651</v>
      </c>
      <c r="L105" s="317">
        <v>159572878</v>
      </c>
      <c r="M105" s="319">
        <f t="shared" si="19"/>
        <v>15957287.800000001</v>
      </c>
      <c r="N105" s="319"/>
      <c r="O105" s="315">
        <f t="shared" si="21"/>
        <v>175530165.80000001</v>
      </c>
      <c r="P105" s="318" t="s">
        <v>633</v>
      </c>
      <c r="Q105" s="517"/>
      <c r="R105" s="517"/>
      <c r="S105" s="558">
        <v>41611</v>
      </c>
      <c r="T105" s="559" t="s">
        <v>1977</v>
      </c>
      <c r="U105" s="560" t="s">
        <v>1978</v>
      </c>
      <c r="V105" s="561" t="s">
        <v>1028</v>
      </c>
      <c r="W105" s="629" t="s">
        <v>1979</v>
      </c>
      <c r="X105" s="629">
        <v>180</v>
      </c>
      <c r="Y105" s="561" t="s">
        <v>1777</v>
      </c>
      <c r="Z105" s="630"/>
      <c r="AA105" s="630">
        <v>3</v>
      </c>
      <c r="AB105" s="403">
        <v>515.70000000000005</v>
      </c>
      <c r="AC105" s="633">
        <f>(AD105/AB105)*1.101</f>
        <v>24999.999435718441</v>
      </c>
      <c r="AD105" s="634">
        <v>11709809</v>
      </c>
      <c r="AE105" s="403">
        <f>AD105*10%</f>
        <v>1170980.9000000001</v>
      </c>
      <c r="AF105" s="403">
        <f>AD105*0.1%</f>
        <v>11709.809000000001</v>
      </c>
      <c r="AG105" s="403">
        <f>AD105+AE105+AF105</f>
        <v>12892499.709000001</v>
      </c>
      <c r="AH105" s="631" t="s">
        <v>1591</v>
      </c>
      <c r="AI105" s="517"/>
      <c r="BB105" s="309">
        <v>41626</v>
      </c>
      <c r="BC105" s="310" t="s">
        <v>2080</v>
      </c>
      <c r="BD105" s="311" t="s">
        <v>2081</v>
      </c>
      <c r="BE105" s="312" t="s">
        <v>615</v>
      </c>
      <c r="BF105" s="313" t="s">
        <v>2082</v>
      </c>
      <c r="BG105" s="313">
        <v>130</v>
      </c>
      <c r="BH105" s="312" t="s">
        <v>759</v>
      </c>
      <c r="BI105" s="314"/>
      <c r="BJ105" s="314">
        <v>22</v>
      </c>
      <c r="BK105" s="315">
        <v>2000</v>
      </c>
      <c r="BL105" s="316">
        <f t="shared" si="32"/>
        <v>23499.997230000001</v>
      </c>
      <c r="BM105" s="317">
        <v>42688460</v>
      </c>
      <c r="BN105" s="319">
        <f t="shared" si="30"/>
        <v>4268846</v>
      </c>
      <c r="BO105" s="319">
        <f>BM105*0.1%</f>
        <v>42688.46</v>
      </c>
      <c r="BP105" s="315">
        <f t="shared" si="31"/>
        <v>46999994.460000001</v>
      </c>
      <c r="BQ105" s="318" t="s">
        <v>1790</v>
      </c>
    </row>
    <row r="106" spans="1:69" x14ac:dyDescent="0.25">
      <c r="A106" s="667">
        <v>41638</v>
      </c>
      <c r="B106" s="310" t="s">
        <v>2204</v>
      </c>
      <c r="C106" s="311" t="s">
        <v>2211</v>
      </c>
      <c r="D106" s="312" t="s">
        <v>702</v>
      </c>
      <c r="E106" s="313" t="s">
        <v>1743</v>
      </c>
      <c r="F106" s="313">
        <v>60</v>
      </c>
      <c r="G106" s="312" t="s">
        <v>423</v>
      </c>
      <c r="H106" s="314"/>
      <c r="I106" s="314">
        <v>36</v>
      </c>
      <c r="J106" s="315">
        <v>5780.35</v>
      </c>
      <c r="K106" s="320">
        <f t="shared" si="20"/>
        <v>30860.004982397259</v>
      </c>
      <c r="L106" s="317">
        <v>162165118</v>
      </c>
      <c r="M106" s="319">
        <f t="shared" si="19"/>
        <v>16216511.800000001</v>
      </c>
      <c r="N106" s="319"/>
      <c r="O106" s="315">
        <f t="shared" si="21"/>
        <v>178381629.80000001</v>
      </c>
      <c r="P106" s="318" t="s">
        <v>633</v>
      </c>
      <c r="Q106" s="517"/>
      <c r="R106" s="517"/>
      <c r="S106" s="526"/>
      <c r="T106" s="527"/>
      <c r="U106" s="528"/>
      <c r="V106" s="527"/>
      <c r="W106" s="527"/>
      <c r="X106" s="527"/>
      <c r="Y106" s="527"/>
      <c r="Z106" s="555"/>
      <c r="AA106" s="555"/>
      <c r="AB106" s="556">
        <f>SUM(AB103:AB105)</f>
        <v>1072.6500000000001</v>
      </c>
      <c r="AC106" s="532"/>
      <c r="AD106" s="556">
        <f>SUM(AD103:AD105)</f>
        <v>24406855</v>
      </c>
      <c r="AE106" s="556"/>
      <c r="AF106" s="556"/>
      <c r="AG106" s="556"/>
      <c r="AH106" s="557"/>
      <c r="AI106" s="517"/>
      <c r="BB106" s="309">
        <v>41624</v>
      </c>
      <c r="BC106" s="310"/>
      <c r="BD106" s="311" t="s">
        <v>2060</v>
      </c>
      <c r="BE106" s="312" t="s">
        <v>601</v>
      </c>
      <c r="BF106" s="313" t="s">
        <v>2047</v>
      </c>
      <c r="BG106" s="313"/>
      <c r="BH106" s="312"/>
      <c r="BI106" s="314"/>
      <c r="BJ106" s="314"/>
      <c r="BK106" s="315"/>
      <c r="BL106" s="316" t="e">
        <f t="shared" si="32"/>
        <v>#DIV/0!</v>
      </c>
      <c r="BM106" s="317">
        <v>15740748</v>
      </c>
      <c r="BN106" s="319">
        <f t="shared" si="30"/>
        <v>1574074.8</v>
      </c>
      <c r="BO106" s="319">
        <f>BM106*-2%</f>
        <v>-314814.96000000002</v>
      </c>
      <c r="BP106" s="315">
        <f t="shared" si="31"/>
        <v>17000007.84</v>
      </c>
      <c r="BQ106" s="318" t="s">
        <v>2063</v>
      </c>
    </row>
    <row r="107" spans="1:69" x14ac:dyDescent="0.25">
      <c r="A107" s="667">
        <v>41638</v>
      </c>
      <c r="B107" s="310" t="s">
        <v>2205</v>
      </c>
      <c r="C107" s="311" t="s">
        <v>2212</v>
      </c>
      <c r="D107" s="312" t="s">
        <v>702</v>
      </c>
      <c r="E107" s="313" t="s">
        <v>1743</v>
      </c>
      <c r="F107" s="313">
        <v>60</v>
      </c>
      <c r="G107" s="312" t="s">
        <v>423</v>
      </c>
      <c r="H107" s="314"/>
      <c r="I107" s="314">
        <v>36</v>
      </c>
      <c r="J107" s="315">
        <v>5725.2</v>
      </c>
      <c r="K107" s="320">
        <f t="shared" si="20"/>
        <v>30860.005065325233</v>
      </c>
      <c r="L107" s="317">
        <v>160617910</v>
      </c>
      <c r="M107" s="319">
        <f t="shared" si="19"/>
        <v>16061791</v>
      </c>
      <c r="N107" s="319"/>
      <c r="O107" s="315">
        <f t="shared" si="21"/>
        <v>176679701</v>
      </c>
      <c r="P107" s="318" t="s">
        <v>633</v>
      </c>
      <c r="Q107" s="517"/>
      <c r="R107" s="517"/>
      <c r="S107" s="534"/>
      <c r="T107" s="535"/>
      <c r="U107" s="536"/>
      <c r="V107" s="535"/>
      <c r="W107" s="535"/>
      <c r="X107" s="535"/>
      <c r="Y107" s="535"/>
      <c r="Z107" s="571"/>
      <c r="AA107" s="571"/>
      <c r="AB107" s="572"/>
      <c r="AC107" s="540"/>
      <c r="AD107" s="572"/>
      <c r="AE107" s="572"/>
      <c r="AF107" s="572"/>
      <c r="AG107" s="572"/>
      <c r="AH107" s="569"/>
      <c r="AI107" s="517"/>
      <c r="BB107" s="309">
        <v>41626</v>
      </c>
      <c r="BC107" s="310" t="s">
        <v>2076</v>
      </c>
      <c r="BD107" s="311" t="s">
        <v>2077</v>
      </c>
      <c r="BE107" s="312" t="s">
        <v>638</v>
      </c>
      <c r="BF107" s="313" t="s">
        <v>2078</v>
      </c>
      <c r="BG107" s="313"/>
      <c r="BH107" s="312"/>
      <c r="BI107" s="314"/>
      <c r="BJ107" s="314">
        <v>60</v>
      </c>
      <c r="BK107" s="315">
        <v>1020</v>
      </c>
      <c r="BL107" s="316">
        <f t="shared" si="32"/>
        <v>1576.4333882352939</v>
      </c>
      <c r="BM107" s="317">
        <v>1460456</v>
      </c>
      <c r="BN107" s="319">
        <f t="shared" si="30"/>
        <v>146045.6</v>
      </c>
      <c r="BO107" s="319"/>
      <c r="BP107" s="315">
        <f t="shared" si="31"/>
        <v>1606501.6</v>
      </c>
      <c r="BQ107" s="318" t="s">
        <v>2079</v>
      </c>
    </row>
    <row r="108" spans="1:69" x14ac:dyDescent="0.25">
      <c r="A108" s="667">
        <v>41638</v>
      </c>
      <c r="B108" s="310" t="s">
        <v>2207</v>
      </c>
      <c r="C108" s="311" t="s">
        <v>2213</v>
      </c>
      <c r="D108" s="312" t="s">
        <v>702</v>
      </c>
      <c r="E108" s="313" t="s">
        <v>1743</v>
      </c>
      <c r="F108" s="313">
        <v>60</v>
      </c>
      <c r="G108" s="312" t="s">
        <v>423</v>
      </c>
      <c r="H108" s="314"/>
      <c r="I108" s="314">
        <v>36</v>
      </c>
      <c r="J108" s="315">
        <v>5603.35</v>
      </c>
      <c r="K108" s="320">
        <f t="shared" si="20"/>
        <v>30860.005050550117</v>
      </c>
      <c r="L108" s="317">
        <v>157199463</v>
      </c>
      <c r="M108" s="319">
        <f t="shared" si="19"/>
        <v>15719946.300000001</v>
      </c>
      <c r="N108" s="319"/>
      <c r="O108" s="315">
        <f t="shared" si="21"/>
        <v>172919409.30000001</v>
      </c>
      <c r="P108" s="318" t="s">
        <v>633</v>
      </c>
      <c r="Q108" s="517"/>
      <c r="R108" s="517"/>
      <c r="S108" s="542"/>
      <c r="T108" s="519"/>
      <c r="U108" s="520"/>
      <c r="V108" s="519"/>
      <c r="W108" s="519"/>
      <c r="X108" s="519"/>
      <c r="Y108" s="519"/>
      <c r="Z108" s="573"/>
      <c r="AA108" s="573"/>
      <c r="AB108" s="574"/>
      <c r="AC108" s="546"/>
      <c r="AD108" s="574"/>
      <c r="AE108" s="574"/>
      <c r="AF108" s="574"/>
      <c r="AG108" s="574"/>
      <c r="AH108" s="570"/>
      <c r="AI108" s="517"/>
      <c r="BB108" s="309">
        <v>41610</v>
      </c>
      <c r="BC108" s="310" t="s">
        <v>2019</v>
      </c>
      <c r="BD108" s="311" t="s">
        <v>2020</v>
      </c>
      <c r="BE108" s="312" t="s">
        <v>540</v>
      </c>
      <c r="BF108" s="313" t="s">
        <v>410</v>
      </c>
      <c r="BG108" s="313">
        <v>120</v>
      </c>
      <c r="BH108" s="312" t="s">
        <v>411</v>
      </c>
      <c r="BI108" s="314"/>
      <c r="BJ108" s="314">
        <v>40</v>
      </c>
      <c r="BK108" s="315">
        <v>376.8</v>
      </c>
      <c r="BL108" s="316">
        <f t="shared" si="32"/>
        <v>16162.419944267514</v>
      </c>
      <c r="BM108" s="317">
        <v>5531335</v>
      </c>
      <c r="BN108" s="319">
        <f t="shared" si="30"/>
        <v>553133.5</v>
      </c>
      <c r="BO108" s="319">
        <f t="shared" ref="BO108:BO128" si="33">BM108*0.1%</f>
        <v>5531.335</v>
      </c>
      <c r="BP108" s="315">
        <f t="shared" si="31"/>
        <v>6089999.835</v>
      </c>
      <c r="BQ108" s="318" t="s">
        <v>416</v>
      </c>
    </row>
    <row r="109" spans="1:69" ht="15.75" x14ac:dyDescent="0.25">
      <c r="A109" s="667">
        <v>41638</v>
      </c>
      <c r="B109" s="310" t="s">
        <v>2208</v>
      </c>
      <c r="C109" s="311" t="s">
        <v>2214</v>
      </c>
      <c r="D109" s="312" t="s">
        <v>702</v>
      </c>
      <c r="E109" s="313" t="s">
        <v>1743</v>
      </c>
      <c r="F109" s="313">
        <v>60</v>
      </c>
      <c r="G109" s="312" t="s">
        <v>423</v>
      </c>
      <c r="H109" s="314"/>
      <c r="I109" s="314">
        <v>36</v>
      </c>
      <c r="J109" s="315">
        <v>5549.1</v>
      </c>
      <c r="K109" s="320">
        <f t="shared" si="20"/>
        <v>30860.00491971671</v>
      </c>
      <c r="L109" s="317">
        <v>155677503</v>
      </c>
      <c r="M109" s="319">
        <f t="shared" si="19"/>
        <v>15567750.300000001</v>
      </c>
      <c r="N109" s="319"/>
      <c r="O109" s="315">
        <f t="shared" si="21"/>
        <v>171245253.30000001</v>
      </c>
      <c r="P109" s="318" t="s">
        <v>633</v>
      </c>
      <c r="Q109" s="517"/>
      <c r="R109" s="517"/>
      <c r="S109" s="259" t="s">
        <v>82</v>
      </c>
      <c r="T109" s="260" t="s">
        <v>83</v>
      </c>
      <c r="U109" s="261" t="s">
        <v>84</v>
      </c>
      <c r="V109" s="262" t="s">
        <v>85</v>
      </c>
      <c r="W109" s="261" t="s">
        <v>3</v>
      </c>
      <c r="X109" s="259" t="s">
        <v>2</v>
      </c>
      <c r="Y109" s="263" t="s">
        <v>6</v>
      </c>
      <c r="Z109" s="259" t="s">
        <v>86</v>
      </c>
      <c r="AA109" s="259" t="s">
        <v>87</v>
      </c>
      <c r="AB109" s="259" t="s">
        <v>91</v>
      </c>
      <c r="AC109" s="626" t="s">
        <v>313</v>
      </c>
      <c r="AD109" s="261" t="s">
        <v>314</v>
      </c>
      <c r="AE109" s="261" t="s">
        <v>5</v>
      </c>
      <c r="AF109" s="261" t="s">
        <v>4</v>
      </c>
      <c r="AG109" s="261" t="s">
        <v>89</v>
      </c>
      <c r="AH109" s="261" t="s">
        <v>90</v>
      </c>
      <c r="AI109" s="517"/>
      <c r="BB109" s="401">
        <v>41620</v>
      </c>
      <c r="BC109" s="310" t="s">
        <v>2043</v>
      </c>
      <c r="BD109" s="311" t="s">
        <v>2044</v>
      </c>
      <c r="BE109" s="312" t="s">
        <v>594</v>
      </c>
      <c r="BF109" s="313" t="s">
        <v>410</v>
      </c>
      <c r="BG109" s="313">
        <v>120</v>
      </c>
      <c r="BH109" s="312" t="s">
        <v>411</v>
      </c>
      <c r="BI109" s="314"/>
      <c r="BJ109" s="314">
        <v>40</v>
      </c>
      <c r="BK109" s="315">
        <v>376.8</v>
      </c>
      <c r="BL109" s="316">
        <f t="shared" si="32"/>
        <v>16162.419944267514</v>
      </c>
      <c r="BM109" s="317">
        <v>5531335</v>
      </c>
      <c r="BN109" s="315">
        <f t="shared" si="30"/>
        <v>553133.5</v>
      </c>
      <c r="BO109" s="315">
        <f t="shared" si="33"/>
        <v>5531.335</v>
      </c>
      <c r="BP109" s="315">
        <f t="shared" si="31"/>
        <v>6089999.835</v>
      </c>
      <c r="BQ109" s="318" t="s">
        <v>416</v>
      </c>
    </row>
    <row r="110" spans="1:69" x14ac:dyDescent="0.25">
      <c r="A110" s="667">
        <v>41638</v>
      </c>
      <c r="B110" s="310" t="s">
        <v>2209</v>
      </c>
      <c r="C110" s="311" t="s">
        <v>2215</v>
      </c>
      <c r="D110" s="312" t="s">
        <v>702</v>
      </c>
      <c r="E110" s="313" t="s">
        <v>1743</v>
      </c>
      <c r="F110" s="313">
        <v>60</v>
      </c>
      <c r="G110" s="312" t="s">
        <v>423</v>
      </c>
      <c r="H110" s="314"/>
      <c r="I110" s="314">
        <v>36</v>
      </c>
      <c r="J110" s="315">
        <v>5677.95</v>
      </c>
      <c r="K110" s="320">
        <f t="shared" si="20"/>
        <v>30860.004966581251</v>
      </c>
      <c r="L110" s="317">
        <v>159292332</v>
      </c>
      <c r="M110" s="319">
        <f t="shared" si="19"/>
        <v>15929233.200000001</v>
      </c>
      <c r="N110" s="319"/>
      <c r="O110" s="315">
        <f t="shared" si="21"/>
        <v>175221565.19999999</v>
      </c>
      <c r="P110" s="318" t="s">
        <v>633</v>
      </c>
      <c r="Q110" s="517"/>
      <c r="R110" s="517"/>
      <c r="S110" s="558">
        <v>41626</v>
      </c>
      <c r="T110" s="559" t="s">
        <v>2050</v>
      </c>
      <c r="U110" s="560" t="s">
        <v>2051</v>
      </c>
      <c r="V110" s="561" t="s">
        <v>1034</v>
      </c>
      <c r="W110" s="629" t="s">
        <v>1039</v>
      </c>
      <c r="X110" s="629">
        <v>30</v>
      </c>
      <c r="Y110" s="561" t="s">
        <v>2052</v>
      </c>
      <c r="Z110" s="630">
        <v>1000</v>
      </c>
      <c r="AA110" s="630"/>
      <c r="AB110" s="403">
        <v>5352.48</v>
      </c>
      <c r="AC110" s="631">
        <f>AD110/Z110*1.101</f>
        <v>80640.003509999995</v>
      </c>
      <c r="AD110" s="403">
        <v>73242510</v>
      </c>
      <c r="AE110" s="403">
        <f>AD110*10%</f>
        <v>7324251</v>
      </c>
      <c r="AF110" s="403">
        <f>AD110*0.1%</f>
        <v>73242.509999999995</v>
      </c>
      <c r="AG110" s="403">
        <f>AD110+AE110+AF110</f>
        <v>80640003.510000005</v>
      </c>
      <c r="AH110" s="631" t="s">
        <v>663</v>
      </c>
      <c r="AI110" s="517"/>
      <c r="BB110" s="309">
        <v>41624</v>
      </c>
      <c r="BC110" s="310" t="s">
        <v>2059</v>
      </c>
      <c r="BD110" s="311" t="s">
        <v>2061</v>
      </c>
      <c r="BE110" s="312" t="s">
        <v>601</v>
      </c>
      <c r="BF110" s="313" t="s">
        <v>410</v>
      </c>
      <c r="BG110" s="313">
        <v>120</v>
      </c>
      <c r="BH110" s="312" t="s">
        <v>411</v>
      </c>
      <c r="BI110" s="314"/>
      <c r="BJ110" s="314">
        <v>40</v>
      </c>
      <c r="BK110" s="315">
        <v>376.8</v>
      </c>
      <c r="BL110" s="316">
        <f t="shared" si="32"/>
        <v>17622.08062898089</v>
      </c>
      <c r="BM110" s="317">
        <v>6030881</v>
      </c>
      <c r="BN110" s="315">
        <f t="shared" si="30"/>
        <v>603088.1</v>
      </c>
      <c r="BO110" s="315">
        <f t="shared" si="33"/>
        <v>6030.8810000000003</v>
      </c>
      <c r="BP110" s="315">
        <f t="shared" si="31"/>
        <v>6639999.9809999997</v>
      </c>
      <c r="BQ110" s="318" t="s">
        <v>2062</v>
      </c>
    </row>
    <row r="111" spans="1:69" x14ac:dyDescent="0.25">
      <c r="A111" s="667">
        <v>41638</v>
      </c>
      <c r="B111" s="310" t="s">
        <v>2210</v>
      </c>
      <c r="C111" s="311" t="s">
        <v>2216</v>
      </c>
      <c r="D111" s="312" t="s">
        <v>702</v>
      </c>
      <c r="E111" s="313" t="s">
        <v>1743</v>
      </c>
      <c r="F111" s="313">
        <v>60</v>
      </c>
      <c r="G111" s="312" t="s">
        <v>423</v>
      </c>
      <c r="H111" s="314"/>
      <c r="I111" s="314">
        <v>36</v>
      </c>
      <c r="J111" s="315">
        <v>5772.85</v>
      </c>
      <c r="K111" s="320">
        <f t="shared" si="20"/>
        <v>30860.005006192783</v>
      </c>
      <c r="L111" s="317">
        <v>161954709</v>
      </c>
      <c r="M111" s="319">
        <f t="shared" si="19"/>
        <v>16195470.9</v>
      </c>
      <c r="N111" s="319"/>
      <c r="O111" s="315">
        <f t="shared" si="21"/>
        <v>178150179.90000001</v>
      </c>
      <c r="P111" s="318" t="s">
        <v>633</v>
      </c>
      <c r="Q111" s="517"/>
      <c r="R111" s="517"/>
      <c r="S111" s="526"/>
      <c r="T111" s="527"/>
      <c r="U111" s="528"/>
      <c r="V111" s="527"/>
      <c r="W111" s="527"/>
      <c r="X111" s="527"/>
      <c r="Y111" s="527"/>
      <c r="Z111" s="555"/>
      <c r="AA111" s="555"/>
      <c r="AB111" s="556"/>
      <c r="AC111" s="557"/>
      <c r="AD111" s="556"/>
      <c r="AE111" s="556"/>
      <c r="AF111" s="556"/>
      <c r="AG111" s="556"/>
      <c r="AH111" s="557"/>
      <c r="AI111" s="517"/>
      <c r="BB111" s="309">
        <v>41635</v>
      </c>
      <c r="BC111" s="310" t="s">
        <v>2224</v>
      </c>
      <c r="BD111" s="311" t="s">
        <v>2220</v>
      </c>
      <c r="BE111" s="312" t="s">
        <v>664</v>
      </c>
      <c r="BF111" s="313" t="s">
        <v>410</v>
      </c>
      <c r="BG111" s="313">
        <v>120</v>
      </c>
      <c r="BH111" s="312" t="s">
        <v>411</v>
      </c>
      <c r="BI111" s="314"/>
      <c r="BJ111" s="314">
        <v>40</v>
      </c>
      <c r="BK111" s="315">
        <v>376.8</v>
      </c>
      <c r="BL111" s="316">
        <f t="shared" si="32"/>
        <v>16162.419944267514</v>
      </c>
      <c r="BM111" s="317">
        <v>5531335</v>
      </c>
      <c r="BN111" s="315">
        <f t="shared" si="30"/>
        <v>553133.5</v>
      </c>
      <c r="BO111" s="315">
        <f t="shared" si="33"/>
        <v>5531.335</v>
      </c>
      <c r="BP111" s="315">
        <f t="shared" si="31"/>
        <v>6089999.835</v>
      </c>
      <c r="BQ111" s="318" t="s">
        <v>416</v>
      </c>
    </row>
    <row r="112" spans="1:69" x14ac:dyDescent="0.25">
      <c r="A112" s="667">
        <v>41639</v>
      </c>
      <c r="B112" s="310"/>
      <c r="C112" s="311" t="s">
        <v>2244</v>
      </c>
      <c r="D112" s="312"/>
      <c r="E112" s="313" t="s">
        <v>2252</v>
      </c>
      <c r="F112" s="313">
        <v>60</v>
      </c>
      <c r="G112" s="312" t="s">
        <v>423</v>
      </c>
      <c r="H112" s="314"/>
      <c r="I112" s="314"/>
      <c r="J112" s="315"/>
      <c r="K112" s="320"/>
      <c r="L112" s="317">
        <v>183305322</v>
      </c>
      <c r="M112" s="319">
        <f t="shared" si="19"/>
        <v>18330532.199999999</v>
      </c>
      <c r="N112" s="319"/>
      <c r="O112" s="315">
        <f t="shared" si="21"/>
        <v>201635854.19999999</v>
      </c>
      <c r="P112" s="318" t="s">
        <v>633</v>
      </c>
      <c r="Q112" s="517"/>
      <c r="R112" s="517"/>
      <c r="S112" s="534"/>
      <c r="T112" s="535"/>
      <c r="U112" s="536"/>
      <c r="V112" s="535"/>
      <c r="W112" s="535"/>
      <c r="X112" s="535"/>
      <c r="Y112" s="535"/>
      <c r="Z112" s="571"/>
      <c r="AA112" s="571"/>
      <c r="AB112" s="572"/>
      <c r="AC112" s="569"/>
      <c r="AD112" s="572"/>
      <c r="AE112" s="572"/>
      <c r="AF112" s="572"/>
      <c r="AG112" s="572"/>
      <c r="AH112" s="569"/>
      <c r="AI112" s="517"/>
      <c r="BB112" s="309">
        <v>41613</v>
      </c>
      <c r="BC112" s="310" t="s">
        <v>1980</v>
      </c>
      <c r="BD112" s="311" t="s">
        <v>1981</v>
      </c>
      <c r="BE112" s="312" t="s">
        <v>977</v>
      </c>
      <c r="BF112" s="321" t="s">
        <v>648</v>
      </c>
      <c r="BG112" s="321">
        <v>28</v>
      </c>
      <c r="BH112" s="312" t="s">
        <v>649</v>
      </c>
      <c r="BI112" s="322">
        <v>1000</v>
      </c>
      <c r="BJ112" s="322"/>
      <c r="BK112" s="323">
        <v>5460</v>
      </c>
      <c r="BL112" s="324">
        <f t="shared" ref="BL112:BL121" si="34">BM112/BI112*1.101</f>
        <v>73499.996490000005</v>
      </c>
      <c r="BM112" s="323">
        <v>66757490</v>
      </c>
      <c r="BN112" s="323">
        <f t="shared" si="30"/>
        <v>6675749</v>
      </c>
      <c r="BO112" s="323">
        <f t="shared" si="33"/>
        <v>66757.490000000005</v>
      </c>
      <c r="BP112" s="323">
        <f t="shared" si="31"/>
        <v>73499996.489999995</v>
      </c>
      <c r="BQ112" s="324" t="s">
        <v>736</v>
      </c>
    </row>
    <row r="113" spans="1:69" x14ac:dyDescent="0.25">
      <c r="A113" s="667">
        <v>41639</v>
      </c>
      <c r="B113" s="310"/>
      <c r="C113" s="311" t="s">
        <v>2245</v>
      </c>
      <c r="D113" s="312"/>
      <c r="E113" s="313" t="s">
        <v>2252</v>
      </c>
      <c r="F113" s="313">
        <v>60</v>
      </c>
      <c r="G113" s="312" t="s">
        <v>420</v>
      </c>
      <c r="H113" s="314"/>
      <c r="I113" s="314"/>
      <c r="J113" s="315"/>
      <c r="K113" s="320"/>
      <c r="L113" s="317">
        <v>73878844</v>
      </c>
      <c r="M113" s="319">
        <f t="shared" si="19"/>
        <v>7387884.4000000004</v>
      </c>
      <c r="N113" s="319"/>
      <c r="O113" s="315">
        <f t="shared" si="21"/>
        <v>81266728.400000006</v>
      </c>
      <c r="P113" s="318" t="s">
        <v>633</v>
      </c>
      <c r="Q113" s="517"/>
      <c r="R113" s="517"/>
      <c r="S113" s="542"/>
      <c r="T113" s="519"/>
      <c r="U113" s="520"/>
      <c r="V113" s="519"/>
      <c r="W113" s="519"/>
      <c r="X113" s="519"/>
      <c r="Y113" s="519"/>
      <c r="Z113" s="573"/>
      <c r="AA113" s="573"/>
      <c r="AB113" s="574"/>
      <c r="AC113" s="570"/>
      <c r="AD113" s="574"/>
      <c r="AE113" s="574"/>
      <c r="AF113" s="574"/>
      <c r="AG113" s="574"/>
      <c r="AH113" s="570"/>
      <c r="AI113" s="517"/>
      <c r="BB113" s="309">
        <v>41620</v>
      </c>
      <c r="BC113" s="310" t="s">
        <v>1990</v>
      </c>
      <c r="BD113" s="311" t="s">
        <v>1991</v>
      </c>
      <c r="BE113" s="312" t="s">
        <v>977</v>
      </c>
      <c r="BF113" s="321" t="s">
        <v>648</v>
      </c>
      <c r="BG113" s="321">
        <v>28</v>
      </c>
      <c r="BH113" s="312" t="s">
        <v>649</v>
      </c>
      <c r="BI113" s="322">
        <v>1000</v>
      </c>
      <c r="BJ113" s="322"/>
      <c r="BK113" s="323">
        <v>5460</v>
      </c>
      <c r="BL113" s="324">
        <f t="shared" si="34"/>
        <v>73499.996490000005</v>
      </c>
      <c r="BM113" s="323">
        <v>66757490</v>
      </c>
      <c r="BN113" s="323">
        <f t="shared" si="30"/>
        <v>6675749</v>
      </c>
      <c r="BO113" s="323">
        <f t="shared" si="33"/>
        <v>66757.490000000005</v>
      </c>
      <c r="BP113" s="323">
        <f t="shared" si="31"/>
        <v>73499996.489999995</v>
      </c>
      <c r="BQ113" s="324" t="s">
        <v>736</v>
      </c>
    </row>
    <row r="114" spans="1:69" ht="15.75" x14ac:dyDescent="0.25">
      <c r="A114" s="667">
        <v>41639</v>
      </c>
      <c r="B114" s="310"/>
      <c r="C114" s="311" t="s">
        <v>2246</v>
      </c>
      <c r="D114" s="312"/>
      <c r="E114" s="313" t="s">
        <v>2252</v>
      </c>
      <c r="F114" s="313">
        <v>60</v>
      </c>
      <c r="G114" s="312" t="s">
        <v>423</v>
      </c>
      <c r="H114" s="314"/>
      <c r="I114" s="314"/>
      <c r="J114" s="315"/>
      <c r="K114" s="320"/>
      <c r="L114" s="317">
        <v>125662304</v>
      </c>
      <c r="M114" s="319">
        <f t="shared" si="19"/>
        <v>12566230.4</v>
      </c>
      <c r="N114" s="319"/>
      <c r="O114" s="315">
        <f t="shared" si="21"/>
        <v>138228534.40000001</v>
      </c>
      <c r="P114" s="318" t="s">
        <v>633</v>
      </c>
      <c r="Q114" s="517"/>
      <c r="R114" s="517"/>
      <c r="S114" s="259" t="s">
        <v>82</v>
      </c>
      <c r="T114" s="260" t="s">
        <v>83</v>
      </c>
      <c r="U114" s="261" t="s">
        <v>84</v>
      </c>
      <c r="V114" s="262" t="s">
        <v>85</v>
      </c>
      <c r="W114" s="261" t="s">
        <v>3</v>
      </c>
      <c r="X114" s="259" t="s">
        <v>2</v>
      </c>
      <c r="Y114" s="263" t="s">
        <v>6</v>
      </c>
      <c r="Z114" s="259" t="s">
        <v>86</v>
      </c>
      <c r="AA114" s="259" t="s">
        <v>87</v>
      </c>
      <c r="AB114" s="259" t="s">
        <v>91</v>
      </c>
      <c r="AC114" s="626" t="s">
        <v>313</v>
      </c>
      <c r="AD114" s="261" t="s">
        <v>314</v>
      </c>
      <c r="AE114" s="261" t="s">
        <v>5</v>
      </c>
      <c r="AF114" s="261" t="s">
        <v>4</v>
      </c>
      <c r="AG114" s="261" t="s">
        <v>89</v>
      </c>
      <c r="AH114" s="261" t="s">
        <v>90</v>
      </c>
      <c r="AI114" s="517"/>
      <c r="BB114" s="309">
        <v>41625</v>
      </c>
      <c r="BC114" s="310" t="s">
        <v>2048</v>
      </c>
      <c r="BD114" s="311" t="s">
        <v>2049</v>
      </c>
      <c r="BE114" s="312" t="s">
        <v>1035</v>
      </c>
      <c r="BF114" s="321" t="s">
        <v>648</v>
      </c>
      <c r="BG114" s="321">
        <v>28</v>
      </c>
      <c r="BH114" s="312" t="s">
        <v>649</v>
      </c>
      <c r="BI114" s="322">
        <v>2000</v>
      </c>
      <c r="BJ114" s="322"/>
      <c r="BK114" s="662">
        <v>10920</v>
      </c>
      <c r="BL114" s="324">
        <f t="shared" si="34"/>
        <v>73499.996490000005</v>
      </c>
      <c r="BM114" s="323">
        <v>133514980</v>
      </c>
      <c r="BN114" s="323">
        <f t="shared" si="30"/>
        <v>13351498</v>
      </c>
      <c r="BO114" s="323">
        <f t="shared" si="33"/>
        <v>133514.98000000001</v>
      </c>
      <c r="BP114" s="323">
        <f t="shared" si="31"/>
        <v>146999992.97999999</v>
      </c>
      <c r="BQ114" s="324" t="s">
        <v>736</v>
      </c>
    </row>
    <row r="115" spans="1:69" x14ac:dyDescent="0.25">
      <c r="A115" s="667">
        <v>41639</v>
      </c>
      <c r="B115" s="310"/>
      <c r="C115" s="311" t="s">
        <v>2247</v>
      </c>
      <c r="D115" s="312"/>
      <c r="E115" s="313" t="s">
        <v>2252</v>
      </c>
      <c r="F115" s="313">
        <v>60</v>
      </c>
      <c r="G115" s="312" t="s">
        <v>420</v>
      </c>
      <c r="H115" s="314"/>
      <c r="I115" s="314"/>
      <c r="J115" s="315"/>
      <c r="K115" s="320"/>
      <c r="L115" s="317">
        <v>120420582</v>
      </c>
      <c r="M115" s="319">
        <f t="shared" si="19"/>
        <v>12042058.200000001</v>
      </c>
      <c r="N115" s="319"/>
      <c r="O115" s="315">
        <f t="shared" si="21"/>
        <v>132462640.2</v>
      </c>
      <c r="P115" s="318" t="s">
        <v>633</v>
      </c>
      <c r="Q115" s="517"/>
      <c r="R115" s="517"/>
      <c r="S115" s="558">
        <v>41621</v>
      </c>
      <c r="T115" s="559" t="s">
        <v>2045</v>
      </c>
      <c r="U115" s="560" t="s">
        <v>2046</v>
      </c>
      <c r="V115" s="561" t="s">
        <v>598</v>
      </c>
      <c r="W115" s="562" t="s">
        <v>343</v>
      </c>
      <c r="X115" s="562">
        <v>58</v>
      </c>
      <c r="Y115" s="561" t="s">
        <v>344</v>
      </c>
      <c r="Z115" s="563">
        <v>22</v>
      </c>
      <c r="AA115" s="563"/>
      <c r="AB115" s="319">
        <v>414.7</v>
      </c>
      <c r="AC115" s="633">
        <f>(AD115/AB115)*1.101</f>
        <v>4907.1625753556782</v>
      </c>
      <c r="AD115" s="565">
        <v>1848320</v>
      </c>
      <c r="AE115" s="319">
        <f>AD115*10%</f>
        <v>184832</v>
      </c>
      <c r="AF115" s="319">
        <f>AD115*0.1%</f>
        <v>1848.32</v>
      </c>
      <c r="AG115" s="319">
        <f>AD115+AE115+AF115</f>
        <v>2035000.3200000001</v>
      </c>
      <c r="AH115" s="566" t="s">
        <v>611</v>
      </c>
      <c r="AI115" s="517"/>
      <c r="BB115" s="309">
        <v>41628</v>
      </c>
      <c r="BC115" s="310" t="s">
        <v>2096</v>
      </c>
      <c r="BD115" s="311" t="s">
        <v>2187</v>
      </c>
      <c r="BE115" s="312" t="s">
        <v>1029</v>
      </c>
      <c r="BF115" s="321" t="s">
        <v>648</v>
      </c>
      <c r="BG115" s="321">
        <v>28</v>
      </c>
      <c r="BH115" s="312" t="s">
        <v>649</v>
      </c>
      <c r="BI115" s="322">
        <v>1000</v>
      </c>
      <c r="BJ115" s="322"/>
      <c r="BK115" s="323">
        <v>5460</v>
      </c>
      <c r="BL115" s="324">
        <f t="shared" si="34"/>
        <v>74999.998890000003</v>
      </c>
      <c r="BM115" s="323">
        <v>68119890</v>
      </c>
      <c r="BN115" s="323">
        <f t="shared" si="30"/>
        <v>6811989</v>
      </c>
      <c r="BO115" s="323">
        <f t="shared" si="33"/>
        <v>68119.89</v>
      </c>
      <c r="BP115" s="323">
        <f t="shared" si="31"/>
        <v>74999998.890000001</v>
      </c>
      <c r="BQ115" s="324" t="s">
        <v>453</v>
      </c>
    </row>
    <row r="116" spans="1:69" x14ac:dyDescent="0.25">
      <c r="A116" s="667">
        <v>41639</v>
      </c>
      <c r="B116" s="310"/>
      <c r="C116" s="311" t="s">
        <v>2248</v>
      </c>
      <c r="D116" s="312"/>
      <c r="E116" s="313" t="s">
        <v>2252</v>
      </c>
      <c r="F116" s="313">
        <v>60</v>
      </c>
      <c r="G116" s="312" t="s">
        <v>423</v>
      </c>
      <c r="H116" s="314"/>
      <c r="I116" s="314"/>
      <c r="J116" s="315"/>
      <c r="K116" s="320"/>
      <c r="L116" s="317">
        <v>275145383</v>
      </c>
      <c r="M116" s="319">
        <f t="shared" si="19"/>
        <v>27514538.300000001</v>
      </c>
      <c r="N116" s="319"/>
      <c r="O116" s="315">
        <f t="shared" si="21"/>
        <v>302659921.30000001</v>
      </c>
      <c r="P116" s="318" t="s">
        <v>633</v>
      </c>
      <c r="Q116" s="517"/>
      <c r="R116" s="517"/>
      <c r="S116" s="526"/>
      <c r="T116" s="527"/>
      <c r="U116" s="528"/>
      <c r="V116" s="527"/>
      <c r="W116" s="529"/>
      <c r="X116" s="529"/>
      <c r="Y116" s="527"/>
      <c r="Z116" s="530"/>
      <c r="AA116" s="530"/>
      <c r="AB116" s="531"/>
      <c r="AC116" s="532"/>
      <c r="AD116" s="533"/>
      <c r="AE116" s="531"/>
      <c r="AF116" s="531"/>
      <c r="AG116" s="531"/>
      <c r="AH116" s="548"/>
      <c r="AI116" s="517"/>
      <c r="BB116" s="309">
        <v>41638</v>
      </c>
      <c r="BC116" s="310" t="s">
        <v>2230</v>
      </c>
      <c r="BD116" s="311" t="s">
        <v>2233</v>
      </c>
      <c r="BE116" s="312" t="s">
        <v>1041</v>
      </c>
      <c r="BF116" s="321" t="s">
        <v>648</v>
      </c>
      <c r="BG116" s="321">
        <v>28</v>
      </c>
      <c r="BH116" s="312" t="s">
        <v>2234</v>
      </c>
      <c r="BI116" s="322">
        <v>1680</v>
      </c>
      <c r="BJ116" s="322"/>
      <c r="BK116" s="323">
        <v>5224.8</v>
      </c>
      <c r="BL116" s="324">
        <f t="shared" si="34"/>
        <v>30000.004091071431</v>
      </c>
      <c r="BM116" s="323">
        <v>45776573</v>
      </c>
      <c r="BN116" s="323">
        <f t="shared" si="30"/>
        <v>4577657.3</v>
      </c>
      <c r="BO116" s="323">
        <f t="shared" si="33"/>
        <v>45776.573000000004</v>
      </c>
      <c r="BP116" s="323">
        <f t="shared" si="31"/>
        <v>50400006.872999996</v>
      </c>
      <c r="BQ116" s="324" t="s">
        <v>736</v>
      </c>
    </row>
    <row r="117" spans="1:69" x14ac:dyDescent="0.25">
      <c r="A117" s="667">
        <v>41639</v>
      </c>
      <c r="B117" s="310"/>
      <c r="C117" s="311" t="s">
        <v>2249</v>
      </c>
      <c r="D117" s="312"/>
      <c r="E117" s="313" t="s">
        <v>2252</v>
      </c>
      <c r="F117" s="313">
        <v>60</v>
      </c>
      <c r="G117" s="312" t="s">
        <v>420</v>
      </c>
      <c r="H117" s="314"/>
      <c r="I117" s="314"/>
      <c r="J117" s="315"/>
      <c r="K117" s="320"/>
      <c r="L117" s="317">
        <v>113651711</v>
      </c>
      <c r="M117" s="319">
        <f t="shared" si="19"/>
        <v>11365171.100000001</v>
      </c>
      <c r="N117" s="319"/>
      <c r="O117" s="315">
        <f t="shared" si="21"/>
        <v>125016882.09999999</v>
      </c>
      <c r="P117" s="318" t="s">
        <v>633</v>
      </c>
      <c r="Q117" s="517"/>
      <c r="R117" s="517"/>
      <c r="S117" s="534"/>
      <c r="T117" s="535"/>
      <c r="U117" s="536"/>
      <c r="V117" s="535"/>
      <c r="W117" s="537"/>
      <c r="X117" s="537"/>
      <c r="Y117" s="535"/>
      <c r="Z117" s="538"/>
      <c r="AA117" s="538"/>
      <c r="AB117" s="539"/>
      <c r="AC117" s="540"/>
      <c r="AD117" s="541"/>
      <c r="AE117" s="539"/>
      <c r="AF117" s="539"/>
      <c r="AG117" s="539"/>
      <c r="AH117" s="549"/>
      <c r="AI117" s="517"/>
      <c r="BB117" s="309">
        <v>41638</v>
      </c>
      <c r="BC117" s="310" t="s">
        <v>2232</v>
      </c>
      <c r="BD117" s="311" t="s">
        <v>2239</v>
      </c>
      <c r="BE117" s="312" t="s">
        <v>1043</v>
      </c>
      <c r="BF117" s="321" t="s">
        <v>648</v>
      </c>
      <c r="BG117" s="321">
        <v>28</v>
      </c>
      <c r="BH117" s="312" t="s">
        <v>1213</v>
      </c>
      <c r="BI117" s="322">
        <v>2000</v>
      </c>
      <c r="BJ117" s="322"/>
      <c r="BK117" s="323">
        <v>5360</v>
      </c>
      <c r="BL117" s="324">
        <f t="shared" si="34"/>
        <v>19999.995299999999</v>
      </c>
      <c r="BM117" s="323">
        <v>36330600</v>
      </c>
      <c r="BN117" s="323">
        <f t="shared" si="30"/>
        <v>3633060</v>
      </c>
      <c r="BO117" s="323">
        <f t="shared" si="33"/>
        <v>36330.6</v>
      </c>
      <c r="BP117" s="323">
        <f t="shared" si="31"/>
        <v>39999990.600000001</v>
      </c>
      <c r="BQ117" s="324" t="s">
        <v>652</v>
      </c>
    </row>
    <row r="118" spans="1:69" x14ac:dyDescent="0.25">
      <c r="A118" s="667"/>
      <c r="B118" s="310"/>
      <c r="C118" s="311"/>
      <c r="D118" s="312"/>
      <c r="E118" s="313"/>
      <c r="F118" s="313"/>
      <c r="G118" s="312"/>
      <c r="H118" s="314"/>
      <c r="I118" s="314"/>
      <c r="J118" s="315"/>
      <c r="K118" s="320"/>
      <c r="L118" s="317"/>
      <c r="M118" s="319">
        <f t="shared" si="19"/>
        <v>0</v>
      </c>
      <c r="N118" s="319"/>
      <c r="O118" s="315">
        <f t="shared" si="21"/>
        <v>0</v>
      </c>
      <c r="P118" s="318" t="s">
        <v>633</v>
      </c>
      <c r="Q118" s="517"/>
      <c r="R118" s="517"/>
      <c r="S118" s="542"/>
      <c r="T118" s="519"/>
      <c r="U118" s="520"/>
      <c r="V118" s="519"/>
      <c r="W118" s="543"/>
      <c r="X118" s="543"/>
      <c r="Y118" s="519"/>
      <c r="Z118" s="544"/>
      <c r="AA118" s="544"/>
      <c r="AB118" s="545"/>
      <c r="AC118" s="546"/>
      <c r="AD118" s="547"/>
      <c r="AE118" s="545"/>
      <c r="AF118" s="545"/>
      <c r="AG118" s="545"/>
      <c r="AH118" s="550"/>
      <c r="AI118" s="517"/>
      <c r="BB118" s="309">
        <v>41638</v>
      </c>
      <c r="BC118" s="310" t="s">
        <v>2243</v>
      </c>
      <c r="BD118" s="311" t="s">
        <v>2240</v>
      </c>
      <c r="BE118" s="312" t="s">
        <v>1041</v>
      </c>
      <c r="BF118" s="321" t="s">
        <v>648</v>
      </c>
      <c r="BG118" s="321">
        <v>28</v>
      </c>
      <c r="BH118" s="312" t="s">
        <v>2234</v>
      </c>
      <c r="BI118" s="322">
        <v>788</v>
      </c>
      <c r="BJ118" s="322"/>
      <c r="BK118" s="323">
        <v>2450.6799999999998</v>
      </c>
      <c r="BL118" s="324">
        <f t="shared" si="34"/>
        <v>30000.0032893401</v>
      </c>
      <c r="BM118" s="323">
        <v>21471392</v>
      </c>
      <c r="BN118" s="323">
        <f t="shared" si="30"/>
        <v>2147139.2000000002</v>
      </c>
      <c r="BO118" s="323">
        <f t="shared" si="33"/>
        <v>21471.392</v>
      </c>
      <c r="BP118" s="323">
        <f t="shared" si="31"/>
        <v>23640002.592</v>
      </c>
      <c r="BQ118" s="324" t="s">
        <v>736</v>
      </c>
    </row>
    <row r="119" spans="1:69" ht="15.75" x14ac:dyDescent="0.25">
      <c r="A119" s="667"/>
      <c r="B119" s="310"/>
      <c r="C119" s="311"/>
      <c r="D119" s="312"/>
      <c r="E119" s="313"/>
      <c r="F119" s="313"/>
      <c r="G119" s="312"/>
      <c r="H119" s="314"/>
      <c r="I119" s="314"/>
      <c r="J119" s="315"/>
      <c r="K119" s="320"/>
      <c r="L119" s="317"/>
      <c r="M119" s="319"/>
      <c r="N119" s="319"/>
      <c r="O119" s="315"/>
      <c r="P119" s="318"/>
      <c r="Q119" s="517"/>
      <c r="R119" s="517"/>
      <c r="S119" s="259" t="s">
        <v>82</v>
      </c>
      <c r="T119" s="260" t="s">
        <v>83</v>
      </c>
      <c r="U119" s="261" t="s">
        <v>84</v>
      </c>
      <c r="V119" s="262" t="s">
        <v>85</v>
      </c>
      <c r="W119" s="261" t="s">
        <v>3</v>
      </c>
      <c r="X119" s="259" t="s">
        <v>2</v>
      </c>
      <c r="Y119" s="263" t="s">
        <v>6</v>
      </c>
      <c r="Z119" s="259" t="s">
        <v>86</v>
      </c>
      <c r="AA119" s="259" t="s">
        <v>87</v>
      </c>
      <c r="AB119" s="259" t="s">
        <v>91</v>
      </c>
      <c r="AC119" s="626" t="s">
        <v>313</v>
      </c>
      <c r="AD119" s="261" t="s">
        <v>314</v>
      </c>
      <c r="AE119" s="261" t="s">
        <v>5</v>
      </c>
      <c r="AF119" s="261" t="s">
        <v>4</v>
      </c>
      <c r="AG119" s="261" t="s">
        <v>89</v>
      </c>
      <c r="AH119" s="261" t="s">
        <v>90</v>
      </c>
      <c r="AI119" s="517"/>
      <c r="BB119" s="309">
        <v>41638</v>
      </c>
      <c r="BC119" s="310" t="s">
        <v>2242</v>
      </c>
      <c r="BD119" s="311" t="s">
        <v>2241</v>
      </c>
      <c r="BE119" s="312" t="s">
        <v>1038</v>
      </c>
      <c r="BF119" s="321" t="s">
        <v>648</v>
      </c>
      <c r="BG119" s="321">
        <v>28</v>
      </c>
      <c r="BH119" s="312" t="s">
        <v>649</v>
      </c>
      <c r="BI119" s="322">
        <v>1000</v>
      </c>
      <c r="BJ119" s="322"/>
      <c r="BK119" s="323">
        <v>5460</v>
      </c>
      <c r="BL119" s="324">
        <f t="shared" si="34"/>
        <v>103999.99758</v>
      </c>
      <c r="BM119" s="323">
        <v>94459580</v>
      </c>
      <c r="BN119" s="323">
        <f t="shared" si="30"/>
        <v>9445958</v>
      </c>
      <c r="BO119" s="323">
        <f t="shared" si="33"/>
        <v>94459.58</v>
      </c>
      <c r="BP119" s="323">
        <f t="shared" si="31"/>
        <v>103999997.58</v>
      </c>
      <c r="BQ119" s="324" t="s">
        <v>731</v>
      </c>
    </row>
    <row r="120" spans="1:69" x14ac:dyDescent="0.25">
      <c r="A120" s="663">
        <v>41610</v>
      </c>
      <c r="B120" s="413" t="s">
        <v>1971</v>
      </c>
      <c r="C120" s="414" t="s">
        <v>1972</v>
      </c>
      <c r="D120" s="415" t="s">
        <v>1025</v>
      </c>
      <c r="E120" s="426" t="s">
        <v>1776</v>
      </c>
      <c r="F120" s="426">
        <v>70</v>
      </c>
      <c r="G120" s="415" t="s">
        <v>1777</v>
      </c>
      <c r="H120" s="427"/>
      <c r="I120" s="427">
        <v>6</v>
      </c>
      <c r="J120" s="428">
        <v>1100</v>
      </c>
      <c r="K120" s="420">
        <f t="shared" ref="K120:K123" si="35">(L120/J120)*1.101</f>
        <v>24673.41</v>
      </c>
      <c r="L120" s="428">
        <v>24651000</v>
      </c>
      <c r="M120" s="428">
        <f>L120*10%</f>
        <v>2465100</v>
      </c>
      <c r="N120" s="428">
        <f>L120*0.1%</f>
        <v>24651</v>
      </c>
      <c r="O120" s="428">
        <f>L120+M120+N120</f>
        <v>27140751</v>
      </c>
      <c r="P120" s="429" t="s">
        <v>1973</v>
      </c>
      <c r="Q120" s="554"/>
      <c r="R120" s="554"/>
      <c r="S120" s="309">
        <v>41612</v>
      </c>
      <c r="T120" s="310" t="s">
        <v>1992</v>
      </c>
      <c r="U120" s="311" t="s">
        <v>1993</v>
      </c>
      <c r="V120" s="312" t="s">
        <v>553</v>
      </c>
      <c r="W120" s="313" t="s">
        <v>521</v>
      </c>
      <c r="X120" s="313">
        <v>230</v>
      </c>
      <c r="Y120" s="312" t="s">
        <v>344</v>
      </c>
      <c r="Z120" s="314">
        <v>6</v>
      </c>
      <c r="AA120" s="314"/>
      <c r="AB120" s="315">
        <v>448.5</v>
      </c>
      <c r="AC120" s="320">
        <f>AD120/Z120*1.101</f>
        <v>3468150</v>
      </c>
      <c r="AD120" s="317">
        <v>18900000</v>
      </c>
      <c r="AE120" s="319">
        <f>AD120*10%</f>
        <v>1890000</v>
      </c>
      <c r="AF120" s="319">
        <f>AD120*0.1%</f>
        <v>18900</v>
      </c>
      <c r="AG120" s="315">
        <f>AD120+AE120+AF120</f>
        <v>20808900</v>
      </c>
      <c r="AH120" s="318" t="s">
        <v>1998</v>
      </c>
      <c r="AI120" s="554"/>
      <c r="BB120" s="309">
        <v>41635</v>
      </c>
      <c r="BC120" s="310" t="s">
        <v>2185</v>
      </c>
      <c r="BD120" s="311" t="s">
        <v>2186</v>
      </c>
      <c r="BE120" s="312" t="s">
        <v>1044</v>
      </c>
      <c r="BF120" s="321" t="s">
        <v>1719</v>
      </c>
      <c r="BG120" s="321">
        <v>26</v>
      </c>
      <c r="BH120" s="312" t="s">
        <v>649</v>
      </c>
      <c r="BI120" s="322">
        <v>200</v>
      </c>
      <c r="BJ120" s="322"/>
      <c r="BK120" s="323">
        <v>1092</v>
      </c>
      <c r="BL120" s="324">
        <f t="shared" si="34"/>
        <v>105000.00285</v>
      </c>
      <c r="BM120" s="323">
        <v>19073570</v>
      </c>
      <c r="BN120" s="323">
        <f t="shared" si="30"/>
        <v>1907357</v>
      </c>
      <c r="BO120" s="323">
        <f t="shared" si="33"/>
        <v>19073.57</v>
      </c>
      <c r="BP120" s="323">
        <f t="shared" si="31"/>
        <v>21000000.57</v>
      </c>
      <c r="BQ120" s="324" t="s">
        <v>2189</v>
      </c>
    </row>
    <row r="121" spans="1:69" x14ac:dyDescent="0.25">
      <c r="A121" s="663">
        <v>41610</v>
      </c>
      <c r="B121" s="413" t="s">
        <v>1974</v>
      </c>
      <c r="C121" s="414" t="s">
        <v>1975</v>
      </c>
      <c r="D121" s="415" t="s">
        <v>1976</v>
      </c>
      <c r="E121" s="426" t="s">
        <v>1776</v>
      </c>
      <c r="F121" s="426">
        <v>70</v>
      </c>
      <c r="G121" s="415" t="s">
        <v>1777</v>
      </c>
      <c r="H121" s="427"/>
      <c r="I121" s="427"/>
      <c r="J121" s="428">
        <v>12.85</v>
      </c>
      <c r="K121" s="420">
        <f t="shared" si="35"/>
        <v>24673.452840466929</v>
      </c>
      <c r="L121" s="428">
        <v>287969</v>
      </c>
      <c r="M121" s="428">
        <f t="shared" ref="M121:M140" si="36">L121*10%</f>
        <v>28796.9</v>
      </c>
      <c r="N121" s="428">
        <f t="shared" ref="N121:N140" si="37">L121*0.1%</f>
        <v>287.96899999999999</v>
      </c>
      <c r="O121" s="428">
        <f t="shared" ref="O121:O140" si="38">L121+M121+N121</f>
        <v>317053.86900000001</v>
      </c>
      <c r="P121" s="429" t="s">
        <v>1973</v>
      </c>
      <c r="Q121" s="554"/>
      <c r="R121" s="554"/>
      <c r="S121" s="558">
        <v>41612</v>
      </c>
      <c r="T121" s="559" t="s">
        <v>1994</v>
      </c>
      <c r="U121" s="560" t="s">
        <v>1995</v>
      </c>
      <c r="V121" s="561" t="s">
        <v>560</v>
      </c>
      <c r="W121" s="562" t="s">
        <v>521</v>
      </c>
      <c r="X121" s="562">
        <v>230</v>
      </c>
      <c r="Y121" s="561" t="s">
        <v>344</v>
      </c>
      <c r="Z121" s="563">
        <v>2</v>
      </c>
      <c r="AA121" s="563"/>
      <c r="AB121" s="319">
        <v>149.5</v>
      </c>
      <c r="AC121" s="564">
        <f>AD121/Z121*1.101</f>
        <v>3468150</v>
      </c>
      <c r="AD121" s="565">
        <v>6300000</v>
      </c>
      <c r="AE121" s="319">
        <f>AD121*10%</f>
        <v>630000</v>
      </c>
      <c r="AF121" s="319">
        <f>AD121*0.1%</f>
        <v>6300</v>
      </c>
      <c r="AG121" s="319">
        <f>AD121+AE121+AF121</f>
        <v>6936300</v>
      </c>
      <c r="AH121" s="566" t="s">
        <v>1998</v>
      </c>
      <c r="AI121" s="554"/>
      <c r="BB121" s="309">
        <v>41638</v>
      </c>
      <c r="BC121" s="310" t="s">
        <v>2238</v>
      </c>
      <c r="BD121" s="311" t="s">
        <v>2231</v>
      </c>
      <c r="BE121" s="312" t="s">
        <v>1043</v>
      </c>
      <c r="BF121" s="321" t="s">
        <v>1719</v>
      </c>
      <c r="BG121" s="321">
        <v>26</v>
      </c>
      <c r="BH121" s="312" t="s">
        <v>649</v>
      </c>
      <c r="BI121" s="322">
        <v>500</v>
      </c>
      <c r="BJ121" s="322"/>
      <c r="BK121" s="323">
        <v>2730</v>
      </c>
      <c r="BL121" s="324">
        <f t="shared" si="34"/>
        <v>103999.99758</v>
      </c>
      <c r="BM121" s="323">
        <v>47229790</v>
      </c>
      <c r="BN121" s="323">
        <f t="shared" si="30"/>
        <v>4722979</v>
      </c>
      <c r="BO121" s="323">
        <f t="shared" si="33"/>
        <v>47229.79</v>
      </c>
      <c r="BP121" s="323">
        <f t="shared" si="31"/>
        <v>51999998.789999999</v>
      </c>
      <c r="BQ121" s="324" t="s">
        <v>652</v>
      </c>
    </row>
    <row r="122" spans="1:69" x14ac:dyDescent="0.25">
      <c r="A122" s="663">
        <v>41611</v>
      </c>
      <c r="B122" s="413" t="s">
        <v>1977</v>
      </c>
      <c r="C122" s="414" t="s">
        <v>1978</v>
      </c>
      <c r="D122" s="415" t="s">
        <v>1028</v>
      </c>
      <c r="E122" s="426" t="s">
        <v>1776</v>
      </c>
      <c r="F122" s="426">
        <v>70</v>
      </c>
      <c r="G122" s="415" t="s">
        <v>1777</v>
      </c>
      <c r="H122" s="427"/>
      <c r="I122" s="427">
        <v>12</v>
      </c>
      <c r="J122" s="428">
        <v>2104.4</v>
      </c>
      <c r="K122" s="420">
        <f t="shared" si="35"/>
        <v>25300.000066052082</v>
      </c>
      <c r="L122" s="428">
        <v>48357239</v>
      </c>
      <c r="M122" s="428">
        <f t="shared" si="36"/>
        <v>4835723.9000000004</v>
      </c>
      <c r="N122" s="428">
        <f t="shared" si="37"/>
        <v>48357.239000000001</v>
      </c>
      <c r="O122" s="428">
        <f t="shared" si="38"/>
        <v>53241320.138999999</v>
      </c>
      <c r="P122" s="429" t="s">
        <v>1591</v>
      </c>
      <c r="Q122" s="554"/>
      <c r="R122" s="554"/>
      <c r="S122" s="309">
        <v>41631</v>
      </c>
      <c r="T122" s="310" t="s">
        <v>2087</v>
      </c>
      <c r="U122" s="311" t="s">
        <v>2088</v>
      </c>
      <c r="V122" s="312" t="s">
        <v>626</v>
      </c>
      <c r="W122" s="313" t="s">
        <v>387</v>
      </c>
      <c r="X122" s="313">
        <v>230</v>
      </c>
      <c r="Y122" s="312" t="s">
        <v>344</v>
      </c>
      <c r="Z122" s="314">
        <v>20</v>
      </c>
      <c r="AA122" s="314"/>
      <c r="AB122" s="315">
        <v>1495</v>
      </c>
      <c r="AC122" s="316">
        <f>(AD122/AB122)*1.101</f>
        <v>46199.997034113716</v>
      </c>
      <c r="AD122" s="317">
        <v>62732966</v>
      </c>
      <c r="AE122" s="319">
        <f>AD122*10%</f>
        <v>6273296.6000000006</v>
      </c>
      <c r="AF122" s="319">
        <f>AD122*0.1%</f>
        <v>62732.966</v>
      </c>
      <c r="AG122" s="315">
        <f>AD122+AE122+AF122</f>
        <v>69068995.566</v>
      </c>
      <c r="AH122" s="318" t="s">
        <v>329</v>
      </c>
      <c r="AI122" s="554"/>
      <c r="BB122" s="401">
        <v>41614</v>
      </c>
      <c r="BC122" s="310" t="s">
        <v>2034</v>
      </c>
      <c r="BD122" s="311" t="s">
        <v>2035</v>
      </c>
      <c r="BE122" s="312" t="s">
        <v>587</v>
      </c>
      <c r="BF122" s="313" t="s">
        <v>56</v>
      </c>
      <c r="BG122" s="313">
        <v>150</v>
      </c>
      <c r="BH122" s="312" t="s">
        <v>344</v>
      </c>
      <c r="BI122" s="314">
        <v>1</v>
      </c>
      <c r="BJ122" s="314"/>
      <c r="BK122" s="315">
        <v>49.72</v>
      </c>
      <c r="BL122" s="316">
        <f>(BM122/BK122)*1.101</f>
        <v>30305.024999999998</v>
      </c>
      <c r="BM122" s="317">
        <v>1368543</v>
      </c>
      <c r="BN122" s="315">
        <f t="shared" si="30"/>
        <v>136854.30000000002</v>
      </c>
      <c r="BO122" s="315">
        <f t="shared" si="33"/>
        <v>1368.5430000000001</v>
      </c>
      <c r="BP122" s="315">
        <f t="shared" si="31"/>
        <v>1506765.8430000001</v>
      </c>
      <c r="BQ122" s="318" t="s">
        <v>2036</v>
      </c>
    </row>
    <row r="123" spans="1:69" x14ac:dyDescent="0.25">
      <c r="A123" s="663">
        <v>41611</v>
      </c>
      <c r="B123" s="413" t="s">
        <v>1977</v>
      </c>
      <c r="C123" s="414" t="s">
        <v>1978</v>
      </c>
      <c r="D123" s="415" t="s">
        <v>1028</v>
      </c>
      <c r="E123" s="426" t="s">
        <v>1979</v>
      </c>
      <c r="F123" s="426">
        <v>180</v>
      </c>
      <c r="G123" s="415" t="s">
        <v>1777</v>
      </c>
      <c r="H123" s="427"/>
      <c r="I123" s="427">
        <v>3</v>
      </c>
      <c r="J123" s="428">
        <v>515.70000000000005</v>
      </c>
      <c r="K123" s="420">
        <f t="shared" si="35"/>
        <v>24999.999435718441</v>
      </c>
      <c r="L123" s="428">
        <v>11709809</v>
      </c>
      <c r="M123" s="428">
        <f t="shared" si="36"/>
        <v>1170980.9000000001</v>
      </c>
      <c r="N123" s="428">
        <f t="shared" si="37"/>
        <v>11709.809000000001</v>
      </c>
      <c r="O123" s="428">
        <f t="shared" si="38"/>
        <v>12892499.709000001</v>
      </c>
      <c r="P123" s="429" t="s">
        <v>1591</v>
      </c>
      <c r="Q123" s="554"/>
      <c r="R123" s="554"/>
      <c r="S123" s="309">
        <v>41611</v>
      </c>
      <c r="T123" s="310" t="s">
        <v>2021</v>
      </c>
      <c r="U123" s="311" t="s">
        <v>2022</v>
      </c>
      <c r="V123" s="312" t="s">
        <v>556</v>
      </c>
      <c r="W123" s="313" t="s">
        <v>490</v>
      </c>
      <c r="X123" s="313">
        <v>230</v>
      </c>
      <c r="Y123" s="312" t="s">
        <v>344</v>
      </c>
      <c r="Z123" s="314">
        <v>1</v>
      </c>
      <c r="AA123" s="314"/>
      <c r="AB123" s="315">
        <v>74.75</v>
      </c>
      <c r="AC123" s="316">
        <f>(AD123/AB123)*1.101</f>
        <v>49545</v>
      </c>
      <c r="AD123" s="317">
        <v>3363750</v>
      </c>
      <c r="AE123" s="319">
        <f>AD123*10%</f>
        <v>336375</v>
      </c>
      <c r="AF123" s="319">
        <f>AD123*0.1%</f>
        <v>3363.75</v>
      </c>
      <c r="AG123" s="315">
        <f>AD123+AE123+AF123</f>
        <v>3703488.75</v>
      </c>
      <c r="AH123" s="318" t="s">
        <v>680</v>
      </c>
      <c r="AI123" s="554"/>
      <c r="BB123" s="309">
        <v>41628</v>
      </c>
      <c r="BC123" s="310" t="s">
        <v>2091</v>
      </c>
      <c r="BD123" s="311" t="s">
        <v>2092</v>
      </c>
      <c r="BE123" s="312" t="s">
        <v>623</v>
      </c>
      <c r="BF123" s="313" t="s">
        <v>56</v>
      </c>
      <c r="BG123" s="313">
        <v>150</v>
      </c>
      <c r="BH123" s="312" t="s">
        <v>884</v>
      </c>
      <c r="BI123" s="314"/>
      <c r="BJ123" s="314">
        <v>5</v>
      </c>
      <c r="BK123" s="315">
        <v>248.6</v>
      </c>
      <c r="BL123" s="320">
        <f>BM123/BK123*1.1</f>
        <v>26964.623893805314</v>
      </c>
      <c r="BM123" s="317">
        <v>6094005</v>
      </c>
      <c r="BN123" s="315">
        <f t="shared" si="30"/>
        <v>609400.5</v>
      </c>
      <c r="BO123" s="315">
        <f t="shared" si="33"/>
        <v>6094.0050000000001</v>
      </c>
      <c r="BP123" s="315">
        <f t="shared" si="31"/>
        <v>6709499.5049999999</v>
      </c>
      <c r="BQ123" s="318" t="s">
        <v>1998</v>
      </c>
    </row>
    <row r="124" spans="1:69" x14ac:dyDescent="0.25">
      <c r="A124" s="663">
        <v>41613</v>
      </c>
      <c r="B124" s="413" t="s">
        <v>1980</v>
      </c>
      <c r="C124" s="414" t="s">
        <v>1981</v>
      </c>
      <c r="D124" s="415" t="s">
        <v>977</v>
      </c>
      <c r="E124" s="426" t="s">
        <v>648</v>
      </c>
      <c r="F124" s="426">
        <v>28</v>
      </c>
      <c r="G124" s="415" t="s">
        <v>649</v>
      </c>
      <c r="H124" s="427">
        <v>1000</v>
      </c>
      <c r="I124" s="427"/>
      <c r="J124" s="428">
        <v>5460</v>
      </c>
      <c r="K124" s="429">
        <f>L124/H124*1.101</f>
        <v>73499.996490000005</v>
      </c>
      <c r="L124" s="428">
        <v>66757490</v>
      </c>
      <c r="M124" s="428">
        <f t="shared" si="36"/>
        <v>6675749</v>
      </c>
      <c r="N124" s="428">
        <f t="shared" si="37"/>
        <v>66757.490000000005</v>
      </c>
      <c r="O124" s="428">
        <f t="shared" si="38"/>
        <v>73499996.489999995</v>
      </c>
      <c r="P124" s="429" t="s">
        <v>736</v>
      </c>
      <c r="Q124" s="554"/>
      <c r="R124" s="554"/>
      <c r="S124" s="558">
        <v>41621</v>
      </c>
      <c r="T124" s="559" t="s">
        <v>2017</v>
      </c>
      <c r="U124" s="560" t="s">
        <v>2018</v>
      </c>
      <c r="V124" s="561" t="s">
        <v>340</v>
      </c>
      <c r="W124" s="562" t="s">
        <v>490</v>
      </c>
      <c r="X124" s="562">
        <v>230</v>
      </c>
      <c r="Y124" s="561" t="s">
        <v>344</v>
      </c>
      <c r="Z124" s="563">
        <v>20</v>
      </c>
      <c r="AA124" s="563"/>
      <c r="AB124" s="319">
        <v>1495</v>
      </c>
      <c r="AC124" s="564">
        <f>AD124/AB124*1.1</f>
        <v>48400.000000000007</v>
      </c>
      <c r="AD124" s="565">
        <v>65780000</v>
      </c>
      <c r="AE124" s="319">
        <f>AD124*10%</f>
        <v>6578000</v>
      </c>
      <c r="AF124" s="319"/>
      <c r="AG124" s="319">
        <f>AD124+AE124+AF124</f>
        <v>72358000</v>
      </c>
      <c r="AH124" s="566" t="s">
        <v>633</v>
      </c>
      <c r="AI124" s="554"/>
      <c r="BB124" s="309">
        <v>41638</v>
      </c>
      <c r="BC124" s="310" t="s">
        <v>2206</v>
      </c>
      <c r="BD124" s="311" t="s">
        <v>2222</v>
      </c>
      <c r="BE124" s="312" t="s">
        <v>667</v>
      </c>
      <c r="BF124" s="313" t="s">
        <v>604</v>
      </c>
      <c r="BG124" s="313">
        <v>60</v>
      </c>
      <c r="BH124" s="312" t="s">
        <v>2228</v>
      </c>
      <c r="BI124" s="314">
        <v>200</v>
      </c>
      <c r="BJ124" s="314"/>
      <c r="BK124" s="315">
        <v>2700</v>
      </c>
      <c r="BL124" s="316">
        <f>(BM124/BK124)*1.101</f>
        <v>21799.8</v>
      </c>
      <c r="BM124" s="317">
        <v>53460000</v>
      </c>
      <c r="BN124" s="315">
        <f t="shared" si="30"/>
        <v>5346000</v>
      </c>
      <c r="BO124" s="315">
        <f t="shared" si="33"/>
        <v>53460</v>
      </c>
      <c r="BP124" s="315">
        <f t="shared" si="31"/>
        <v>58859460</v>
      </c>
      <c r="BQ124" s="318" t="s">
        <v>2229</v>
      </c>
    </row>
    <row r="125" spans="1:69" x14ac:dyDescent="0.25">
      <c r="A125" s="663">
        <v>41614</v>
      </c>
      <c r="B125" s="413" t="s">
        <v>1982</v>
      </c>
      <c r="C125" s="414" t="s">
        <v>1983</v>
      </c>
      <c r="D125" s="415" t="s">
        <v>1033</v>
      </c>
      <c r="E125" s="426" t="s">
        <v>1776</v>
      </c>
      <c r="F125" s="426">
        <v>70</v>
      </c>
      <c r="G125" s="415" t="s">
        <v>622</v>
      </c>
      <c r="H125" s="427">
        <v>172</v>
      </c>
      <c r="I125" s="427"/>
      <c r="J125" s="428">
        <v>2483.6799999999998</v>
      </c>
      <c r="K125" s="429">
        <f t="shared" ref="K125:K140" si="39">L125/H125*1.101</f>
        <v>365332.00206976739</v>
      </c>
      <c r="L125" s="428">
        <v>57072756</v>
      </c>
      <c r="M125" s="428">
        <f t="shared" si="36"/>
        <v>5707275.6000000006</v>
      </c>
      <c r="N125" s="428">
        <f t="shared" si="37"/>
        <v>57072.756000000001</v>
      </c>
      <c r="O125" s="428">
        <f t="shared" si="38"/>
        <v>62837104.355999999</v>
      </c>
      <c r="P125" s="429" t="s">
        <v>858</v>
      </c>
      <c r="Q125" s="554"/>
      <c r="R125" s="554"/>
      <c r="S125" s="526"/>
      <c r="T125" s="527"/>
      <c r="U125" s="528"/>
      <c r="V125" s="527"/>
      <c r="W125" s="529"/>
      <c r="X125" s="529"/>
      <c r="Y125" s="527"/>
      <c r="Z125" s="530"/>
      <c r="AA125" s="530"/>
      <c r="AB125" s="531">
        <f>SUM(AB120:AB124)</f>
        <v>3662.75</v>
      </c>
      <c r="AC125" s="551"/>
      <c r="AD125" s="531">
        <f>SUM(AD120:AD124)</f>
        <v>157076716</v>
      </c>
      <c r="AE125" s="531"/>
      <c r="AF125" s="531"/>
      <c r="AG125" s="531"/>
      <c r="AH125" s="548"/>
      <c r="AI125" s="554"/>
      <c r="BB125" s="401">
        <v>41618</v>
      </c>
      <c r="BC125" s="310" t="s">
        <v>2037</v>
      </c>
      <c r="BD125" s="311" t="s">
        <v>2038</v>
      </c>
      <c r="BE125" s="312" t="s">
        <v>550</v>
      </c>
      <c r="BF125" s="313" t="s">
        <v>2039</v>
      </c>
      <c r="BG125" s="313">
        <v>80</v>
      </c>
      <c r="BH125" s="312" t="s">
        <v>944</v>
      </c>
      <c r="BI125" s="314"/>
      <c r="BJ125" s="314">
        <v>46</v>
      </c>
      <c r="BK125" s="315">
        <v>4829.8999999999996</v>
      </c>
      <c r="BL125" s="316">
        <f>(BM125/BK125)*1.101</f>
        <v>27800.250000000004</v>
      </c>
      <c r="BM125" s="317">
        <v>121954975</v>
      </c>
      <c r="BN125" s="315">
        <f t="shared" si="30"/>
        <v>12195497.5</v>
      </c>
      <c r="BO125" s="315">
        <f t="shared" si="33"/>
        <v>121954.97500000001</v>
      </c>
      <c r="BP125" s="315">
        <f t="shared" si="31"/>
        <v>134272427.47499999</v>
      </c>
      <c r="BQ125" s="318" t="s">
        <v>2040</v>
      </c>
    </row>
    <row r="126" spans="1:69" x14ac:dyDescent="0.25">
      <c r="A126" s="665">
        <v>41616</v>
      </c>
      <c r="B126" s="431" t="s">
        <v>1984</v>
      </c>
      <c r="C126" s="432" t="s">
        <v>1985</v>
      </c>
      <c r="D126" s="433" t="s">
        <v>1027</v>
      </c>
      <c r="E126" s="471" t="s">
        <v>1776</v>
      </c>
      <c r="F126" s="471">
        <v>70</v>
      </c>
      <c r="G126" s="433" t="s">
        <v>1777</v>
      </c>
      <c r="H126" s="472"/>
      <c r="I126" s="472">
        <v>48</v>
      </c>
      <c r="J126" s="473">
        <v>8345.15</v>
      </c>
      <c r="K126" s="441">
        <f t="shared" ref="K126:K127" si="40">(L126/J126)*1.101</f>
        <v>24650.002791321909</v>
      </c>
      <c r="L126" s="473">
        <v>186837394</v>
      </c>
      <c r="M126" s="473">
        <f t="shared" si="36"/>
        <v>18683739.400000002</v>
      </c>
      <c r="N126" s="473">
        <f t="shared" si="37"/>
        <v>186837.394</v>
      </c>
      <c r="O126" s="473">
        <f t="shared" si="38"/>
        <v>205707970.794</v>
      </c>
      <c r="P126" s="474" t="s">
        <v>1790</v>
      </c>
      <c r="Q126" s="554"/>
      <c r="R126" s="554"/>
      <c r="S126" s="534"/>
      <c r="T126" s="535"/>
      <c r="U126" s="536"/>
      <c r="V126" s="535"/>
      <c r="W126" s="537"/>
      <c r="X126" s="537"/>
      <c r="Y126" s="535"/>
      <c r="Z126" s="538"/>
      <c r="AA126" s="538"/>
      <c r="AB126" s="539"/>
      <c r="AC126" s="552"/>
      <c r="AD126" s="541"/>
      <c r="AE126" s="539"/>
      <c r="AF126" s="539"/>
      <c r="AG126" s="539"/>
      <c r="AH126" s="549"/>
      <c r="AI126" s="554"/>
      <c r="BB126" s="309">
        <v>41624</v>
      </c>
      <c r="BC126" s="310" t="s">
        <v>2064</v>
      </c>
      <c r="BD126" s="311" t="s">
        <v>2065</v>
      </c>
      <c r="BE126" s="312" t="s">
        <v>612</v>
      </c>
      <c r="BF126" s="313" t="s">
        <v>2039</v>
      </c>
      <c r="BG126" s="313">
        <v>80</v>
      </c>
      <c r="BH126" s="312" t="s">
        <v>944</v>
      </c>
      <c r="BI126" s="314"/>
      <c r="BJ126" s="314">
        <v>42</v>
      </c>
      <c r="BK126" s="315">
        <v>4913.6499999999996</v>
      </c>
      <c r="BL126" s="316">
        <f>(BM126/BK126)*1.101</f>
        <v>27800.250112034846</v>
      </c>
      <c r="BM126" s="317">
        <v>124069663</v>
      </c>
      <c r="BN126" s="315">
        <f t="shared" si="30"/>
        <v>12406966.300000001</v>
      </c>
      <c r="BO126" s="315">
        <f t="shared" si="33"/>
        <v>124069.663</v>
      </c>
      <c r="BP126" s="315">
        <f t="shared" si="31"/>
        <v>136600698.963</v>
      </c>
      <c r="BQ126" s="318" t="s">
        <v>2040</v>
      </c>
    </row>
    <row r="127" spans="1:69" x14ac:dyDescent="0.25">
      <c r="A127" s="665">
        <v>41617</v>
      </c>
      <c r="B127" s="431" t="s">
        <v>1986</v>
      </c>
      <c r="C127" s="432" t="s">
        <v>1987</v>
      </c>
      <c r="D127" s="433" t="s">
        <v>1033</v>
      </c>
      <c r="E127" s="471" t="s">
        <v>1776</v>
      </c>
      <c r="F127" s="471">
        <v>70</v>
      </c>
      <c r="G127" s="433" t="s">
        <v>622</v>
      </c>
      <c r="H127" s="472">
        <v>31</v>
      </c>
      <c r="I127" s="472"/>
      <c r="J127" s="473">
        <v>447.64</v>
      </c>
      <c r="K127" s="441">
        <f t="shared" si="40"/>
        <v>25300.000600929321</v>
      </c>
      <c r="L127" s="473">
        <v>10286369</v>
      </c>
      <c r="M127" s="473">
        <f t="shared" si="36"/>
        <v>1028636.9</v>
      </c>
      <c r="N127" s="473">
        <f t="shared" si="37"/>
        <v>10286.369000000001</v>
      </c>
      <c r="O127" s="473">
        <f t="shared" si="38"/>
        <v>11325292.269000001</v>
      </c>
      <c r="P127" s="474" t="s">
        <v>858</v>
      </c>
      <c r="Q127" s="554"/>
      <c r="R127" s="554"/>
      <c r="S127" s="542"/>
      <c r="T127" s="519"/>
      <c r="U127" s="520"/>
      <c r="V127" s="519"/>
      <c r="W127" s="543"/>
      <c r="X127" s="543"/>
      <c r="Y127" s="519"/>
      <c r="Z127" s="544"/>
      <c r="AA127" s="544"/>
      <c r="AB127" s="545"/>
      <c r="AC127" s="553"/>
      <c r="AD127" s="547"/>
      <c r="AE127" s="545"/>
      <c r="AF127" s="545"/>
      <c r="AG127" s="545"/>
      <c r="AH127" s="550"/>
      <c r="AI127" s="554"/>
      <c r="BB127" s="309">
        <v>41634</v>
      </c>
      <c r="BC127" s="310" t="s">
        <v>2217</v>
      </c>
      <c r="BD127" s="311" t="s">
        <v>2218</v>
      </c>
      <c r="BE127" s="312" t="s">
        <v>612</v>
      </c>
      <c r="BF127" s="313" t="s">
        <v>2039</v>
      </c>
      <c r="BG127" s="313">
        <v>80</v>
      </c>
      <c r="BH127" s="312" t="s">
        <v>944</v>
      </c>
      <c r="BI127" s="314"/>
      <c r="BJ127" s="314">
        <v>52</v>
      </c>
      <c r="BK127" s="315">
        <v>5765.1</v>
      </c>
      <c r="BL127" s="316">
        <f>(BM127/BK127)*1.101</f>
        <v>27800.25</v>
      </c>
      <c r="BM127" s="317">
        <v>145568775</v>
      </c>
      <c r="BN127" s="315">
        <f t="shared" si="30"/>
        <v>14556877.5</v>
      </c>
      <c r="BO127" s="315">
        <f t="shared" si="33"/>
        <v>145568.77499999999</v>
      </c>
      <c r="BP127" s="315">
        <f t="shared" si="31"/>
        <v>160271221.27500001</v>
      </c>
      <c r="BQ127" s="318" t="s">
        <v>2040</v>
      </c>
    </row>
    <row r="128" spans="1:69" ht="15.75" x14ac:dyDescent="0.25">
      <c r="A128" s="665">
        <v>41617</v>
      </c>
      <c r="B128" s="431" t="s">
        <v>1988</v>
      </c>
      <c r="C128" s="432" t="s">
        <v>1989</v>
      </c>
      <c r="D128" s="433" t="s">
        <v>1027</v>
      </c>
      <c r="E128" s="471" t="s">
        <v>1776</v>
      </c>
      <c r="F128" s="471">
        <v>70</v>
      </c>
      <c r="G128" s="433" t="s">
        <v>1777</v>
      </c>
      <c r="H128" s="472"/>
      <c r="I128" s="472">
        <v>49</v>
      </c>
      <c r="J128" s="473">
        <v>8662.25</v>
      </c>
      <c r="K128" s="474" t="e">
        <f t="shared" ref="K128:K135" si="41">L128/H128*1.101</f>
        <v>#DIV/0!</v>
      </c>
      <c r="L128" s="473">
        <v>193936776</v>
      </c>
      <c r="M128" s="473">
        <f t="shared" si="36"/>
        <v>19393677.600000001</v>
      </c>
      <c r="N128" s="473">
        <f t="shared" si="37"/>
        <v>193936.77600000001</v>
      </c>
      <c r="O128" s="473">
        <f t="shared" si="38"/>
        <v>213524390.37599999</v>
      </c>
      <c r="P128" s="474" t="s">
        <v>1790</v>
      </c>
      <c r="Q128" s="554"/>
      <c r="R128" s="554"/>
      <c r="S128" s="259" t="s">
        <v>82</v>
      </c>
      <c r="T128" s="260" t="s">
        <v>83</v>
      </c>
      <c r="U128" s="261" t="s">
        <v>84</v>
      </c>
      <c r="V128" s="262" t="s">
        <v>85</v>
      </c>
      <c r="W128" s="261" t="s">
        <v>3</v>
      </c>
      <c r="X128" s="259" t="s">
        <v>2</v>
      </c>
      <c r="Y128" s="263" t="s">
        <v>6</v>
      </c>
      <c r="Z128" s="259" t="s">
        <v>86</v>
      </c>
      <c r="AA128" s="259" t="s">
        <v>87</v>
      </c>
      <c r="AB128" s="259" t="s">
        <v>91</v>
      </c>
      <c r="AC128" s="626" t="s">
        <v>313</v>
      </c>
      <c r="AD128" s="261" t="s">
        <v>314</v>
      </c>
      <c r="AE128" s="261" t="s">
        <v>5</v>
      </c>
      <c r="AF128" s="261" t="s">
        <v>4</v>
      </c>
      <c r="AG128" s="261" t="s">
        <v>89</v>
      </c>
      <c r="AH128" s="261" t="s">
        <v>90</v>
      </c>
      <c r="AI128" s="554"/>
      <c r="BB128" s="464">
        <v>41635</v>
      </c>
      <c r="BC128" s="465" t="s">
        <v>2223</v>
      </c>
      <c r="BD128" s="466" t="s">
        <v>2219</v>
      </c>
      <c r="BE128" s="467" t="s">
        <v>700</v>
      </c>
      <c r="BF128" s="656" t="s">
        <v>2226</v>
      </c>
      <c r="BG128" s="656">
        <v>80</v>
      </c>
      <c r="BH128" s="467" t="s">
        <v>2227</v>
      </c>
      <c r="BI128" s="657">
        <v>116</v>
      </c>
      <c r="BJ128" s="657"/>
      <c r="BK128" s="658">
        <v>2647.12</v>
      </c>
      <c r="BL128" s="659">
        <f>(BM128/BK128)*1.101</f>
        <v>17000.001580207925</v>
      </c>
      <c r="BM128" s="660">
        <v>40872883</v>
      </c>
      <c r="BN128" s="658">
        <f t="shared" si="30"/>
        <v>4087288.3000000003</v>
      </c>
      <c r="BO128" s="658">
        <f t="shared" si="33"/>
        <v>40872.883000000002</v>
      </c>
      <c r="BP128" s="658">
        <f t="shared" si="31"/>
        <v>45001044.182999998</v>
      </c>
      <c r="BQ128" s="661" t="s">
        <v>32</v>
      </c>
    </row>
    <row r="129" spans="1:35" x14ac:dyDescent="0.25">
      <c r="A129" s="665">
        <v>41620</v>
      </c>
      <c r="B129" s="431" t="s">
        <v>1990</v>
      </c>
      <c r="C129" s="432" t="s">
        <v>1991</v>
      </c>
      <c r="D129" s="433" t="s">
        <v>977</v>
      </c>
      <c r="E129" s="471" t="s">
        <v>648</v>
      </c>
      <c r="F129" s="471">
        <v>28</v>
      </c>
      <c r="G129" s="433" t="s">
        <v>649</v>
      </c>
      <c r="H129" s="472">
        <v>1000</v>
      </c>
      <c r="I129" s="472"/>
      <c r="J129" s="473">
        <v>5460</v>
      </c>
      <c r="K129" s="474">
        <f t="shared" si="41"/>
        <v>73499.996490000005</v>
      </c>
      <c r="L129" s="473">
        <v>66757490</v>
      </c>
      <c r="M129" s="473">
        <f t="shared" si="36"/>
        <v>6675749</v>
      </c>
      <c r="N129" s="473">
        <f t="shared" si="37"/>
        <v>66757.490000000005</v>
      </c>
      <c r="O129" s="473">
        <f t="shared" si="38"/>
        <v>73499996.489999995</v>
      </c>
      <c r="P129" s="474" t="s">
        <v>736</v>
      </c>
      <c r="Q129" s="554"/>
      <c r="R129" s="554"/>
      <c r="S129" s="309">
        <v>41610</v>
      </c>
      <c r="T129" s="310" t="s">
        <v>1971</v>
      </c>
      <c r="U129" s="311" t="s">
        <v>1972</v>
      </c>
      <c r="V129" s="312" t="s">
        <v>1025</v>
      </c>
      <c r="W129" s="321" t="s">
        <v>1776</v>
      </c>
      <c r="X129" s="321">
        <v>70</v>
      </c>
      <c r="Y129" s="312" t="s">
        <v>1777</v>
      </c>
      <c r="Z129" s="322"/>
      <c r="AA129" s="322">
        <v>6</v>
      </c>
      <c r="AB129" s="323">
        <v>1100</v>
      </c>
      <c r="AC129" s="316">
        <f>(AD129/AB129)*1.101</f>
        <v>24673.41</v>
      </c>
      <c r="AD129" s="323">
        <v>24651000</v>
      </c>
      <c r="AE129" s="403">
        <f t="shared" ref="AE129:AE136" si="42">AD129*10%</f>
        <v>2465100</v>
      </c>
      <c r="AF129" s="403">
        <f t="shared" ref="AF129:AF136" si="43">AD129*0.1%</f>
        <v>24651</v>
      </c>
      <c r="AG129" s="323">
        <f t="shared" ref="AG129:AG136" si="44">AD129+AE129+AF129</f>
        <v>27140751</v>
      </c>
      <c r="AH129" s="324" t="s">
        <v>1973</v>
      </c>
      <c r="AI129" s="554"/>
    </row>
    <row r="130" spans="1:35" x14ac:dyDescent="0.25">
      <c r="A130" s="667">
        <v>41625</v>
      </c>
      <c r="B130" s="310" t="s">
        <v>2048</v>
      </c>
      <c r="C130" s="311" t="s">
        <v>2049</v>
      </c>
      <c r="D130" s="312" t="s">
        <v>1035</v>
      </c>
      <c r="E130" s="321" t="s">
        <v>648</v>
      </c>
      <c r="F130" s="321">
        <v>28</v>
      </c>
      <c r="G130" s="312" t="s">
        <v>649</v>
      </c>
      <c r="H130" s="322">
        <v>2000</v>
      </c>
      <c r="I130" s="322"/>
      <c r="J130" s="323">
        <v>10920</v>
      </c>
      <c r="K130" s="324">
        <f t="shared" si="41"/>
        <v>73499.996490000005</v>
      </c>
      <c r="L130" s="323">
        <v>133514980</v>
      </c>
      <c r="M130" s="323">
        <f t="shared" si="36"/>
        <v>13351498</v>
      </c>
      <c r="N130" s="323">
        <f t="shared" si="37"/>
        <v>133514.98000000001</v>
      </c>
      <c r="O130" s="323">
        <f t="shared" si="38"/>
        <v>146999992.97999999</v>
      </c>
      <c r="P130" s="324" t="s">
        <v>736</v>
      </c>
      <c r="Q130" s="554"/>
      <c r="R130" s="554"/>
      <c r="S130" s="309">
        <v>41610</v>
      </c>
      <c r="T130" s="310" t="s">
        <v>1974</v>
      </c>
      <c r="U130" s="311" t="s">
        <v>1975</v>
      </c>
      <c r="V130" s="312" t="s">
        <v>1976</v>
      </c>
      <c r="W130" s="321" t="s">
        <v>1776</v>
      </c>
      <c r="X130" s="321">
        <v>70</v>
      </c>
      <c r="Y130" s="312" t="s">
        <v>1777</v>
      </c>
      <c r="Z130" s="322"/>
      <c r="AA130" s="322"/>
      <c r="AB130" s="323">
        <v>12.85</v>
      </c>
      <c r="AC130" s="316">
        <f>(AD130/AB130)*1.101</f>
        <v>24673.452840466929</v>
      </c>
      <c r="AD130" s="323">
        <v>287969</v>
      </c>
      <c r="AE130" s="403">
        <f t="shared" si="42"/>
        <v>28796.9</v>
      </c>
      <c r="AF130" s="403">
        <f t="shared" si="43"/>
        <v>287.96899999999999</v>
      </c>
      <c r="AG130" s="323">
        <f t="shared" si="44"/>
        <v>317053.86900000001</v>
      </c>
      <c r="AH130" s="324" t="s">
        <v>1973</v>
      </c>
      <c r="AI130" s="554"/>
    </row>
    <row r="131" spans="1:35" x14ac:dyDescent="0.25">
      <c r="A131" s="667">
        <v>41626</v>
      </c>
      <c r="B131" s="310" t="s">
        <v>2050</v>
      </c>
      <c r="C131" s="311" t="s">
        <v>2051</v>
      </c>
      <c r="D131" s="312" t="s">
        <v>1034</v>
      </c>
      <c r="E131" s="321" t="s">
        <v>1039</v>
      </c>
      <c r="F131" s="321">
        <v>30</v>
      </c>
      <c r="G131" s="312" t="s">
        <v>2052</v>
      </c>
      <c r="H131" s="322">
        <v>1000</v>
      </c>
      <c r="I131" s="322"/>
      <c r="J131" s="323">
        <v>5352.48</v>
      </c>
      <c r="K131" s="324">
        <f t="shared" si="41"/>
        <v>80640.003509999995</v>
      </c>
      <c r="L131" s="323">
        <v>73242510</v>
      </c>
      <c r="M131" s="323">
        <f t="shared" si="36"/>
        <v>7324251</v>
      </c>
      <c r="N131" s="323">
        <f t="shared" si="37"/>
        <v>73242.509999999995</v>
      </c>
      <c r="O131" s="323">
        <f t="shared" si="38"/>
        <v>80640003.510000005</v>
      </c>
      <c r="P131" s="324" t="s">
        <v>663</v>
      </c>
      <c r="Q131" s="554"/>
      <c r="R131" s="554"/>
      <c r="S131" s="309">
        <v>41611</v>
      </c>
      <c r="T131" s="310" t="s">
        <v>1977</v>
      </c>
      <c r="U131" s="311" t="s">
        <v>1978</v>
      </c>
      <c r="V131" s="312" t="s">
        <v>1028</v>
      </c>
      <c r="W131" s="321" t="s">
        <v>1776</v>
      </c>
      <c r="X131" s="321">
        <v>70</v>
      </c>
      <c r="Y131" s="312" t="s">
        <v>1777</v>
      </c>
      <c r="Z131" s="322"/>
      <c r="AA131" s="322">
        <v>12</v>
      </c>
      <c r="AB131" s="323">
        <v>2104.4</v>
      </c>
      <c r="AC131" s="316">
        <f>(AD131/AB131)*1.101</f>
        <v>25300.000066052082</v>
      </c>
      <c r="AD131" s="323">
        <v>48357239</v>
      </c>
      <c r="AE131" s="403">
        <f t="shared" si="42"/>
        <v>4835723.9000000004</v>
      </c>
      <c r="AF131" s="403">
        <f t="shared" si="43"/>
        <v>48357.239000000001</v>
      </c>
      <c r="AG131" s="323">
        <f t="shared" si="44"/>
        <v>53241320.138999999</v>
      </c>
      <c r="AH131" s="324" t="s">
        <v>1591</v>
      </c>
      <c r="AI131" s="554"/>
    </row>
    <row r="132" spans="1:35" x14ac:dyDescent="0.25">
      <c r="A132" s="667">
        <v>41628</v>
      </c>
      <c r="B132" s="310" t="s">
        <v>2095</v>
      </c>
      <c r="C132" s="311" t="s">
        <v>2188</v>
      </c>
      <c r="D132" s="312" t="s">
        <v>1036</v>
      </c>
      <c r="E132" s="321" t="s">
        <v>1776</v>
      </c>
      <c r="F132" s="321">
        <v>70</v>
      </c>
      <c r="G132" s="312" t="s">
        <v>1777</v>
      </c>
      <c r="H132" s="322"/>
      <c r="I132" s="322">
        <v>10</v>
      </c>
      <c r="J132" s="323">
        <v>144.4</v>
      </c>
      <c r="K132" s="324" t="e">
        <f t="shared" si="41"/>
        <v>#DIV/0!</v>
      </c>
      <c r="L132" s="323">
        <v>3318183</v>
      </c>
      <c r="M132" s="323">
        <f t="shared" si="36"/>
        <v>331818.30000000005</v>
      </c>
      <c r="N132" s="323">
        <f t="shared" si="37"/>
        <v>3318.183</v>
      </c>
      <c r="O132" s="323">
        <f t="shared" si="38"/>
        <v>3653319.483</v>
      </c>
      <c r="P132" s="324" t="s">
        <v>858</v>
      </c>
      <c r="Q132" s="554"/>
      <c r="R132" s="554"/>
      <c r="S132" s="309">
        <v>41614</v>
      </c>
      <c r="T132" s="310" t="s">
        <v>1982</v>
      </c>
      <c r="U132" s="311" t="s">
        <v>1983</v>
      </c>
      <c r="V132" s="312" t="s">
        <v>1033</v>
      </c>
      <c r="W132" s="321" t="s">
        <v>1776</v>
      </c>
      <c r="X132" s="321">
        <v>70</v>
      </c>
      <c r="Y132" s="312" t="s">
        <v>622</v>
      </c>
      <c r="Z132" s="322">
        <v>172</v>
      </c>
      <c r="AA132" s="322"/>
      <c r="AB132" s="323">
        <v>2483.6799999999998</v>
      </c>
      <c r="AC132" s="324">
        <f>AD132/Z132*1.101</f>
        <v>365332.00206976739</v>
      </c>
      <c r="AD132" s="323">
        <v>57072756</v>
      </c>
      <c r="AE132" s="403">
        <f t="shared" si="42"/>
        <v>5707275.6000000006</v>
      </c>
      <c r="AF132" s="403">
        <f t="shared" si="43"/>
        <v>57072.756000000001</v>
      </c>
      <c r="AG132" s="323">
        <f t="shared" si="44"/>
        <v>62837104.355999999</v>
      </c>
      <c r="AH132" s="324" t="s">
        <v>858</v>
      </c>
      <c r="AI132" s="554"/>
    </row>
    <row r="133" spans="1:35" x14ac:dyDescent="0.25">
      <c r="A133" s="667">
        <v>41628</v>
      </c>
      <c r="B133" s="310" t="s">
        <v>2096</v>
      </c>
      <c r="C133" s="311" t="s">
        <v>2187</v>
      </c>
      <c r="D133" s="312" t="s">
        <v>1029</v>
      </c>
      <c r="E133" s="321" t="s">
        <v>648</v>
      </c>
      <c r="F133" s="321">
        <v>28</v>
      </c>
      <c r="G133" s="312" t="s">
        <v>649</v>
      </c>
      <c r="H133" s="322">
        <v>1000</v>
      </c>
      <c r="I133" s="322"/>
      <c r="J133" s="323">
        <v>5460</v>
      </c>
      <c r="K133" s="324">
        <f t="shared" si="41"/>
        <v>74999.998890000003</v>
      </c>
      <c r="L133" s="323">
        <v>68119890</v>
      </c>
      <c r="M133" s="323">
        <f t="shared" si="36"/>
        <v>6811989</v>
      </c>
      <c r="N133" s="323">
        <f t="shared" si="37"/>
        <v>68119.89</v>
      </c>
      <c r="O133" s="323">
        <f t="shared" si="38"/>
        <v>74999998.890000001</v>
      </c>
      <c r="P133" s="324" t="s">
        <v>453</v>
      </c>
      <c r="Q133" s="554"/>
      <c r="R133" s="554"/>
      <c r="S133" s="309">
        <v>41616</v>
      </c>
      <c r="T133" s="310" t="s">
        <v>1984</v>
      </c>
      <c r="U133" s="311" t="s">
        <v>1985</v>
      </c>
      <c r="V133" s="312" t="s">
        <v>1027</v>
      </c>
      <c r="W133" s="321" t="s">
        <v>1776</v>
      </c>
      <c r="X133" s="321">
        <v>70</v>
      </c>
      <c r="Y133" s="312" t="s">
        <v>1777</v>
      </c>
      <c r="Z133" s="322"/>
      <c r="AA133" s="322">
        <v>48</v>
      </c>
      <c r="AB133" s="323">
        <v>8345.15</v>
      </c>
      <c r="AC133" s="316">
        <f>(AD133/AB133)*1.101</f>
        <v>24650.002791321909</v>
      </c>
      <c r="AD133" s="323">
        <v>186837394</v>
      </c>
      <c r="AE133" s="403">
        <f t="shared" si="42"/>
        <v>18683739.400000002</v>
      </c>
      <c r="AF133" s="403">
        <f t="shared" si="43"/>
        <v>186837.394</v>
      </c>
      <c r="AG133" s="323">
        <f t="shared" si="44"/>
        <v>205707970.794</v>
      </c>
      <c r="AH133" s="324" t="s">
        <v>1790</v>
      </c>
      <c r="AI133" s="554"/>
    </row>
    <row r="134" spans="1:35" x14ac:dyDescent="0.25">
      <c r="A134" s="667">
        <v>41635</v>
      </c>
      <c r="B134" s="310" t="s">
        <v>2185</v>
      </c>
      <c r="C134" s="311" t="s">
        <v>2186</v>
      </c>
      <c r="D134" s="312" t="s">
        <v>1044</v>
      </c>
      <c r="E134" s="321" t="s">
        <v>1719</v>
      </c>
      <c r="F134" s="321">
        <v>26</v>
      </c>
      <c r="G134" s="312" t="s">
        <v>649</v>
      </c>
      <c r="H134" s="322">
        <v>200</v>
      </c>
      <c r="I134" s="322"/>
      <c r="J134" s="323">
        <v>1092</v>
      </c>
      <c r="K134" s="324">
        <f t="shared" si="41"/>
        <v>105000.00285</v>
      </c>
      <c r="L134" s="323">
        <v>19073570</v>
      </c>
      <c r="M134" s="323">
        <f t="shared" si="36"/>
        <v>1907357</v>
      </c>
      <c r="N134" s="323">
        <f t="shared" si="37"/>
        <v>19073.57</v>
      </c>
      <c r="O134" s="323">
        <f t="shared" si="38"/>
        <v>21000000.57</v>
      </c>
      <c r="P134" s="324" t="s">
        <v>2189</v>
      </c>
      <c r="Q134" s="554"/>
      <c r="R134" s="554"/>
      <c r="S134" s="309">
        <v>41617</v>
      </c>
      <c r="T134" s="310" t="s">
        <v>1986</v>
      </c>
      <c r="U134" s="311" t="s">
        <v>1987</v>
      </c>
      <c r="V134" s="312" t="s">
        <v>1033</v>
      </c>
      <c r="W134" s="321" t="s">
        <v>1776</v>
      </c>
      <c r="X134" s="321">
        <v>70</v>
      </c>
      <c r="Y134" s="312" t="s">
        <v>622</v>
      </c>
      <c r="Z134" s="322">
        <v>31</v>
      </c>
      <c r="AA134" s="322"/>
      <c r="AB134" s="323">
        <v>447.64</v>
      </c>
      <c r="AC134" s="316">
        <f>(AD134/AB134)*1.101</f>
        <v>25300.000600929321</v>
      </c>
      <c r="AD134" s="323">
        <v>10286369</v>
      </c>
      <c r="AE134" s="403">
        <f t="shared" si="42"/>
        <v>1028636.9</v>
      </c>
      <c r="AF134" s="403">
        <f t="shared" si="43"/>
        <v>10286.369000000001</v>
      </c>
      <c r="AG134" s="323">
        <f t="shared" si="44"/>
        <v>11325292.269000001</v>
      </c>
      <c r="AH134" s="324" t="s">
        <v>858</v>
      </c>
      <c r="AI134" s="554"/>
    </row>
    <row r="135" spans="1:35" x14ac:dyDescent="0.25">
      <c r="A135" s="667">
        <v>41638</v>
      </c>
      <c r="B135" s="310" t="s">
        <v>2238</v>
      </c>
      <c r="C135" s="311" t="s">
        <v>2231</v>
      </c>
      <c r="D135" s="312" t="s">
        <v>1043</v>
      </c>
      <c r="E135" s="321" t="s">
        <v>1719</v>
      </c>
      <c r="F135" s="321">
        <v>26</v>
      </c>
      <c r="G135" s="312" t="s">
        <v>649</v>
      </c>
      <c r="H135" s="322">
        <v>500</v>
      </c>
      <c r="I135" s="322"/>
      <c r="J135" s="323">
        <v>2730</v>
      </c>
      <c r="K135" s="324">
        <f t="shared" si="41"/>
        <v>103999.99758</v>
      </c>
      <c r="L135" s="323">
        <v>47229790</v>
      </c>
      <c r="M135" s="323">
        <f t="shared" si="36"/>
        <v>4722979</v>
      </c>
      <c r="N135" s="323">
        <f t="shared" si="37"/>
        <v>47229.79</v>
      </c>
      <c r="O135" s="323">
        <f t="shared" si="38"/>
        <v>51999998.789999999</v>
      </c>
      <c r="P135" s="324" t="s">
        <v>652</v>
      </c>
      <c r="Q135" s="554"/>
      <c r="R135" s="554"/>
      <c r="S135" s="309">
        <v>41617</v>
      </c>
      <c r="T135" s="310" t="s">
        <v>1988</v>
      </c>
      <c r="U135" s="311" t="s">
        <v>1989</v>
      </c>
      <c r="V135" s="312" t="s">
        <v>1027</v>
      </c>
      <c r="W135" s="321" t="s">
        <v>1776</v>
      </c>
      <c r="X135" s="321">
        <v>70</v>
      </c>
      <c r="Y135" s="312" t="s">
        <v>1777</v>
      </c>
      <c r="Z135" s="322"/>
      <c r="AA135" s="322">
        <v>49</v>
      </c>
      <c r="AB135" s="323">
        <v>8662.25</v>
      </c>
      <c r="AC135" s="324" t="e">
        <f>AD135/Z135*1.101</f>
        <v>#DIV/0!</v>
      </c>
      <c r="AD135" s="323">
        <v>193936776</v>
      </c>
      <c r="AE135" s="403">
        <f t="shared" si="42"/>
        <v>19393677.600000001</v>
      </c>
      <c r="AF135" s="403">
        <f t="shared" si="43"/>
        <v>193936.77600000001</v>
      </c>
      <c r="AG135" s="323">
        <f t="shared" si="44"/>
        <v>213524390.37599999</v>
      </c>
      <c r="AH135" s="324" t="s">
        <v>1790</v>
      </c>
      <c r="AI135" s="554"/>
    </row>
    <row r="136" spans="1:35" x14ac:dyDescent="0.25">
      <c r="A136" s="667">
        <v>41638</v>
      </c>
      <c r="B136" s="310" t="s">
        <v>2230</v>
      </c>
      <c r="C136" s="311" t="s">
        <v>2233</v>
      </c>
      <c r="D136" s="312" t="s">
        <v>1041</v>
      </c>
      <c r="E136" s="321" t="s">
        <v>648</v>
      </c>
      <c r="F136" s="321">
        <v>28</v>
      </c>
      <c r="G136" s="312" t="s">
        <v>2234</v>
      </c>
      <c r="H136" s="322">
        <v>1680</v>
      </c>
      <c r="I136" s="322"/>
      <c r="J136" s="323">
        <v>5224.8</v>
      </c>
      <c r="K136" s="324">
        <f t="shared" si="39"/>
        <v>30000.004091071431</v>
      </c>
      <c r="L136" s="323">
        <v>45776573</v>
      </c>
      <c r="M136" s="323">
        <f t="shared" si="36"/>
        <v>4577657.3</v>
      </c>
      <c r="N136" s="323">
        <f t="shared" si="37"/>
        <v>45776.573000000004</v>
      </c>
      <c r="O136" s="323">
        <f t="shared" si="38"/>
        <v>50400006.872999996</v>
      </c>
      <c r="P136" s="324" t="s">
        <v>736</v>
      </c>
      <c r="Q136" s="554"/>
      <c r="R136" s="554"/>
      <c r="S136" s="558">
        <v>41628</v>
      </c>
      <c r="T136" s="559" t="s">
        <v>2095</v>
      </c>
      <c r="U136" s="560" t="s">
        <v>2188</v>
      </c>
      <c r="V136" s="561" t="s">
        <v>1036</v>
      </c>
      <c r="W136" s="629" t="s">
        <v>1776</v>
      </c>
      <c r="X136" s="629">
        <v>70</v>
      </c>
      <c r="Y136" s="561" t="s">
        <v>1777</v>
      </c>
      <c r="Z136" s="630"/>
      <c r="AA136" s="630">
        <v>10</v>
      </c>
      <c r="AB136" s="403">
        <v>144.4</v>
      </c>
      <c r="AC136" s="631" t="e">
        <f>AD136/Z136*1.101</f>
        <v>#DIV/0!</v>
      </c>
      <c r="AD136" s="403">
        <v>3318183</v>
      </c>
      <c r="AE136" s="403">
        <f t="shared" si="42"/>
        <v>331818.30000000005</v>
      </c>
      <c r="AF136" s="403">
        <f t="shared" si="43"/>
        <v>3318.183</v>
      </c>
      <c r="AG136" s="403">
        <f t="shared" si="44"/>
        <v>3653319.483</v>
      </c>
      <c r="AH136" s="631" t="s">
        <v>858</v>
      </c>
      <c r="AI136" s="554"/>
    </row>
    <row r="137" spans="1:35" x14ac:dyDescent="0.25">
      <c r="A137" s="667">
        <v>41638</v>
      </c>
      <c r="B137" s="310" t="s">
        <v>2232</v>
      </c>
      <c r="C137" s="311" t="s">
        <v>2239</v>
      </c>
      <c r="D137" s="312" t="s">
        <v>1043</v>
      </c>
      <c r="E137" s="321" t="s">
        <v>648</v>
      </c>
      <c r="F137" s="321">
        <v>28</v>
      </c>
      <c r="G137" s="312" t="s">
        <v>1213</v>
      </c>
      <c r="H137" s="322">
        <v>2000</v>
      </c>
      <c r="I137" s="322"/>
      <c r="J137" s="323">
        <v>5360</v>
      </c>
      <c r="K137" s="324">
        <f t="shared" si="39"/>
        <v>19999.995299999999</v>
      </c>
      <c r="L137" s="323">
        <v>36330600</v>
      </c>
      <c r="M137" s="323">
        <f t="shared" si="36"/>
        <v>3633060</v>
      </c>
      <c r="N137" s="323">
        <f t="shared" si="37"/>
        <v>36330.6</v>
      </c>
      <c r="O137" s="323">
        <f t="shared" si="38"/>
        <v>39999990.600000001</v>
      </c>
      <c r="P137" s="324" t="s">
        <v>652</v>
      </c>
      <c r="Q137" s="554"/>
      <c r="R137" s="554"/>
      <c r="S137" s="526"/>
      <c r="T137" s="527"/>
      <c r="U137" s="528"/>
      <c r="V137" s="527"/>
      <c r="W137" s="527"/>
      <c r="X137" s="527"/>
      <c r="Y137" s="527"/>
      <c r="Z137" s="555"/>
      <c r="AA137" s="555"/>
      <c r="AB137" s="556">
        <f>SUM(AB129:AB136)</f>
        <v>23300.370000000003</v>
      </c>
      <c r="AC137" s="557"/>
      <c r="AD137" s="556">
        <f>SUM(AD129:AD136)</f>
        <v>524747686</v>
      </c>
      <c r="AE137" s="556"/>
      <c r="AF137" s="556"/>
      <c r="AG137" s="556"/>
      <c r="AH137" s="557"/>
      <c r="AI137" s="554"/>
    </row>
    <row r="138" spans="1:35" x14ac:dyDescent="0.25">
      <c r="A138" s="667">
        <v>41638</v>
      </c>
      <c r="B138" s="310" t="s">
        <v>2243</v>
      </c>
      <c r="C138" s="311" t="s">
        <v>2240</v>
      </c>
      <c r="D138" s="312" t="s">
        <v>1041</v>
      </c>
      <c r="E138" s="321" t="s">
        <v>648</v>
      </c>
      <c r="F138" s="321">
        <v>28</v>
      </c>
      <c r="G138" s="312" t="s">
        <v>2234</v>
      </c>
      <c r="H138" s="322">
        <v>788</v>
      </c>
      <c r="I138" s="322"/>
      <c r="J138" s="323">
        <v>2450.6799999999998</v>
      </c>
      <c r="K138" s="324">
        <f t="shared" si="39"/>
        <v>30000.0032893401</v>
      </c>
      <c r="L138" s="323">
        <v>21471392</v>
      </c>
      <c r="M138" s="323">
        <f t="shared" ref="M138" si="45">L138*10%</f>
        <v>2147139.2000000002</v>
      </c>
      <c r="N138" s="323">
        <f t="shared" ref="N138" si="46">L138*0.1%</f>
        <v>21471.392</v>
      </c>
      <c r="O138" s="323">
        <f t="shared" ref="O138" si="47">L138+M138+N138</f>
        <v>23640002.592</v>
      </c>
      <c r="P138" s="324" t="s">
        <v>736</v>
      </c>
      <c r="Q138" s="554"/>
      <c r="R138" s="554"/>
      <c r="S138" s="534"/>
      <c r="T138" s="535"/>
      <c r="U138" s="536"/>
      <c r="V138" s="535"/>
      <c r="W138" s="535"/>
      <c r="X138" s="535"/>
      <c r="Y138" s="535"/>
      <c r="Z138" s="571"/>
      <c r="AA138" s="571"/>
      <c r="AB138" s="572"/>
      <c r="AC138" s="569"/>
      <c r="AD138" s="572"/>
      <c r="AE138" s="572"/>
      <c r="AF138" s="572"/>
      <c r="AG138" s="572"/>
      <c r="AH138" s="569"/>
      <c r="AI138" s="554"/>
    </row>
    <row r="139" spans="1:35" x14ac:dyDescent="0.25">
      <c r="A139" s="667">
        <v>41638</v>
      </c>
      <c r="B139" s="310" t="s">
        <v>2242</v>
      </c>
      <c r="C139" s="311" t="s">
        <v>2241</v>
      </c>
      <c r="D139" s="312" t="s">
        <v>1038</v>
      </c>
      <c r="E139" s="321" t="s">
        <v>648</v>
      </c>
      <c r="F139" s="321">
        <v>28</v>
      </c>
      <c r="G139" s="312" t="s">
        <v>649</v>
      </c>
      <c r="H139" s="322">
        <v>1000</v>
      </c>
      <c r="I139" s="322"/>
      <c r="J139" s="323">
        <v>5460</v>
      </c>
      <c r="K139" s="324">
        <f t="shared" si="39"/>
        <v>103999.99758</v>
      </c>
      <c r="L139" s="323">
        <v>94459580</v>
      </c>
      <c r="M139" s="323">
        <f t="shared" si="36"/>
        <v>9445958</v>
      </c>
      <c r="N139" s="323">
        <f t="shared" si="37"/>
        <v>94459.58</v>
      </c>
      <c r="O139" s="323">
        <f t="shared" si="38"/>
        <v>103999997.58</v>
      </c>
      <c r="P139" s="324" t="s">
        <v>731</v>
      </c>
      <c r="Q139" s="625"/>
      <c r="R139" s="625"/>
      <c r="S139" s="542"/>
      <c r="T139" s="519"/>
      <c r="U139" s="520"/>
      <c r="V139" s="519"/>
      <c r="W139" s="519"/>
      <c r="X139" s="519"/>
      <c r="Y139" s="519"/>
      <c r="Z139" s="573"/>
      <c r="AA139" s="573"/>
      <c r="AB139" s="574"/>
      <c r="AC139" s="570"/>
      <c r="AD139" s="574"/>
      <c r="AE139" s="574"/>
      <c r="AF139" s="574"/>
      <c r="AG139" s="574"/>
      <c r="AH139" s="570"/>
      <c r="AI139" s="625"/>
    </row>
    <row r="140" spans="1:35" ht="16.5" thickBot="1" x14ac:dyDescent="0.3">
      <c r="A140" s="325"/>
      <c r="B140" s="326"/>
      <c r="C140" s="327"/>
      <c r="D140" s="328"/>
      <c r="E140" s="329"/>
      <c r="F140" s="329"/>
      <c r="G140" s="328"/>
      <c r="H140" s="330"/>
      <c r="I140" s="330"/>
      <c r="J140" s="331"/>
      <c r="K140" s="332" t="e">
        <f t="shared" si="39"/>
        <v>#DIV/0!</v>
      </c>
      <c r="L140" s="331"/>
      <c r="M140" s="331">
        <f t="shared" si="36"/>
        <v>0</v>
      </c>
      <c r="N140" s="331">
        <f t="shared" si="37"/>
        <v>0</v>
      </c>
      <c r="O140" s="331">
        <f t="shared" si="38"/>
        <v>0</v>
      </c>
      <c r="P140" s="332"/>
      <c r="S140" s="259" t="s">
        <v>82</v>
      </c>
      <c r="T140" s="260" t="s">
        <v>83</v>
      </c>
      <c r="U140" s="261" t="s">
        <v>84</v>
      </c>
      <c r="V140" s="262" t="s">
        <v>85</v>
      </c>
      <c r="W140" s="261" t="s">
        <v>3</v>
      </c>
      <c r="X140" s="259" t="s">
        <v>2</v>
      </c>
      <c r="Y140" s="263" t="s">
        <v>6</v>
      </c>
      <c r="Z140" s="259" t="s">
        <v>86</v>
      </c>
      <c r="AA140" s="259" t="s">
        <v>87</v>
      </c>
      <c r="AB140" s="259" t="s">
        <v>91</v>
      </c>
      <c r="AC140" s="626" t="s">
        <v>313</v>
      </c>
      <c r="AD140" s="261" t="s">
        <v>314</v>
      </c>
      <c r="AE140" s="261" t="s">
        <v>5</v>
      </c>
      <c r="AF140" s="261" t="s">
        <v>4</v>
      </c>
      <c r="AG140" s="261" t="s">
        <v>89</v>
      </c>
      <c r="AH140" s="261" t="s">
        <v>90</v>
      </c>
    </row>
    <row r="141" spans="1:35" ht="17.25" thickTop="1" thickBot="1" x14ac:dyDescent="0.3">
      <c r="A141" s="278" t="s">
        <v>306</v>
      </c>
      <c r="B141" s="279"/>
      <c r="C141" s="280"/>
      <c r="D141" s="281"/>
      <c r="E141" s="282"/>
      <c r="F141" s="282"/>
      <c r="G141" s="283"/>
      <c r="H141" s="284">
        <f t="shared" ref="H141:O141" si="48">SUM(H2:H140)</f>
        <v>16281</v>
      </c>
      <c r="I141" s="284">
        <f t="shared" si="48"/>
        <v>2351</v>
      </c>
      <c r="J141" s="285">
        <f t="shared" si="48"/>
        <v>458548.31</v>
      </c>
      <c r="K141" s="284" t="e">
        <f t="shared" si="48"/>
        <v>#DIV/0!</v>
      </c>
      <c r="L141" s="284">
        <f t="shared" si="48"/>
        <v>11441011663</v>
      </c>
      <c r="M141" s="284">
        <f t="shared" si="48"/>
        <v>1144101166.2999995</v>
      </c>
      <c r="N141" s="284">
        <f t="shared" si="48"/>
        <v>123639.08199999972</v>
      </c>
      <c r="O141" s="284">
        <f t="shared" si="48"/>
        <v>12585236468.381996</v>
      </c>
      <c r="P141" s="286"/>
      <c r="S141" s="309">
        <v>41613</v>
      </c>
      <c r="T141" s="310" t="s">
        <v>2023</v>
      </c>
      <c r="U141" s="311" t="s">
        <v>2024</v>
      </c>
      <c r="V141" s="312" t="s">
        <v>531</v>
      </c>
      <c r="W141" s="313" t="s">
        <v>852</v>
      </c>
      <c r="X141" s="313">
        <v>80</v>
      </c>
      <c r="Y141" s="312" t="s">
        <v>2025</v>
      </c>
      <c r="Z141" s="314">
        <v>50</v>
      </c>
      <c r="AA141" s="314"/>
      <c r="AB141" s="315">
        <v>935</v>
      </c>
      <c r="AC141" s="316">
        <f>(AD141/AB141)*1.101</f>
        <v>6684.4924684491971</v>
      </c>
      <c r="AD141" s="317">
        <v>5676658</v>
      </c>
      <c r="AE141" s="319">
        <f>AD141*10%</f>
        <v>567665.80000000005</v>
      </c>
      <c r="AF141" s="319">
        <f>AD141*0.1%</f>
        <v>5676.6580000000004</v>
      </c>
      <c r="AG141" s="315">
        <f>AD141+AE141+AF141</f>
        <v>6250000.4579999996</v>
      </c>
      <c r="AH141" s="318" t="s">
        <v>449</v>
      </c>
    </row>
    <row r="142" spans="1:35" x14ac:dyDescent="0.25">
      <c r="C142" s="287"/>
      <c r="D142" s="287"/>
      <c r="H142" s="288"/>
      <c r="I142" s="288"/>
      <c r="J142" s="289"/>
      <c r="K142" s="290"/>
      <c r="L142" s="291"/>
      <c r="M142" s="291"/>
      <c r="N142" s="291"/>
      <c r="O142" s="291"/>
      <c r="S142" s="558">
        <v>41613</v>
      </c>
      <c r="T142" s="559" t="s">
        <v>2029</v>
      </c>
      <c r="U142" s="560" t="s">
        <v>2030</v>
      </c>
      <c r="V142" s="561" t="s">
        <v>576</v>
      </c>
      <c r="W142" s="562" t="s">
        <v>852</v>
      </c>
      <c r="X142" s="562">
        <v>70</v>
      </c>
      <c r="Y142" s="561" t="s">
        <v>338</v>
      </c>
      <c r="Z142" s="563">
        <v>9</v>
      </c>
      <c r="AA142" s="563"/>
      <c r="AB142" s="319">
        <v>340.2</v>
      </c>
      <c r="AC142" s="633">
        <f>(AD142/AB142)*1.101</f>
        <v>5701.0569664902996</v>
      </c>
      <c r="AD142" s="565">
        <v>1761580</v>
      </c>
      <c r="AE142" s="319">
        <f>AD142*10%</f>
        <v>176158</v>
      </c>
      <c r="AF142" s="319">
        <f>AD142*0.1%</f>
        <v>1761.58</v>
      </c>
      <c r="AG142" s="319">
        <f>AD142+AE142+AF142</f>
        <v>1939499.58</v>
      </c>
      <c r="AH142" s="566" t="s">
        <v>2031</v>
      </c>
    </row>
    <row r="143" spans="1:35" x14ac:dyDescent="0.25">
      <c r="H143" s="288"/>
      <c r="I143" s="288"/>
      <c r="J143" s="292"/>
      <c r="K143" s="290"/>
      <c r="L143" s="292">
        <f>SUM(L2:L139)</f>
        <v>11441011663</v>
      </c>
      <c r="M143" s="291"/>
      <c r="N143" s="291"/>
      <c r="O143" s="291"/>
      <c r="S143" s="526"/>
      <c r="T143" s="527"/>
      <c r="U143" s="528"/>
      <c r="V143" s="527"/>
      <c r="W143" s="529"/>
      <c r="X143" s="529"/>
      <c r="Y143" s="527"/>
      <c r="Z143" s="530"/>
      <c r="AA143" s="530"/>
      <c r="AB143" s="531">
        <f>SUM(AB141:AB142)</f>
        <v>1275.2</v>
      </c>
      <c r="AC143" s="532"/>
      <c r="AD143" s="533">
        <f>SUM(AD141:AD142)</f>
        <v>7438238</v>
      </c>
      <c r="AE143" s="531"/>
      <c r="AF143" s="531"/>
      <c r="AG143" s="531"/>
      <c r="AH143" s="548"/>
    </row>
    <row r="144" spans="1:35" x14ac:dyDescent="0.25">
      <c r="H144" s="288"/>
      <c r="I144" s="288"/>
      <c r="J144" s="291"/>
      <c r="K144" s="293"/>
      <c r="L144" s="291"/>
      <c r="M144" s="291"/>
      <c r="N144" s="291"/>
      <c r="O144" s="294" t="s">
        <v>1970</v>
      </c>
      <c r="S144" s="534"/>
      <c r="T144" s="535"/>
      <c r="U144" s="536"/>
      <c r="V144" s="535"/>
      <c r="W144" s="537"/>
      <c r="X144" s="537"/>
      <c r="Y144" s="535"/>
      <c r="Z144" s="538"/>
      <c r="AA144" s="538"/>
      <c r="AB144" s="539"/>
      <c r="AC144" s="540"/>
      <c r="AD144" s="541"/>
      <c r="AE144" s="539"/>
      <c r="AF144" s="539"/>
      <c r="AG144" s="539"/>
      <c r="AH144" s="549"/>
    </row>
    <row r="145" spans="5:34" x14ac:dyDescent="0.25">
      <c r="E145" s="295" t="s">
        <v>307</v>
      </c>
      <c r="H145" s="288"/>
      <c r="I145" s="288"/>
      <c r="J145" s="296">
        <f>SUM(J2:J44)</f>
        <v>81149.009999999995</v>
      </c>
      <c r="K145" s="297"/>
      <c r="L145" s="296">
        <f>SUM(L2:L44)</f>
        <v>956186487</v>
      </c>
      <c r="M145" s="291"/>
      <c r="N145" s="291"/>
      <c r="O145" s="291" t="s">
        <v>0</v>
      </c>
      <c r="S145" s="542"/>
      <c r="T145" s="519"/>
      <c r="U145" s="520"/>
      <c r="V145" s="519"/>
      <c r="W145" s="543"/>
      <c r="X145" s="543"/>
      <c r="Y145" s="519"/>
      <c r="Z145" s="544"/>
      <c r="AA145" s="544"/>
      <c r="AB145" s="545"/>
      <c r="AC145" s="546"/>
      <c r="AD145" s="547"/>
      <c r="AE145" s="545"/>
      <c r="AF145" s="545"/>
      <c r="AG145" s="545"/>
      <c r="AH145" s="550"/>
    </row>
    <row r="146" spans="5:34" ht="15.75" x14ac:dyDescent="0.25">
      <c r="E146" s="295" t="s">
        <v>308</v>
      </c>
      <c r="H146" s="288"/>
      <c r="I146" s="288"/>
      <c r="J146" s="296">
        <f>SUM(J45:J118)</f>
        <v>298613.26999999984</v>
      </c>
      <c r="K146" s="298"/>
      <c r="L146" s="296">
        <f>SUM(L45:L118)</f>
        <v>9275633816</v>
      </c>
      <c r="M146" s="291"/>
      <c r="N146" s="291"/>
      <c r="O146" s="291"/>
      <c r="S146" s="259" t="s">
        <v>82</v>
      </c>
      <c r="T146" s="260" t="s">
        <v>83</v>
      </c>
      <c r="U146" s="261" t="s">
        <v>84</v>
      </c>
      <c r="V146" s="262" t="s">
        <v>85</v>
      </c>
      <c r="W146" s="261" t="s">
        <v>3</v>
      </c>
      <c r="X146" s="259" t="s">
        <v>2</v>
      </c>
      <c r="Y146" s="263" t="s">
        <v>6</v>
      </c>
      <c r="Z146" s="259" t="s">
        <v>86</v>
      </c>
      <c r="AA146" s="259" t="s">
        <v>87</v>
      </c>
      <c r="AB146" s="259" t="s">
        <v>91</v>
      </c>
      <c r="AC146" s="626" t="s">
        <v>313</v>
      </c>
      <c r="AD146" s="261" t="s">
        <v>314</v>
      </c>
      <c r="AE146" s="261" t="s">
        <v>5</v>
      </c>
      <c r="AF146" s="261" t="s">
        <v>4</v>
      </c>
      <c r="AG146" s="261" t="s">
        <v>89</v>
      </c>
      <c r="AH146" s="261" t="s">
        <v>90</v>
      </c>
    </row>
    <row r="147" spans="5:34" x14ac:dyDescent="0.25">
      <c r="E147" s="295" t="s">
        <v>309</v>
      </c>
      <c r="H147" s="288"/>
      <c r="I147" s="288"/>
      <c r="J147" s="299"/>
      <c r="K147" s="298"/>
      <c r="L147" s="300"/>
      <c r="M147" s="291"/>
      <c r="N147" s="291"/>
      <c r="O147" s="291"/>
      <c r="S147" s="558">
        <v>41626</v>
      </c>
      <c r="T147" s="559" t="s">
        <v>2080</v>
      </c>
      <c r="U147" s="560" t="s">
        <v>2081</v>
      </c>
      <c r="V147" s="561" t="s">
        <v>615</v>
      </c>
      <c r="W147" s="562" t="s">
        <v>2082</v>
      </c>
      <c r="X147" s="562">
        <v>130</v>
      </c>
      <c r="Y147" s="561" t="s">
        <v>759</v>
      </c>
      <c r="Z147" s="563"/>
      <c r="AA147" s="563">
        <v>22</v>
      </c>
      <c r="AB147" s="319">
        <v>2000</v>
      </c>
      <c r="AC147" s="633">
        <f>(AD147/AB147)*1.101</f>
        <v>23499.997230000001</v>
      </c>
      <c r="AD147" s="565">
        <v>42688460</v>
      </c>
      <c r="AE147" s="319">
        <f>AD147*10%</f>
        <v>4268846</v>
      </c>
      <c r="AF147" s="319">
        <f>AD147*0.1%</f>
        <v>42688.46</v>
      </c>
      <c r="AG147" s="319">
        <f>AD147+AE147+AF147</f>
        <v>46999994.460000001</v>
      </c>
      <c r="AH147" s="566" t="s">
        <v>1790</v>
      </c>
    </row>
    <row r="148" spans="5:34" x14ac:dyDescent="0.25">
      <c r="E148" s="295" t="s">
        <v>310</v>
      </c>
      <c r="H148" s="288"/>
      <c r="I148" s="288"/>
      <c r="J148" s="301"/>
      <c r="K148" s="298"/>
      <c r="L148" s="302"/>
      <c r="M148" s="291"/>
      <c r="N148" s="291"/>
      <c r="O148" s="291"/>
      <c r="S148" s="526"/>
      <c r="T148" s="527"/>
      <c r="U148" s="528"/>
      <c r="V148" s="527"/>
      <c r="W148" s="529"/>
      <c r="X148" s="529"/>
      <c r="Y148" s="527"/>
      <c r="Z148" s="530"/>
      <c r="AA148" s="530"/>
      <c r="AB148" s="531"/>
      <c r="AC148" s="532"/>
      <c r="AD148" s="533"/>
      <c r="AE148" s="531"/>
      <c r="AF148" s="531"/>
      <c r="AG148" s="531"/>
      <c r="AH148" s="548"/>
    </row>
    <row r="149" spans="5:34" ht="15.75" thickBot="1" x14ac:dyDescent="0.3">
      <c r="E149" s="295" t="s">
        <v>311</v>
      </c>
      <c r="H149" s="288"/>
      <c r="I149" s="288"/>
      <c r="J149" s="303">
        <f>SUM(J120:J124)</f>
        <v>9192.9500000000007</v>
      </c>
      <c r="K149" s="304"/>
      <c r="L149" s="303">
        <f>SUM(L120:L124)</f>
        <v>151763507</v>
      </c>
      <c r="M149" s="291"/>
      <c r="N149" s="291"/>
      <c r="O149" s="291"/>
      <c r="S149" s="534"/>
      <c r="T149" s="535"/>
      <c r="U149" s="536"/>
      <c r="V149" s="535"/>
      <c r="W149" s="537"/>
      <c r="X149" s="537"/>
      <c r="Y149" s="535"/>
      <c r="Z149" s="538"/>
      <c r="AA149" s="538"/>
      <c r="AB149" s="539"/>
      <c r="AC149" s="540"/>
      <c r="AD149" s="541"/>
      <c r="AE149" s="539"/>
      <c r="AF149" s="539"/>
      <c r="AG149" s="539"/>
      <c r="AH149" s="549"/>
    </row>
    <row r="150" spans="5:34" ht="15.75" thickTop="1" x14ac:dyDescent="0.25">
      <c r="E150" s="265" t="s">
        <v>312</v>
      </c>
      <c r="H150" s="288"/>
      <c r="I150" s="288"/>
      <c r="J150" s="305">
        <f>+SUM(J145:J149)</f>
        <v>388955.22999999986</v>
      </c>
      <c r="K150" s="298"/>
      <c r="L150" s="305">
        <f>+SUM(L145:L149)</f>
        <v>10383583810</v>
      </c>
      <c r="M150" s="291"/>
      <c r="N150" s="291"/>
      <c r="O150" s="291"/>
      <c r="S150" s="542"/>
      <c r="T150" s="519"/>
      <c r="U150" s="520"/>
      <c r="V150" s="519"/>
      <c r="W150" s="543"/>
      <c r="X150" s="543"/>
      <c r="Y150" s="519"/>
      <c r="Z150" s="544"/>
      <c r="AA150" s="544"/>
      <c r="AB150" s="545"/>
      <c r="AC150" s="546"/>
      <c r="AD150" s="547"/>
      <c r="AE150" s="545"/>
      <c r="AF150" s="545"/>
      <c r="AG150" s="545"/>
      <c r="AH150" s="550"/>
    </row>
    <row r="151" spans="5:34" ht="15.75" x14ac:dyDescent="0.25">
      <c r="H151" s="288"/>
      <c r="I151" s="288"/>
      <c r="J151" s="306"/>
      <c r="K151" s="290"/>
      <c r="L151" s="289">
        <f>L150-L141</f>
        <v>-1057427853</v>
      </c>
      <c r="M151" s="291"/>
      <c r="N151" s="291"/>
      <c r="O151" s="291"/>
      <c r="S151" s="259" t="s">
        <v>82</v>
      </c>
      <c r="T151" s="260" t="s">
        <v>83</v>
      </c>
      <c r="U151" s="261" t="s">
        <v>84</v>
      </c>
      <c r="V151" s="262" t="s">
        <v>85</v>
      </c>
      <c r="W151" s="261" t="s">
        <v>3</v>
      </c>
      <c r="X151" s="259" t="s">
        <v>2</v>
      </c>
      <c r="Y151" s="263" t="s">
        <v>6</v>
      </c>
      <c r="Z151" s="259" t="s">
        <v>86</v>
      </c>
      <c r="AA151" s="259" t="s">
        <v>87</v>
      </c>
      <c r="AB151" s="259" t="s">
        <v>91</v>
      </c>
      <c r="AC151" s="626" t="s">
        <v>313</v>
      </c>
      <c r="AD151" s="261" t="s">
        <v>314</v>
      </c>
      <c r="AE151" s="261" t="s">
        <v>5</v>
      </c>
      <c r="AF151" s="261" t="s">
        <v>4</v>
      </c>
      <c r="AG151" s="261" t="s">
        <v>89</v>
      </c>
      <c r="AH151" s="261" t="s">
        <v>90</v>
      </c>
    </row>
    <row r="152" spans="5:34" x14ac:dyDescent="0.25">
      <c r="H152" s="288"/>
      <c r="I152" s="288"/>
      <c r="J152" s="289"/>
      <c r="K152" s="290"/>
      <c r="L152" s="289"/>
      <c r="M152" s="291"/>
      <c r="N152" s="291"/>
      <c r="O152" s="291"/>
      <c r="S152" s="309">
        <v>41624</v>
      </c>
      <c r="T152" s="310"/>
      <c r="U152" s="311" t="s">
        <v>2060</v>
      </c>
      <c r="V152" s="312" t="s">
        <v>601</v>
      </c>
      <c r="W152" s="313" t="s">
        <v>2047</v>
      </c>
      <c r="X152" s="313"/>
      <c r="Y152" s="312"/>
      <c r="Z152" s="314"/>
      <c r="AA152" s="314"/>
      <c r="AB152" s="315"/>
      <c r="AC152" s="316" t="e">
        <f>(AD152/AB152)*1.101</f>
        <v>#DIV/0!</v>
      </c>
      <c r="AD152" s="317">
        <v>15740748</v>
      </c>
      <c r="AE152" s="319">
        <f>AD152*10%</f>
        <v>1574074.8</v>
      </c>
      <c r="AF152" s="319">
        <f>AD152*-2%</f>
        <v>-314814.96000000002</v>
      </c>
      <c r="AG152" s="315">
        <f>AD152+AE152+AF152</f>
        <v>17000007.84</v>
      </c>
      <c r="AH152" s="318" t="s">
        <v>2063</v>
      </c>
    </row>
    <row r="153" spans="5:34" x14ac:dyDescent="0.25">
      <c r="H153" s="288"/>
      <c r="I153" s="288"/>
      <c r="J153" s="398"/>
      <c r="K153" s="399"/>
      <c r="L153" s="398"/>
      <c r="M153" s="291"/>
      <c r="N153" s="291"/>
      <c r="O153" s="291"/>
      <c r="S153" s="526"/>
      <c r="T153" s="527"/>
      <c r="U153" s="528"/>
      <c r="V153" s="527"/>
      <c r="W153" s="529"/>
      <c r="X153" s="529"/>
      <c r="Y153" s="527"/>
      <c r="Z153" s="530"/>
      <c r="AA153" s="530"/>
      <c r="AB153" s="531"/>
      <c r="AC153" s="532"/>
      <c r="AD153" s="533"/>
      <c r="AE153" s="531"/>
      <c r="AF153" s="531"/>
      <c r="AG153" s="531"/>
      <c r="AH153" s="548"/>
    </row>
    <row r="154" spans="5:34" x14ac:dyDescent="0.25">
      <c r="H154" s="288"/>
      <c r="I154" s="288"/>
      <c r="J154" s="398"/>
      <c r="K154" s="399"/>
      <c r="L154" s="398"/>
      <c r="M154" s="291"/>
      <c r="N154" s="291"/>
      <c r="O154" s="291"/>
      <c r="S154" s="534"/>
      <c r="T154" s="535"/>
      <c r="U154" s="536"/>
      <c r="V154" s="535"/>
      <c r="W154" s="537"/>
      <c r="X154" s="537"/>
      <c r="Y154" s="535"/>
      <c r="Z154" s="538"/>
      <c r="AA154" s="538"/>
      <c r="AB154" s="539"/>
      <c r="AC154" s="540"/>
      <c r="AD154" s="541"/>
      <c r="AE154" s="539"/>
      <c r="AF154" s="539"/>
      <c r="AG154" s="539"/>
      <c r="AH154" s="549"/>
    </row>
    <row r="155" spans="5:34" x14ac:dyDescent="0.25">
      <c r="H155" s="288"/>
      <c r="I155" s="288"/>
      <c r="J155" s="291">
        <f>J146-J45</f>
        <v>298164.76999999984</v>
      </c>
      <c r="K155" s="307"/>
      <c r="L155" s="291">
        <f>L146-L45</f>
        <v>9256733816</v>
      </c>
      <c r="M155" s="291"/>
      <c r="N155" s="291"/>
      <c r="O155" s="291"/>
      <c r="S155" s="542"/>
      <c r="T155" s="519"/>
      <c r="U155" s="520"/>
      <c r="V155" s="519"/>
      <c r="W155" s="543"/>
      <c r="X155" s="543"/>
      <c r="Y155" s="519"/>
      <c r="Z155" s="544"/>
      <c r="AA155" s="544"/>
      <c r="AB155" s="545"/>
      <c r="AC155" s="546"/>
      <c r="AD155" s="547"/>
      <c r="AE155" s="545"/>
      <c r="AF155" s="545"/>
      <c r="AG155" s="545"/>
      <c r="AH155" s="550"/>
    </row>
    <row r="156" spans="5:34" ht="15.75" x14ac:dyDescent="0.25">
      <c r="H156" s="288"/>
      <c r="I156" s="288"/>
      <c r="J156" s="289"/>
      <c r="K156" s="307"/>
      <c r="L156" s="289"/>
      <c r="M156" s="291"/>
      <c r="N156" s="291"/>
      <c r="O156" s="291"/>
      <c r="S156" s="259" t="s">
        <v>82</v>
      </c>
      <c r="T156" s="260" t="s">
        <v>83</v>
      </c>
      <c r="U156" s="261" t="s">
        <v>84</v>
      </c>
      <c r="V156" s="262" t="s">
        <v>85</v>
      </c>
      <c r="W156" s="261" t="s">
        <v>3</v>
      </c>
      <c r="X156" s="259" t="s">
        <v>2</v>
      </c>
      <c r="Y156" s="263" t="s">
        <v>6</v>
      </c>
      <c r="Z156" s="259" t="s">
        <v>86</v>
      </c>
      <c r="AA156" s="259" t="s">
        <v>87</v>
      </c>
      <c r="AB156" s="259" t="s">
        <v>91</v>
      </c>
      <c r="AC156" s="626" t="s">
        <v>313</v>
      </c>
      <c r="AD156" s="261" t="s">
        <v>314</v>
      </c>
      <c r="AE156" s="261" t="s">
        <v>5</v>
      </c>
      <c r="AF156" s="261" t="s">
        <v>4</v>
      </c>
      <c r="AG156" s="261" t="s">
        <v>89</v>
      </c>
      <c r="AH156" s="261" t="s">
        <v>90</v>
      </c>
    </row>
    <row r="157" spans="5:34" x14ac:dyDescent="0.25">
      <c r="H157" s="288"/>
      <c r="I157" s="288"/>
      <c r="J157" s="307"/>
      <c r="K157" s="307"/>
      <c r="L157" s="307"/>
      <c r="M157" s="307"/>
      <c r="N157" s="307"/>
      <c r="O157" s="307"/>
      <c r="S157" s="309">
        <v>41626</v>
      </c>
      <c r="T157" s="310" t="s">
        <v>2076</v>
      </c>
      <c r="U157" s="311" t="s">
        <v>2077</v>
      </c>
      <c r="V157" s="312" t="s">
        <v>638</v>
      </c>
      <c r="W157" s="313" t="s">
        <v>2078</v>
      </c>
      <c r="X157" s="313"/>
      <c r="Y157" s="312"/>
      <c r="Z157" s="314"/>
      <c r="AA157" s="314">
        <v>60</v>
      </c>
      <c r="AB157" s="315">
        <v>1020</v>
      </c>
      <c r="AC157" s="316">
        <f>(AD157/AB157)*1.101</f>
        <v>1576.4333882352939</v>
      </c>
      <c r="AD157" s="317">
        <v>1460456</v>
      </c>
      <c r="AE157" s="319">
        <f>AD157*10%</f>
        <v>146045.6</v>
      </c>
      <c r="AF157" s="319"/>
      <c r="AG157" s="315">
        <f>AD157+AE157+AF157</f>
        <v>1606501.6</v>
      </c>
      <c r="AH157" s="318" t="s">
        <v>2079</v>
      </c>
    </row>
    <row r="158" spans="5:34" x14ac:dyDescent="0.25">
      <c r="H158" s="288"/>
      <c r="I158" s="288"/>
      <c r="J158" s="291"/>
      <c r="K158" s="307"/>
      <c r="L158" s="307"/>
      <c r="M158" s="307"/>
      <c r="N158" s="307"/>
      <c r="O158" s="307"/>
      <c r="S158" s="526"/>
      <c r="T158" s="527"/>
      <c r="U158" s="528"/>
      <c r="V158" s="527"/>
      <c r="W158" s="529"/>
      <c r="X158" s="529"/>
      <c r="Y158" s="527"/>
      <c r="Z158" s="530"/>
      <c r="AA158" s="530"/>
      <c r="AB158" s="531"/>
      <c r="AC158" s="532"/>
      <c r="AD158" s="533"/>
      <c r="AE158" s="531"/>
      <c r="AF158" s="531"/>
      <c r="AG158" s="531"/>
      <c r="AH158" s="548"/>
    </row>
    <row r="159" spans="5:34" x14ac:dyDescent="0.25">
      <c r="H159" s="308"/>
      <c r="I159" s="308"/>
      <c r="J159" s="307"/>
      <c r="K159" s="307"/>
      <c r="L159" s="307"/>
      <c r="M159" s="307"/>
      <c r="N159" s="307"/>
      <c r="O159" s="307"/>
      <c r="S159" s="534"/>
      <c r="T159" s="535"/>
      <c r="U159" s="536"/>
      <c r="V159" s="535"/>
      <c r="W159" s="537"/>
      <c r="X159" s="537"/>
      <c r="Y159" s="535"/>
      <c r="Z159" s="538"/>
      <c r="AA159" s="538"/>
      <c r="AB159" s="539"/>
      <c r="AC159" s="540"/>
      <c r="AD159" s="541"/>
      <c r="AE159" s="539"/>
      <c r="AF159" s="539"/>
      <c r="AG159" s="539"/>
      <c r="AH159" s="549"/>
    </row>
    <row r="160" spans="5:34" x14ac:dyDescent="0.25">
      <c r="H160" s="308"/>
      <c r="I160" s="308"/>
      <c r="M160" s="307"/>
      <c r="N160" s="307"/>
      <c r="O160" s="307"/>
      <c r="S160" s="542"/>
      <c r="T160" s="519"/>
      <c r="U160" s="520"/>
      <c r="V160" s="519"/>
      <c r="W160" s="543"/>
      <c r="X160" s="543"/>
      <c r="Y160" s="519"/>
      <c r="Z160" s="544"/>
      <c r="AA160" s="544"/>
      <c r="AB160" s="545"/>
      <c r="AC160" s="546"/>
      <c r="AD160" s="547"/>
      <c r="AE160" s="545"/>
      <c r="AF160" s="545"/>
      <c r="AG160" s="545"/>
      <c r="AH160" s="550"/>
    </row>
    <row r="161" spans="10:34" ht="15.75" x14ac:dyDescent="0.25">
      <c r="S161" s="259" t="s">
        <v>82</v>
      </c>
      <c r="T161" s="260" t="s">
        <v>83</v>
      </c>
      <c r="U161" s="261" t="s">
        <v>84</v>
      </c>
      <c r="V161" s="262" t="s">
        <v>85</v>
      </c>
      <c r="W161" s="261" t="s">
        <v>3</v>
      </c>
      <c r="X161" s="259" t="s">
        <v>2</v>
      </c>
      <c r="Y161" s="263" t="s">
        <v>6</v>
      </c>
      <c r="Z161" s="259" t="s">
        <v>86</v>
      </c>
      <c r="AA161" s="259" t="s">
        <v>87</v>
      </c>
      <c r="AB161" s="259" t="s">
        <v>91</v>
      </c>
      <c r="AC161" s="626" t="s">
        <v>313</v>
      </c>
      <c r="AD161" s="261" t="s">
        <v>314</v>
      </c>
      <c r="AE161" s="261" t="s">
        <v>5</v>
      </c>
      <c r="AF161" s="261" t="s">
        <v>4</v>
      </c>
      <c r="AG161" s="261" t="s">
        <v>89</v>
      </c>
      <c r="AH161" s="261" t="s">
        <v>90</v>
      </c>
    </row>
    <row r="162" spans="10:34" x14ac:dyDescent="0.25">
      <c r="S162" s="309">
        <v>41610</v>
      </c>
      <c r="T162" s="310" t="s">
        <v>2019</v>
      </c>
      <c r="U162" s="311" t="s">
        <v>2020</v>
      </c>
      <c r="V162" s="312" t="s">
        <v>540</v>
      </c>
      <c r="W162" s="313" t="s">
        <v>410</v>
      </c>
      <c r="X162" s="313">
        <v>120</v>
      </c>
      <c r="Y162" s="312" t="s">
        <v>411</v>
      </c>
      <c r="Z162" s="314"/>
      <c r="AA162" s="314">
        <v>40</v>
      </c>
      <c r="AB162" s="315">
        <v>376.8</v>
      </c>
      <c r="AC162" s="316">
        <f>(AD162/AB162)*1.101</f>
        <v>16162.419944267514</v>
      </c>
      <c r="AD162" s="317">
        <v>5531335</v>
      </c>
      <c r="AE162" s="319">
        <f>AD162*10%</f>
        <v>553133.5</v>
      </c>
      <c r="AF162" s="319">
        <f>AD162*0.1%</f>
        <v>5531.335</v>
      </c>
      <c r="AG162" s="315">
        <f>AD162+AE162+AF162</f>
        <v>6089999.835</v>
      </c>
      <c r="AH162" s="318" t="s">
        <v>416</v>
      </c>
    </row>
    <row r="163" spans="10:34" x14ac:dyDescent="0.25">
      <c r="J163" s="267">
        <f>SUM(J45:J71)</f>
        <v>96452.919999999969</v>
      </c>
      <c r="S163" s="401">
        <v>41620</v>
      </c>
      <c r="T163" s="310" t="s">
        <v>2043</v>
      </c>
      <c r="U163" s="311" t="s">
        <v>2044</v>
      </c>
      <c r="V163" s="312" t="s">
        <v>594</v>
      </c>
      <c r="W163" s="313" t="s">
        <v>410</v>
      </c>
      <c r="X163" s="313">
        <v>120</v>
      </c>
      <c r="Y163" s="312" t="s">
        <v>411</v>
      </c>
      <c r="Z163" s="314"/>
      <c r="AA163" s="314">
        <v>40</v>
      </c>
      <c r="AB163" s="315">
        <v>376.8</v>
      </c>
      <c r="AC163" s="316">
        <f>(AD163/AB163)*1.101</f>
        <v>16162.419944267514</v>
      </c>
      <c r="AD163" s="317">
        <v>5531335</v>
      </c>
      <c r="AE163" s="315">
        <f>AD163*10%</f>
        <v>553133.5</v>
      </c>
      <c r="AF163" s="315">
        <f>AD163*0.1%</f>
        <v>5531.335</v>
      </c>
      <c r="AG163" s="315">
        <f>AD163+AE163+AF163</f>
        <v>6089999.835</v>
      </c>
      <c r="AH163" s="318" t="s">
        <v>416</v>
      </c>
    </row>
    <row r="164" spans="10:34" x14ac:dyDescent="0.25">
      <c r="J164" s="267">
        <f>J163-J51-J52-J57-J64</f>
        <v>78628.669999999969</v>
      </c>
      <c r="S164" s="309">
        <v>41624</v>
      </c>
      <c r="T164" s="310" t="s">
        <v>2059</v>
      </c>
      <c r="U164" s="311" t="s">
        <v>2061</v>
      </c>
      <c r="V164" s="312" t="s">
        <v>601</v>
      </c>
      <c r="W164" s="313" t="s">
        <v>410</v>
      </c>
      <c r="X164" s="313">
        <v>120</v>
      </c>
      <c r="Y164" s="312" t="s">
        <v>411</v>
      </c>
      <c r="Z164" s="314"/>
      <c r="AA164" s="314">
        <v>40</v>
      </c>
      <c r="AB164" s="315">
        <v>376.8</v>
      </c>
      <c r="AC164" s="316">
        <f>(AD164/AB164)*1.101</f>
        <v>17622.08062898089</v>
      </c>
      <c r="AD164" s="317">
        <v>6030881</v>
      </c>
      <c r="AE164" s="315">
        <f>AD164*10%</f>
        <v>603088.1</v>
      </c>
      <c r="AF164" s="315">
        <f>AD164*0.1%</f>
        <v>6030.8810000000003</v>
      </c>
      <c r="AG164" s="315">
        <f>AD164+AE164+AF164</f>
        <v>6639999.9809999997</v>
      </c>
      <c r="AH164" s="318" t="s">
        <v>2062</v>
      </c>
    </row>
    <row r="165" spans="10:34" x14ac:dyDescent="0.25">
      <c r="S165" s="309">
        <v>41635</v>
      </c>
      <c r="T165" s="310" t="s">
        <v>2224</v>
      </c>
      <c r="U165" s="311" t="s">
        <v>2220</v>
      </c>
      <c r="V165" s="312" t="s">
        <v>664</v>
      </c>
      <c r="W165" s="313" t="s">
        <v>410</v>
      </c>
      <c r="X165" s="313">
        <v>120</v>
      </c>
      <c r="Y165" s="312" t="s">
        <v>411</v>
      </c>
      <c r="Z165" s="314"/>
      <c r="AA165" s="314">
        <v>40</v>
      </c>
      <c r="AB165" s="315">
        <v>376.8</v>
      </c>
      <c r="AC165" s="316">
        <f>(AD165/AB165)*1.101</f>
        <v>16162.419944267514</v>
      </c>
      <c r="AD165" s="317">
        <v>5531335</v>
      </c>
      <c r="AE165" s="315">
        <f>AD165*10%</f>
        <v>553133.5</v>
      </c>
      <c r="AF165" s="315">
        <f>AD165*0.1%</f>
        <v>5531.335</v>
      </c>
      <c r="AG165" s="315">
        <f>AD165+AE165+AF165</f>
        <v>6089999.835</v>
      </c>
      <c r="AH165" s="318" t="s">
        <v>416</v>
      </c>
    </row>
    <row r="166" spans="10:34" x14ac:dyDescent="0.25">
      <c r="S166" s="526"/>
      <c r="T166" s="527"/>
      <c r="U166" s="528"/>
      <c r="V166" s="527"/>
      <c r="W166" s="529"/>
      <c r="X166" s="529"/>
      <c r="Y166" s="527"/>
      <c r="Z166" s="530"/>
      <c r="AA166" s="530"/>
      <c r="AB166" s="531">
        <f>SUM(AB162:AB165)</f>
        <v>1507.2</v>
      </c>
      <c r="AC166" s="532"/>
      <c r="AD166" s="533">
        <f>SUM(AD162:AD165)</f>
        <v>22624886</v>
      </c>
      <c r="AE166" s="531"/>
      <c r="AF166" s="531"/>
      <c r="AG166" s="531"/>
      <c r="AH166" s="548"/>
    </row>
    <row r="167" spans="10:34" x14ac:dyDescent="0.25">
      <c r="S167" s="534"/>
      <c r="T167" s="535"/>
      <c r="U167" s="536"/>
      <c r="V167" s="535"/>
      <c r="W167" s="537"/>
      <c r="X167" s="537"/>
      <c r="Y167" s="535"/>
      <c r="Z167" s="538"/>
      <c r="AA167" s="538"/>
      <c r="AB167" s="539"/>
      <c r="AC167" s="540"/>
      <c r="AD167" s="541"/>
      <c r="AE167" s="539"/>
      <c r="AF167" s="539"/>
      <c r="AG167" s="539"/>
      <c r="AH167" s="549"/>
    </row>
    <row r="168" spans="10:34" x14ac:dyDescent="0.25">
      <c r="S168" s="542"/>
      <c r="T168" s="519"/>
      <c r="U168" s="520"/>
      <c r="V168" s="519"/>
      <c r="W168" s="543"/>
      <c r="X168" s="543"/>
      <c r="Y168" s="519"/>
      <c r="Z168" s="544"/>
      <c r="AA168" s="544"/>
      <c r="AB168" s="545"/>
      <c r="AC168" s="546"/>
      <c r="AD168" s="547"/>
      <c r="AE168" s="545"/>
      <c r="AF168" s="545"/>
      <c r="AG168" s="545"/>
      <c r="AH168" s="550"/>
    </row>
    <row r="169" spans="10:34" ht="15.75" x14ac:dyDescent="0.25">
      <c r="S169" s="259" t="s">
        <v>82</v>
      </c>
      <c r="T169" s="260" t="s">
        <v>83</v>
      </c>
      <c r="U169" s="261" t="s">
        <v>84</v>
      </c>
      <c r="V169" s="262" t="s">
        <v>85</v>
      </c>
      <c r="W169" s="261" t="s">
        <v>3</v>
      </c>
      <c r="X169" s="259" t="s">
        <v>2</v>
      </c>
      <c r="Y169" s="263" t="s">
        <v>6</v>
      </c>
      <c r="Z169" s="259" t="s">
        <v>86</v>
      </c>
      <c r="AA169" s="259" t="s">
        <v>87</v>
      </c>
      <c r="AB169" s="259" t="s">
        <v>91</v>
      </c>
      <c r="AC169" s="626" t="s">
        <v>313</v>
      </c>
      <c r="AD169" s="261" t="s">
        <v>314</v>
      </c>
      <c r="AE169" s="261" t="s">
        <v>5</v>
      </c>
      <c r="AF169" s="261" t="s">
        <v>4</v>
      </c>
      <c r="AG169" s="261" t="s">
        <v>89</v>
      </c>
      <c r="AH169" s="261" t="s">
        <v>90</v>
      </c>
    </row>
    <row r="170" spans="10:34" x14ac:dyDescent="0.25">
      <c r="S170" s="309">
        <v>41613</v>
      </c>
      <c r="T170" s="310" t="s">
        <v>1980</v>
      </c>
      <c r="U170" s="311" t="s">
        <v>1981</v>
      </c>
      <c r="V170" s="312" t="s">
        <v>977</v>
      </c>
      <c r="W170" s="321" t="s">
        <v>648</v>
      </c>
      <c r="X170" s="321">
        <v>28</v>
      </c>
      <c r="Y170" s="312" t="s">
        <v>649</v>
      </c>
      <c r="Z170" s="322">
        <v>1000</v>
      </c>
      <c r="AA170" s="322"/>
      <c r="AB170" s="323">
        <v>5460</v>
      </c>
      <c r="AC170" s="324">
        <f t="shared" ref="AC170:AC179" si="49">AD170/Z170*1.101</f>
        <v>73499.996490000005</v>
      </c>
      <c r="AD170" s="323">
        <v>66757490</v>
      </c>
      <c r="AE170" s="323">
        <f t="shared" ref="AE170:AE179" si="50">AD170*10%</f>
        <v>6675749</v>
      </c>
      <c r="AF170" s="323">
        <f t="shared" ref="AF170:AF179" si="51">AD170*0.1%</f>
        <v>66757.490000000005</v>
      </c>
      <c r="AG170" s="323">
        <f t="shared" ref="AG170:AG179" si="52">AD170+AE170+AF170</f>
        <v>73499996.489999995</v>
      </c>
      <c r="AH170" s="324" t="s">
        <v>736</v>
      </c>
    </row>
    <row r="171" spans="10:34" x14ac:dyDescent="0.25">
      <c r="S171" s="309">
        <v>41620</v>
      </c>
      <c r="T171" s="310" t="s">
        <v>1990</v>
      </c>
      <c r="U171" s="311" t="s">
        <v>1991</v>
      </c>
      <c r="V171" s="312" t="s">
        <v>977</v>
      </c>
      <c r="W171" s="321" t="s">
        <v>648</v>
      </c>
      <c r="X171" s="321">
        <v>28</v>
      </c>
      <c r="Y171" s="312" t="s">
        <v>649</v>
      </c>
      <c r="Z171" s="322">
        <v>1000</v>
      </c>
      <c r="AA171" s="322"/>
      <c r="AB171" s="323">
        <v>5460</v>
      </c>
      <c r="AC171" s="324">
        <f t="shared" si="49"/>
        <v>73499.996490000005</v>
      </c>
      <c r="AD171" s="323">
        <v>66757490</v>
      </c>
      <c r="AE171" s="323">
        <f t="shared" si="50"/>
        <v>6675749</v>
      </c>
      <c r="AF171" s="323">
        <f t="shared" si="51"/>
        <v>66757.490000000005</v>
      </c>
      <c r="AG171" s="323">
        <f t="shared" si="52"/>
        <v>73499996.489999995</v>
      </c>
      <c r="AH171" s="324" t="s">
        <v>736</v>
      </c>
    </row>
    <row r="172" spans="10:34" x14ac:dyDescent="0.25">
      <c r="S172" s="309">
        <v>41625</v>
      </c>
      <c r="T172" s="310" t="s">
        <v>2048</v>
      </c>
      <c r="U172" s="311" t="s">
        <v>2049</v>
      </c>
      <c r="V172" s="312" t="s">
        <v>1035</v>
      </c>
      <c r="W172" s="321" t="s">
        <v>648</v>
      </c>
      <c r="X172" s="321">
        <v>28</v>
      </c>
      <c r="Y172" s="312" t="s">
        <v>649</v>
      </c>
      <c r="Z172" s="322">
        <v>2000</v>
      </c>
      <c r="AA172" s="322"/>
      <c r="AB172" s="323">
        <v>10920</v>
      </c>
      <c r="AC172" s="324">
        <f t="shared" si="49"/>
        <v>73499.996490000005</v>
      </c>
      <c r="AD172" s="323">
        <v>133514980</v>
      </c>
      <c r="AE172" s="323">
        <f t="shared" si="50"/>
        <v>13351498</v>
      </c>
      <c r="AF172" s="323">
        <f t="shared" si="51"/>
        <v>133514.98000000001</v>
      </c>
      <c r="AG172" s="323">
        <f t="shared" si="52"/>
        <v>146999992.97999999</v>
      </c>
      <c r="AH172" s="324" t="s">
        <v>736</v>
      </c>
    </row>
    <row r="173" spans="10:34" x14ac:dyDescent="0.25">
      <c r="S173" s="309">
        <v>41628</v>
      </c>
      <c r="T173" s="310" t="s">
        <v>2096</v>
      </c>
      <c r="U173" s="311" t="s">
        <v>2187</v>
      </c>
      <c r="V173" s="312" t="s">
        <v>1029</v>
      </c>
      <c r="W173" s="321" t="s">
        <v>648</v>
      </c>
      <c r="X173" s="321">
        <v>28</v>
      </c>
      <c r="Y173" s="312" t="s">
        <v>649</v>
      </c>
      <c r="Z173" s="322">
        <v>1000</v>
      </c>
      <c r="AA173" s="322"/>
      <c r="AB173" s="323">
        <v>5460</v>
      </c>
      <c r="AC173" s="324">
        <f t="shared" si="49"/>
        <v>74999.998890000003</v>
      </c>
      <c r="AD173" s="323">
        <v>68119890</v>
      </c>
      <c r="AE173" s="323">
        <f t="shared" si="50"/>
        <v>6811989</v>
      </c>
      <c r="AF173" s="323">
        <f t="shared" si="51"/>
        <v>68119.89</v>
      </c>
      <c r="AG173" s="323">
        <f t="shared" si="52"/>
        <v>74999998.890000001</v>
      </c>
      <c r="AH173" s="324" t="s">
        <v>453</v>
      </c>
    </row>
    <row r="174" spans="10:34" x14ac:dyDescent="0.25">
      <c r="S174" s="309">
        <v>41638</v>
      </c>
      <c r="T174" s="310" t="s">
        <v>2230</v>
      </c>
      <c r="U174" s="311" t="s">
        <v>2233</v>
      </c>
      <c r="V174" s="312" t="s">
        <v>1041</v>
      </c>
      <c r="W174" s="321" t="s">
        <v>648</v>
      </c>
      <c r="X174" s="321">
        <v>28</v>
      </c>
      <c r="Y174" s="312" t="s">
        <v>2234</v>
      </c>
      <c r="Z174" s="322">
        <v>1680</v>
      </c>
      <c r="AA174" s="322"/>
      <c r="AB174" s="323">
        <v>5224.8</v>
      </c>
      <c r="AC174" s="324">
        <f t="shared" si="49"/>
        <v>30000.004091071431</v>
      </c>
      <c r="AD174" s="323">
        <v>45776573</v>
      </c>
      <c r="AE174" s="323">
        <f t="shared" si="50"/>
        <v>4577657.3</v>
      </c>
      <c r="AF174" s="323">
        <f t="shared" si="51"/>
        <v>45776.573000000004</v>
      </c>
      <c r="AG174" s="323">
        <f t="shared" si="52"/>
        <v>50400006.872999996</v>
      </c>
      <c r="AH174" s="324" t="s">
        <v>736</v>
      </c>
    </row>
    <row r="175" spans="10:34" x14ac:dyDescent="0.25">
      <c r="S175" s="309">
        <v>41638</v>
      </c>
      <c r="T175" s="310" t="s">
        <v>2232</v>
      </c>
      <c r="U175" s="311" t="s">
        <v>2239</v>
      </c>
      <c r="V175" s="312" t="s">
        <v>1043</v>
      </c>
      <c r="W175" s="321" t="s">
        <v>648</v>
      </c>
      <c r="X175" s="321">
        <v>28</v>
      </c>
      <c r="Y175" s="312" t="s">
        <v>1213</v>
      </c>
      <c r="Z175" s="322">
        <v>2000</v>
      </c>
      <c r="AA175" s="322"/>
      <c r="AB175" s="323">
        <v>5360</v>
      </c>
      <c r="AC175" s="324">
        <f t="shared" si="49"/>
        <v>19999.995299999999</v>
      </c>
      <c r="AD175" s="323">
        <v>36330600</v>
      </c>
      <c r="AE175" s="323">
        <f t="shared" si="50"/>
        <v>3633060</v>
      </c>
      <c r="AF175" s="323">
        <f t="shared" si="51"/>
        <v>36330.6</v>
      </c>
      <c r="AG175" s="323">
        <f t="shared" si="52"/>
        <v>39999990.600000001</v>
      </c>
      <c r="AH175" s="324" t="s">
        <v>652</v>
      </c>
    </row>
    <row r="176" spans="10:34" x14ac:dyDescent="0.25">
      <c r="S176" s="309">
        <v>41638</v>
      </c>
      <c r="T176" s="310" t="s">
        <v>2243</v>
      </c>
      <c r="U176" s="311" t="s">
        <v>2240</v>
      </c>
      <c r="V176" s="312" t="s">
        <v>1041</v>
      </c>
      <c r="W176" s="321" t="s">
        <v>648</v>
      </c>
      <c r="X176" s="321">
        <v>28</v>
      </c>
      <c r="Y176" s="312" t="s">
        <v>2234</v>
      </c>
      <c r="Z176" s="322">
        <v>788</v>
      </c>
      <c r="AA176" s="322"/>
      <c r="AB176" s="323">
        <v>2450.6799999999998</v>
      </c>
      <c r="AC176" s="324">
        <f t="shared" si="49"/>
        <v>30000.0032893401</v>
      </c>
      <c r="AD176" s="323">
        <v>21471392</v>
      </c>
      <c r="AE176" s="323">
        <f t="shared" si="50"/>
        <v>2147139.2000000002</v>
      </c>
      <c r="AF176" s="323">
        <f t="shared" si="51"/>
        <v>21471.392</v>
      </c>
      <c r="AG176" s="323">
        <f t="shared" si="52"/>
        <v>23640002.592</v>
      </c>
      <c r="AH176" s="324" t="s">
        <v>736</v>
      </c>
    </row>
    <row r="177" spans="1:34" x14ac:dyDescent="0.25">
      <c r="S177" s="309">
        <v>41638</v>
      </c>
      <c r="T177" s="310" t="s">
        <v>2242</v>
      </c>
      <c r="U177" s="311" t="s">
        <v>2241</v>
      </c>
      <c r="V177" s="312" t="s">
        <v>1038</v>
      </c>
      <c r="W177" s="321" t="s">
        <v>648</v>
      </c>
      <c r="X177" s="321">
        <v>28</v>
      </c>
      <c r="Y177" s="312" t="s">
        <v>649</v>
      </c>
      <c r="Z177" s="322">
        <v>1000</v>
      </c>
      <c r="AA177" s="322"/>
      <c r="AB177" s="323">
        <v>5460</v>
      </c>
      <c r="AC177" s="324">
        <f t="shared" si="49"/>
        <v>103999.99758</v>
      </c>
      <c r="AD177" s="323">
        <v>94459580</v>
      </c>
      <c r="AE177" s="323">
        <f t="shared" si="50"/>
        <v>9445958</v>
      </c>
      <c r="AF177" s="323">
        <f t="shared" si="51"/>
        <v>94459.58</v>
      </c>
      <c r="AG177" s="323">
        <f t="shared" si="52"/>
        <v>103999997.58</v>
      </c>
      <c r="AH177" s="324" t="s">
        <v>731</v>
      </c>
    </row>
    <row r="178" spans="1:34" x14ac:dyDescent="0.25">
      <c r="S178" s="309">
        <v>41635</v>
      </c>
      <c r="T178" s="310" t="s">
        <v>2185</v>
      </c>
      <c r="U178" s="311" t="s">
        <v>2186</v>
      </c>
      <c r="V178" s="312" t="s">
        <v>1044</v>
      </c>
      <c r="W178" s="321" t="s">
        <v>1719</v>
      </c>
      <c r="X178" s="321">
        <v>26</v>
      </c>
      <c r="Y178" s="312" t="s">
        <v>649</v>
      </c>
      <c r="Z178" s="322">
        <v>200</v>
      </c>
      <c r="AA178" s="322"/>
      <c r="AB178" s="323">
        <v>1092</v>
      </c>
      <c r="AC178" s="324">
        <f t="shared" si="49"/>
        <v>105000.00285</v>
      </c>
      <c r="AD178" s="323">
        <v>19073570</v>
      </c>
      <c r="AE178" s="323">
        <f t="shared" si="50"/>
        <v>1907357</v>
      </c>
      <c r="AF178" s="323">
        <f t="shared" si="51"/>
        <v>19073.57</v>
      </c>
      <c r="AG178" s="323">
        <f t="shared" si="52"/>
        <v>21000000.57</v>
      </c>
      <c r="AH178" s="324" t="s">
        <v>2189</v>
      </c>
    </row>
    <row r="179" spans="1:34" x14ac:dyDescent="0.25">
      <c r="S179" s="309">
        <v>41638</v>
      </c>
      <c r="T179" s="310" t="s">
        <v>2238</v>
      </c>
      <c r="U179" s="311" t="s">
        <v>2231</v>
      </c>
      <c r="V179" s="312" t="s">
        <v>1043</v>
      </c>
      <c r="W179" s="321" t="s">
        <v>1719</v>
      </c>
      <c r="X179" s="321">
        <v>26</v>
      </c>
      <c r="Y179" s="312" t="s">
        <v>649</v>
      </c>
      <c r="Z179" s="322">
        <v>500</v>
      </c>
      <c r="AA179" s="322"/>
      <c r="AB179" s="323">
        <v>2730</v>
      </c>
      <c r="AC179" s="324">
        <f t="shared" si="49"/>
        <v>103999.99758</v>
      </c>
      <c r="AD179" s="323">
        <v>47229790</v>
      </c>
      <c r="AE179" s="323">
        <f t="shared" si="50"/>
        <v>4722979</v>
      </c>
      <c r="AF179" s="323">
        <f t="shared" si="51"/>
        <v>47229.79</v>
      </c>
      <c r="AG179" s="323">
        <f t="shared" si="52"/>
        <v>51999998.789999999</v>
      </c>
      <c r="AH179" s="324" t="s">
        <v>652</v>
      </c>
    </row>
    <row r="180" spans="1:34" ht="15.75" x14ac:dyDescent="0.25">
      <c r="A180" s="259" t="s">
        <v>82</v>
      </c>
      <c r="B180" s="260" t="s">
        <v>83</v>
      </c>
      <c r="C180" s="261" t="s">
        <v>84</v>
      </c>
      <c r="D180" s="262" t="s">
        <v>85</v>
      </c>
      <c r="E180" s="261" t="s">
        <v>3</v>
      </c>
      <c r="F180" s="259" t="s">
        <v>2</v>
      </c>
      <c r="G180" s="263" t="s">
        <v>6</v>
      </c>
      <c r="H180" s="259" t="s">
        <v>86</v>
      </c>
      <c r="I180" s="259" t="s">
        <v>87</v>
      </c>
      <c r="J180" s="259" t="s">
        <v>91</v>
      </c>
      <c r="K180" s="626" t="s">
        <v>313</v>
      </c>
      <c r="L180" s="261" t="s">
        <v>314</v>
      </c>
      <c r="M180" s="261" t="s">
        <v>5</v>
      </c>
      <c r="N180" s="261" t="s">
        <v>4</v>
      </c>
      <c r="O180" s="261" t="s">
        <v>89</v>
      </c>
      <c r="P180" s="261" t="s">
        <v>90</v>
      </c>
      <c r="S180" s="526"/>
      <c r="T180" s="527"/>
      <c r="U180" s="528"/>
      <c r="V180" s="527"/>
      <c r="W180" s="529"/>
      <c r="X180" s="529"/>
      <c r="Y180" s="527"/>
      <c r="Z180" s="530"/>
      <c r="AA180" s="530"/>
      <c r="AB180" s="531">
        <f>SUM(AB170:AB179)</f>
        <v>49617.48</v>
      </c>
      <c r="AC180" s="532"/>
      <c r="AD180" s="533">
        <f>SUM(AD170:AD179)</f>
        <v>599491355</v>
      </c>
      <c r="AE180" s="531"/>
      <c r="AF180" s="531"/>
      <c r="AG180" s="531"/>
      <c r="AH180" s="548"/>
    </row>
    <row r="181" spans="1:34" x14ac:dyDescent="0.25">
      <c r="A181" s="412">
        <v>41613</v>
      </c>
      <c r="B181" s="413" t="s">
        <v>1980</v>
      </c>
      <c r="C181" s="414" t="s">
        <v>1981</v>
      </c>
      <c r="D181" s="415" t="s">
        <v>977</v>
      </c>
      <c r="E181" s="426" t="s">
        <v>648</v>
      </c>
      <c r="F181" s="426">
        <v>28</v>
      </c>
      <c r="G181" s="415" t="s">
        <v>649</v>
      </c>
      <c r="H181" s="427">
        <v>1000</v>
      </c>
      <c r="I181" s="427"/>
      <c r="J181" s="428">
        <v>5460</v>
      </c>
      <c r="K181" s="429">
        <f t="shared" ref="K181:K190" si="53">L181/H181*1.101</f>
        <v>73499.996490000005</v>
      </c>
      <c r="L181" s="428">
        <v>66757490</v>
      </c>
      <c r="M181" s="428">
        <f t="shared" ref="M181:M190" si="54">L181*10%</f>
        <v>6675749</v>
      </c>
      <c r="N181" s="428">
        <f t="shared" ref="N181:N190" si="55">L181*0.1%</f>
        <v>66757.490000000005</v>
      </c>
      <c r="O181" s="428">
        <f t="shared" ref="O181:O190" si="56">L181+M181+N181</f>
        <v>73499996.489999995</v>
      </c>
      <c r="P181" s="429" t="s">
        <v>736</v>
      </c>
      <c r="S181" s="534"/>
      <c r="T181" s="535"/>
      <c r="U181" s="536"/>
      <c r="V181" s="535"/>
      <c r="W181" s="535"/>
      <c r="X181" s="535"/>
      <c r="Y181" s="535"/>
      <c r="Z181" s="571"/>
      <c r="AA181" s="571"/>
      <c r="AB181" s="572"/>
      <c r="AC181" s="569"/>
      <c r="AD181" s="572"/>
      <c r="AE181" s="572"/>
      <c r="AF181" s="572"/>
      <c r="AG181" s="572"/>
      <c r="AH181" s="569"/>
    </row>
    <row r="182" spans="1:34" x14ac:dyDescent="0.25">
      <c r="A182" s="430">
        <v>41620</v>
      </c>
      <c r="B182" s="431" t="s">
        <v>1990</v>
      </c>
      <c r="C182" s="432" t="s">
        <v>1991</v>
      </c>
      <c r="D182" s="433" t="s">
        <v>977</v>
      </c>
      <c r="E182" s="471" t="s">
        <v>648</v>
      </c>
      <c r="F182" s="471">
        <v>28</v>
      </c>
      <c r="G182" s="433" t="s">
        <v>649</v>
      </c>
      <c r="H182" s="472">
        <v>1000</v>
      </c>
      <c r="I182" s="472"/>
      <c r="J182" s="473">
        <v>5460</v>
      </c>
      <c r="K182" s="474">
        <f t="shared" si="53"/>
        <v>73499.996490000005</v>
      </c>
      <c r="L182" s="473">
        <v>66757490</v>
      </c>
      <c r="M182" s="473">
        <f t="shared" si="54"/>
        <v>6675749</v>
      </c>
      <c r="N182" s="473">
        <f t="shared" si="55"/>
        <v>66757.490000000005</v>
      </c>
      <c r="O182" s="473">
        <f t="shared" si="56"/>
        <v>73499996.489999995</v>
      </c>
      <c r="P182" s="474" t="s">
        <v>736</v>
      </c>
      <c r="S182" s="542"/>
      <c r="T182" s="519"/>
      <c r="U182" s="520"/>
      <c r="V182" s="519"/>
      <c r="W182" s="519"/>
      <c r="X182" s="519"/>
      <c r="Y182" s="519"/>
      <c r="Z182" s="573"/>
      <c r="AA182" s="573"/>
      <c r="AB182" s="574"/>
      <c r="AC182" s="570"/>
      <c r="AD182" s="574"/>
      <c r="AE182" s="574"/>
      <c r="AF182" s="574"/>
      <c r="AG182" s="574"/>
      <c r="AH182" s="570"/>
    </row>
    <row r="183" spans="1:34" ht="15.75" x14ac:dyDescent="0.25">
      <c r="A183" s="309">
        <v>41625</v>
      </c>
      <c r="B183" s="310" t="s">
        <v>2048</v>
      </c>
      <c r="C183" s="311" t="s">
        <v>2049</v>
      </c>
      <c r="D183" s="312" t="s">
        <v>1035</v>
      </c>
      <c r="E183" s="321" t="s">
        <v>648</v>
      </c>
      <c r="F183" s="321">
        <v>28</v>
      </c>
      <c r="G183" s="312" t="s">
        <v>649</v>
      </c>
      <c r="H183" s="322">
        <v>2000</v>
      </c>
      <c r="I183" s="322"/>
      <c r="J183" s="323">
        <v>10920</v>
      </c>
      <c r="K183" s="324">
        <f t="shared" si="53"/>
        <v>73499.996490000005</v>
      </c>
      <c r="L183" s="323">
        <v>133514980</v>
      </c>
      <c r="M183" s="323">
        <f t="shared" si="54"/>
        <v>13351498</v>
      </c>
      <c r="N183" s="323">
        <f t="shared" si="55"/>
        <v>133514.98000000001</v>
      </c>
      <c r="O183" s="323">
        <f t="shared" si="56"/>
        <v>146999992.97999999</v>
      </c>
      <c r="P183" s="324" t="s">
        <v>736</v>
      </c>
      <c r="S183" s="259" t="s">
        <v>82</v>
      </c>
      <c r="T183" s="260" t="s">
        <v>83</v>
      </c>
      <c r="U183" s="261" t="s">
        <v>84</v>
      </c>
      <c r="V183" s="262" t="s">
        <v>85</v>
      </c>
      <c r="W183" s="261" t="s">
        <v>3</v>
      </c>
      <c r="X183" s="259" t="s">
        <v>2</v>
      </c>
      <c r="Y183" s="263" t="s">
        <v>6</v>
      </c>
      <c r="Z183" s="259" t="s">
        <v>86</v>
      </c>
      <c r="AA183" s="259" t="s">
        <v>87</v>
      </c>
      <c r="AB183" s="259" t="s">
        <v>91</v>
      </c>
      <c r="AC183" s="626" t="s">
        <v>313</v>
      </c>
      <c r="AD183" s="261" t="s">
        <v>314</v>
      </c>
      <c r="AE183" s="261" t="s">
        <v>5</v>
      </c>
      <c r="AF183" s="261" t="s">
        <v>4</v>
      </c>
      <c r="AG183" s="261" t="s">
        <v>89</v>
      </c>
      <c r="AH183" s="261" t="s">
        <v>90</v>
      </c>
    </row>
    <row r="184" spans="1:34" x14ac:dyDescent="0.25">
      <c r="A184" s="309">
        <v>41628</v>
      </c>
      <c r="B184" s="310" t="s">
        <v>2096</v>
      </c>
      <c r="C184" s="311" t="s">
        <v>2187</v>
      </c>
      <c r="D184" s="312" t="s">
        <v>1029</v>
      </c>
      <c r="E184" s="321" t="s">
        <v>648</v>
      </c>
      <c r="F184" s="321">
        <v>28</v>
      </c>
      <c r="G184" s="312" t="s">
        <v>649</v>
      </c>
      <c r="H184" s="322">
        <v>1000</v>
      </c>
      <c r="I184" s="322"/>
      <c r="J184" s="323">
        <v>5460</v>
      </c>
      <c r="K184" s="324">
        <f t="shared" si="53"/>
        <v>74999.998890000003</v>
      </c>
      <c r="L184" s="323">
        <v>68119890</v>
      </c>
      <c r="M184" s="323">
        <f t="shared" si="54"/>
        <v>6811989</v>
      </c>
      <c r="N184" s="323">
        <f t="shared" si="55"/>
        <v>68119.89</v>
      </c>
      <c r="O184" s="323">
        <f t="shared" si="56"/>
        <v>74999998.890000001</v>
      </c>
      <c r="P184" s="324" t="s">
        <v>453</v>
      </c>
      <c r="S184" s="401">
        <v>41614</v>
      </c>
      <c r="T184" s="310" t="s">
        <v>2034</v>
      </c>
      <c r="U184" s="311" t="s">
        <v>2035</v>
      </c>
      <c r="V184" s="312" t="s">
        <v>587</v>
      </c>
      <c r="W184" s="313" t="s">
        <v>56</v>
      </c>
      <c r="X184" s="313">
        <v>150</v>
      </c>
      <c r="Y184" s="312" t="s">
        <v>344</v>
      </c>
      <c r="Z184" s="314">
        <v>1</v>
      </c>
      <c r="AA184" s="314"/>
      <c r="AB184" s="315">
        <v>49.72</v>
      </c>
      <c r="AC184" s="316">
        <f>(AD184/AB184)*1.101</f>
        <v>30305.024999999998</v>
      </c>
      <c r="AD184" s="317">
        <v>1368543</v>
      </c>
      <c r="AE184" s="315">
        <f>AD184*10%</f>
        <v>136854.30000000002</v>
      </c>
      <c r="AF184" s="315">
        <f>AD184*0.1%</f>
        <v>1368.5430000000001</v>
      </c>
      <c r="AG184" s="315">
        <f>AD184+AE184+AF184</f>
        <v>1506765.8430000001</v>
      </c>
      <c r="AH184" s="318" t="s">
        <v>2036</v>
      </c>
    </row>
    <row r="185" spans="1:34" x14ac:dyDescent="0.25">
      <c r="A185" s="309">
        <v>41638</v>
      </c>
      <c r="B185" s="310" t="s">
        <v>2230</v>
      </c>
      <c r="C185" s="311" t="s">
        <v>2233</v>
      </c>
      <c r="D185" s="312" t="s">
        <v>1041</v>
      </c>
      <c r="E185" s="321" t="s">
        <v>648</v>
      </c>
      <c r="F185" s="321">
        <v>28</v>
      </c>
      <c r="G185" s="312" t="s">
        <v>2234</v>
      </c>
      <c r="H185" s="322">
        <v>1680</v>
      </c>
      <c r="I185" s="322"/>
      <c r="J185" s="323">
        <v>5224.8</v>
      </c>
      <c r="K185" s="324">
        <f t="shared" si="53"/>
        <v>30000.004091071431</v>
      </c>
      <c r="L185" s="323">
        <v>45776573</v>
      </c>
      <c r="M185" s="323">
        <f t="shared" si="54"/>
        <v>4577657.3</v>
      </c>
      <c r="N185" s="323">
        <f t="shared" si="55"/>
        <v>45776.573000000004</v>
      </c>
      <c r="O185" s="323">
        <f t="shared" si="56"/>
        <v>50400006.872999996</v>
      </c>
      <c r="P185" s="324" t="s">
        <v>736</v>
      </c>
      <c r="S185" s="309">
        <v>41628</v>
      </c>
      <c r="T185" s="310" t="s">
        <v>2091</v>
      </c>
      <c r="U185" s="311" t="s">
        <v>2092</v>
      </c>
      <c r="V185" s="312" t="s">
        <v>623</v>
      </c>
      <c r="W185" s="313" t="s">
        <v>56</v>
      </c>
      <c r="X185" s="313">
        <v>150</v>
      </c>
      <c r="Y185" s="312" t="s">
        <v>884</v>
      </c>
      <c r="Z185" s="314"/>
      <c r="AA185" s="314">
        <v>5</v>
      </c>
      <c r="AB185" s="315">
        <v>248.6</v>
      </c>
      <c r="AC185" s="320">
        <f>AD185/AB185*1.1</f>
        <v>26964.623893805314</v>
      </c>
      <c r="AD185" s="317">
        <v>6094005</v>
      </c>
      <c r="AE185" s="315">
        <f>AD185*10%</f>
        <v>609400.5</v>
      </c>
      <c r="AF185" s="315">
        <f>AD185*0.1%</f>
        <v>6094.0050000000001</v>
      </c>
      <c r="AG185" s="315">
        <f>AD185+AE185+AF185</f>
        <v>6709499.5049999999</v>
      </c>
      <c r="AH185" s="318" t="s">
        <v>1998</v>
      </c>
    </row>
    <row r="186" spans="1:34" x14ac:dyDescent="0.25">
      <c r="A186" s="309">
        <v>41638</v>
      </c>
      <c r="B186" s="310" t="s">
        <v>2232</v>
      </c>
      <c r="C186" s="311" t="s">
        <v>2239</v>
      </c>
      <c r="D186" s="312" t="s">
        <v>1043</v>
      </c>
      <c r="E186" s="321" t="s">
        <v>648</v>
      </c>
      <c r="F186" s="321">
        <v>28</v>
      </c>
      <c r="G186" s="312" t="s">
        <v>1213</v>
      </c>
      <c r="H186" s="322">
        <v>2000</v>
      </c>
      <c r="I186" s="322"/>
      <c r="J186" s="323">
        <v>5360</v>
      </c>
      <c r="K186" s="324">
        <f t="shared" si="53"/>
        <v>19999.995299999999</v>
      </c>
      <c r="L186" s="323">
        <v>36330600</v>
      </c>
      <c r="M186" s="323">
        <f t="shared" si="54"/>
        <v>3633060</v>
      </c>
      <c r="N186" s="323">
        <f t="shared" si="55"/>
        <v>36330.6</v>
      </c>
      <c r="O186" s="323">
        <f t="shared" si="56"/>
        <v>39999990.600000001</v>
      </c>
      <c r="P186" s="324" t="s">
        <v>652</v>
      </c>
      <c r="S186" s="526"/>
      <c r="T186" s="527"/>
      <c r="U186" s="528"/>
      <c r="V186" s="527"/>
      <c r="W186" s="529"/>
      <c r="X186" s="529"/>
      <c r="Y186" s="527"/>
      <c r="Z186" s="530"/>
      <c r="AA186" s="530"/>
      <c r="AB186" s="531">
        <f>SUM(AB184:AB185)</f>
        <v>298.32</v>
      </c>
      <c r="AC186" s="532"/>
      <c r="AD186" s="533">
        <f>SUM(AD184:AD185)</f>
        <v>7462548</v>
      </c>
      <c r="AE186" s="531"/>
      <c r="AF186" s="531"/>
      <c r="AG186" s="531"/>
      <c r="AH186" s="548"/>
    </row>
    <row r="187" spans="1:34" x14ac:dyDescent="0.25">
      <c r="A187" s="309">
        <v>41638</v>
      </c>
      <c r="B187" s="310" t="s">
        <v>2243</v>
      </c>
      <c r="C187" s="311" t="s">
        <v>2240</v>
      </c>
      <c r="D187" s="312" t="s">
        <v>1041</v>
      </c>
      <c r="E187" s="321" t="s">
        <v>648</v>
      </c>
      <c r="F187" s="321">
        <v>28</v>
      </c>
      <c r="G187" s="312" t="s">
        <v>2234</v>
      </c>
      <c r="H187" s="322">
        <v>788</v>
      </c>
      <c r="I187" s="322"/>
      <c r="J187" s="323">
        <v>2450.6799999999998</v>
      </c>
      <c r="K187" s="324">
        <f t="shared" si="53"/>
        <v>30000.0032893401</v>
      </c>
      <c r="L187" s="323">
        <v>21471392</v>
      </c>
      <c r="M187" s="323">
        <f t="shared" si="54"/>
        <v>2147139.2000000002</v>
      </c>
      <c r="N187" s="323">
        <f t="shared" si="55"/>
        <v>21471.392</v>
      </c>
      <c r="O187" s="323">
        <f t="shared" si="56"/>
        <v>23640002.592</v>
      </c>
      <c r="P187" s="324" t="s">
        <v>736</v>
      </c>
      <c r="S187" s="534"/>
      <c r="T187" s="535"/>
      <c r="U187" s="536"/>
      <c r="V187" s="535"/>
      <c r="W187" s="537"/>
      <c r="X187" s="537"/>
      <c r="Y187" s="535"/>
      <c r="Z187" s="538"/>
      <c r="AA187" s="538"/>
      <c r="AB187" s="539"/>
      <c r="AC187" s="552"/>
      <c r="AD187" s="541"/>
      <c r="AE187" s="539"/>
      <c r="AF187" s="539"/>
      <c r="AG187" s="539"/>
      <c r="AH187" s="549"/>
    </row>
    <row r="188" spans="1:34" x14ac:dyDescent="0.25">
      <c r="A188" s="309">
        <v>41638</v>
      </c>
      <c r="B188" s="310" t="s">
        <v>2242</v>
      </c>
      <c r="C188" s="311" t="s">
        <v>2241</v>
      </c>
      <c r="D188" s="312" t="s">
        <v>1038</v>
      </c>
      <c r="E188" s="321" t="s">
        <v>1719</v>
      </c>
      <c r="F188" s="321">
        <v>26</v>
      </c>
      <c r="G188" s="312" t="s">
        <v>649</v>
      </c>
      <c r="H188" s="322">
        <v>1000</v>
      </c>
      <c r="I188" s="322"/>
      <c r="J188" s="323">
        <v>5460</v>
      </c>
      <c r="K188" s="324">
        <f t="shared" si="53"/>
        <v>103999.99758</v>
      </c>
      <c r="L188" s="323">
        <v>94459580</v>
      </c>
      <c r="M188" s="323">
        <f t="shared" si="54"/>
        <v>9445958</v>
      </c>
      <c r="N188" s="323">
        <f t="shared" si="55"/>
        <v>94459.58</v>
      </c>
      <c r="O188" s="323">
        <f t="shared" si="56"/>
        <v>103999997.58</v>
      </c>
      <c r="P188" s="324" t="s">
        <v>731</v>
      </c>
      <c r="S188" s="542"/>
      <c r="T188" s="519"/>
      <c r="U188" s="520"/>
      <c r="V188" s="519"/>
      <c r="W188" s="543"/>
      <c r="X188" s="543"/>
      <c r="Y188" s="519"/>
      <c r="Z188" s="544"/>
      <c r="AA188" s="544"/>
      <c r="AB188" s="545"/>
      <c r="AC188" s="553"/>
      <c r="AD188" s="547"/>
      <c r="AE188" s="545"/>
      <c r="AF188" s="545"/>
      <c r="AG188" s="545"/>
      <c r="AH188" s="550"/>
    </row>
    <row r="189" spans="1:34" ht="15.75" x14ac:dyDescent="0.25">
      <c r="A189" s="309">
        <v>41635</v>
      </c>
      <c r="B189" s="310" t="s">
        <v>2185</v>
      </c>
      <c r="C189" s="311" t="s">
        <v>2186</v>
      </c>
      <c r="D189" s="312" t="s">
        <v>1044</v>
      </c>
      <c r="E189" s="321" t="s">
        <v>1719</v>
      </c>
      <c r="F189" s="321">
        <v>26</v>
      </c>
      <c r="G189" s="312" t="s">
        <v>649</v>
      </c>
      <c r="H189" s="322">
        <v>200</v>
      </c>
      <c r="I189" s="322"/>
      <c r="J189" s="323">
        <v>1092</v>
      </c>
      <c r="K189" s="324">
        <f t="shared" si="53"/>
        <v>105000.00285</v>
      </c>
      <c r="L189" s="323">
        <v>19073570</v>
      </c>
      <c r="M189" s="323">
        <f t="shared" si="54"/>
        <v>1907357</v>
      </c>
      <c r="N189" s="323">
        <f t="shared" si="55"/>
        <v>19073.57</v>
      </c>
      <c r="O189" s="323">
        <f t="shared" si="56"/>
        <v>21000000.57</v>
      </c>
      <c r="P189" s="324" t="s">
        <v>2189</v>
      </c>
      <c r="S189" s="259" t="s">
        <v>82</v>
      </c>
      <c r="T189" s="260" t="s">
        <v>83</v>
      </c>
      <c r="U189" s="261" t="s">
        <v>84</v>
      </c>
      <c r="V189" s="262" t="s">
        <v>85</v>
      </c>
      <c r="W189" s="261" t="s">
        <v>3</v>
      </c>
      <c r="X189" s="259" t="s">
        <v>2</v>
      </c>
      <c r="Y189" s="263" t="s">
        <v>6</v>
      </c>
      <c r="Z189" s="259" t="s">
        <v>86</v>
      </c>
      <c r="AA189" s="259" t="s">
        <v>87</v>
      </c>
      <c r="AB189" s="259" t="s">
        <v>91</v>
      </c>
      <c r="AC189" s="626" t="s">
        <v>313</v>
      </c>
      <c r="AD189" s="261" t="s">
        <v>314</v>
      </c>
      <c r="AE189" s="261" t="s">
        <v>5</v>
      </c>
      <c r="AF189" s="261" t="s">
        <v>4</v>
      </c>
      <c r="AG189" s="261" t="s">
        <v>89</v>
      </c>
      <c r="AH189" s="261" t="s">
        <v>90</v>
      </c>
    </row>
    <row r="190" spans="1:34" x14ac:dyDescent="0.25">
      <c r="A190" s="309">
        <v>41638</v>
      </c>
      <c r="B190" s="310" t="s">
        <v>2238</v>
      </c>
      <c r="C190" s="311" t="s">
        <v>2231</v>
      </c>
      <c r="D190" s="312" t="s">
        <v>1043</v>
      </c>
      <c r="E190" s="321" t="s">
        <v>1719</v>
      </c>
      <c r="F190" s="321">
        <v>26</v>
      </c>
      <c r="G190" s="312" t="s">
        <v>649</v>
      </c>
      <c r="H190" s="322">
        <v>500</v>
      </c>
      <c r="I190" s="322"/>
      <c r="J190" s="323">
        <v>2730</v>
      </c>
      <c r="K190" s="324">
        <f t="shared" si="53"/>
        <v>103999.99758</v>
      </c>
      <c r="L190" s="323">
        <v>47229790</v>
      </c>
      <c r="M190" s="323">
        <f t="shared" si="54"/>
        <v>4722979</v>
      </c>
      <c r="N190" s="323">
        <f t="shared" si="55"/>
        <v>47229.79</v>
      </c>
      <c r="O190" s="323">
        <f t="shared" si="56"/>
        <v>51999998.789999999</v>
      </c>
      <c r="P190" s="324" t="s">
        <v>652</v>
      </c>
      <c r="S190" s="309">
        <v>41638</v>
      </c>
      <c r="T190" s="310" t="s">
        <v>2206</v>
      </c>
      <c r="U190" s="311" t="s">
        <v>2222</v>
      </c>
      <c r="V190" s="312" t="s">
        <v>667</v>
      </c>
      <c r="W190" s="313" t="s">
        <v>604</v>
      </c>
      <c r="X190" s="313">
        <v>60</v>
      </c>
      <c r="Y190" s="312" t="s">
        <v>2228</v>
      </c>
      <c r="Z190" s="314">
        <v>200</v>
      </c>
      <c r="AA190" s="314"/>
      <c r="AB190" s="315">
        <v>2700</v>
      </c>
      <c r="AC190" s="316">
        <f>(AD190/AB190)*1.101</f>
        <v>21799.8</v>
      </c>
      <c r="AD190" s="317">
        <v>53460000</v>
      </c>
      <c r="AE190" s="315">
        <f>AD190*10%</f>
        <v>5346000</v>
      </c>
      <c r="AF190" s="315">
        <f>AD190*0.1%</f>
        <v>53460</v>
      </c>
      <c r="AG190" s="315">
        <f>AD190+AE190+AF190</f>
        <v>58859460</v>
      </c>
      <c r="AH190" s="318" t="s">
        <v>2229</v>
      </c>
    </row>
    <row r="191" spans="1:34" x14ac:dyDescent="0.25">
      <c r="J191" s="267">
        <f>SUM(J181:J190)</f>
        <v>49617.48</v>
      </c>
      <c r="S191" s="526"/>
      <c r="T191" s="527"/>
      <c r="U191" s="528"/>
      <c r="V191" s="527"/>
      <c r="W191" s="529"/>
      <c r="X191" s="529"/>
      <c r="Y191" s="527"/>
      <c r="Z191" s="530"/>
      <c r="AA191" s="530"/>
      <c r="AB191" s="531"/>
      <c r="AC191" s="532"/>
      <c r="AD191" s="533"/>
      <c r="AE191" s="531"/>
      <c r="AF191" s="531"/>
      <c r="AG191" s="531"/>
      <c r="AH191" s="548"/>
    </row>
    <row r="192" spans="1:34" x14ac:dyDescent="0.25">
      <c r="S192" s="534"/>
      <c r="T192" s="535"/>
      <c r="U192" s="536"/>
      <c r="V192" s="535"/>
      <c r="W192" s="537"/>
      <c r="X192" s="537"/>
      <c r="Y192" s="535"/>
      <c r="Z192" s="538"/>
      <c r="AA192" s="538"/>
      <c r="AB192" s="539"/>
      <c r="AC192" s="540"/>
      <c r="AD192" s="541"/>
      <c r="AE192" s="539"/>
      <c r="AF192" s="539"/>
      <c r="AG192" s="539"/>
      <c r="AH192" s="549"/>
    </row>
    <row r="193" spans="10:34" x14ac:dyDescent="0.25">
      <c r="J193" s="267">
        <f>J188+J189+J190</f>
        <v>9282</v>
      </c>
      <c r="S193" s="542"/>
      <c r="T193" s="519"/>
      <c r="U193" s="520"/>
      <c r="V193" s="519"/>
      <c r="W193" s="543"/>
      <c r="X193" s="543"/>
      <c r="Y193" s="519"/>
      <c r="Z193" s="544"/>
      <c r="AA193" s="544"/>
      <c r="AB193" s="545"/>
      <c r="AC193" s="546"/>
      <c r="AD193" s="547"/>
      <c r="AE193" s="545"/>
      <c r="AF193" s="545"/>
      <c r="AG193" s="545"/>
      <c r="AH193" s="550"/>
    </row>
    <row r="194" spans="10:34" ht="15.75" x14ac:dyDescent="0.25">
      <c r="J194" s="267"/>
      <c r="S194" s="259" t="s">
        <v>82</v>
      </c>
      <c r="T194" s="260" t="s">
        <v>83</v>
      </c>
      <c r="U194" s="261" t="s">
        <v>84</v>
      </c>
      <c r="V194" s="262" t="s">
        <v>85</v>
      </c>
      <c r="W194" s="261" t="s">
        <v>3</v>
      </c>
      <c r="X194" s="259" t="s">
        <v>2</v>
      </c>
      <c r="Y194" s="263" t="s">
        <v>6</v>
      </c>
      <c r="Z194" s="259" t="s">
        <v>86</v>
      </c>
      <c r="AA194" s="259" t="s">
        <v>87</v>
      </c>
      <c r="AB194" s="259" t="s">
        <v>91</v>
      </c>
      <c r="AC194" s="626" t="s">
        <v>313</v>
      </c>
      <c r="AD194" s="261" t="s">
        <v>314</v>
      </c>
      <c r="AE194" s="261" t="s">
        <v>5</v>
      </c>
      <c r="AF194" s="261" t="s">
        <v>4</v>
      </c>
      <c r="AG194" s="261" t="s">
        <v>89</v>
      </c>
      <c r="AH194" s="261" t="s">
        <v>90</v>
      </c>
    </row>
    <row r="195" spans="10:34" x14ac:dyDescent="0.25">
      <c r="J195" s="267">
        <f>J191-J193</f>
        <v>40335.480000000003</v>
      </c>
      <c r="S195" s="401">
        <v>41618</v>
      </c>
      <c r="T195" s="310" t="s">
        <v>2037</v>
      </c>
      <c r="U195" s="311" t="s">
        <v>2038</v>
      </c>
      <c r="V195" s="312" t="s">
        <v>550</v>
      </c>
      <c r="W195" s="313" t="s">
        <v>2039</v>
      </c>
      <c r="X195" s="313">
        <v>80</v>
      </c>
      <c r="Y195" s="312" t="s">
        <v>944</v>
      </c>
      <c r="Z195" s="314"/>
      <c r="AA195" s="314">
        <v>46</v>
      </c>
      <c r="AB195" s="315">
        <v>4829.8999999999996</v>
      </c>
      <c r="AC195" s="316">
        <f>(AD195/AB195)*1.101</f>
        <v>27800.250000000004</v>
      </c>
      <c r="AD195" s="317">
        <v>121954975</v>
      </c>
      <c r="AE195" s="315">
        <f>AD195*10%</f>
        <v>12195497.5</v>
      </c>
      <c r="AF195" s="315">
        <f>AD195*0.1%</f>
        <v>121954.97500000001</v>
      </c>
      <c r="AG195" s="315">
        <f>AD195+AE195+AF195</f>
        <v>134272427.47499999</v>
      </c>
      <c r="AH195" s="318" t="s">
        <v>2040</v>
      </c>
    </row>
    <row r="196" spans="10:34" x14ac:dyDescent="0.25">
      <c r="S196" s="309">
        <v>41624</v>
      </c>
      <c r="T196" s="310" t="s">
        <v>2064</v>
      </c>
      <c r="U196" s="311" t="s">
        <v>2065</v>
      </c>
      <c r="V196" s="312" t="s">
        <v>612</v>
      </c>
      <c r="W196" s="313" t="s">
        <v>2039</v>
      </c>
      <c r="X196" s="313">
        <v>80</v>
      </c>
      <c r="Y196" s="312" t="s">
        <v>944</v>
      </c>
      <c r="Z196" s="314"/>
      <c r="AA196" s="314">
        <v>42</v>
      </c>
      <c r="AB196" s="315">
        <v>4913.6499999999996</v>
      </c>
      <c r="AC196" s="316">
        <f>(AD196/AB196)*1.101</f>
        <v>27800.250112034846</v>
      </c>
      <c r="AD196" s="317">
        <v>124069663</v>
      </c>
      <c r="AE196" s="315">
        <f>AD196*10%</f>
        <v>12406966.300000001</v>
      </c>
      <c r="AF196" s="315">
        <f>AD196*0.1%</f>
        <v>124069.663</v>
      </c>
      <c r="AG196" s="315">
        <f>AD196+AE196+AF196</f>
        <v>136600698.963</v>
      </c>
      <c r="AH196" s="318" t="s">
        <v>2040</v>
      </c>
    </row>
    <row r="197" spans="10:34" x14ac:dyDescent="0.25">
      <c r="J197" s="267">
        <f>J188+J186</f>
        <v>10820</v>
      </c>
      <c r="S197" s="309">
        <v>41634</v>
      </c>
      <c r="T197" s="310" t="s">
        <v>2217</v>
      </c>
      <c r="U197" s="311" t="s">
        <v>2218</v>
      </c>
      <c r="V197" s="312" t="s">
        <v>612</v>
      </c>
      <c r="W197" s="313" t="s">
        <v>2039</v>
      </c>
      <c r="X197" s="313">
        <v>80</v>
      </c>
      <c r="Y197" s="312" t="s">
        <v>944</v>
      </c>
      <c r="Z197" s="314"/>
      <c r="AA197" s="314">
        <v>52</v>
      </c>
      <c r="AB197" s="315">
        <v>5765.1</v>
      </c>
      <c r="AC197" s="316">
        <f>(AD197/AB197)*1.101</f>
        <v>27800.25</v>
      </c>
      <c r="AD197" s="317">
        <v>145568775</v>
      </c>
      <c r="AE197" s="315">
        <f>AD197*10%</f>
        <v>14556877.5</v>
      </c>
      <c r="AF197" s="315">
        <f>AD197*0.1%</f>
        <v>145568.77499999999</v>
      </c>
      <c r="AG197" s="315">
        <f>AD197+AE197+AF197</f>
        <v>160271221.27500001</v>
      </c>
      <c r="AH197" s="318" t="s">
        <v>2040</v>
      </c>
    </row>
    <row r="198" spans="10:34" x14ac:dyDescent="0.25">
      <c r="S198" s="526"/>
      <c r="T198" s="527"/>
      <c r="U198" s="528"/>
      <c r="V198" s="527"/>
      <c r="W198" s="529"/>
      <c r="X198" s="529"/>
      <c r="Y198" s="527"/>
      <c r="Z198" s="530"/>
      <c r="AA198" s="530"/>
      <c r="AB198" s="531">
        <f>SUM(AB195:AB197)</f>
        <v>15508.65</v>
      </c>
      <c r="AC198" s="532"/>
      <c r="AD198" s="533">
        <f>SUM(AD195:AD197)</f>
        <v>391593413</v>
      </c>
      <c r="AE198" s="531"/>
      <c r="AF198" s="531"/>
      <c r="AG198" s="531"/>
      <c r="AH198" s="548"/>
    </row>
    <row r="199" spans="10:34" x14ac:dyDescent="0.25">
      <c r="S199" s="534"/>
      <c r="T199" s="535"/>
      <c r="U199" s="536"/>
      <c r="V199" s="535"/>
      <c r="W199" s="537"/>
      <c r="X199" s="537"/>
      <c r="Y199" s="535"/>
      <c r="Z199" s="538"/>
      <c r="AA199" s="538"/>
      <c r="AB199" s="539"/>
      <c r="AC199" s="540"/>
      <c r="AD199" s="541"/>
      <c r="AE199" s="539"/>
      <c r="AF199" s="539"/>
      <c r="AG199" s="539"/>
      <c r="AH199" s="549"/>
    </row>
    <row r="200" spans="10:34" x14ac:dyDescent="0.25">
      <c r="S200" s="542"/>
      <c r="T200" s="519"/>
      <c r="U200" s="520"/>
      <c r="V200" s="519"/>
      <c r="W200" s="543"/>
      <c r="X200" s="543"/>
      <c r="Y200" s="519"/>
      <c r="Z200" s="544"/>
      <c r="AA200" s="544"/>
      <c r="AB200" s="545"/>
      <c r="AC200" s="546"/>
      <c r="AD200" s="547"/>
      <c r="AE200" s="545"/>
      <c r="AF200" s="545"/>
      <c r="AG200" s="545"/>
      <c r="AH200" s="550"/>
    </row>
    <row r="201" spans="10:34" ht="15.75" x14ac:dyDescent="0.25">
      <c r="S201" s="259" t="s">
        <v>82</v>
      </c>
      <c r="T201" s="260" t="s">
        <v>83</v>
      </c>
      <c r="U201" s="261" t="s">
        <v>84</v>
      </c>
      <c r="V201" s="262" t="s">
        <v>85</v>
      </c>
      <c r="W201" s="261" t="s">
        <v>3</v>
      </c>
      <c r="X201" s="259" t="s">
        <v>2</v>
      </c>
      <c r="Y201" s="263" t="s">
        <v>6</v>
      </c>
      <c r="Z201" s="259" t="s">
        <v>86</v>
      </c>
      <c r="AA201" s="259" t="s">
        <v>87</v>
      </c>
      <c r="AB201" s="259" t="s">
        <v>91</v>
      </c>
      <c r="AC201" s="626" t="s">
        <v>313</v>
      </c>
      <c r="AD201" s="261" t="s">
        <v>314</v>
      </c>
      <c r="AE201" s="261" t="s">
        <v>5</v>
      </c>
      <c r="AF201" s="261" t="s">
        <v>4</v>
      </c>
      <c r="AG201" s="261" t="s">
        <v>89</v>
      </c>
      <c r="AH201" s="261" t="s">
        <v>90</v>
      </c>
    </row>
    <row r="202" spans="10:34" x14ac:dyDescent="0.25">
      <c r="S202" s="309">
        <v>41635</v>
      </c>
      <c r="T202" s="310" t="s">
        <v>2223</v>
      </c>
      <c r="U202" s="311" t="s">
        <v>2219</v>
      </c>
      <c r="V202" s="312" t="s">
        <v>700</v>
      </c>
      <c r="W202" s="313" t="s">
        <v>2226</v>
      </c>
      <c r="X202" s="313">
        <v>80</v>
      </c>
      <c r="Y202" s="312" t="s">
        <v>2227</v>
      </c>
      <c r="Z202" s="314">
        <v>116</v>
      </c>
      <c r="AA202" s="314"/>
      <c r="AB202" s="315">
        <v>2647.12</v>
      </c>
      <c r="AC202" s="316">
        <f>(AD202/AB202)*1.101</f>
        <v>17000.001580207925</v>
      </c>
      <c r="AD202" s="317">
        <v>40872883</v>
      </c>
      <c r="AE202" s="315">
        <f>AD202*10%</f>
        <v>4087288.3000000003</v>
      </c>
      <c r="AF202" s="315">
        <f>AD202*0.1%</f>
        <v>40872.883000000002</v>
      </c>
      <c r="AG202" s="315">
        <f>AD202+AE202+AF202</f>
        <v>45001044.182999998</v>
      </c>
      <c r="AH202" s="318" t="s">
        <v>32</v>
      </c>
    </row>
    <row r="203" spans="10:34" x14ac:dyDescent="0.25">
      <c r="S203" s="526"/>
      <c r="T203" s="527"/>
      <c r="U203" s="528"/>
      <c r="V203" s="527"/>
      <c r="W203" s="529"/>
      <c r="X203" s="529"/>
      <c r="Y203" s="527"/>
      <c r="Z203" s="530"/>
      <c r="AA203" s="530"/>
      <c r="AB203" s="531"/>
      <c r="AC203" s="532"/>
      <c r="AD203" s="533"/>
      <c r="AE203" s="531"/>
      <c r="AF203" s="531"/>
      <c r="AG203" s="531"/>
      <c r="AH203" s="548"/>
    </row>
    <row r="208" spans="10:34" x14ac:dyDescent="0.25">
      <c r="AD208" s="267">
        <f>AD7+AD73+AD77+AD85+AD94+AD98+AD106+AD110+AD115+AD125+AD137+AD143+AD147+AD152+AD157+AD166+AD180+AD186+AD190+AD198+AD202</f>
        <v>10538493149</v>
      </c>
    </row>
    <row r="209" spans="30:30" x14ac:dyDescent="0.25">
      <c r="AD209" s="632">
        <f>SUM(L112:L117)</f>
        <v>892064146</v>
      </c>
    </row>
    <row r="210" spans="30:30" x14ac:dyDescent="0.25">
      <c r="AD210" s="267">
        <f>AD208+AD209</f>
        <v>11430557295</v>
      </c>
    </row>
  </sheetData>
  <sortState ref="BB2:BQ128">
    <sortCondition ref="BF1"/>
  </sortState>
  <mergeCells count="20">
    <mergeCell ref="AL56:AV56"/>
    <mergeCell ref="AL57:AV57"/>
    <mergeCell ref="AL58:AL59"/>
    <mergeCell ref="AM58:AM59"/>
    <mergeCell ref="AN58:AN59"/>
    <mergeCell ref="AO58:AO59"/>
    <mergeCell ref="AP58:AP59"/>
    <mergeCell ref="AR58:AS58"/>
    <mergeCell ref="AT58:AU58"/>
    <mergeCell ref="AV58:AV59"/>
    <mergeCell ref="AL1:AV1"/>
    <mergeCell ref="AL2:AV2"/>
    <mergeCell ref="AL3:AL4"/>
    <mergeCell ref="AM3:AM4"/>
    <mergeCell ref="AN3:AN4"/>
    <mergeCell ref="AO3:AO4"/>
    <mergeCell ref="AP3:AP4"/>
    <mergeCell ref="AR3:AS3"/>
    <mergeCell ref="AT3:AU3"/>
    <mergeCell ref="AV3:AV4"/>
  </mergeCells>
  <pageMargins left="0.7" right="0.7" top="0.75" bottom="0.75" header="0.3" footer="0.3"/>
  <pageSetup scale="52" orientation="portrait" horizont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13"/>
  <sheetViews>
    <sheetView topLeftCell="A79" zoomScale="75" workbookViewId="0">
      <selection activeCell="A7" sqref="A7"/>
    </sheetView>
  </sheetViews>
  <sheetFormatPr defaultRowHeight="15" x14ac:dyDescent="0.25"/>
  <cols>
    <col min="1" max="1" width="16.85546875" style="18" customWidth="1"/>
    <col min="2" max="2" width="6.85546875" style="18" customWidth="1"/>
    <col min="3" max="3" width="6.5703125" style="18" bestFit="1" customWidth="1"/>
    <col min="4" max="4" width="5.42578125" style="18" customWidth="1"/>
    <col min="5" max="5" width="27.85546875" style="18" customWidth="1"/>
    <col min="6" max="6" width="5.7109375" style="18" customWidth="1"/>
    <col min="7" max="7" width="11.140625" style="18" bestFit="1" customWidth="1"/>
    <col min="8" max="8" width="10.85546875" style="18" customWidth="1"/>
    <col min="9" max="9" width="11" style="18" customWidth="1"/>
    <col min="10" max="10" width="12.7109375" style="18" customWidth="1"/>
    <col min="11" max="11" width="13.28515625" style="18" customWidth="1"/>
    <col min="12" max="13" width="18.140625" style="18" customWidth="1"/>
    <col min="14" max="14" width="13" style="18" customWidth="1"/>
    <col min="15" max="15" width="20.5703125" style="18" customWidth="1"/>
    <col min="16" max="16" width="24.5703125" style="18" customWidth="1"/>
    <col min="17" max="17" width="9.140625" style="18"/>
    <col min="18" max="18" width="15.5703125" style="18" bestFit="1" customWidth="1"/>
    <col min="19" max="19" width="18" style="18" bestFit="1" customWidth="1"/>
    <col min="20" max="23" width="9.140625" style="18"/>
    <col min="24" max="24" width="21.85546875" style="18" bestFit="1" customWidth="1"/>
    <col min="25" max="28" width="9.140625" style="18"/>
    <col min="29" max="29" width="12.140625" style="18" bestFit="1" customWidth="1"/>
    <col min="30" max="30" width="17.85546875" style="18" bestFit="1" customWidth="1"/>
    <col min="31" max="31" width="18" style="18" bestFit="1" customWidth="1"/>
    <col min="32" max="32" width="15.140625" style="18" bestFit="1" customWidth="1"/>
    <col min="33" max="33" width="12.140625" style="18" bestFit="1" customWidth="1"/>
    <col min="34" max="34" width="16.28515625" style="18" bestFit="1" customWidth="1"/>
    <col min="35" max="35" width="18" style="18" bestFit="1" customWidth="1"/>
    <col min="36" max="16384" width="9.140625" style="18"/>
  </cols>
  <sheetData>
    <row r="1" spans="1:35" ht="15.75" x14ac:dyDescent="0.25">
      <c r="A1" s="195" t="s">
        <v>82</v>
      </c>
      <c r="B1" s="196" t="s">
        <v>83</v>
      </c>
      <c r="C1" s="197" t="s">
        <v>84</v>
      </c>
      <c r="D1" s="198" t="s">
        <v>85</v>
      </c>
      <c r="E1" s="197" t="s">
        <v>3</v>
      </c>
      <c r="F1" s="195" t="s">
        <v>2</v>
      </c>
      <c r="G1" s="199" t="s">
        <v>6</v>
      </c>
      <c r="H1" s="195" t="s">
        <v>86</v>
      </c>
      <c r="I1" s="195" t="s">
        <v>87</v>
      </c>
      <c r="J1" s="195" t="s">
        <v>91</v>
      </c>
      <c r="K1" s="200" t="s">
        <v>313</v>
      </c>
      <c r="L1" s="197" t="s">
        <v>314</v>
      </c>
      <c r="M1" s="197" t="s">
        <v>5</v>
      </c>
      <c r="N1" s="197" t="s">
        <v>4</v>
      </c>
      <c r="O1" s="197" t="s">
        <v>89</v>
      </c>
      <c r="P1" s="197" t="s">
        <v>90</v>
      </c>
      <c r="T1" s="195" t="s">
        <v>82</v>
      </c>
      <c r="U1" s="196" t="s">
        <v>83</v>
      </c>
      <c r="V1" s="197" t="s">
        <v>84</v>
      </c>
      <c r="W1" s="198" t="s">
        <v>85</v>
      </c>
      <c r="X1" s="197" t="s">
        <v>3</v>
      </c>
      <c r="Y1" s="195" t="s">
        <v>2</v>
      </c>
      <c r="Z1" s="199" t="s">
        <v>6</v>
      </c>
      <c r="AA1" s="195" t="s">
        <v>86</v>
      </c>
      <c r="AB1" s="195" t="s">
        <v>87</v>
      </c>
      <c r="AC1" s="195" t="s">
        <v>91</v>
      </c>
      <c r="AD1" s="200" t="s">
        <v>313</v>
      </c>
      <c r="AE1" s="197" t="s">
        <v>314</v>
      </c>
      <c r="AF1" s="197" t="s">
        <v>5</v>
      </c>
      <c r="AG1" s="197" t="s">
        <v>4</v>
      </c>
      <c r="AH1" s="197" t="s">
        <v>89</v>
      </c>
      <c r="AI1" s="197" t="s">
        <v>90</v>
      </c>
    </row>
    <row r="2" spans="1:35" x14ac:dyDescent="0.25">
      <c r="A2" s="684">
        <v>41309</v>
      </c>
      <c r="B2" s="685" t="s">
        <v>1407</v>
      </c>
      <c r="C2" s="685" t="s">
        <v>1314</v>
      </c>
      <c r="D2" s="68" t="s">
        <v>1288</v>
      </c>
      <c r="E2" s="71" t="s">
        <v>44</v>
      </c>
      <c r="F2" s="71">
        <v>120</v>
      </c>
      <c r="G2" s="68" t="s">
        <v>103</v>
      </c>
      <c r="H2" s="72"/>
      <c r="I2" s="72">
        <v>20</v>
      </c>
      <c r="J2" s="73">
        <v>188.4</v>
      </c>
      <c r="K2" s="74">
        <f>(L2/J2)*1.101</f>
        <v>16162.422866242037</v>
      </c>
      <c r="L2" s="75">
        <v>2765668</v>
      </c>
      <c r="M2" s="73">
        <f>L2*10%</f>
        <v>276566.8</v>
      </c>
      <c r="N2" s="73">
        <f>L2*0.1%</f>
        <v>2765.6680000000001</v>
      </c>
      <c r="O2" s="73">
        <f>N2+M2+L2</f>
        <v>3045000.4679999999</v>
      </c>
      <c r="P2" s="76" t="s">
        <v>37</v>
      </c>
      <c r="T2" s="483">
        <v>41311</v>
      </c>
      <c r="U2" s="484" t="s">
        <v>1409</v>
      </c>
      <c r="V2" s="485" t="s">
        <v>1316</v>
      </c>
      <c r="W2" s="484" t="s">
        <v>1290</v>
      </c>
      <c r="X2" s="486" t="s">
        <v>47</v>
      </c>
      <c r="Y2" s="486">
        <v>125</v>
      </c>
      <c r="Z2" s="484" t="s">
        <v>183</v>
      </c>
      <c r="AA2" s="487"/>
      <c r="AB2" s="487">
        <v>19</v>
      </c>
      <c r="AC2" s="488">
        <v>2005.55</v>
      </c>
      <c r="AD2" s="489">
        <f>(AE2/AC2)*1.101</f>
        <v>23199.996633342475</v>
      </c>
      <c r="AE2" s="490">
        <v>42260448</v>
      </c>
      <c r="AF2" s="488">
        <f>AE2*10%</f>
        <v>4226044.8</v>
      </c>
      <c r="AG2" s="488">
        <f>AE2*0.1%</f>
        <v>42260.448000000004</v>
      </c>
      <c r="AH2" s="488">
        <f>AG2+AF2+AE2</f>
        <v>46528753.247999996</v>
      </c>
      <c r="AI2" s="491" t="s">
        <v>20</v>
      </c>
    </row>
    <row r="3" spans="1:35" x14ac:dyDescent="0.25">
      <c r="A3" s="684">
        <v>41309</v>
      </c>
      <c r="B3" s="685" t="s">
        <v>1407</v>
      </c>
      <c r="C3" s="685" t="s">
        <v>1314</v>
      </c>
      <c r="D3" s="68" t="s">
        <v>1288</v>
      </c>
      <c r="E3" s="71" t="s">
        <v>44</v>
      </c>
      <c r="F3" s="71">
        <v>120</v>
      </c>
      <c r="G3" s="68" t="s">
        <v>1531</v>
      </c>
      <c r="H3" s="72">
        <v>8</v>
      </c>
      <c r="I3" s="72"/>
      <c r="J3" s="73">
        <v>198</v>
      </c>
      <c r="K3" s="74">
        <f t="shared" ref="K3:K24" si="0">(L3/J3)*1.101</f>
        <v>13151.517287878789</v>
      </c>
      <c r="L3" s="75">
        <v>2365123</v>
      </c>
      <c r="M3" s="73">
        <f t="shared" ref="M3:M24" si="1">L3*10%</f>
        <v>236512.30000000002</v>
      </c>
      <c r="N3" s="73">
        <f t="shared" ref="N3:N24" si="2">L3*0.1%</f>
        <v>2365.123</v>
      </c>
      <c r="O3" s="73">
        <f t="shared" ref="O3:O24" si="3">N3+M3+L3</f>
        <v>2604000.423</v>
      </c>
      <c r="P3" s="76"/>
      <c r="T3" s="492">
        <v>41330</v>
      </c>
      <c r="U3" s="22" t="s">
        <v>1424</v>
      </c>
      <c r="V3" s="25" t="s">
        <v>1331</v>
      </c>
      <c r="W3" s="23" t="s">
        <v>1240</v>
      </c>
      <c r="X3" s="36" t="s">
        <v>47</v>
      </c>
      <c r="Y3" s="36">
        <v>125</v>
      </c>
      <c r="Z3" s="23" t="s">
        <v>183</v>
      </c>
      <c r="AA3" s="41"/>
      <c r="AB3" s="41">
        <v>20</v>
      </c>
      <c r="AC3" s="42">
        <v>2000</v>
      </c>
      <c r="AD3" s="40">
        <f>(AE3/AC3)*1.101</f>
        <v>23199.996749999998</v>
      </c>
      <c r="AE3" s="493">
        <v>42143500</v>
      </c>
      <c r="AF3" s="42">
        <f>AE3*10%</f>
        <v>4214350</v>
      </c>
      <c r="AG3" s="42">
        <f>AE3*0.1%</f>
        <v>42143.5</v>
      </c>
      <c r="AH3" s="42">
        <f>AG3+AF3+AE3</f>
        <v>46399993.5</v>
      </c>
      <c r="AI3" s="45" t="s">
        <v>20</v>
      </c>
    </row>
    <row r="4" spans="1:35" x14ac:dyDescent="0.25">
      <c r="A4" s="684">
        <v>41310</v>
      </c>
      <c r="B4" s="685" t="s">
        <v>1408</v>
      </c>
      <c r="C4" s="685" t="s">
        <v>1315</v>
      </c>
      <c r="D4" s="68" t="s">
        <v>1235</v>
      </c>
      <c r="E4" s="71" t="s">
        <v>45</v>
      </c>
      <c r="F4" s="71">
        <v>53</v>
      </c>
      <c r="G4" s="68" t="s">
        <v>113</v>
      </c>
      <c r="H4" s="72">
        <v>800</v>
      </c>
      <c r="I4" s="72"/>
      <c r="J4" s="73">
        <v>10504</v>
      </c>
      <c r="K4" s="74">
        <f t="shared" si="0"/>
        <v>3262.2629999999999</v>
      </c>
      <c r="L4" s="75">
        <v>31123352</v>
      </c>
      <c r="M4" s="73">
        <f t="shared" si="1"/>
        <v>3112335.2</v>
      </c>
      <c r="N4" s="73">
        <f>L4*2%</f>
        <v>622467.04</v>
      </c>
      <c r="O4" s="73">
        <f t="shared" si="3"/>
        <v>34858154.240000002</v>
      </c>
      <c r="P4" s="76" t="s">
        <v>46</v>
      </c>
      <c r="R4" s="20"/>
      <c r="T4" s="477">
        <v>41312</v>
      </c>
      <c r="U4" s="14" t="s">
        <v>1437</v>
      </c>
      <c r="V4" s="10" t="s">
        <v>1476</v>
      </c>
      <c r="W4" s="66" t="s">
        <v>1291</v>
      </c>
      <c r="X4" s="9" t="s">
        <v>47</v>
      </c>
      <c r="Y4" s="9">
        <v>125</v>
      </c>
      <c r="Z4" s="66" t="s">
        <v>1535</v>
      </c>
      <c r="AA4" s="11">
        <v>10</v>
      </c>
      <c r="AB4" s="11"/>
      <c r="AC4" s="2">
        <v>288.8</v>
      </c>
      <c r="AD4" s="12">
        <f>AE4/AC4*1.101</f>
        <v>26974.5</v>
      </c>
      <c r="AE4" s="4">
        <v>7075600</v>
      </c>
      <c r="AF4" s="2">
        <f>AE4*10%</f>
        <v>707560</v>
      </c>
      <c r="AG4" s="2">
        <f>+AE4*0.1%</f>
        <v>7075.6</v>
      </c>
      <c r="AH4" s="2">
        <f>AG4+AF4+AE4</f>
        <v>7790235.5999999996</v>
      </c>
      <c r="AI4" s="3" t="s">
        <v>68</v>
      </c>
    </row>
    <row r="5" spans="1:35" x14ac:dyDescent="0.25">
      <c r="A5" s="684">
        <v>41311</v>
      </c>
      <c r="B5" s="685" t="s">
        <v>1409</v>
      </c>
      <c r="C5" s="685" t="s">
        <v>1316</v>
      </c>
      <c r="D5" s="68" t="s">
        <v>1290</v>
      </c>
      <c r="E5" s="71" t="s">
        <v>47</v>
      </c>
      <c r="F5" s="71">
        <v>125</v>
      </c>
      <c r="G5" s="68" t="s">
        <v>183</v>
      </c>
      <c r="H5" s="72"/>
      <c r="I5" s="72">
        <v>19</v>
      </c>
      <c r="J5" s="73">
        <v>2005.55</v>
      </c>
      <c r="K5" s="74">
        <f t="shared" si="0"/>
        <v>23199.996633342475</v>
      </c>
      <c r="L5" s="75">
        <v>42260448</v>
      </c>
      <c r="M5" s="73">
        <f t="shared" si="1"/>
        <v>4226044.8</v>
      </c>
      <c r="N5" s="73">
        <f t="shared" si="2"/>
        <v>42260.448000000004</v>
      </c>
      <c r="O5" s="73">
        <f t="shared" si="3"/>
        <v>46528753.247999996</v>
      </c>
      <c r="P5" s="76" t="s">
        <v>20</v>
      </c>
      <c r="Q5" s="35"/>
      <c r="R5" s="18">
        <f>3200*1368.9</f>
        <v>4380480</v>
      </c>
      <c r="T5" s="477">
        <v>41331</v>
      </c>
      <c r="U5" s="14" t="s">
        <v>1464</v>
      </c>
      <c r="V5" s="10" t="s">
        <v>1505</v>
      </c>
      <c r="W5" s="66" t="s">
        <v>1301</v>
      </c>
      <c r="X5" s="9" t="s">
        <v>47</v>
      </c>
      <c r="Y5" s="9">
        <v>125</v>
      </c>
      <c r="Z5" s="66" t="s">
        <v>1535</v>
      </c>
      <c r="AA5" s="11"/>
      <c r="AB5" s="11">
        <v>20</v>
      </c>
      <c r="AC5" s="2">
        <v>577.6</v>
      </c>
      <c r="AD5" s="12">
        <f>AE5/AC5*1.101</f>
        <v>26424</v>
      </c>
      <c r="AE5" s="4">
        <v>13862400</v>
      </c>
      <c r="AF5" s="2">
        <f>AE5*10%</f>
        <v>1386240</v>
      </c>
      <c r="AG5" s="2">
        <f>+AE5*0.1%</f>
        <v>13862.4</v>
      </c>
      <c r="AH5" s="2">
        <f>AG5+AF5+AE5</f>
        <v>15262502.4</v>
      </c>
      <c r="AI5" s="3" t="s">
        <v>39</v>
      </c>
    </row>
    <row r="6" spans="1:35" x14ac:dyDescent="0.25">
      <c r="A6" s="684">
        <v>41312</v>
      </c>
      <c r="B6" s="685" t="s">
        <v>1410</v>
      </c>
      <c r="C6" s="685" t="s">
        <v>1317</v>
      </c>
      <c r="D6" s="68" t="s">
        <v>1236</v>
      </c>
      <c r="E6" s="71" t="s">
        <v>48</v>
      </c>
      <c r="F6" s="71"/>
      <c r="G6" s="68"/>
      <c r="H6" s="72"/>
      <c r="I6" s="72"/>
      <c r="J6" s="73">
        <v>136.44999999999999</v>
      </c>
      <c r="K6" s="74">
        <f t="shared" si="0"/>
        <v>121110.00000000001</v>
      </c>
      <c r="L6" s="75">
        <v>15009500</v>
      </c>
      <c r="M6" s="73">
        <f t="shared" si="1"/>
        <v>1500950</v>
      </c>
      <c r="N6" s="73"/>
      <c r="O6" s="73">
        <f t="shared" si="3"/>
        <v>16510450</v>
      </c>
      <c r="P6" s="76" t="s">
        <v>49</v>
      </c>
      <c r="R6" s="19"/>
      <c r="T6" s="477"/>
      <c r="U6" s="14"/>
      <c r="V6" s="10"/>
      <c r="W6" s="66"/>
      <c r="X6" s="9"/>
      <c r="Y6" s="9"/>
      <c r="Z6" s="66"/>
      <c r="AA6" s="11"/>
      <c r="AB6" s="11"/>
      <c r="AC6" s="2">
        <f>SUM(AC2:AC5)</f>
        <v>4871.9500000000007</v>
      </c>
      <c r="AD6" s="12"/>
      <c r="AE6" s="2">
        <f>SUM(AE2:AE5)</f>
        <v>105341948</v>
      </c>
      <c r="AF6" s="2"/>
      <c r="AG6" s="2"/>
      <c r="AH6" s="2"/>
      <c r="AI6" s="3"/>
    </row>
    <row r="7" spans="1:35" x14ac:dyDescent="0.25">
      <c r="A7" s="684">
        <v>41312</v>
      </c>
      <c r="B7" s="685" t="s">
        <v>1411</v>
      </c>
      <c r="C7" s="685" t="s">
        <v>1318</v>
      </c>
      <c r="D7" s="68" t="s">
        <v>952</v>
      </c>
      <c r="E7" s="71" t="s">
        <v>50</v>
      </c>
      <c r="F7" s="71">
        <v>96</v>
      </c>
      <c r="G7" s="68" t="s">
        <v>405</v>
      </c>
      <c r="H7" s="72"/>
      <c r="I7" s="72">
        <v>28</v>
      </c>
      <c r="J7" s="73">
        <v>4001.85</v>
      </c>
      <c r="K7" s="74">
        <f t="shared" si="0"/>
        <v>23199.996822219724</v>
      </c>
      <c r="L7" s="75">
        <v>84325983</v>
      </c>
      <c r="M7" s="73">
        <f t="shared" si="1"/>
        <v>8432598.3000000007</v>
      </c>
      <c r="N7" s="73">
        <f t="shared" si="2"/>
        <v>84325.983000000007</v>
      </c>
      <c r="O7" s="73">
        <f t="shared" si="3"/>
        <v>92842907.282999992</v>
      </c>
      <c r="P7" s="76" t="s">
        <v>20</v>
      </c>
      <c r="T7" s="477">
        <v>41306</v>
      </c>
      <c r="U7" s="14" t="s">
        <v>1426</v>
      </c>
      <c r="V7" s="10" t="s">
        <v>1465</v>
      </c>
      <c r="W7" s="66" t="s">
        <v>1234</v>
      </c>
      <c r="X7" s="9" t="s">
        <v>12</v>
      </c>
      <c r="Y7" s="9">
        <v>60</v>
      </c>
      <c r="Z7" s="66" t="s">
        <v>231</v>
      </c>
      <c r="AA7" s="11"/>
      <c r="AB7" s="11">
        <v>30</v>
      </c>
      <c r="AC7" s="2">
        <v>6160.4</v>
      </c>
      <c r="AD7" s="12">
        <f t="shared" ref="AD7:AD38" si="4">AE7/AC7*1.1</f>
        <v>30860.005032140776</v>
      </c>
      <c r="AE7" s="4">
        <v>172827250</v>
      </c>
      <c r="AF7" s="2">
        <f t="shared" ref="AF7:AF38" si="5">AE7*10%</f>
        <v>17282725</v>
      </c>
      <c r="AG7" s="2"/>
      <c r="AH7" s="2">
        <f t="shared" ref="AH7:AH38" si="6">AG7+AF7+AE7</f>
        <v>190109975</v>
      </c>
      <c r="AI7" s="3" t="s">
        <v>7</v>
      </c>
    </row>
    <row r="8" spans="1:35" x14ac:dyDescent="0.25">
      <c r="A8" s="686">
        <v>41313</v>
      </c>
      <c r="B8" s="687" t="s">
        <v>1412</v>
      </c>
      <c r="C8" s="687" t="s">
        <v>1319</v>
      </c>
      <c r="D8" s="77" t="s">
        <v>1293</v>
      </c>
      <c r="E8" s="80" t="s">
        <v>45</v>
      </c>
      <c r="F8" s="80">
        <v>53</v>
      </c>
      <c r="G8" s="77" t="s">
        <v>113</v>
      </c>
      <c r="H8" s="81">
        <v>440</v>
      </c>
      <c r="I8" s="81"/>
      <c r="J8" s="82">
        <v>5777.2</v>
      </c>
      <c r="K8" s="83">
        <f t="shared" si="0"/>
        <v>3262.2630762306999</v>
      </c>
      <c r="L8" s="84">
        <v>17117844</v>
      </c>
      <c r="M8" s="82">
        <f t="shared" si="1"/>
        <v>1711784.4000000001</v>
      </c>
      <c r="N8" s="82">
        <f t="shared" si="2"/>
        <v>17117.844000000001</v>
      </c>
      <c r="O8" s="82">
        <f t="shared" si="3"/>
        <v>18846746.243999999</v>
      </c>
      <c r="P8" s="85" t="s">
        <v>46</v>
      </c>
      <c r="R8" s="32"/>
      <c r="S8" s="32"/>
      <c r="T8" s="477">
        <v>41306</v>
      </c>
      <c r="U8" s="14" t="s">
        <v>1427</v>
      </c>
      <c r="V8" s="10" t="s">
        <v>1466</v>
      </c>
      <c r="W8" s="66" t="s">
        <v>1234</v>
      </c>
      <c r="X8" s="9" t="s">
        <v>12</v>
      </c>
      <c r="Y8" s="9">
        <v>60</v>
      </c>
      <c r="Z8" s="66" t="s">
        <v>231</v>
      </c>
      <c r="AA8" s="11"/>
      <c r="AB8" s="11">
        <v>10</v>
      </c>
      <c r="AC8" s="2">
        <v>2095.4499999999998</v>
      </c>
      <c r="AD8" s="12">
        <f t="shared" si="4"/>
        <v>30860.005106301753</v>
      </c>
      <c r="AE8" s="4">
        <v>58786907</v>
      </c>
      <c r="AF8" s="2">
        <f t="shared" si="5"/>
        <v>5878690.7000000002</v>
      </c>
      <c r="AG8" s="2"/>
      <c r="AH8" s="2">
        <f t="shared" si="6"/>
        <v>64665597.700000003</v>
      </c>
      <c r="AI8" s="3" t="s">
        <v>7</v>
      </c>
    </row>
    <row r="9" spans="1:35" x14ac:dyDescent="0.25">
      <c r="A9" s="686">
        <v>41313</v>
      </c>
      <c r="B9" s="687" t="s">
        <v>1413</v>
      </c>
      <c r="C9" s="687" t="s">
        <v>1320</v>
      </c>
      <c r="D9" s="77" t="s">
        <v>1292</v>
      </c>
      <c r="E9" s="80" t="s">
        <v>50</v>
      </c>
      <c r="F9" s="80">
        <v>96</v>
      </c>
      <c r="G9" s="77" t="s">
        <v>405</v>
      </c>
      <c r="H9" s="81"/>
      <c r="I9" s="81">
        <v>33</v>
      </c>
      <c r="J9" s="82">
        <v>4852.8</v>
      </c>
      <c r="K9" s="83">
        <f t="shared" si="0"/>
        <v>23199.996659248267</v>
      </c>
      <c r="L9" s="84">
        <v>102256988</v>
      </c>
      <c r="M9" s="82">
        <f t="shared" si="1"/>
        <v>10225698.800000001</v>
      </c>
      <c r="N9" s="82">
        <f t="shared" si="2"/>
        <v>102256.988</v>
      </c>
      <c r="O9" s="82">
        <f t="shared" si="3"/>
        <v>112584943.788</v>
      </c>
      <c r="P9" s="85" t="s">
        <v>20</v>
      </c>
      <c r="R9" s="32"/>
      <c r="S9" s="32"/>
      <c r="T9" s="477">
        <v>41306</v>
      </c>
      <c r="U9" s="14" t="s">
        <v>1428</v>
      </c>
      <c r="V9" s="10" t="s">
        <v>1467</v>
      </c>
      <c r="W9" s="66" t="s">
        <v>1234</v>
      </c>
      <c r="X9" s="9" t="s">
        <v>12</v>
      </c>
      <c r="Y9" s="9">
        <v>60</v>
      </c>
      <c r="Z9" s="66" t="s">
        <v>216</v>
      </c>
      <c r="AA9" s="11"/>
      <c r="AB9" s="11">
        <v>9</v>
      </c>
      <c r="AC9" s="2">
        <v>1266.05</v>
      </c>
      <c r="AD9" s="12">
        <f t="shared" si="4"/>
        <v>30860.004976106793</v>
      </c>
      <c r="AE9" s="4">
        <v>35518463</v>
      </c>
      <c r="AF9" s="2">
        <f t="shared" si="5"/>
        <v>3551846.3000000003</v>
      </c>
      <c r="AG9" s="2"/>
      <c r="AH9" s="2">
        <f t="shared" si="6"/>
        <v>39070309.299999997</v>
      </c>
      <c r="AI9" s="3" t="s">
        <v>7</v>
      </c>
    </row>
    <row r="10" spans="1:35" x14ac:dyDescent="0.25">
      <c r="A10" s="686">
        <v>41317</v>
      </c>
      <c r="B10" s="687" t="s">
        <v>1414</v>
      </c>
      <c r="C10" s="687" t="s">
        <v>1321</v>
      </c>
      <c r="D10" s="77" t="s">
        <v>541</v>
      </c>
      <c r="E10" s="80" t="s">
        <v>45</v>
      </c>
      <c r="F10" s="80">
        <v>53</v>
      </c>
      <c r="G10" s="77" t="s">
        <v>113</v>
      </c>
      <c r="H10" s="81">
        <v>440</v>
      </c>
      <c r="I10" s="81"/>
      <c r="J10" s="82">
        <v>5777.2</v>
      </c>
      <c r="K10" s="83">
        <f t="shared" si="0"/>
        <v>3262.2630762306999</v>
      </c>
      <c r="L10" s="84">
        <v>17117844</v>
      </c>
      <c r="M10" s="82">
        <f t="shared" si="1"/>
        <v>1711784.4000000001</v>
      </c>
      <c r="N10" s="82">
        <f>L10*2%</f>
        <v>342356.88</v>
      </c>
      <c r="O10" s="82">
        <f t="shared" si="3"/>
        <v>19171985.280000001</v>
      </c>
      <c r="P10" s="85" t="s">
        <v>46</v>
      </c>
      <c r="R10" s="32">
        <f>J8+J9+J10+J11+J12+J14+J16+J21+J22+J25+J26+J27+J28+J29+J35+J36+J39+J40+J43+J44</f>
        <v>65311.750000000007</v>
      </c>
      <c r="T10" s="477">
        <v>41309</v>
      </c>
      <c r="U10" s="14" t="s">
        <v>1429</v>
      </c>
      <c r="V10" s="10" t="s">
        <v>1468</v>
      </c>
      <c r="W10" s="66" t="s">
        <v>1229</v>
      </c>
      <c r="X10" s="9" t="s">
        <v>12</v>
      </c>
      <c r="Y10" s="9">
        <v>60</v>
      </c>
      <c r="Z10" s="66" t="s">
        <v>216</v>
      </c>
      <c r="AA10" s="11"/>
      <c r="AB10" s="11">
        <v>36</v>
      </c>
      <c r="AC10" s="2">
        <v>5450.7</v>
      </c>
      <c r="AD10" s="12">
        <f t="shared" si="4"/>
        <v>30860.005063569821</v>
      </c>
      <c r="AE10" s="4">
        <v>152916936</v>
      </c>
      <c r="AF10" s="2">
        <f t="shared" si="5"/>
        <v>15291693.600000001</v>
      </c>
      <c r="AG10" s="2"/>
      <c r="AH10" s="2">
        <f t="shared" si="6"/>
        <v>168208629.59999999</v>
      </c>
      <c r="AI10" s="3" t="s">
        <v>7</v>
      </c>
    </row>
    <row r="11" spans="1:35" x14ac:dyDescent="0.25">
      <c r="A11" s="686">
        <v>41317</v>
      </c>
      <c r="B11" s="687" t="s">
        <v>1415</v>
      </c>
      <c r="C11" s="687" t="s">
        <v>1322</v>
      </c>
      <c r="D11" s="77" t="s">
        <v>1294</v>
      </c>
      <c r="E11" s="80" t="s">
        <v>51</v>
      </c>
      <c r="F11" s="80">
        <v>70</v>
      </c>
      <c r="G11" s="77" t="s">
        <v>110</v>
      </c>
      <c r="H11" s="81">
        <v>20</v>
      </c>
      <c r="I11" s="81"/>
      <c r="J11" s="82">
        <v>756</v>
      </c>
      <c r="K11" s="83">
        <f t="shared" si="0"/>
        <v>5500.0003531746024</v>
      </c>
      <c r="L11" s="84">
        <v>3776567</v>
      </c>
      <c r="M11" s="82">
        <f t="shared" si="1"/>
        <v>377656.7</v>
      </c>
      <c r="N11" s="82">
        <f t="shared" si="2"/>
        <v>3776.567</v>
      </c>
      <c r="O11" s="82">
        <f t="shared" si="3"/>
        <v>4158000.267</v>
      </c>
      <c r="P11" s="85" t="s">
        <v>52</v>
      </c>
      <c r="R11" s="32">
        <f>J13+J15+J17+J19+J20+J23+J24+J30+J31</f>
        <v>16622.8</v>
      </c>
      <c r="S11" s="32">
        <f>R11-40412.85</f>
        <v>-23790.05</v>
      </c>
      <c r="T11" s="477">
        <v>41309</v>
      </c>
      <c r="U11" s="14" t="s">
        <v>1430</v>
      </c>
      <c r="V11" s="10" t="s">
        <v>1469</v>
      </c>
      <c r="W11" s="66" t="s">
        <v>1229</v>
      </c>
      <c r="X11" s="9" t="s">
        <v>12</v>
      </c>
      <c r="Y11" s="9">
        <v>60</v>
      </c>
      <c r="Z11" s="66" t="s">
        <v>216</v>
      </c>
      <c r="AA11" s="11"/>
      <c r="AB11" s="11">
        <v>33</v>
      </c>
      <c r="AC11" s="2">
        <v>5087.7</v>
      </c>
      <c r="AD11" s="12">
        <f t="shared" si="4"/>
        <v>30860.004992432732</v>
      </c>
      <c r="AE11" s="4">
        <v>142733134</v>
      </c>
      <c r="AF11" s="2">
        <f t="shared" si="5"/>
        <v>14273313.4</v>
      </c>
      <c r="AG11" s="2"/>
      <c r="AH11" s="2">
        <f t="shared" si="6"/>
        <v>157006447.40000001</v>
      </c>
      <c r="AI11" s="3" t="s">
        <v>7</v>
      </c>
    </row>
    <row r="12" spans="1:35" x14ac:dyDescent="0.25">
      <c r="A12" s="686">
        <v>41319</v>
      </c>
      <c r="B12" s="687" t="s">
        <v>1416</v>
      </c>
      <c r="C12" s="687" t="s">
        <v>1323</v>
      </c>
      <c r="D12" s="77" t="s">
        <v>1237</v>
      </c>
      <c r="E12" s="80" t="s">
        <v>45</v>
      </c>
      <c r="F12" s="80">
        <v>53</v>
      </c>
      <c r="G12" s="77" t="s">
        <v>113</v>
      </c>
      <c r="H12" s="81">
        <v>440</v>
      </c>
      <c r="I12" s="81"/>
      <c r="J12" s="82">
        <v>5777.2</v>
      </c>
      <c r="K12" s="83">
        <f t="shared" si="0"/>
        <v>3262.2630762306999</v>
      </c>
      <c r="L12" s="84">
        <v>17117844</v>
      </c>
      <c r="M12" s="82">
        <f t="shared" si="1"/>
        <v>1711784.4000000001</v>
      </c>
      <c r="N12" s="82">
        <f t="shared" si="2"/>
        <v>17117.844000000001</v>
      </c>
      <c r="O12" s="82">
        <f t="shared" si="3"/>
        <v>18846746.243999999</v>
      </c>
      <c r="P12" s="85" t="s">
        <v>46</v>
      </c>
      <c r="R12" s="32">
        <f>J33+J37+J38+J41+J42+J45+J46</f>
        <v>26940.65</v>
      </c>
      <c r="T12" s="477">
        <v>41309</v>
      </c>
      <c r="U12" s="14" t="s">
        <v>1431</v>
      </c>
      <c r="V12" s="10" t="s">
        <v>1470</v>
      </c>
      <c r="W12" s="66" t="s">
        <v>1229</v>
      </c>
      <c r="X12" s="9" t="s">
        <v>12</v>
      </c>
      <c r="Y12" s="9">
        <v>60</v>
      </c>
      <c r="Z12" s="66" t="s">
        <v>216</v>
      </c>
      <c r="AA12" s="11"/>
      <c r="AB12" s="11">
        <v>36</v>
      </c>
      <c r="AC12" s="2">
        <v>5543.15</v>
      </c>
      <c r="AD12" s="12">
        <f t="shared" si="4"/>
        <v>30860.005033239227</v>
      </c>
      <c r="AE12" s="4">
        <v>155510579</v>
      </c>
      <c r="AF12" s="2">
        <f t="shared" si="5"/>
        <v>15551057.9</v>
      </c>
      <c r="AG12" s="2"/>
      <c r="AH12" s="2">
        <f t="shared" si="6"/>
        <v>171061636.90000001</v>
      </c>
      <c r="AI12" s="3" t="s">
        <v>7</v>
      </c>
    </row>
    <row r="13" spans="1:35" x14ac:dyDescent="0.25">
      <c r="A13" s="686">
        <v>41319</v>
      </c>
      <c r="B13" s="687" t="s">
        <v>1417</v>
      </c>
      <c r="C13" s="687" t="s">
        <v>1324</v>
      </c>
      <c r="D13" s="77" t="s">
        <v>1296</v>
      </c>
      <c r="E13" s="80" t="s">
        <v>53</v>
      </c>
      <c r="F13" s="80">
        <v>80</v>
      </c>
      <c r="G13" s="77" t="s">
        <v>1532</v>
      </c>
      <c r="H13" s="81"/>
      <c r="I13" s="81">
        <v>18</v>
      </c>
      <c r="J13" s="82">
        <v>1756.6</v>
      </c>
      <c r="K13" s="83">
        <f t="shared" si="0"/>
        <v>25598.25</v>
      </c>
      <c r="L13" s="84">
        <v>40840950</v>
      </c>
      <c r="M13" s="82">
        <f t="shared" si="1"/>
        <v>4084095</v>
      </c>
      <c r="N13" s="82">
        <f t="shared" si="2"/>
        <v>40840.950000000004</v>
      </c>
      <c r="O13" s="82">
        <f t="shared" si="3"/>
        <v>44965885.950000003</v>
      </c>
      <c r="P13" s="85" t="s">
        <v>54</v>
      </c>
      <c r="R13" s="32"/>
      <c r="S13" s="32"/>
      <c r="T13" s="477">
        <v>41309</v>
      </c>
      <c r="U13" s="14" t="s">
        <v>1432</v>
      </c>
      <c r="V13" s="10" t="s">
        <v>1471</v>
      </c>
      <c r="W13" s="66" t="s">
        <v>1229</v>
      </c>
      <c r="X13" s="9" t="s">
        <v>12</v>
      </c>
      <c r="Y13" s="9">
        <v>60</v>
      </c>
      <c r="Z13" s="66" t="s">
        <v>216</v>
      </c>
      <c r="AA13" s="11"/>
      <c r="AB13" s="11">
        <v>33</v>
      </c>
      <c r="AC13" s="2">
        <v>5140.3500000000004</v>
      </c>
      <c r="AD13" s="12">
        <f t="shared" si="4"/>
        <v>30860.004980205631</v>
      </c>
      <c r="AE13" s="4">
        <v>144210206</v>
      </c>
      <c r="AF13" s="2">
        <f t="shared" si="5"/>
        <v>14421020.600000001</v>
      </c>
      <c r="AG13" s="2"/>
      <c r="AH13" s="2">
        <f t="shared" si="6"/>
        <v>158631226.59999999</v>
      </c>
      <c r="AI13" s="3" t="s">
        <v>7</v>
      </c>
    </row>
    <row r="14" spans="1:35" x14ac:dyDescent="0.25">
      <c r="A14" s="686">
        <v>41319</v>
      </c>
      <c r="B14" s="687" t="s">
        <v>1418</v>
      </c>
      <c r="C14" s="687" t="s">
        <v>1325</v>
      </c>
      <c r="D14" s="77" t="s">
        <v>1296</v>
      </c>
      <c r="E14" s="80" t="s">
        <v>55</v>
      </c>
      <c r="F14" s="80">
        <v>80</v>
      </c>
      <c r="G14" s="77" t="s">
        <v>1532</v>
      </c>
      <c r="H14" s="81"/>
      <c r="I14" s="81">
        <v>30</v>
      </c>
      <c r="J14" s="82">
        <v>3207.5</v>
      </c>
      <c r="K14" s="83">
        <f t="shared" si="0"/>
        <v>25047.75</v>
      </c>
      <c r="L14" s="84">
        <v>72970625</v>
      </c>
      <c r="M14" s="82">
        <f t="shared" si="1"/>
        <v>7297062.5</v>
      </c>
      <c r="N14" s="82">
        <f t="shared" si="2"/>
        <v>72970.625</v>
      </c>
      <c r="O14" s="82">
        <f t="shared" si="3"/>
        <v>80340658.125</v>
      </c>
      <c r="P14" s="85" t="s">
        <v>54</v>
      </c>
      <c r="T14" s="477">
        <v>41310</v>
      </c>
      <c r="U14" s="14" t="s">
        <v>1433</v>
      </c>
      <c r="V14" s="10" t="s">
        <v>1472</v>
      </c>
      <c r="W14" s="66" t="s">
        <v>1229</v>
      </c>
      <c r="X14" s="9" t="s">
        <v>12</v>
      </c>
      <c r="Y14" s="9">
        <v>60</v>
      </c>
      <c r="Z14" s="66" t="s">
        <v>216</v>
      </c>
      <c r="AA14" s="11"/>
      <c r="AB14" s="11">
        <v>36</v>
      </c>
      <c r="AC14" s="2">
        <v>5542.1</v>
      </c>
      <c r="AD14" s="12">
        <f t="shared" si="4"/>
        <v>30860.00508832392</v>
      </c>
      <c r="AE14" s="4">
        <v>155481122</v>
      </c>
      <c r="AF14" s="2">
        <f t="shared" si="5"/>
        <v>15548112.200000001</v>
      </c>
      <c r="AG14" s="2"/>
      <c r="AH14" s="2">
        <f t="shared" si="6"/>
        <v>171029234.19999999</v>
      </c>
      <c r="AI14" s="3" t="s">
        <v>7</v>
      </c>
    </row>
    <row r="15" spans="1:35" x14ac:dyDescent="0.25">
      <c r="A15" s="686">
        <v>41319</v>
      </c>
      <c r="B15" s="687" t="s">
        <v>1419</v>
      </c>
      <c r="C15" s="687" t="s">
        <v>1326</v>
      </c>
      <c r="D15" s="77" t="s">
        <v>1297</v>
      </c>
      <c r="E15" s="80" t="s">
        <v>56</v>
      </c>
      <c r="F15" s="80">
        <v>150</v>
      </c>
      <c r="G15" s="77" t="s">
        <v>1533</v>
      </c>
      <c r="H15" s="81">
        <v>5</v>
      </c>
      <c r="I15" s="81"/>
      <c r="J15" s="82">
        <v>52.8</v>
      </c>
      <c r="K15" s="83">
        <f t="shared" si="0"/>
        <v>30277.5</v>
      </c>
      <c r="L15" s="84">
        <v>1452000</v>
      </c>
      <c r="M15" s="82">
        <f t="shared" si="1"/>
        <v>145200</v>
      </c>
      <c r="N15" s="82">
        <f t="shared" si="2"/>
        <v>1452</v>
      </c>
      <c r="O15" s="82">
        <f t="shared" si="3"/>
        <v>1598652</v>
      </c>
      <c r="P15" s="85" t="s">
        <v>57</v>
      </c>
      <c r="T15" s="477">
        <v>41310</v>
      </c>
      <c r="U15" s="14" t="s">
        <v>1434</v>
      </c>
      <c r="V15" s="10" t="s">
        <v>1473</v>
      </c>
      <c r="W15" s="66" t="s">
        <v>1229</v>
      </c>
      <c r="X15" s="9" t="s">
        <v>12</v>
      </c>
      <c r="Y15" s="9">
        <v>60</v>
      </c>
      <c r="Z15" s="66" t="s">
        <v>216</v>
      </c>
      <c r="AA15" s="11"/>
      <c r="AB15" s="11">
        <v>33</v>
      </c>
      <c r="AC15" s="2">
        <v>4964.8500000000004</v>
      </c>
      <c r="AD15" s="12">
        <f t="shared" si="4"/>
        <v>30860.005095823642</v>
      </c>
      <c r="AE15" s="4">
        <v>139286633</v>
      </c>
      <c r="AF15" s="2">
        <f t="shared" si="5"/>
        <v>13928663.300000001</v>
      </c>
      <c r="AG15" s="2"/>
      <c r="AH15" s="2">
        <f t="shared" si="6"/>
        <v>153215296.30000001</v>
      </c>
      <c r="AI15" s="3" t="s">
        <v>7</v>
      </c>
    </row>
    <row r="16" spans="1:35" x14ac:dyDescent="0.25">
      <c r="A16" s="686">
        <v>41319</v>
      </c>
      <c r="B16" s="687" t="s">
        <v>1420</v>
      </c>
      <c r="C16" s="687" t="s">
        <v>1327</v>
      </c>
      <c r="D16" s="77" t="s">
        <v>1296</v>
      </c>
      <c r="E16" s="80" t="s">
        <v>55</v>
      </c>
      <c r="F16" s="80">
        <v>80</v>
      </c>
      <c r="G16" s="77" t="s">
        <v>1532</v>
      </c>
      <c r="H16" s="81"/>
      <c r="I16" s="81">
        <v>52</v>
      </c>
      <c r="J16" s="82">
        <v>5052.7</v>
      </c>
      <c r="K16" s="83">
        <f t="shared" si="0"/>
        <v>25047.75</v>
      </c>
      <c r="L16" s="84">
        <v>114948925</v>
      </c>
      <c r="M16" s="82">
        <f t="shared" si="1"/>
        <v>11494892.5</v>
      </c>
      <c r="N16" s="82">
        <f t="shared" si="2"/>
        <v>114948.925</v>
      </c>
      <c r="O16" s="82">
        <f t="shared" si="3"/>
        <v>126558766.425</v>
      </c>
      <c r="P16" s="85" t="s">
        <v>58</v>
      </c>
      <c r="T16" s="477">
        <v>41311</v>
      </c>
      <c r="U16" s="14" t="s">
        <v>1435</v>
      </c>
      <c r="V16" s="10" t="s">
        <v>1474</v>
      </c>
      <c r="W16" s="66" t="s">
        <v>1229</v>
      </c>
      <c r="X16" s="9" t="s">
        <v>12</v>
      </c>
      <c r="Y16" s="9">
        <v>60</v>
      </c>
      <c r="Z16" s="66" t="s">
        <v>216</v>
      </c>
      <c r="AA16" s="11"/>
      <c r="AB16" s="11">
        <v>36</v>
      </c>
      <c r="AC16" s="2">
        <v>5549.15</v>
      </c>
      <c r="AD16" s="12">
        <f t="shared" si="4"/>
        <v>30860.004973734722</v>
      </c>
      <c r="AE16" s="4">
        <v>155678906</v>
      </c>
      <c r="AF16" s="2">
        <f t="shared" si="5"/>
        <v>15567890.600000001</v>
      </c>
      <c r="AG16" s="2"/>
      <c r="AH16" s="2">
        <f t="shared" si="6"/>
        <v>171246796.59999999</v>
      </c>
      <c r="AI16" s="3" t="s">
        <v>7</v>
      </c>
    </row>
    <row r="17" spans="1:35" x14ac:dyDescent="0.25">
      <c r="A17" s="686">
        <v>41319</v>
      </c>
      <c r="B17" s="687" t="s">
        <v>1421</v>
      </c>
      <c r="C17" s="687" t="s">
        <v>1328</v>
      </c>
      <c r="D17" s="77" t="s">
        <v>1401</v>
      </c>
      <c r="E17" s="80" t="s">
        <v>44</v>
      </c>
      <c r="F17" s="80">
        <v>120</v>
      </c>
      <c r="G17" s="77" t="s">
        <v>103</v>
      </c>
      <c r="H17" s="81"/>
      <c r="I17" s="81">
        <v>60</v>
      </c>
      <c r="J17" s="82">
        <v>565.20000000000005</v>
      </c>
      <c r="K17" s="83">
        <f t="shared" si="0"/>
        <v>16666.666061571123</v>
      </c>
      <c r="L17" s="84">
        <v>8555858</v>
      </c>
      <c r="M17" s="82">
        <f t="shared" si="1"/>
        <v>855585.8</v>
      </c>
      <c r="N17" s="82">
        <f t="shared" si="2"/>
        <v>8555.8580000000002</v>
      </c>
      <c r="O17" s="82">
        <f t="shared" si="3"/>
        <v>9419999.6579999998</v>
      </c>
      <c r="P17" s="85" t="s">
        <v>59</v>
      </c>
      <c r="T17" s="477">
        <v>41311</v>
      </c>
      <c r="U17" s="14" t="s">
        <v>1436</v>
      </c>
      <c r="V17" s="10" t="s">
        <v>1475</v>
      </c>
      <c r="W17" s="66" t="s">
        <v>1229</v>
      </c>
      <c r="X17" s="9" t="s">
        <v>12</v>
      </c>
      <c r="Y17" s="9">
        <v>60</v>
      </c>
      <c r="Z17" s="66" t="s">
        <v>231</v>
      </c>
      <c r="AA17" s="11"/>
      <c r="AB17" s="11">
        <v>22</v>
      </c>
      <c r="AC17" s="2">
        <v>4686.1000000000004</v>
      </c>
      <c r="AD17" s="12">
        <f t="shared" si="4"/>
        <v>30860.005057510512</v>
      </c>
      <c r="AE17" s="4">
        <v>131466427</v>
      </c>
      <c r="AF17" s="2">
        <f t="shared" si="5"/>
        <v>13146642.700000001</v>
      </c>
      <c r="AG17" s="2"/>
      <c r="AH17" s="2">
        <f t="shared" si="6"/>
        <v>144613069.69999999</v>
      </c>
      <c r="AI17" s="3" t="s">
        <v>7</v>
      </c>
    </row>
    <row r="18" spans="1:35" x14ac:dyDescent="0.25">
      <c r="A18" s="688">
        <v>41323</v>
      </c>
      <c r="B18" s="689" t="s">
        <v>1422</v>
      </c>
      <c r="C18" s="689" t="s">
        <v>1329</v>
      </c>
      <c r="D18" s="86" t="s">
        <v>1298</v>
      </c>
      <c r="E18" s="89" t="s">
        <v>45</v>
      </c>
      <c r="F18" s="89">
        <v>53</v>
      </c>
      <c r="G18" s="86" t="s">
        <v>113</v>
      </c>
      <c r="H18" s="90">
        <v>457</v>
      </c>
      <c r="I18" s="90"/>
      <c r="J18" s="91">
        <v>6000.41</v>
      </c>
      <c r="K18" s="92">
        <f t="shared" si="0"/>
        <v>3262.2630311928688</v>
      </c>
      <c r="L18" s="93">
        <v>17779215</v>
      </c>
      <c r="M18" s="91">
        <f t="shared" si="1"/>
        <v>1777921.5</v>
      </c>
      <c r="N18" s="91">
        <f t="shared" si="2"/>
        <v>17779.215</v>
      </c>
      <c r="O18" s="91">
        <f t="shared" si="3"/>
        <v>19574915.715</v>
      </c>
      <c r="P18" s="94" t="s">
        <v>46</v>
      </c>
      <c r="R18" s="32"/>
      <c r="S18" s="32"/>
      <c r="T18" s="477">
        <v>41312</v>
      </c>
      <c r="U18" s="14" t="s">
        <v>1438</v>
      </c>
      <c r="V18" s="10" t="s">
        <v>1477</v>
      </c>
      <c r="W18" s="66" t="s">
        <v>1229</v>
      </c>
      <c r="X18" s="9" t="s">
        <v>12</v>
      </c>
      <c r="Y18" s="9">
        <v>60</v>
      </c>
      <c r="Z18" s="66" t="s">
        <v>216</v>
      </c>
      <c r="AA18" s="11"/>
      <c r="AB18" s="11">
        <v>21</v>
      </c>
      <c r="AC18" s="2">
        <v>3216.4</v>
      </c>
      <c r="AD18" s="12">
        <f t="shared" si="4"/>
        <v>30860.005129958961</v>
      </c>
      <c r="AE18" s="4">
        <v>90234655</v>
      </c>
      <c r="AF18" s="2">
        <f t="shared" si="5"/>
        <v>9023465.5</v>
      </c>
      <c r="AG18" s="2"/>
      <c r="AH18" s="2">
        <f t="shared" si="6"/>
        <v>99258120.5</v>
      </c>
      <c r="AI18" s="3" t="s">
        <v>7</v>
      </c>
    </row>
    <row r="19" spans="1:35" x14ac:dyDescent="0.25">
      <c r="A19" s="688">
        <v>41325</v>
      </c>
      <c r="B19" s="689" t="s">
        <v>1423</v>
      </c>
      <c r="C19" s="689" t="s">
        <v>1330</v>
      </c>
      <c r="D19" s="86" t="s">
        <v>1299</v>
      </c>
      <c r="E19" s="89" t="s">
        <v>44</v>
      </c>
      <c r="F19" s="89">
        <v>120</v>
      </c>
      <c r="G19" s="86" t="s">
        <v>103</v>
      </c>
      <c r="H19" s="90"/>
      <c r="I19" s="90">
        <v>40</v>
      </c>
      <c r="J19" s="91">
        <v>376.8</v>
      </c>
      <c r="K19" s="92">
        <f t="shared" si="0"/>
        <v>16162.419944267514</v>
      </c>
      <c r="L19" s="93">
        <v>5531335</v>
      </c>
      <c r="M19" s="91">
        <f t="shared" si="1"/>
        <v>553133.5</v>
      </c>
      <c r="N19" s="91">
        <f t="shared" si="2"/>
        <v>5531.335</v>
      </c>
      <c r="O19" s="91">
        <f t="shared" si="3"/>
        <v>6089999.835</v>
      </c>
      <c r="P19" s="94" t="s">
        <v>60</v>
      </c>
      <c r="R19" s="46"/>
      <c r="S19" s="32"/>
      <c r="T19" s="477">
        <v>41312</v>
      </c>
      <c r="U19" s="14" t="s">
        <v>1439</v>
      </c>
      <c r="V19" s="10" t="s">
        <v>1478</v>
      </c>
      <c r="W19" s="66" t="s">
        <v>1234</v>
      </c>
      <c r="X19" s="9" t="s">
        <v>12</v>
      </c>
      <c r="Y19" s="9">
        <v>60</v>
      </c>
      <c r="Z19" s="66" t="s">
        <v>231</v>
      </c>
      <c r="AA19" s="11"/>
      <c r="AB19" s="11">
        <v>32</v>
      </c>
      <c r="AC19" s="2">
        <v>6672.15</v>
      </c>
      <c r="AD19" s="12">
        <f t="shared" si="4"/>
        <v>30860.005035858008</v>
      </c>
      <c r="AE19" s="4">
        <v>187184166</v>
      </c>
      <c r="AF19" s="2">
        <f t="shared" si="5"/>
        <v>18718416.600000001</v>
      </c>
      <c r="AG19" s="2"/>
      <c r="AH19" s="2">
        <f t="shared" si="6"/>
        <v>205902582.59999999</v>
      </c>
      <c r="AI19" s="3" t="s">
        <v>7</v>
      </c>
    </row>
    <row r="20" spans="1:35" x14ac:dyDescent="0.25">
      <c r="A20" s="690">
        <v>41330</v>
      </c>
      <c r="B20" s="691" t="s">
        <v>1424</v>
      </c>
      <c r="C20" s="691" t="s">
        <v>1331</v>
      </c>
      <c r="D20" s="66" t="s">
        <v>1240</v>
      </c>
      <c r="E20" s="9" t="s">
        <v>47</v>
      </c>
      <c r="F20" s="9">
        <v>125</v>
      </c>
      <c r="G20" s="66" t="s">
        <v>183</v>
      </c>
      <c r="H20" s="11"/>
      <c r="I20" s="11">
        <v>20</v>
      </c>
      <c r="J20" s="2">
        <v>2000</v>
      </c>
      <c r="K20" s="1">
        <f t="shared" si="0"/>
        <v>23199.996749999998</v>
      </c>
      <c r="L20" s="4">
        <v>42143500</v>
      </c>
      <c r="M20" s="2">
        <f t="shared" si="1"/>
        <v>4214350</v>
      </c>
      <c r="N20" s="2">
        <f t="shared" si="2"/>
        <v>42143.5</v>
      </c>
      <c r="O20" s="2">
        <f t="shared" si="3"/>
        <v>46399993.5</v>
      </c>
      <c r="P20" s="3" t="s">
        <v>20</v>
      </c>
      <c r="R20" s="46"/>
      <c r="T20" s="477">
        <v>41315</v>
      </c>
      <c r="U20" s="14" t="s">
        <v>1440</v>
      </c>
      <c r="V20" s="10" t="s">
        <v>1479</v>
      </c>
      <c r="W20" s="66" t="s">
        <v>1234</v>
      </c>
      <c r="X20" s="9" t="s">
        <v>12</v>
      </c>
      <c r="Y20" s="9">
        <v>60</v>
      </c>
      <c r="Z20" s="66" t="s">
        <v>231</v>
      </c>
      <c r="AA20" s="11"/>
      <c r="AB20" s="11">
        <v>30</v>
      </c>
      <c r="AC20" s="2">
        <v>6325.25</v>
      </c>
      <c r="AD20" s="12">
        <f t="shared" si="4"/>
        <v>30860.004932611362</v>
      </c>
      <c r="AE20" s="4">
        <v>177452042</v>
      </c>
      <c r="AF20" s="2">
        <f t="shared" si="5"/>
        <v>17745204.199999999</v>
      </c>
      <c r="AG20" s="2"/>
      <c r="AH20" s="2">
        <f t="shared" si="6"/>
        <v>195197246.19999999</v>
      </c>
      <c r="AI20" s="3" t="s">
        <v>7</v>
      </c>
    </row>
    <row r="21" spans="1:35" x14ac:dyDescent="0.25">
      <c r="A21" s="690">
        <v>41331</v>
      </c>
      <c r="B21" s="691" t="s">
        <v>1425</v>
      </c>
      <c r="C21" s="691" t="s">
        <v>1332</v>
      </c>
      <c r="D21" s="66" t="s">
        <v>1300</v>
      </c>
      <c r="E21" s="9" t="s">
        <v>44</v>
      </c>
      <c r="F21" s="9">
        <v>120</v>
      </c>
      <c r="G21" s="66" t="s">
        <v>103</v>
      </c>
      <c r="H21" s="11"/>
      <c r="I21" s="11">
        <v>40</v>
      </c>
      <c r="J21" s="2">
        <v>376.8</v>
      </c>
      <c r="K21" s="1">
        <f t="shared" si="0"/>
        <v>16162.419944267514</v>
      </c>
      <c r="L21" s="4">
        <v>5531335</v>
      </c>
      <c r="M21" s="2">
        <f t="shared" si="1"/>
        <v>553133.5</v>
      </c>
      <c r="N21" s="2">
        <f t="shared" si="2"/>
        <v>5531.335</v>
      </c>
      <c r="O21" s="2">
        <f t="shared" si="3"/>
        <v>6089999.835</v>
      </c>
      <c r="P21" s="3" t="s">
        <v>37</v>
      </c>
      <c r="R21" s="20"/>
      <c r="T21" s="477">
        <v>41315</v>
      </c>
      <c r="U21" s="14" t="s">
        <v>1441</v>
      </c>
      <c r="V21" s="10" t="s">
        <v>1480</v>
      </c>
      <c r="W21" s="66" t="s">
        <v>1234</v>
      </c>
      <c r="X21" s="9" t="s">
        <v>12</v>
      </c>
      <c r="Y21" s="9">
        <v>60</v>
      </c>
      <c r="Z21" s="66" t="s">
        <v>231</v>
      </c>
      <c r="AA21" s="11"/>
      <c r="AB21" s="11">
        <v>16</v>
      </c>
      <c r="AC21" s="2">
        <v>3365.9</v>
      </c>
      <c r="AD21" s="12">
        <f t="shared" si="4"/>
        <v>30860.005050655102</v>
      </c>
      <c r="AE21" s="4">
        <v>94428810</v>
      </c>
      <c r="AF21" s="2">
        <f t="shared" si="5"/>
        <v>9442881</v>
      </c>
      <c r="AG21" s="2"/>
      <c r="AH21" s="2">
        <f t="shared" si="6"/>
        <v>103871691</v>
      </c>
      <c r="AI21" s="3" t="s">
        <v>7</v>
      </c>
    </row>
    <row r="22" spans="1:35" x14ac:dyDescent="0.25">
      <c r="A22" s="690">
        <v>41331</v>
      </c>
      <c r="B22" s="691" t="s">
        <v>326</v>
      </c>
      <c r="C22" s="691" t="s">
        <v>1333</v>
      </c>
      <c r="D22" s="66" t="s">
        <v>1239</v>
      </c>
      <c r="E22" s="9" t="s">
        <v>61</v>
      </c>
      <c r="F22" s="9">
        <v>230</v>
      </c>
      <c r="G22" s="66" t="s">
        <v>119</v>
      </c>
      <c r="H22" s="11">
        <v>6</v>
      </c>
      <c r="I22" s="11"/>
      <c r="J22" s="2">
        <v>448.5</v>
      </c>
      <c r="K22" s="1">
        <f t="shared" si="0"/>
        <v>44851.438227424747</v>
      </c>
      <c r="L22" s="4">
        <v>18270545</v>
      </c>
      <c r="M22" s="2">
        <f t="shared" si="1"/>
        <v>1827054.5</v>
      </c>
      <c r="N22" s="2">
        <f t="shared" si="2"/>
        <v>18270.545000000002</v>
      </c>
      <c r="O22" s="2">
        <f t="shared" si="3"/>
        <v>20115870.045000002</v>
      </c>
      <c r="P22" s="3" t="s">
        <v>62</v>
      </c>
      <c r="R22" s="20"/>
      <c r="T22" s="477">
        <v>41317</v>
      </c>
      <c r="U22" s="14" t="s">
        <v>1442</v>
      </c>
      <c r="V22" s="10" t="s">
        <v>1481</v>
      </c>
      <c r="W22" s="66" t="s">
        <v>1234</v>
      </c>
      <c r="X22" s="9" t="s">
        <v>12</v>
      </c>
      <c r="Y22" s="9">
        <v>60</v>
      </c>
      <c r="Z22" s="66" t="s">
        <v>231</v>
      </c>
      <c r="AA22" s="11"/>
      <c r="AB22" s="11">
        <v>30</v>
      </c>
      <c r="AC22" s="2">
        <v>6157.65</v>
      </c>
      <c r="AD22" s="12">
        <f t="shared" si="4"/>
        <v>30860.005034388127</v>
      </c>
      <c r="AE22" s="4">
        <v>172750100</v>
      </c>
      <c r="AF22" s="2">
        <f t="shared" si="5"/>
        <v>17275010</v>
      </c>
      <c r="AG22" s="2"/>
      <c r="AH22" s="2">
        <f t="shared" si="6"/>
        <v>190025110</v>
      </c>
      <c r="AI22" s="3" t="s">
        <v>7</v>
      </c>
    </row>
    <row r="23" spans="1:35" x14ac:dyDescent="0.25">
      <c r="A23" s="690">
        <v>41331</v>
      </c>
      <c r="B23" s="691" t="s">
        <v>333</v>
      </c>
      <c r="C23" s="691" t="s">
        <v>1334</v>
      </c>
      <c r="D23" s="66" t="s">
        <v>1289</v>
      </c>
      <c r="E23" s="9" t="s">
        <v>22</v>
      </c>
      <c r="F23" s="9">
        <v>130</v>
      </c>
      <c r="G23" s="66" t="s">
        <v>1526</v>
      </c>
      <c r="H23" s="11"/>
      <c r="I23" s="11">
        <v>6</v>
      </c>
      <c r="J23" s="2">
        <v>541</v>
      </c>
      <c r="K23" s="1">
        <f t="shared" si="0"/>
        <v>26974.5</v>
      </c>
      <c r="L23" s="4">
        <v>13254500</v>
      </c>
      <c r="M23" s="2">
        <f t="shared" si="1"/>
        <v>1325450</v>
      </c>
      <c r="N23" s="2">
        <f t="shared" si="2"/>
        <v>13254.5</v>
      </c>
      <c r="O23" s="2">
        <f t="shared" si="3"/>
        <v>14593204.5</v>
      </c>
      <c r="P23" s="3" t="s">
        <v>23</v>
      </c>
      <c r="R23" s="20"/>
      <c r="T23" s="477">
        <v>41317</v>
      </c>
      <c r="U23" s="14" t="s">
        <v>1443</v>
      </c>
      <c r="V23" s="10" t="s">
        <v>1482</v>
      </c>
      <c r="W23" s="66" t="s">
        <v>1234</v>
      </c>
      <c r="X23" s="9" t="s">
        <v>12</v>
      </c>
      <c r="Y23" s="9">
        <v>60</v>
      </c>
      <c r="Z23" s="66" t="s">
        <v>231</v>
      </c>
      <c r="AA23" s="11"/>
      <c r="AB23" s="11">
        <v>16</v>
      </c>
      <c r="AC23" s="2">
        <v>3330.8</v>
      </c>
      <c r="AD23" s="12">
        <f t="shared" si="4"/>
        <v>30860.004953764863</v>
      </c>
      <c r="AE23" s="4">
        <v>93444095</v>
      </c>
      <c r="AF23" s="2">
        <f t="shared" si="5"/>
        <v>9344409.5</v>
      </c>
      <c r="AG23" s="2"/>
      <c r="AH23" s="2">
        <f t="shared" si="6"/>
        <v>102788504.5</v>
      </c>
      <c r="AI23" s="3" t="s">
        <v>7</v>
      </c>
    </row>
    <row r="24" spans="1:35" x14ac:dyDescent="0.25">
      <c r="A24" s="690">
        <v>41331</v>
      </c>
      <c r="B24" s="691" t="s">
        <v>327</v>
      </c>
      <c r="C24" s="691" t="s">
        <v>1335</v>
      </c>
      <c r="D24" s="66" t="s">
        <v>1241</v>
      </c>
      <c r="E24" s="9" t="s">
        <v>44</v>
      </c>
      <c r="F24" s="9">
        <v>120</v>
      </c>
      <c r="G24" s="66" t="s">
        <v>1531</v>
      </c>
      <c r="H24" s="11">
        <v>32</v>
      </c>
      <c r="I24" s="11"/>
      <c r="J24" s="2">
        <v>792</v>
      </c>
      <c r="K24" s="1">
        <f t="shared" si="0"/>
        <v>13151.515897727273</v>
      </c>
      <c r="L24" s="4">
        <v>9460491</v>
      </c>
      <c r="M24" s="2">
        <f t="shared" si="1"/>
        <v>946049.10000000009</v>
      </c>
      <c r="N24" s="2">
        <f t="shared" si="2"/>
        <v>9460.491</v>
      </c>
      <c r="O24" s="2">
        <f t="shared" si="3"/>
        <v>10416000.591</v>
      </c>
      <c r="P24" s="3" t="s">
        <v>37</v>
      </c>
      <c r="R24" s="47">
        <f>+SUM(J4:J18)-J16-J15+J56+J57</f>
        <v>61474.159999999996</v>
      </c>
      <c r="S24" s="47">
        <f>+SUM(L4:L18)-L16-L15+L56+L57</f>
        <v>760791548</v>
      </c>
      <c r="T24" s="477">
        <v>41318</v>
      </c>
      <c r="U24" s="14" t="s">
        <v>1445</v>
      </c>
      <c r="V24" s="10" t="s">
        <v>1484</v>
      </c>
      <c r="W24" s="66" t="s">
        <v>1229</v>
      </c>
      <c r="X24" s="9" t="s">
        <v>12</v>
      </c>
      <c r="Y24" s="9">
        <v>60</v>
      </c>
      <c r="Z24" s="66" t="s">
        <v>216</v>
      </c>
      <c r="AA24" s="11"/>
      <c r="AB24" s="11">
        <v>36</v>
      </c>
      <c r="AC24" s="2">
        <v>5440</v>
      </c>
      <c r="AD24" s="12">
        <f t="shared" si="4"/>
        <v>30860.005000000001</v>
      </c>
      <c r="AE24" s="4">
        <v>152616752</v>
      </c>
      <c r="AF24" s="2">
        <f t="shared" si="5"/>
        <v>15261675.200000001</v>
      </c>
      <c r="AG24" s="2"/>
      <c r="AH24" s="2">
        <f t="shared" si="6"/>
        <v>167878427.19999999</v>
      </c>
      <c r="AI24" s="3" t="s">
        <v>7</v>
      </c>
    </row>
    <row r="25" spans="1:35" x14ac:dyDescent="0.25">
      <c r="A25" s="690"/>
      <c r="B25" s="691"/>
      <c r="C25" s="691"/>
      <c r="D25" s="66"/>
      <c r="E25" s="9"/>
      <c r="F25" s="9"/>
      <c r="G25" s="66"/>
      <c r="H25" s="11"/>
      <c r="I25" s="11"/>
      <c r="J25" s="2"/>
      <c r="K25" s="1"/>
      <c r="L25" s="4"/>
      <c r="M25" s="2"/>
      <c r="N25" s="2"/>
      <c r="O25" s="2"/>
      <c r="P25" s="3"/>
      <c r="R25" s="47"/>
      <c r="S25" s="33"/>
      <c r="T25" s="477">
        <v>41318</v>
      </c>
      <c r="U25" s="14" t="s">
        <v>1446</v>
      </c>
      <c r="V25" s="10" t="s">
        <v>1485</v>
      </c>
      <c r="W25" s="66" t="s">
        <v>1229</v>
      </c>
      <c r="X25" s="9" t="s">
        <v>12</v>
      </c>
      <c r="Y25" s="9">
        <v>60</v>
      </c>
      <c r="Z25" s="66" t="s">
        <v>216</v>
      </c>
      <c r="AA25" s="11"/>
      <c r="AB25" s="11">
        <v>15</v>
      </c>
      <c r="AC25" s="2">
        <v>2266.1999999999998</v>
      </c>
      <c r="AD25" s="12">
        <f t="shared" si="4"/>
        <v>30860.004898067255</v>
      </c>
      <c r="AE25" s="4">
        <v>63577221</v>
      </c>
      <c r="AF25" s="2">
        <f t="shared" si="5"/>
        <v>6357722.1000000006</v>
      </c>
      <c r="AG25" s="2"/>
      <c r="AH25" s="2">
        <f t="shared" si="6"/>
        <v>69934943.099999994</v>
      </c>
      <c r="AI25" s="3" t="s">
        <v>7</v>
      </c>
    </row>
    <row r="26" spans="1:35" x14ac:dyDescent="0.25">
      <c r="A26" s="692"/>
      <c r="B26" s="693"/>
      <c r="C26" s="693"/>
      <c r="D26" s="37"/>
      <c r="E26" s="40"/>
      <c r="F26" s="36"/>
      <c r="G26" s="37"/>
      <c r="H26" s="41"/>
      <c r="I26" s="41"/>
      <c r="J26" s="42"/>
      <c r="K26" s="43"/>
      <c r="L26" s="44"/>
      <c r="M26" s="42"/>
      <c r="N26" s="42"/>
      <c r="O26" s="42"/>
      <c r="P26" s="45"/>
      <c r="R26" s="20"/>
      <c r="T26" s="477">
        <v>41318</v>
      </c>
      <c r="U26" s="14" t="s">
        <v>1447</v>
      </c>
      <c r="V26" s="10" t="s">
        <v>1486</v>
      </c>
      <c r="W26" s="66" t="s">
        <v>1234</v>
      </c>
      <c r="X26" s="9" t="s">
        <v>12</v>
      </c>
      <c r="Y26" s="9">
        <v>60</v>
      </c>
      <c r="Z26" s="66" t="s">
        <v>231</v>
      </c>
      <c r="AA26" s="11"/>
      <c r="AB26" s="11">
        <v>12</v>
      </c>
      <c r="AC26" s="2">
        <v>2442.9</v>
      </c>
      <c r="AD26" s="12">
        <f t="shared" si="4"/>
        <v>30860.004912194523</v>
      </c>
      <c r="AE26" s="4">
        <v>68534460</v>
      </c>
      <c r="AF26" s="2">
        <f t="shared" si="5"/>
        <v>6853446</v>
      </c>
      <c r="AG26" s="2"/>
      <c r="AH26" s="2">
        <f t="shared" si="6"/>
        <v>75387906</v>
      </c>
      <c r="AI26" s="3" t="s">
        <v>7</v>
      </c>
    </row>
    <row r="27" spans="1:35" x14ac:dyDescent="0.25">
      <c r="A27" s="684">
        <v>41306</v>
      </c>
      <c r="B27" s="685" t="s">
        <v>1426</v>
      </c>
      <c r="C27" s="685" t="s">
        <v>1465</v>
      </c>
      <c r="D27" s="68" t="s">
        <v>1234</v>
      </c>
      <c r="E27" s="71" t="s">
        <v>12</v>
      </c>
      <c r="F27" s="71">
        <v>60</v>
      </c>
      <c r="G27" s="68" t="s">
        <v>231</v>
      </c>
      <c r="H27" s="72"/>
      <c r="I27" s="72">
        <v>30</v>
      </c>
      <c r="J27" s="73">
        <v>6160.4</v>
      </c>
      <c r="K27" s="95">
        <f>L27/J27*1.1</f>
        <v>30860.005032140776</v>
      </c>
      <c r="L27" s="75">
        <v>172827250</v>
      </c>
      <c r="M27" s="96">
        <f>L27*10%</f>
        <v>17282725</v>
      </c>
      <c r="N27" s="96"/>
      <c r="O27" s="73">
        <f>N27+M27+L27</f>
        <v>190109975</v>
      </c>
      <c r="P27" s="76" t="s">
        <v>7</v>
      </c>
      <c r="R27" s="20"/>
      <c r="T27" s="477">
        <v>41319</v>
      </c>
      <c r="U27" s="14" t="s">
        <v>1448</v>
      </c>
      <c r="V27" s="10" t="s">
        <v>1487</v>
      </c>
      <c r="W27" s="66" t="s">
        <v>1234</v>
      </c>
      <c r="X27" s="9" t="s">
        <v>12</v>
      </c>
      <c r="Y27" s="9">
        <v>60</v>
      </c>
      <c r="Z27" s="66" t="s">
        <v>216</v>
      </c>
      <c r="AA27" s="11"/>
      <c r="AB27" s="11">
        <v>36</v>
      </c>
      <c r="AC27" s="2">
        <v>5206.55</v>
      </c>
      <c r="AD27" s="12">
        <f t="shared" si="4"/>
        <v>30860.004936090118</v>
      </c>
      <c r="AE27" s="4">
        <v>146067417</v>
      </c>
      <c r="AF27" s="13">
        <f t="shared" si="5"/>
        <v>14606741.700000001</v>
      </c>
      <c r="AG27" s="13"/>
      <c r="AH27" s="2">
        <f t="shared" si="6"/>
        <v>160674158.69999999</v>
      </c>
      <c r="AI27" s="3" t="s">
        <v>7</v>
      </c>
    </row>
    <row r="28" spans="1:35" x14ac:dyDescent="0.25">
      <c r="A28" s="684">
        <v>41306</v>
      </c>
      <c r="B28" s="685" t="s">
        <v>1427</v>
      </c>
      <c r="C28" s="685" t="s">
        <v>1466</v>
      </c>
      <c r="D28" s="68" t="s">
        <v>1234</v>
      </c>
      <c r="E28" s="71" t="s">
        <v>12</v>
      </c>
      <c r="F28" s="71">
        <v>60</v>
      </c>
      <c r="G28" s="68" t="s">
        <v>231</v>
      </c>
      <c r="H28" s="72"/>
      <c r="I28" s="72">
        <v>10</v>
      </c>
      <c r="J28" s="73">
        <v>2095.4499999999998</v>
      </c>
      <c r="K28" s="95">
        <f t="shared" ref="K28:K75" si="7">L28/J28*1.1</f>
        <v>30860.005106301753</v>
      </c>
      <c r="L28" s="75">
        <v>58786907</v>
      </c>
      <c r="M28" s="96">
        <f t="shared" ref="M28:M75" si="8">L28*10%</f>
        <v>5878690.7000000002</v>
      </c>
      <c r="N28" s="96"/>
      <c r="O28" s="73">
        <f t="shared" ref="O28:O75" si="9">N28+M28+L28</f>
        <v>64665597.700000003</v>
      </c>
      <c r="P28" s="76" t="s">
        <v>7</v>
      </c>
      <c r="R28" s="20"/>
      <c r="T28" s="477">
        <v>41319</v>
      </c>
      <c r="U28" s="14" t="s">
        <v>1449</v>
      </c>
      <c r="V28" s="10" t="s">
        <v>1488</v>
      </c>
      <c r="W28" s="66" t="s">
        <v>1234</v>
      </c>
      <c r="X28" s="9" t="s">
        <v>12</v>
      </c>
      <c r="Y28" s="9">
        <v>60</v>
      </c>
      <c r="Z28" s="66" t="s">
        <v>216</v>
      </c>
      <c r="AA28" s="11"/>
      <c r="AB28" s="11">
        <v>33</v>
      </c>
      <c r="AC28" s="2">
        <v>4900.3999999999996</v>
      </c>
      <c r="AD28" s="12">
        <f t="shared" si="4"/>
        <v>30860.005040404867</v>
      </c>
      <c r="AE28" s="4">
        <v>137478517</v>
      </c>
      <c r="AF28" s="13">
        <f t="shared" si="5"/>
        <v>13747851.700000001</v>
      </c>
      <c r="AG28" s="13"/>
      <c r="AH28" s="2">
        <f t="shared" si="6"/>
        <v>151226368.69999999</v>
      </c>
      <c r="AI28" s="3" t="s">
        <v>7</v>
      </c>
    </row>
    <row r="29" spans="1:35" x14ac:dyDescent="0.25">
      <c r="A29" s="684">
        <v>41306</v>
      </c>
      <c r="B29" s="685" t="s">
        <v>1428</v>
      </c>
      <c r="C29" s="685" t="s">
        <v>1467</v>
      </c>
      <c r="D29" s="68" t="s">
        <v>1234</v>
      </c>
      <c r="E29" s="71" t="s">
        <v>12</v>
      </c>
      <c r="F29" s="71">
        <v>60</v>
      </c>
      <c r="G29" s="68" t="s">
        <v>216</v>
      </c>
      <c r="H29" s="72"/>
      <c r="I29" s="72">
        <v>9</v>
      </c>
      <c r="J29" s="73">
        <v>1266.05</v>
      </c>
      <c r="K29" s="95">
        <f t="shared" si="7"/>
        <v>30860.004976106793</v>
      </c>
      <c r="L29" s="75">
        <v>35518463</v>
      </c>
      <c r="M29" s="96">
        <f t="shared" si="8"/>
        <v>3551846.3000000003</v>
      </c>
      <c r="N29" s="96"/>
      <c r="O29" s="73">
        <f t="shared" si="9"/>
        <v>39070309.299999997</v>
      </c>
      <c r="P29" s="76" t="s">
        <v>7</v>
      </c>
      <c r="R29" s="20"/>
      <c r="T29" s="477">
        <v>41320</v>
      </c>
      <c r="U29" s="14" t="s">
        <v>1450</v>
      </c>
      <c r="V29" s="10" t="s">
        <v>1489</v>
      </c>
      <c r="W29" s="66" t="s">
        <v>1234</v>
      </c>
      <c r="X29" s="9" t="s">
        <v>12</v>
      </c>
      <c r="Y29" s="9">
        <v>60</v>
      </c>
      <c r="Z29" s="66" t="s">
        <v>216</v>
      </c>
      <c r="AA29" s="11"/>
      <c r="AB29" s="11">
        <v>36</v>
      </c>
      <c r="AC29" s="2">
        <v>5282.6</v>
      </c>
      <c r="AD29" s="12">
        <f t="shared" si="4"/>
        <v>30860.005035399234</v>
      </c>
      <c r="AE29" s="4">
        <v>148200966</v>
      </c>
      <c r="AF29" s="13">
        <f t="shared" si="5"/>
        <v>14820096.600000001</v>
      </c>
      <c r="AG29" s="13"/>
      <c r="AH29" s="2">
        <f t="shared" si="6"/>
        <v>163021062.59999999</v>
      </c>
      <c r="AI29" s="3" t="s">
        <v>7</v>
      </c>
    </row>
    <row r="30" spans="1:35" x14ac:dyDescent="0.25">
      <c r="A30" s="684">
        <v>41309</v>
      </c>
      <c r="B30" s="685" t="s">
        <v>1429</v>
      </c>
      <c r="C30" s="685" t="s">
        <v>1468</v>
      </c>
      <c r="D30" s="68" t="s">
        <v>1229</v>
      </c>
      <c r="E30" s="71" t="s">
        <v>12</v>
      </c>
      <c r="F30" s="71">
        <v>60</v>
      </c>
      <c r="G30" s="68" t="s">
        <v>216</v>
      </c>
      <c r="H30" s="72"/>
      <c r="I30" s="72">
        <v>36</v>
      </c>
      <c r="J30" s="73">
        <v>5450.7</v>
      </c>
      <c r="K30" s="95">
        <f t="shared" si="7"/>
        <v>30860.005063569821</v>
      </c>
      <c r="L30" s="75">
        <v>152916936</v>
      </c>
      <c r="M30" s="96">
        <f t="shared" si="8"/>
        <v>15291693.600000001</v>
      </c>
      <c r="N30" s="96"/>
      <c r="O30" s="73">
        <f t="shared" si="9"/>
        <v>168208629.59999999</v>
      </c>
      <c r="P30" s="76" t="s">
        <v>7</v>
      </c>
      <c r="R30" s="20"/>
      <c r="T30" s="477">
        <v>41320</v>
      </c>
      <c r="U30" s="14" t="s">
        <v>1451</v>
      </c>
      <c r="V30" s="10" t="s">
        <v>1490</v>
      </c>
      <c r="W30" s="66" t="s">
        <v>1234</v>
      </c>
      <c r="X30" s="9" t="s">
        <v>12</v>
      </c>
      <c r="Y30" s="9">
        <v>60</v>
      </c>
      <c r="Z30" s="66" t="s">
        <v>216</v>
      </c>
      <c r="AA30" s="11"/>
      <c r="AB30" s="11">
        <v>33</v>
      </c>
      <c r="AC30" s="2">
        <v>5008.7</v>
      </c>
      <c r="AD30" s="12">
        <f t="shared" si="4"/>
        <v>30860.005091141418</v>
      </c>
      <c r="AE30" s="4">
        <v>140516825</v>
      </c>
      <c r="AF30" s="13">
        <f t="shared" si="5"/>
        <v>14051682.5</v>
      </c>
      <c r="AG30" s="13"/>
      <c r="AH30" s="2">
        <f t="shared" si="6"/>
        <v>154568507.5</v>
      </c>
      <c r="AI30" s="3" t="s">
        <v>7</v>
      </c>
    </row>
    <row r="31" spans="1:35" x14ac:dyDescent="0.25">
      <c r="A31" s="684">
        <v>41309</v>
      </c>
      <c r="B31" s="685" t="s">
        <v>1430</v>
      </c>
      <c r="C31" s="685" t="s">
        <v>1469</v>
      </c>
      <c r="D31" s="68" t="s">
        <v>1229</v>
      </c>
      <c r="E31" s="71" t="s">
        <v>12</v>
      </c>
      <c r="F31" s="71">
        <v>60</v>
      </c>
      <c r="G31" s="68" t="s">
        <v>216</v>
      </c>
      <c r="H31" s="72"/>
      <c r="I31" s="72">
        <v>33</v>
      </c>
      <c r="J31" s="73">
        <v>5087.7</v>
      </c>
      <c r="K31" s="95">
        <f t="shared" si="7"/>
        <v>30860.004992432732</v>
      </c>
      <c r="L31" s="75">
        <v>142733134</v>
      </c>
      <c r="M31" s="96">
        <f t="shared" si="8"/>
        <v>14273313.4</v>
      </c>
      <c r="N31" s="96"/>
      <c r="O31" s="73">
        <f t="shared" si="9"/>
        <v>157006447.40000001</v>
      </c>
      <c r="P31" s="76" t="s">
        <v>7</v>
      </c>
      <c r="R31" s="20"/>
      <c r="T31" s="477">
        <v>41323</v>
      </c>
      <c r="U31" s="14" t="s">
        <v>1452</v>
      </c>
      <c r="V31" s="10" t="s">
        <v>1491</v>
      </c>
      <c r="W31" s="66" t="s">
        <v>1234</v>
      </c>
      <c r="X31" s="9" t="s">
        <v>12</v>
      </c>
      <c r="Y31" s="9">
        <v>60</v>
      </c>
      <c r="Z31" s="66" t="s">
        <v>216</v>
      </c>
      <c r="AA31" s="11"/>
      <c r="AB31" s="11">
        <v>36</v>
      </c>
      <c r="AC31" s="2">
        <v>5466.45</v>
      </c>
      <c r="AD31" s="12">
        <f t="shared" si="4"/>
        <v>30860.005030687193</v>
      </c>
      <c r="AE31" s="4">
        <v>153358795</v>
      </c>
      <c r="AF31" s="13">
        <f t="shared" si="5"/>
        <v>15335879.5</v>
      </c>
      <c r="AG31" s="13"/>
      <c r="AH31" s="2">
        <f t="shared" si="6"/>
        <v>168694674.5</v>
      </c>
      <c r="AI31" s="3" t="s">
        <v>7</v>
      </c>
    </row>
    <row r="32" spans="1:35" x14ac:dyDescent="0.25">
      <c r="A32" s="684">
        <v>41309</v>
      </c>
      <c r="B32" s="685" t="s">
        <v>1431</v>
      </c>
      <c r="C32" s="685" t="s">
        <v>1470</v>
      </c>
      <c r="D32" s="68" t="s">
        <v>1229</v>
      </c>
      <c r="E32" s="71" t="s">
        <v>12</v>
      </c>
      <c r="F32" s="71">
        <v>60</v>
      </c>
      <c r="G32" s="68" t="s">
        <v>216</v>
      </c>
      <c r="H32" s="72"/>
      <c r="I32" s="72">
        <v>36</v>
      </c>
      <c r="J32" s="73">
        <v>5543.15</v>
      </c>
      <c r="K32" s="95">
        <f t="shared" si="7"/>
        <v>30860.005033239227</v>
      </c>
      <c r="L32" s="75">
        <v>155510579</v>
      </c>
      <c r="M32" s="96">
        <f t="shared" si="8"/>
        <v>15551057.9</v>
      </c>
      <c r="N32" s="96"/>
      <c r="O32" s="73">
        <f t="shared" si="9"/>
        <v>171061636.90000001</v>
      </c>
      <c r="P32" s="76" t="s">
        <v>7</v>
      </c>
      <c r="R32" s="20"/>
      <c r="T32" s="477">
        <v>41323</v>
      </c>
      <c r="U32" s="14" t="s">
        <v>1453</v>
      </c>
      <c r="V32" s="10" t="s">
        <v>1492</v>
      </c>
      <c r="W32" s="66" t="s">
        <v>1234</v>
      </c>
      <c r="X32" s="9" t="s">
        <v>12</v>
      </c>
      <c r="Y32" s="9">
        <v>60</v>
      </c>
      <c r="Z32" s="66" t="s">
        <v>216</v>
      </c>
      <c r="AA32" s="11"/>
      <c r="AB32" s="11">
        <v>33</v>
      </c>
      <c r="AC32" s="2">
        <v>4991.8500000000004</v>
      </c>
      <c r="AD32" s="12">
        <f t="shared" si="4"/>
        <v>30860.004908000039</v>
      </c>
      <c r="AE32" s="4">
        <v>140044105</v>
      </c>
      <c r="AF32" s="13">
        <f t="shared" si="5"/>
        <v>14004410.5</v>
      </c>
      <c r="AG32" s="13"/>
      <c r="AH32" s="2">
        <f t="shared" si="6"/>
        <v>154048515.5</v>
      </c>
      <c r="AI32" s="3" t="s">
        <v>7</v>
      </c>
    </row>
    <row r="33" spans="1:35" x14ac:dyDescent="0.25">
      <c r="A33" s="684">
        <v>41309</v>
      </c>
      <c r="B33" s="685" t="s">
        <v>1432</v>
      </c>
      <c r="C33" s="685" t="s">
        <v>1471</v>
      </c>
      <c r="D33" s="68" t="s">
        <v>1229</v>
      </c>
      <c r="E33" s="71" t="s">
        <v>12</v>
      </c>
      <c r="F33" s="71">
        <v>60</v>
      </c>
      <c r="G33" s="68" t="s">
        <v>216</v>
      </c>
      <c r="H33" s="72"/>
      <c r="I33" s="72">
        <v>33</v>
      </c>
      <c r="J33" s="73">
        <v>5140.3500000000004</v>
      </c>
      <c r="K33" s="95">
        <f t="shared" si="7"/>
        <v>30860.004980205631</v>
      </c>
      <c r="L33" s="75">
        <v>144210206</v>
      </c>
      <c r="M33" s="96">
        <f t="shared" si="8"/>
        <v>14421020.600000001</v>
      </c>
      <c r="N33" s="96"/>
      <c r="O33" s="73">
        <f t="shared" si="9"/>
        <v>158631226.59999999</v>
      </c>
      <c r="P33" s="76" t="s">
        <v>7</v>
      </c>
      <c r="R33" s="20"/>
      <c r="T33" s="477">
        <v>41324</v>
      </c>
      <c r="U33" s="14" t="s">
        <v>1454</v>
      </c>
      <c r="V33" s="10" t="s">
        <v>1493</v>
      </c>
      <c r="W33" s="66" t="s">
        <v>1234</v>
      </c>
      <c r="X33" s="9" t="s">
        <v>12</v>
      </c>
      <c r="Y33" s="9">
        <v>60</v>
      </c>
      <c r="Z33" s="66" t="s">
        <v>216</v>
      </c>
      <c r="AA33" s="11"/>
      <c r="AB33" s="11">
        <v>36</v>
      </c>
      <c r="AC33" s="2">
        <v>5320.65</v>
      </c>
      <c r="AD33" s="12">
        <f t="shared" si="4"/>
        <v>30860.004905415695</v>
      </c>
      <c r="AE33" s="4">
        <v>149268441</v>
      </c>
      <c r="AF33" s="13">
        <f t="shared" si="5"/>
        <v>14926844.100000001</v>
      </c>
      <c r="AG33" s="13"/>
      <c r="AH33" s="2">
        <f t="shared" si="6"/>
        <v>164195285.09999999</v>
      </c>
      <c r="AI33" s="3" t="s">
        <v>7</v>
      </c>
    </row>
    <row r="34" spans="1:35" x14ac:dyDescent="0.25">
      <c r="A34" s="684">
        <v>41310</v>
      </c>
      <c r="B34" s="685" t="s">
        <v>1433</v>
      </c>
      <c r="C34" s="685" t="s">
        <v>1472</v>
      </c>
      <c r="D34" s="68" t="s">
        <v>1229</v>
      </c>
      <c r="E34" s="71" t="s">
        <v>12</v>
      </c>
      <c r="F34" s="71">
        <v>60</v>
      </c>
      <c r="G34" s="68" t="s">
        <v>216</v>
      </c>
      <c r="H34" s="72"/>
      <c r="I34" s="72">
        <v>36</v>
      </c>
      <c r="J34" s="73">
        <v>5542.1</v>
      </c>
      <c r="K34" s="95">
        <f t="shared" si="7"/>
        <v>30860.00508832392</v>
      </c>
      <c r="L34" s="75">
        <v>155481122</v>
      </c>
      <c r="M34" s="96">
        <f t="shared" si="8"/>
        <v>15548112.200000001</v>
      </c>
      <c r="N34" s="96"/>
      <c r="O34" s="73">
        <f t="shared" si="9"/>
        <v>171029234.19999999</v>
      </c>
      <c r="P34" s="76" t="s">
        <v>7</v>
      </c>
      <c r="R34" s="47">
        <f>+SUM(J19:J28)-J23</f>
        <v>12249.95</v>
      </c>
      <c r="S34" s="33">
        <f>+SUM(L19:L28)-L23</f>
        <v>312551363</v>
      </c>
      <c r="T34" s="477">
        <v>41324</v>
      </c>
      <c r="U34" s="14" t="s">
        <v>1455</v>
      </c>
      <c r="V34" s="10" t="s">
        <v>1494</v>
      </c>
      <c r="W34" s="66" t="s">
        <v>1234</v>
      </c>
      <c r="X34" s="9" t="s">
        <v>12</v>
      </c>
      <c r="Y34" s="9">
        <v>60</v>
      </c>
      <c r="Z34" s="66" t="s">
        <v>216</v>
      </c>
      <c r="AA34" s="11"/>
      <c r="AB34" s="11">
        <v>33</v>
      </c>
      <c r="AC34" s="2">
        <v>5035.55</v>
      </c>
      <c r="AD34" s="12">
        <f t="shared" si="4"/>
        <v>30860.004944842174</v>
      </c>
      <c r="AE34" s="4">
        <v>141270089</v>
      </c>
      <c r="AF34" s="13">
        <f t="shared" si="5"/>
        <v>14127008.9</v>
      </c>
      <c r="AG34" s="13"/>
      <c r="AH34" s="2">
        <f t="shared" si="6"/>
        <v>155397097.90000001</v>
      </c>
      <c r="AI34" s="3" t="s">
        <v>7</v>
      </c>
    </row>
    <row r="35" spans="1:35" x14ac:dyDescent="0.25">
      <c r="A35" s="684">
        <v>41310</v>
      </c>
      <c r="B35" s="685" t="s">
        <v>1434</v>
      </c>
      <c r="C35" s="685" t="s">
        <v>1473</v>
      </c>
      <c r="D35" s="68" t="s">
        <v>1229</v>
      </c>
      <c r="E35" s="71" t="s">
        <v>12</v>
      </c>
      <c r="F35" s="71">
        <v>60</v>
      </c>
      <c r="G35" s="68" t="s">
        <v>216</v>
      </c>
      <c r="H35" s="72"/>
      <c r="I35" s="72">
        <v>33</v>
      </c>
      <c r="J35" s="73">
        <v>4964.8500000000004</v>
      </c>
      <c r="K35" s="95">
        <f t="shared" si="7"/>
        <v>30860.005095823642</v>
      </c>
      <c r="L35" s="75">
        <v>139286633</v>
      </c>
      <c r="M35" s="96">
        <f t="shared" si="8"/>
        <v>13928663.300000001</v>
      </c>
      <c r="N35" s="96"/>
      <c r="O35" s="73">
        <f t="shared" si="9"/>
        <v>153215296.30000001</v>
      </c>
      <c r="P35" s="76" t="s">
        <v>7</v>
      </c>
      <c r="R35" s="20"/>
      <c r="T35" s="477">
        <v>41325</v>
      </c>
      <c r="U35" s="14" t="s">
        <v>1456</v>
      </c>
      <c r="V35" s="10" t="s">
        <v>1495</v>
      </c>
      <c r="W35" s="66" t="s">
        <v>1234</v>
      </c>
      <c r="X35" s="9" t="s">
        <v>12</v>
      </c>
      <c r="Y35" s="9">
        <v>60</v>
      </c>
      <c r="Z35" s="66" t="s">
        <v>216</v>
      </c>
      <c r="AA35" s="11"/>
      <c r="AB35" s="11">
        <v>6</v>
      </c>
      <c r="AC35" s="2">
        <v>875.15</v>
      </c>
      <c r="AD35" s="12">
        <f t="shared" si="4"/>
        <v>30860.004456378912</v>
      </c>
      <c r="AE35" s="4">
        <v>24551939</v>
      </c>
      <c r="AF35" s="13">
        <f t="shared" si="5"/>
        <v>2455193.9</v>
      </c>
      <c r="AG35" s="13"/>
      <c r="AH35" s="2">
        <f t="shared" si="6"/>
        <v>27007132.899999999</v>
      </c>
      <c r="AI35" s="3" t="s">
        <v>7</v>
      </c>
    </row>
    <row r="36" spans="1:35" x14ac:dyDescent="0.25">
      <c r="A36" s="684">
        <v>41311</v>
      </c>
      <c r="B36" s="685" t="s">
        <v>1435</v>
      </c>
      <c r="C36" s="685" t="s">
        <v>1474</v>
      </c>
      <c r="D36" s="68" t="s">
        <v>1229</v>
      </c>
      <c r="E36" s="71" t="s">
        <v>12</v>
      </c>
      <c r="F36" s="71">
        <v>60</v>
      </c>
      <c r="G36" s="68" t="s">
        <v>216</v>
      </c>
      <c r="H36" s="72"/>
      <c r="I36" s="72">
        <v>36</v>
      </c>
      <c r="J36" s="73">
        <v>5549.15</v>
      </c>
      <c r="K36" s="95">
        <f t="shared" si="7"/>
        <v>30860.004973734722</v>
      </c>
      <c r="L36" s="75">
        <v>155678906</v>
      </c>
      <c r="M36" s="96">
        <f t="shared" si="8"/>
        <v>15567890.600000001</v>
      </c>
      <c r="N36" s="96"/>
      <c r="O36" s="73">
        <f t="shared" si="9"/>
        <v>171246796.59999999</v>
      </c>
      <c r="P36" s="76" t="s">
        <v>7</v>
      </c>
      <c r="R36" s="20"/>
      <c r="T36" s="477">
        <v>41325</v>
      </c>
      <c r="U36" s="14" t="s">
        <v>1457</v>
      </c>
      <c r="V36" s="10" t="s">
        <v>1496</v>
      </c>
      <c r="W36" s="66" t="s">
        <v>1234</v>
      </c>
      <c r="X36" s="9" t="s">
        <v>12</v>
      </c>
      <c r="Y36" s="9">
        <v>60</v>
      </c>
      <c r="Z36" s="66" t="s">
        <v>216</v>
      </c>
      <c r="AA36" s="11"/>
      <c r="AB36" s="11">
        <v>33</v>
      </c>
      <c r="AC36" s="2">
        <v>5032.8999999999996</v>
      </c>
      <c r="AD36" s="12">
        <f t="shared" si="4"/>
        <v>30860.005066661375</v>
      </c>
      <c r="AE36" s="4">
        <v>141195745</v>
      </c>
      <c r="AF36" s="13">
        <f t="shared" si="5"/>
        <v>14119574.5</v>
      </c>
      <c r="AG36" s="13"/>
      <c r="AH36" s="2">
        <f t="shared" si="6"/>
        <v>155315319.5</v>
      </c>
      <c r="AI36" s="3" t="s">
        <v>7</v>
      </c>
    </row>
    <row r="37" spans="1:35" x14ac:dyDescent="0.25">
      <c r="A37" s="684">
        <v>41311</v>
      </c>
      <c r="B37" s="685" t="s">
        <v>1436</v>
      </c>
      <c r="C37" s="685" t="s">
        <v>1475</v>
      </c>
      <c r="D37" s="68" t="s">
        <v>1229</v>
      </c>
      <c r="E37" s="71" t="s">
        <v>12</v>
      </c>
      <c r="F37" s="71">
        <v>60</v>
      </c>
      <c r="G37" s="68" t="s">
        <v>231</v>
      </c>
      <c r="H37" s="72"/>
      <c r="I37" s="72">
        <v>22</v>
      </c>
      <c r="J37" s="73">
        <v>4686.1000000000004</v>
      </c>
      <c r="K37" s="95">
        <f t="shared" si="7"/>
        <v>30860.005057510512</v>
      </c>
      <c r="L37" s="75">
        <v>131466427</v>
      </c>
      <c r="M37" s="96">
        <f t="shared" si="8"/>
        <v>13146642.700000001</v>
      </c>
      <c r="N37" s="96"/>
      <c r="O37" s="73">
        <f t="shared" si="9"/>
        <v>144613069.69999999</v>
      </c>
      <c r="P37" s="76" t="s">
        <v>7</v>
      </c>
      <c r="R37" s="20"/>
      <c r="T37" s="477">
        <v>41326</v>
      </c>
      <c r="U37" s="14" t="s">
        <v>1458</v>
      </c>
      <c r="V37" s="10" t="s">
        <v>1497</v>
      </c>
      <c r="W37" s="66" t="s">
        <v>1234</v>
      </c>
      <c r="X37" s="9" t="s">
        <v>12</v>
      </c>
      <c r="Y37" s="9">
        <v>60</v>
      </c>
      <c r="Z37" s="66" t="s">
        <v>216</v>
      </c>
      <c r="AA37" s="11"/>
      <c r="AB37" s="11">
        <v>36</v>
      </c>
      <c r="AC37" s="2">
        <v>5430.45</v>
      </c>
      <c r="AD37" s="12">
        <f t="shared" si="4"/>
        <v>30860.004990378333</v>
      </c>
      <c r="AE37" s="4">
        <v>152348831</v>
      </c>
      <c r="AF37" s="13">
        <f t="shared" si="5"/>
        <v>15234883.100000001</v>
      </c>
      <c r="AG37" s="13"/>
      <c r="AH37" s="2">
        <f t="shared" si="6"/>
        <v>167583714.09999999</v>
      </c>
      <c r="AI37" s="3" t="s">
        <v>7</v>
      </c>
    </row>
    <row r="38" spans="1:35" x14ac:dyDescent="0.25">
      <c r="A38" s="684">
        <v>41312</v>
      </c>
      <c r="B38" s="685" t="s">
        <v>1437</v>
      </c>
      <c r="C38" s="685" t="s">
        <v>1476</v>
      </c>
      <c r="D38" s="68" t="s">
        <v>1291</v>
      </c>
      <c r="E38" s="71" t="s">
        <v>47</v>
      </c>
      <c r="F38" s="71">
        <v>125</v>
      </c>
      <c r="G38" s="68" t="s">
        <v>1535</v>
      </c>
      <c r="H38" s="72">
        <v>10</v>
      </c>
      <c r="I38" s="72"/>
      <c r="J38" s="73">
        <v>288.8</v>
      </c>
      <c r="K38" s="95">
        <f>L38/J38*1.101</f>
        <v>26974.5</v>
      </c>
      <c r="L38" s="75">
        <v>7075600</v>
      </c>
      <c r="M38" s="96">
        <f t="shared" si="8"/>
        <v>707560</v>
      </c>
      <c r="N38" s="96">
        <f>+L38*0.1%</f>
        <v>7075.6</v>
      </c>
      <c r="O38" s="73">
        <f t="shared" si="9"/>
        <v>7790235.5999999996</v>
      </c>
      <c r="P38" s="76" t="s">
        <v>68</v>
      </c>
      <c r="R38" s="20"/>
      <c r="T38" s="477">
        <v>41326</v>
      </c>
      <c r="U38" s="14" t="s">
        <v>1459</v>
      </c>
      <c r="V38" s="10" t="s">
        <v>1498</v>
      </c>
      <c r="W38" s="66" t="s">
        <v>1234</v>
      </c>
      <c r="X38" s="9" t="s">
        <v>12</v>
      </c>
      <c r="Y38" s="9">
        <v>60</v>
      </c>
      <c r="Z38" s="66" t="s">
        <v>216</v>
      </c>
      <c r="AA38" s="11"/>
      <c r="AB38" s="11">
        <v>33</v>
      </c>
      <c r="AC38" s="2">
        <v>5006.1000000000004</v>
      </c>
      <c r="AD38" s="12">
        <f t="shared" si="4"/>
        <v>30860.005053834324</v>
      </c>
      <c r="AE38" s="4">
        <v>140443883</v>
      </c>
      <c r="AF38" s="13">
        <f t="shared" si="5"/>
        <v>14044388.300000001</v>
      </c>
      <c r="AG38" s="13"/>
      <c r="AH38" s="2">
        <f t="shared" si="6"/>
        <v>154488271.30000001</v>
      </c>
      <c r="AI38" s="3" t="s">
        <v>7</v>
      </c>
    </row>
    <row r="39" spans="1:35" x14ac:dyDescent="0.25">
      <c r="A39" s="684">
        <v>41312</v>
      </c>
      <c r="B39" s="685" t="s">
        <v>1437</v>
      </c>
      <c r="C39" s="685" t="s">
        <v>1476</v>
      </c>
      <c r="D39" s="68" t="s">
        <v>1291</v>
      </c>
      <c r="E39" s="71" t="s">
        <v>69</v>
      </c>
      <c r="F39" s="71">
        <v>100</v>
      </c>
      <c r="G39" s="68" t="s">
        <v>1534</v>
      </c>
      <c r="H39" s="72">
        <v>15</v>
      </c>
      <c r="I39" s="72"/>
      <c r="J39" s="73">
        <v>510</v>
      </c>
      <c r="K39" s="95">
        <f>L39/J39*1.101</f>
        <v>27525</v>
      </c>
      <c r="L39" s="75">
        <v>12750000</v>
      </c>
      <c r="M39" s="96">
        <f t="shared" si="8"/>
        <v>1275000</v>
      </c>
      <c r="N39" s="96">
        <f>+L39*0.1%</f>
        <v>12750</v>
      </c>
      <c r="O39" s="73">
        <f t="shared" si="9"/>
        <v>14037750</v>
      </c>
      <c r="P39" s="76" t="s">
        <v>68</v>
      </c>
      <c r="R39" s="20"/>
      <c r="T39" s="477">
        <v>41327</v>
      </c>
      <c r="U39" s="14" t="s">
        <v>1460</v>
      </c>
      <c r="V39" s="10" t="s">
        <v>1499</v>
      </c>
      <c r="W39" s="66" t="s">
        <v>1234</v>
      </c>
      <c r="X39" s="9" t="s">
        <v>12</v>
      </c>
      <c r="Y39" s="9">
        <v>60</v>
      </c>
      <c r="Z39" s="66" t="s">
        <v>216</v>
      </c>
      <c r="AA39" s="11"/>
      <c r="AB39" s="11">
        <v>36</v>
      </c>
      <c r="AC39" s="2">
        <v>5458.55</v>
      </c>
      <c r="AD39" s="12">
        <f t="shared" ref="AD39:AD55" si="10">AE39/AC39*1.1</f>
        <v>30860.005019648077</v>
      </c>
      <c r="AE39" s="4">
        <v>153137164</v>
      </c>
      <c r="AF39" s="13">
        <f t="shared" ref="AF39:AF55" si="11">AE39*10%</f>
        <v>15313716.4</v>
      </c>
      <c r="AG39" s="13"/>
      <c r="AH39" s="2">
        <f t="shared" ref="AH39:AH55" si="12">AG39+AF39+AE39</f>
        <v>168450880.40000001</v>
      </c>
      <c r="AI39" s="3" t="s">
        <v>7</v>
      </c>
    </row>
    <row r="40" spans="1:35" x14ac:dyDescent="0.25">
      <c r="A40" s="684">
        <v>41312</v>
      </c>
      <c r="B40" s="685" t="s">
        <v>1438</v>
      </c>
      <c r="C40" s="685" t="s">
        <v>1477</v>
      </c>
      <c r="D40" s="68" t="s">
        <v>1229</v>
      </c>
      <c r="E40" s="71" t="s">
        <v>12</v>
      </c>
      <c r="F40" s="71">
        <v>60</v>
      </c>
      <c r="G40" s="68" t="s">
        <v>216</v>
      </c>
      <c r="H40" s="72"/>
      <c r="I40" s="72">
        <v>21</v>
      </c>
      <c r="J40" s="73">
        <v>3216.4</v>
      </c>
      <c r="K40" s="95">
        <f t="shared" si="7"/>
        <v>30860.005129958961</v>
      </c>
      <c r="L40" s="75">
        <v>90234655</v>
      </c>
      <c r="M40" s="96">
        <f t="shared" si="8"/>
        <v>9023465.5</v>
      </c>
      <c r="N40" s="96"/>
      <c r="O40" s="73">
        <f t="shared" si="9"/>
        <v>99258120.5</v>
      </c>
      <c r="P40" s="76" t="s">
        <v>7</v>
      </c>
      <c r="Q40" s="19"/>
      <c r="R40" s="20"/>
      <c r="T40" s="477">
        <v>41327</v>
      </c>
      <c r="U40" s="14" t="s">
        <v>1461</v>
      </c>
      <c r="V40" s="10" t="s">
        <v>1500</v>
      </c>
      <c r="W40" s="66" t="s">
        <v>1234</v>
      </c>
      <c r="X40" s="9" t="s">
        <v>12</v>
      </c>
      <c r="Y40" s="9">
        <v>60</v>
      </c>
      <c r="Z40" s="66" t="s">
        <v>216</v>
      </c>
      <c r="AA40" s="11"/>
      <c r="AB40" s="11">
        <v>33</v>
      </c>
      <c r="AC40" s="2">
        <v>4982.55</v>
      </c>
      <c r="AD40" s="12">
        <f t="shared" si="10"/>
        <v>30860.004977371027</v>
      </c>
      <c r="AE40" s="4">
        <v>139783198</v>
      </c>
      <c r="AF40" s="13">
        <f t="shared" si="11"/>
        <v>13978319.800000001</v>
      </c>
      <c r="AG40" s="13"/>
      <c r="AH40" s="2">
        <f t="shared" si="12"/>
        <v>153761517.80000001</v>
      </c>
      <c r="AI40" s="3" t="s">
        <v>7</v>
      </c>
    </row>
    <row r="41" spans="1:35" x14ac:dyDescent="0.25">
      <c r="A41" s="684">
        <v>41312</v>
      </c>
      <c r="B41" s="685" t="s">
        <v>1439</v>
      </c>
      <c r="C41" s="685" t="s">
        <v>1478</v>
      </c>
      <c r="D41" s="68" t="s">
        <v>1234</v>
      </c>
      <c r="E41" s="71" t="s">
        <v>12</v>
      </c>
      <c r="F41" s="71">
        <v>60</v>
      </c>
      <c r="G41" s="68" t="s">
        <v>231</v>
      </c>
      <c r="H41" s="72"/>
      <c r="I41" s="72">
        <v>32</v>
      </c>
      <c r="J41" s="73">
        <v>6672.15</v>
      </c>
      <c r="K41" s="95">
        <f t="shared" si="7"/>
        <v>30860.005035858008</v>
      </c>
      <c r="L41" s="75">
        <v>187184166</v>
      </c>
      <c r="M41" s="96">
        <f t="shared" si="8"/>
        <v>18718416.600000001</v>
      </c>
      <c r="N41" s="96"/>
      <c r="O41" s="73">
        <f t="shared" si="9"/>
        <v>205902582.59999999</v>
      </c>
      <c r="P41" s="76" t="s">
        <v>7</v>
      </c>
      <c r="Q41" s="19"/>
      <c r="R41" s="20"/>
      <c r="T41" s="477">
        <v>41330</v>
      </c>
      <c r="U41" s="14" t="s">
        <v>318</v>
      </c>
      <c r="V41" s="10" t="s">
        <v>1501</v>
      </c>
      <c r="W41" s="66" t="s">
        <v>1234</v>
      </c>
      <c r="X41" s="9" t="s">
        <v>12</v>
      </c>
      <c r="Y41" s="9">
        <v>60</v>
      </c>
      <c r="Z41" s="66" t="s">
        <v>216</v>
      </c>
      <c r="AA41" s="11"/>
      <c r="AB41" s="11">
        <v>36</v>
      </c>
      <c r="AC41" s="2">
        <v>5470.75</v>
      </c>
      <c r="AD41" s="12">
        <f t="shared" si="10"/>
        <v>30860.004917058905</v>
      </c>
      <c r="AE41" s="4">
        <v>153479429</v>
      </c>
      <c r="AF41" s="13">
        <f t="shared" si="11"/>
        <v>15347942.9</v>
      </c>
      <c r="AG41" s="13"/>
      <c r="AH41" s="2">
        <f t="shared" si="12"/>
        <v>168827371.90000001</v>
      </c>
      <c r="AI41" s="3" t="s">
        <v>7</v>
      </c>
    </row>
    <row r="42" spans="1:35" x14ac:dyDescent="0.25">
      <c r="A42" s="686">
        <v>41315</v>
      </c>
      <c r="B42" s="687" t="s">
        <v>1440</v>
      </c>
      <c r="C42" s="687" t="s">
        <v>1479</v>
      </c>
      <c r="D42" s="77" t="s">
        <v>1234</v>
      </c>
      <c r="E42" s="80" t="s">
        <v>12</v>
      </c>
      <c r="F42" s="80">
        <v>60</v>
      </c>
      <c r="G42" s="77" t="s">
        <v>231</v>
      </c>
      <c r="H42" s="81"/>
      <c r="I42" s="81">
        <v>30</v>
      </c>
      <c r="J42" s="82">
        <v>6325.25</v>
      </c>
      <c r="K42" s="99">
        <f t="shared" si="7"/>
        <v>30860.004932611362</v>
      </c>
      <c r="L42" s="84">
        <v>177452042</v>
      </c>
      <c r="M42" s="100">
        <f t="shared" si="8"/>
        <v>17745204.199999999</v>
      </c>
      <c r="N42" s="100"/>
      <c r="O42" s="82">
        <f t="shared" si="9"/>
        <v>195197246.19999999</v>
      </c>
      <c r="P42" s="85" t="s">
        <v>7</v>
      </c>
      <c r="Q42" s="19"/>
      <c r="R42" s="20"/>
      <c r="T42" s="477">
        <v>41330</v>
      </c>
      <c r="U42" s="14" t="s">
        <v>336</v>
      </c>
      <c r="V42" s="10" t="s">
        <v>1502</v>
      </c>
      <c r="W42" s="66" t="s">
        <v>1234</v>
      </c>
      <c r="X42" s="9" t="s">
        <v>12</v>
      </c>
      <c r="Y42" s="9">
        <v>60</v>
      </c>
      <c r="Z42" s="66" t="s">
        <v>216</v>
      </c>
      <c r="AA42" s="11"/>
      <c r="AB42" s="11">
        <v>33</v>
      </c>
      <c r="AC42" s="2">
        <v>4982.1000000000004</v>
      </c>
      <c r="AD42" s="12">
        <f t="shared" si="10"/>
        <v>30860.005098251742</v>
      </c>
      <c r="AE42" s="4">
        <v>139770574</v>
      </c>
      <c r="AF42" s="13">
        <f t="shared" si="11"/>
        <v>13977057.4</v>
      </c>
      <c r="AG42" s="13"/>
      <c r="AH42" s="2">
        <f t="shared" si="12"/>
        <v>153747631.40000001</v>
      </c>
      <c r="AI42" s="3" t="s">
        <v>7</v>
      </c>
    </row>
    <row r="43" spans="1:35" x14ac:dyDescent="0.25">
      <c r="A43" s="686">
        <v>41315</v>
      </c>
      <c r="B43" s="687" t="s">
        <v>1441</v>
      </c>
      <c r="C43" s="687" t="s">
        <v>1480</v>
      </c>
      <c r="D43" s="77" t="s">
        <v>1234</v>
      </c>
      <c r="E43" s="80" t="s">
        <v>12</v>
      </c>
      <c r="F43" s="80">
        <v>60</v>
      </c>
      <c r="G43" s="77" t="s">
        <v>231</v>
      </c>
      <c r="H43" s="81"/>
      <c r="I43" s="81">
        <v>16</v>
      </c>
      <c r="J43" s="82">
        <v>3365.9</v>
      </c>
      <c r="K43" s="99">
        <f t="shared" si="7"/>
        <v>30860.005050655102</v>
      </c>
      <c r="L43" s="84">
        <v>94428810</v>
      </c>
      <c r="M43" s="100">
        <f t="shared" si="8"/>
        <v>9442881</v>
      </c>
      <c r="N43" s="100"/>
      <c r="O43" s="82">
        <f t="shared" si="9"/>
        <v>103871691</v>
      </c>
      <c r="P43" s="85" t="s">
        <v>7</v>
      </c>
      <c r="Q43" s="19"/>
      <c r="R43" s="47">
        <f>+SUM(J28:J37)</f>
        <v>45325.599999999999</v>
      </c>
      <c r="S43" s="33">
        <f>+SUM(L28:L37)</f>
        <v>1271589313</v>
      </c>
      <c r="T43" s="477">
        <v>41330</v>
      </c>
      <c r="U43" s="14" t="s">
        <v>1462</v>
      </c>
      <c r="V43" s="10" t="s">
        <v>1503</v>
      </c>
      <c r="W43" s="66" t="s">
        <v>1234</v>
      </c>
      <c r="X43" s="9" t="s">
        <v>12</v>
      </c>
      <c r="Y43" s="9">
        <v>60</v>
      </c>
      <c r="Z43" s="66" t="s">
        <v>216</v>
      </c>
      <c r="AA43" s="11"/>
      <c r="AB43" s="11">
        <v>36</v>
      </c>
      <c r="AC43" s="2">
        <v>5451.65</v>
      </c>
      <c r="AD43" s="12">
        <f t="shared" si="10"/>
        <v>30860.005099373589</v>
      </c>
      <c r="AE43" s="4">
        <v>152943588</v>
      </c>
      <c r="AF43" s="13">
        <f t="shared" si="11"/>
        <v>15294358.800000001</v>
      </c>
      <c r="AG43" s="13"/>
      <c r="AH43" s="2">
        <f t="shared" si="12"/>
        <v>168237946.80000001</v>
      </c>
      <c r="AI43" s="3" t="s">
        <v>7</v>
      </c>
    </row>
    <row r="44" spans="1:35" x14ac:dyDescent="0.25">
      <c r="A44" s="686">
        <v>41317</v>
      </c>
      <c r="B44" s="687" t="s">
        <v>1442</v>
      </c>
      <c r="C44" s="687" t="s">
        <v>1481</v>
      </c>
      <c r="D44" s="77" t="s">
        <v>1234</v>
      </c>
      <c r="E44" s="80" t="s">
        <v>12</v>
      </c>
      <c r="F44" s="80">
        <v>60</v>
      </c>
      <c r="G44" s="77" t="s">
        <v>231</v>
      </c>
      <c r="H44" s="81"/>
      <c r="I44" s="81">
        <v>30</v>
      </c>
      <c r="J44" s="82">
        <v>6157.65</v>
      </c>
      <c r="K44" s="99">
        <f t="shared" si="7"/>
        <v>30860.005034388127</v>
      </c>
      <c r="L44" s="84">
        <v>172750100</v>
      </c>
      <c r="M44" s="100">
        <f t="shared" si="8"/>
        <v>17275010</v>
      </c>
      <c r="N44" s="100"/>
      <c r="O44" s="82">
        <f t="shared" si="9"/>
        <v>190025110</v>
      </c>
      <c r="P44" s="85" t="s">
        <v>7</v>
      </c>
      <c r="Q44" s="19"/>
      <c r="T44" s="477">
        <v>41330</v>
      </c>
      <c r="U44" s="14" t="s">
        <v>1463</v>
      </c>
      <c r="V44" s="10" t="s">
        <v>1504</v>
      </c>
      <c r="W44" s="66" t="s">
        <v>1234</v>
      </c>
      <c r="X44" s="9" t="s">
        <v>12</v>
      </c>
      <c r="Y44" s="9">
        <v>60</v>
      </c>
      <c r="Z44" s="66" t="s">
        <v>216</v>
      </c>
      <c r="AA44" s="11"/>
      <c r="AB44" s="11">
        <v>33</v>
      </c>
      <c r="AC44" s="2">
        <v>5063.55</v>
      </c>
      <c r="AD44" s="12">
        <f t="shared" si="10"/>
        <v>30860.005075490517</v>
      </c>
      <c r="AE44" s="4">
        <v>142055617</v>
      </c>
      <c r="AF44" s="13">
        <f t="shared" si="11"/>
        <v>14205561.700000001</v>
      </c>
      <c r="AG44" s="13"/>
      <c r="AH44" s="2">
        <f t="shared" si="12"/>
        <v>156261178.69999999</v>
      </c>
      <c r="AI44" s="3" t="s">
        <v>7</v>
      </c>
    </row>
    <row r="45" spans="1:35" x14ac:dyDescent="0.25">
      <c r="A45" s="686">
        <v>41317</v>
      </c>
      <c r="B45" s="687" t="s">
        <v>1443</v>
      </c>
      <c r="C45" s="687" t="s">
        <v>1482</v>
      </c>
      <c r="D45" s="77" t="s">
        <v>1234</v>
      </c>
      <c r="E45" s="80" t="s">
        <v>12</v>
      </c>
      <c r="F45" s="80">
        <v>60</v>
      </c>
      <c r="G45" s="77" t="s">
        <v>231</v>
      </c>
      <c r="H45" s="81"/>
      <c r="I45" s="81">
        <v>16</v>
      </c>
      <c r="J45" s="82">
        <v>3330.8</v>
      </c>
      <c r="K45" s="99">
        <f t="shared" si="7"/>
        <v>30860.004953764863</v>
      </c>
      <c r="L45" s="84">
        <v>93444095</v>
      </c>
      <c r="M45" s="100">
        <f t="shared" si="8"/>
        <v>9344409.5</v>
      </c>
      <c r="N45" s="100"/>
      <c r="O45" s="82">
        <f t="shared" si="9"/>
        <v>102788504.5</v>
      </c>
      <c r="P45" s="85" t="s">
        <v>7</v>
      </c>
      <c r="Q45" s="20"/>
      <c r="T45" s="477">
        <v>41331</v>
      </c>
      <c r="U45" s="14" t="s">
        <v>342</v>
      </c>
      <c r="V45" s="10" t="s">
        <v>1506</v>
      </c>
      <c r="W45" s="66" t="s">
        <v>1234</v>
      </c>
      <c r="X45" s="9" t="s">
        <v>12</v>
      </c>
      <c r="Y45" s="9">
        <v>60</v>
      </c>
      <c r="Z45" s="66" t="s">
        <v>216</v>
      </c>
      <c r="AA45" s="11"/>
      <c r="AB45" s="11">
        <v>36</v>
      </c>
      <c r="AC45" s="2">
        <v>5593.3</v>
      </c>
      <c r="AD45" s="12">
        <f t="shared" si="10"/>
        <v>30860.005095381977</v>
      </c>
      <c r="AE45" s="4">
        <v>156917515</v>
      </c>
      <c r="AF45" s="13">
        <f t="shared" si="11"/>
        <v>15691751.5</v>
      </c>
      <c r="AG45" s="13"/>
      <c r="AH45" s="2">
        <f t="shared" si="12"/>
        <v>172609266.5</v>
      </c>
      <c r="AI45" s="3" t="s">
        <v>7</v>
      </c>
    </row>
    <row r="46" spans="1:35" x14ac:dyDescent="0.25">
      <c r="A46" s="686">
        <v>41318</v>
      </c>
      <c r="B46" s="687" t="s">
        <v>1444</v>
      </c>
      <c r="C46" s="687" t="s">
        <v>1483</v>
      </c>
      <c r="D46" s="77" t="s">
        <v>1295</v>
      </c>
      <c r="E46" s="80" t="s">
        <v>56</v>
      </c>
      <c r="F46" s="80">
        <v>150</v>
      </c>
      <c r="G46" s="77" t="s">
        <v>1536</v>
      </c>
      <c r="H46" s="81"/>
      <c r="I46" s="81">
        <v>10</v>
      </c>
      <c r="J46" s="82">
        <v>497.2</v>
      </c>
      <c r="K46" s="99">
        <f>L46/J46*1.101</f>
        <v>29176.5</v>
      </c>
      <c r="L46" s="84">
        <v>13175800</v>
      </c>
      <c r="M46" s="100">
        <f t="shared" si="8"/>
        <v>1317580</v>
      </c>
      <c r="N46" s="100">
        <f>+L46*0.1%</f>
        <v>13175.800000000001</v>
      </c>
      <c r="O46" s="82">
        <f t="shared" si="9"/>
        <v>14506555.800000001</v>
      </c>
      <c r="P46" s="85" t="s">
        <v>39</v>
      </c>
      <c r="Q46" s="20"/>
      <c r="T46" s="477">
        <v>41331</v>
      </c>
      <c r="U46" s="14" t="s">
        <v>347</v>
      </c>
      <c r="V46" s="10" t="s">
        <v>1507</v>
      </c>
      <c r="W46" s="66" t="s">
        <v>1234</v>
      </c>
      <c r="X46" s="9" t="s">
        <v>12</v>
      </c>
      <c r="Y46" s="9">
        <v>60</v>
      </c>
      <c r="Z46" s="66" t="s">
        <v>216</v>
      </c>
      <c r="AA46" s="11"/>
      <c r="AB46" s="11">
        <v>33</v>
      </c>
      <c r="AC46" s="2">
        <v>4886.3500000000004</v>
      </c>
      <c r="AD46" s="12">
        <f t="shared" si="10"/>
        <v>30860.004911641612</v>
      </c>
      <c r="AE46" s="4">
        <v>137084350</v>
      </c>
      <c r="AF46" s="13">
        <f t="shared" si="11"/>
        <v>13708435</v>
      </c>
      <c r="AG46" s="13"/>
      <c r="AH46" s="2">
        <f t="shared" si="12"/>
        <v>150792785</v>
      </c>
      <c r="AI46" s="3" t="s">
        <v>7</v>
      </c>
    </row>
    <row r="47" spans="1:35" x14ac:dyDescent="0.25">
      <c r="A47" s="686">
        <v>41318</v>
      </c>
      <c r="B47" s="687" t="s">
        <v>1445</v>
      </c>
      <c r="C47" s="687" t="s">
        <v>1484</v>
      </c>
      <c r="D47" s="77" t="s">
        <v>1229</v>
      </c>
      <c r="E47" s="80" t="s">
        <v>12</v>
      </c>
      <c r="F47" s="80">
        <v>60</v>
      </c>
      <c r="G47" s="77" t="s">
        <v>216</v>
      </c>
      <c r="H47" s="81"/>
      <c r="I47" s="81">
        <v>36</v>
      </c>
      <c r="J47" s="82">
        <v>5440</v>
      </c>
      <c r="K47" s="99">
        <f t="shared" si="7"/>
        <v>30860.005000000001</v>
      </c>
      <c r="L47" s="84">
        <v>152616752</v>
      </c>
      <c r="M47" s="100">
        <f t="shared" si="8"/>
        <v>15261675.200000001</v>
      </c>
      <c r="N47" s="100"/>
      <c r="O47" s="82">
        <f t="shared" si="9"/>
        <v>167878427.19999999</v>
      </c>
      <c r="P47" s="85" t="s">
        <v>7</v>
      </c>
      <c r="Q47" s="20"/>
      <c r="T47" s="477">
        <v>41332</v>
      </c>
      <c r="U47" s="14" t="s">
        <v>419</v>
      </c>
      <c r="V47" s="10" t="s">
        <v>1508</v>
      </c>
      <c r="W47" s="66" t="s">
        <v>1234</v>
      </c>
      <c r="X47" s="9" t="s">
        <v>12</v>
      </c>
      <c r="Y47" s="9">
        <v>60</v>
      </c>
      <c r="Z47" s="66" t="s">
        <v>216</v>
      </c>
      <c r="AA47" s="11"/>
      <c r="AB47" s="11">
        <v>36</v>
      </c>
      <c r="AC47" s="2">
        <v>5572.5</v>
      </c>
      <c r="AD47" s="12">
        <f t="shared" si="10"/>
        <v>30860.005024674745</v>
      </c>
      <c r="AE47" s="4">
        <v>156333980</v>
      </c>
      <c r="AF47" s="13">
        <f t="shared" si="11"/>
        <v>15633398</v>
      </c>
      <c r="AG47" s="13"/>
      <c r="AH47" s="2">
        <f t="shared" si="12"/>
        <v>171967378</v>
      </c>
      <c r="AI47" s="3" t="s">
        <v>7</v>
      </c>
    </row>
    <row r="48" spans="1:35" x14ac:dyDescent="0.25">
      <c r="A48" s="686">
        <v>41318</v>
      </c>
      <c r="B48" s="687" t="s">
        <v>1446</v>
      </c>
      <c r="C48" s="687" t="s">
        <v>1485</v>
      </c>
      <c r="D48" s="77" t="s">
        <v>1229</v>
      </c>
      <c r="E48" s="80" t="s">
        <v>12</v>
      </c>
      <c r="F48" s="80">
        <v>60</v>
      </c>
      <c r="G48" s="77" t="s">
        <v>216</v>
      </c>
      <c r="H48" s="81"/>
      <c r="I48" s="81">
        <v>15</v>
      </c>
      <c r="J48" s="82">
        <v>2266.1999999999998</v>
      </c>
      <c r="K48" s="99">
        <f t="shared" si="7"/>
        <v>30860.004898067255</v>
      </c>
      <c r="L48" s="84">
        <v>63577221</v>
      </c>
      <c r="M48" s="100">
        <f t="shared" si="8"/>
        <v>6357722.1000000006</v>
      </c>
      <c r="N48" s="100"/>
      <c r="O48" s="82">
        <f t="shared" si="9"/>
        <v>69934943.099999994</v>
      </c>
      <c r="P48" s="85" t="s">
        <v>7</v>
      </c>
      <c r="Q48" s="20"/>
      <c r="T48" s="477">
        <v>41332</v>
      </c>
      <c r="U48" s="14" t="s">
        <v>351</v>
      </c>
      <c r="V48" s="10" t="s">
        <v>1509</v>
      </c>
      <c r="W48" s="66" t="s">
        <v>1234</v>
      </c>
      <c r="X48" s="9" t="s">
        <v>12</v>
      </c>
      <c r="Y48" s="9">
        <v>60</v>
      </c>
      <c r="Z48" s="66" t="s">
        <v>216</v>
      </c>
      <c r="AA48" s="11"/>
      <c r="AB48" s="11">
        <v>33</v>
      </c>
      <c r="AC48" s="2">
        <v>4990.3</v>
      </c>
      <c r="AD48" s="12">
        <f t="shared" si="10"/>
        <v>30860.005029757729</v>
      </c>
      <c r="AE48" s="4">
        <v>140000621</v>
      </c>
      <c r="AF48" s="13">
        <f t="shared" si="11"/>
        <v>14000062.100000001</v>
      </c>
      <c r="AG48" s="13"/>
      <c r="AH48" s="2">
        <f t="shared" si="12"/>
        <v>154000683.09999999</v>
      </c>
      <c r="AI48" s="3" t="s">
        <v>7</v>
      </c>
    </row>
    <row r="49" spans="1:35" x14ac:dyDescent="0.25">
      <c r="A49" s="686">
        <v>41318</v>
      </c>
      <c r="B49" s="687" t="s">
        <v>1447</v>
      </c>
      <c r="C49" s="687" t="s">
        <v>1486</v>
      </c>
      <c r="D49" s="77" t="s">
        <v>1234</v>
      </c>
      <c r="E49" s="80" t="s">
        <v>12</v>
      </c>
      <c r="F49" s="80">
        <v>60</v>
      </c>
      <c r="G49" s="77" t="s">
        <v>231</v>
      </c>
      <c r="H49" s="81"/>
      <c r="I49" s="81">
        <v>12</v>
      </c>
      <c r="J49" s="82">
        <v>2442.9</v>
      </c>
      <c r="K49" s="99">
        <f t="shared" si="7"/>
        <v>30860.004912194523</v>
      </c>
      <c r="L49" s="84">
        <v>68534460</v>
      </c>
      <c r="M49" s="100">
        <f t="shared" si="8"/>
        <v>6853446</v>
      </c>
      <c r="N49" s="100"/>
      <c r="O49" s="82">
        <f t="shared" si="9"/>
        <v>75387906</v>
      </c>
      <c r="P49" s="85" t="s">
        <v>7</v>
      </c>
      <c r="Q49" s="20"/>
      <c r="T49" s="477">
        <v>41332</v>
      </c>
      <c r="U49" s="14" t="s">
        <v>358</v>
      </c>
      <c r="V49" s="10" t="s">
        <v>1510</v>
      </c>
      <c r="W49" s="66" t="s">
        <v>1234</v>
      </c>
      <c r="X49" s="9" t="s">
        <v>12</v>
      </c>
      <c r="Y49" s="9">
        <v>60</v>
      </c>
      <c r="Z49" s="66" t="s">
        <v>216</v>
      </c>
      <c r="AA49" s="11"/>
      <c r="AB49" s="11">
        <v>36</v>
      </c>
      <c r="AC49" s="2">
        <v>5464.8</v>
      </c>
      <c r="AD49" s="12">
        <f t="shared" si="10"/>
        <v>30860.005032206122</v>
      </c>
      <c r="AE49" s="4">
        <v>153312505</v>
      </c>
      <c r="AF49" s="13">
        <f t="shared" si="11"/>
        <v>15331250.5</v>
      </c>
      <c r="AG49" s="13"/>
      <c r="AH49" s="2">
        <f t="shared" si="12"/>
        <v>168643755.5</v>
      </c>
      <c r="AI49" s="3" t="s">
        <v>7</v>
      </c>
    </row>
    <row r="50" spans="1:35" x14ac:dyDescent="0.25">
      <c r="A50" s="686">
        <v>41319</v>
      </c>
      <c r="B50" s="687" t="s">
        <v>1448</v>
      </c>
      <c r="C50" s="687" t="s">
        <v>1487</v>
      </c>
      <c r="D50" s="77" t="s">
        <v>1234</v>
      </c>
      <c r="E50" s="80" t="s">
        <v>12</v>
      </c>
      <c r="F50" s="80">
        <v>60</v>
      </c>
      <c r="G50" s="77" t="s">
        <v>216</v>
      </c>
      <c r="H50" s="81"/>
      <c r="I50" s="81">
        <v>36</v>
      </c>
      <c r="J50" s="82">
        <v>5206.55</v>
      </c>
      <c r="K50" s="99">
        <f t="shared" si="7"/>
        <v>30860.004936090118</v>
      </c>
      <c r="L50" s="84">
        <v>146067417</v>
      </c>
      <c r="M50" s="100">
        <f t="shared" si="8"/>
        <v>14606741.700000001</v>
      </c>
      <c r="N50" s="100"/>
      <c r="O50" s="82">
        <f t="shared" si="9"/>
        <v>160674158.69999999</v>
      </c>
      <c r="P50" s="85" t="s">
        <v>7</v>
      </c>
      <c r="Q50" s="20"/>
      <c r="T50" s="477">
        <v>41332</v>
      </c>
      <c r="U50" s="14" t="s">
        <v>378</v>
      </c>
      <c r="V50" s="10" t="s">
        <v>1511</v>
      </c>
      <c r="W50" s="66" t="s">
        <v>1234</v>
      </c>
      <c r="X50" s="9" t="s">
        <v>12</v>
      </c>
      <c r="Y50" s="9">
        <v>60</v>
      </c>
      <c r="Z50" s="66">
        <v>52.5</v>
      </c>
      <c r="AA50" s="11"/>
      <c r="AB50" s="11">
        <v>30</v>
      </c>
      <c r="AC50" s="2">
        <v>4526.25</v>
      </c>
      <c r="AD50" s="12">
        <f t="shared" si="10"/>
        <v>30860.005015189177</v>
      </c>
      <c r="AE50" s="4">
        <v>126981907</v>
      </c>
      <c r="AF50" s="13">
        <f t="shared" si="11"/>
        <v>12698190.700000001</v>
      </c>
      <c r="AG50" s="13"/>
      <c r="AH50" s="2">
        <f t="shared" si="12"/>
        <v>139680097.69999999</v>
      </c>
      <c r="AI50" s="3" t="s">
        <v>7</v>
      </c>
    </row>
    <row r="51" spans="1:35" x14ac:dyDescent="0.25">
      <c r="A51" s="686">
        <v>41319</v>
      </c>
      <c r="B51" s="687" t="s">
        <v>1449</v>
      </c>
      <c r="C51" s="687" t="s">
        <v>1488</v>
      </c>
      <c r="D51" s="77" t="s">
        <v>1234</v>
      </c>
      <c r="E51" s="80" t="s">
        <v>12</v>
      </c>
      <c r="F51" s="80">
        <v>60</v>
      </c>
      <c r="G51" s="77" t="s">
        <v>216</v>
      </c>
      <c r="H51" s="81"/>
      <c r="I51" s="81">
        <v>33</v>
      </c>
      <c r="J51" s="82">
        <v>4900.3999999999996</v>
      </c>
      <c r="K51" s="99">
        <f t="shared" si="7"/>
        <v>30860.005040404867</v>
      </c>
      <c r="L51" s="84">
        <v>137478517</v>
      </c>
      <c r="M51" s="100">
        <f t="shared" si="8"/>
        <v>13747851.700000001</v>
      </c>
      <c r="N51" s="100"/>
      <c r="O51" s="82">
        <f t="shared" si="9"/>
        <v>151226368.69999999</v>
      </c>
      <c r="P51" s="85" t="s">
        <v>7</v>
      </c>
      <c r="Q51" s="20"/>
      <c r="T51" s="477">
        <v>41332</v>
      </c>
      <c r="U51" s="14" t="s">
        <v>362</v>
      </c>
      <c r="V51" s="10" t="s">
        <v>1512</v>
      </c>
      <c r="W51" s="66" t="s">
        <v>1302</v>
      </c>
      <c r="X51" s="9" t="s">
        <v>12</v>
      </c>
      <c r="Y51" s="9">
        <v>60</v>
      </c>
      <c r="Z51" s="66">
        <v>52.5</v>
      </c>
      <c r="AA51" s="11"/>
      <c r="AB51" s="11">
        <v>3</v>
      </c>
      <c r="AC51" s="2">
        <v>505</v>
      </c>
      <c r="AD51" s="12">
        <f t="shared" si="10"/>
        <v>30860.005544554457</v>
      </c>
      <c r="AE51" s="4">
        <v>14167548</v>
      </c>
      <c r="AF51" s="13">
        <f t="shared" si="11"/>
        <v>1416754.8</v>
      </c>
      <c r="AG51" s="13"/>
      <c r="AH51" s="2">
        <f t="shared" si="12"/>
        <v>15584302.800000001</v>
      </c>
      <c r="AI51" s="3" t="s">
        <v>7</v>
      </c>
    </row>
    <row r="52" spans="1:35" x14ac:dyDescent="0.25">
      <c r="A52" s="688">
        <v>41320</v>
      </c>
      <c r="B52" s="689" t="s">
        <v>1450</v>
      </c>
      <c r="C52" s="689" t="s">
        <v>1489</v>
      </c>
      <c r="D52" s="86" t="s">
        <v>1234</v>
      </c>
      <c r="E52" s="89" t="s">
        <v>12</v>
      </c>
      <c r="F52" s="89">
        <v>60</v>
      </c>
      <c r="G52" s="86" t="s">
        <v>216</v>
      </c>
      <c r="H52" s="90"/>
      <c r="I52" s="90">
        <v>36</v>
      </c>
      <c r="J52" s="91">
        <v>5282.6</v>
      </c>
      <c r="K52" s="97">
        <f t="shared" si="7"/>
        <v>30860.005035399234</v>
      </c>
      <c r="L52" s="93">
        <v>148200966</v>
      </c>
      <c r="M52" s="98">
        <f t="shared" si="8"/>
        <v>14820096.600000001</v>
      </c>
      <c r="N52" s="98"/>
      <c r="O52" s="91">
        <f t="shared" si="9"/>
        <v>163021062.59999999</v>
      </c>
      <c r="P52" s="94" t="s">
        <v>7</v>
      </c>
      <c r="Q52" s="20"/>
      <c r="R52" s="20"/>
      <c r="T52" s="477">
        <v>41312</v>
      </c>
      <c r="U52" s="14" t="s">
        <v>1427</v>
      </c>
      <c r="V52" s="10" t="s">
        <v>1516</v>
      </c>
      <c r="W52" s="66" t="s">
        <v>1234</v>
      </c>
      <c r="X52" s="14" t="s">
        <v>12</v>
      </c>
      <c r="Y52" s="14">
        <v>60</v>
      </c>
      <c r="Z52" s="66" t="s">
        <v>231</v>
      </c>
      <c r="AA52" s="15"/>
      <c r="AB52" s="15">
        <v>24</v>
      </c>
      <c r="AC52" s="16">
        <v>5928</v>
      </c>
      <c r="AD52" s="5">
        <f t="shared" si="10"/>
        <v>30860.004925775978</v>
      </c>
      <c r="AE52" s="8">
        <v>166307372</v>
      </c>
      <c r="AF52" s="6">
        <f t="shared" si="11"/>
        <v>16630737.200000001</v>
      </c>
      <c r="AG52" s="6"/>
      <c r="AH52" s="16">
        <f t="shared" si="12"/>
        <v>182938109.19999999</v>
      </c>
      <c r="AI52" s="7" t="s">
        <v>7</v>
      </c>
    </row>
    <row r="53" spans="1:35" x14ac:dyDescent="0.25">
      <c r="A53" s="688">
        <v>41320</v>
      </c>
      <c r="B53" s="689" t="s">
        <v>1451</v>
      </c>
      <c r="C53" s="689" t="s">
        <v>1490</v>
      </c>
      <c r="D53" s="86" t="s">
        <v>1234</v>
      </c>
      <c r="E53" s="89" t="s">
        <v>12</v>
      </c>
      <c r="F53" s="89">
        <v>60</v>
      </c>
      <c r="G53" s="86" t="s">
        <v>216</v>
      </c>
      <c r="H53" s="90"/>
      <c r="I53" s="90">
        <v>33</v>
      </c>
      <c r="J53" s="91">
        <v>5008.7</v>
      </c>
      <c r="K53" s="97">
        <f t="shared" si="7"/>
        <v>30860.005091141418</v>
      </c>
      <c r="L53" s="93">
        <v>140516825</v>
      </c>
      <c r="M53" s="98">
        <f t="shared" si="8"/>
        <v>14051682.5</v>
      </c>
      <c r="N53" s="98"/>
      <c r="O53" s="91">
        <f t="shared" si="9"/>
        <v>154568507.5</v>
      </c>
      <c r="P53" s="94" t="s">
        <v>7</v>
      </c>
      <c r="Q53" s="20"/>
      <c r="R53" s="32">
        <f>SUM(J3:J52)</f>
        <v>168345.36</v>
      </c>
      <c r="T53" s="477">
        <v>41312</v>
      </c>
      <c r="U53" s="14" t="s">
        <v>1428</v>
      </c>
      <c r="V53" s="10" t="s">
        <v>1517</v>
      </c>
      <c r="W53" s="66" t="s">
        <v>1234</v>
      </c>
      <c r="X53" s="14" t="s">
        <v>12</v>
      </c>
      <c r="Y53" s="14">
        <v>60</v>
      </c>
      <c r="Z53" s="66" t="s">
        <v>231</v>
      </c>
      <c r="AA53" s="15"/>
      <c r="AB53" s="15">
        <v>24</v>
      </c>
      <c r="AC53" s="16">
        <v>5949</v>
      </c>
      <c r="AD53" s="5">
        <f t="shared" si="10"/>
        <v>30860.005009245255</v>
      </c>
      <c r="AE53" s="8">
        <v>166896518</v>
      </c>
      <c r="AF53" s="6">
        <f t="shared" si="11"/>
        <v>16689651.800000001</v>
      </c>
      <c r="AG53" s="6"/>
      <c r="AH53" s="16">
        <f t="shared" si="12"/>
        <v>183586169.80000001</v>
      </c>
      <c r="AI53" s="7" t="s">
        <v>7</v>
      </c>
    </row>
    <row r="54" spans="1:35" x14ac:dyDescent="0.25">
      <c r="A54" s="688">
        <v>41323</v>
      </c>
      <c r="B54" s="689" t="s">
        <v>1452</v>
      </c>
      <c r="C54" s="689" t="s">
        <v>1491</v>
      </c>
      <c r="D54" s="86" t="s">
        <v>1234</v>
      </c>
      <c r="E54" s="89" t="s">
        <v>12</v>
      </c>
      <c r="F54" s="89">
        <v>60</v>
      </c>
      <c r="G54" s="86" t="s">
        <v>216</v>
      </c>
      <c r="H54" s="90"/>
      <c r="I54" s="90">
        <v>36</v>
      </c>
      <c r="J54" s="91">
        <v>5466.45</v>
      </c>
      <c r="K54" s="97">
        <f t="shared" si="7"/>
        <v>30860.005030687193</v>
      </c>
      <c r="L54" s="93">
        <v>153358795</v>
      </c>
      <c r="M54" s="98">
        <f t="shared" si="8"/>
        <v>15335879.5</v>
      </c>
      <c r="N54" s="98"/>
      <c r="O54" s="91">
        <f t="shared" si="9"/>
        <v>168694674.5</v>
      </c>
      <c r="P54" s="94" t="s">
        <v>7</v>
      </c>
      <c r="Q54" s="20"/>
      <c r="T54" s="477">
        <v>41330</v>
      </c>
      <c r="U54" s="14" t="s">
        <v>1429</v>
      </c>
      <c r="V54" s="10" t="s">
        <v>1518</v>
      </c>
      <c r="W54" s="66" t="s">
        <v>1234</v>
      </c>
      <c r="X54" s="14" t="s">
        <v>12</v>
      </c>
      <c r="Y54" s="14">
        <v>60</v>
      </c>
      <c r="Z54" s="66" t="s">
        <v>231</v>
      </c>
      <c r="AA54" s="15"/>
      <c r="AB54" s="15">
        <v>24</v>
      </c>
      <c r="AC54" s="16">
        <v>5995</v>
      </c>
      <c r="AD54" s="5">
        <f t="shared" si="10"/>
        <v>30860.004954128442</v>
      </c>
      <c r="AE54" s="8">
        <v>168187027</v>
      </c>
      <c r="AF54" s="6">
        <f t="shared" si="11"/>
        <v>16818702.699999999</v>
      </c>
      <c r="AG54" s="6"/>
      <c r="AH54" s="16">
        <f t="shared" si="12"/>
        <v>185005729.69999999</v>
      </c>
      <c r="AI54" s="7" t="s">
        <v>7</v>
      </c>
    </row>
    <row r="55" spans="1:35" x14ac:dyDescent="0.25">
      <c r="A55" s="688">
        <v>41323</v>
      </c>
      <c r="B55" s="689" t="s">
        <v>1453</v>
      </c>
      <c r="C55" s="689" t="s">
        <v>1492</v>
      </c>
      <c r="D55" s="86" t="s">
        <v>1234</v>
      </c>
      <c r="E55" s="89" t="s">
        <v>12</v>
      </c>
      <c r="F55" s="89">
        <v>60</v>
      </c>
      <c r="G55" s="86" t="s">
        <v>216</v>
      </c>
      <c r="H55" s="90"/>
      <c r="I55" s="90">
        <v>33</v>
      </c>
      <c r="J55" s="91">
        <v>4991.8500000000004</v>
      </c>
      <c r="K55" s="97">
        <f t="shared" si="7"/>
        <v>30860.004908000039</v>
      </c>
      <c r="L55" s="93">
        <v>140044105</v>
      </c>
      <c r="M55" s="98">
        <f t="shared" si="8"/>
        <v>14004410.5</v>
      </c>
      <c r="N55" s="98"/>
      <c r="O55" s="91">
        <f t="shared" si="9"/>
        <v>154048515.5</v>
      </c>
      <c r="P55" s="94" t="s">
        <v>7</v>
      </c>
      <c r="Q55" s="20"/>
      <c r="R55" s="19"/>
      <c r="T55" s="477">
        <v>41330</v>
      </c>
      <c r="U55" s="14" t="s">
        <v>1430</v>
      </c>
      <c r="V55" s="10" t="s">
        <v>1519</v>
      </c>
      <c r="W55" s="66" t="s">
        <v>1234</v>
      </c>
      <c r="X55" s="14" t="s">
        <v>12</v>
      </c>
      <c r="Y55" s="14">
        <v>60</v>
      </c>
      <c r="Z55" s="66" t="s">
        <v>231</v>
      </c>
      <c r="AA55" s="15"/>
      <c r="AB55" s="15">
        <v>24</v>
      </c>
      <c r="AC55" s="16">
        <v>5962</v>
      </c>
      <c r="AD55" s="5">
        <f t="shared" si="10"/>
        <v>30860.004981549817</v>
      </c>
      <c r="AE55" s="8">
        <v>167261227</v>
      </c>
      <c r="AF55" s="6">
        <f t="shared" si="11"/>
        <v>16726122.700000001</v>
      </c>
      <c r="AG55" s="6"/>
      <c r="AH55" s="16">
        <f t="shared" si="12"/>
        <v>183987349.69999999</v>
      </c>
      <c r="AI55" s="7" t="s">
        <v>7</v>
      </c>
    </row>
    <row r="56" spans="1:35" x14ac:dyDescent="0.25">
      <c r="A56" s="688">
        <v>41324</v>
      </c>
      <c r="B56" s="689" t="s">
        <v>1454</v>
      </c>
      <c r="C56" s="689" t="s">
        <v>1493</v>
      </c>
      <c r="D56" s="86" t="s">
        <v>1234</v>
      </c>
      <c r="E56" s="89" t="s">
        <v>12</v>
      </c>
      <c r="F56" s="89">
        <v>60</v>
      </c>
      <c r="G56" s="86" t="s">
        <v>216</v>
      </c>
      <c r="H56" s="90"/>
      <c r="I56" s="90">
        <v>36</v>
      </c>
      <c r="J56" s="91">
        <v>5320.65</v>
      </c>
      <c r="K56" s="97">
        <f t="shared" si="7"/>
        <v>30860.004905415695</v>
      </c>
      <c r="L56" s="93">
        <v>149268441</v>
      </c>
      <c r="M56" s="98">
        <f t="shared" si="8"/>
        <v>14926844.100000001</v>
      </c>
      <c r="N56" s="98"/>
      <c r="O56" s="91">
        <f t="shared" si="9"/>
        <v>164195285.09999999</v>
      </c>
      <c r="P56" s="94" t="s">
        <v>7</v>
      </c>
      <c r="Q56" s="20"/>
      <c r="R56" s="19"/>
      <c r="T56" s="477"/>
      <c r="U56" s="14"/>
      <c r="V56" s="10"/>
      <c r="W56" s="66"/>
      <c r="X56" s="14"/>
      <c r="Y56" s="14"/>
      <c r="Z56" s="66"/>
      <c r="AA56" s="15"/>
      <c r="AB56" s="15"/>
      <c r="AC56" s="16">
        <f>SUM(AC7:AC55)</f>
        <v>235042.24999999991</v>
      </c>
      <c r="AD56" s="5"/>
      <c r="AE56" s="16">
        <f>SUM(AE7:AE55)</f>
        <v>6594004557</v>
      </c>
      <c r="AF56" s="6"/>
      <c r="AG56" s="6"/>
      <c r="AH56" s="16"/>
      <c r="AI56" s="7"/>
    </row>
    <row r="57" spans="1:35" x14ac:dyDescent="0.25">
      <c r="A57" s="688">
        <v>41324</v>
      </c>
      <c r="B57" s="689" t="s">
        <v>1455</v>
      </c>
      <c r="C57" s="689" t="s">
        <v>1494</v>
      </c>
      <c r="D57" s="86" t="s">
        <v>1234</v>
      </c>
      <c r="E57" s="89" t="s">
        <v>12</v>
      </c>
      <c r="F57" s="89">
        <v>60</v>
      </c>
      <c r="G57" s="86" t="s">
        <v>216</v>
      </c>
      <c r="H57" s="90"/>
      <c r="I57" s="90">
        <v>33</v>
      </c>
      <c r="J57" s="91">
        <v>5035.55</v>
      </c>
      <c r="K57" s="97">
        <f t="shared" si="7"/>
        <v>30860.004944842174</v>
      </c>
      <c r="L57" s="93">
        <v>141270089</v>
      </c>
      <c r="M57" s="98">
        <f t="shared" si="8"/>
        <v>14127008.9</v>
      </c>
      <c r="N57" s="98"/>
      <c r="O57" s="91">
        <f t="shared" si="9"/>
        <v>155397097.90000001</v>
      </c>
      <c r="P57" s="94" t="s">
        <v>7</v>
      </c>
      <c r="Q57" s="20"/>
      <c r="R57" s="32"/>
      <c r="T57" s="477">
        <v>41310</v>
      </c>
      <c r="U57" s="14" t="s">
        <v>1408</v>
      </c>
      <c r="V57" s="10" t="s">
        <v>1315</v>
      </c>
      <c r="W57" s="66" t="s">
        <v>1235</v>
      </c>
      <c r="X57" s="9" t="s">
        <v>45</v>
      </c>
      <c r="Y57" s="9">
        <v>53</v>
      </c>
      <c r="Z57" s="66" t="s">
        <v>113</v>
      </c>
      <c r="AA57" s="11">
        <v>800</v>
      </c>
      <c r="AB57" s="11"/>
      <c r="AC57" s="2">
        <v>10504</v>
      </c>
      <c r="AD57" s="1">
        <f>(AE57/AC57)*1.101</f>
        <v>3262.2629999999999</v>
      </c>
      <c r="AE57" s="4">
        <v>31123352</v>
      </c>
      <c r="AF57" s="13">
        <f>AE57*10%</f>
        <v>3112335.2</v>
      </c>
      <c r="AG57" s="13">
        <f>AE57*2%</f>
        <v>622467.04</v>
      </c>
      <c r="AH57" s="2">
        <f>AG57+AF57+AE57</f>
        <v>34858154.240000002</v>
      </c>
      <c r="AI57" s="3" t="s">
        <v>46</v>
      </c>
    </row>
    <row r="58" spans="1:35" x14ac:dyDescent="0.25">
      <c r="A58" s="688">
        <v>41325</v>
      </c>
      <c r="B58" s="689" t="s">
        <v>1456</v>
      </c>
      <c r="C58" s="689" t="s">
        <v>1495</v>
      </c>
      <c r="D58" s="86" t="s">
        <v>1234</v>
      </c>
      <c r="E58" s="89" t="s">
        <v>12</v>
      </c>
      <c r="F58" s="89">
        <v>60</v>
      </c>
      <c r="G58" s="86" t="s">
        <v>216</v>
      </c>
      <c r="H58" s="90"/>
      <c r="I58" s="90">
        <v>6</v>
      </c>
      <c r="J58" s="91">
        <v>875.15</v>
      </c>
      <c r="K58" s="97">
        <f t="shared" si="7"/>
        <v>30860.004456378912</v>
      </c>
      <c r="L58" s="93">
        <v>24551939</v>
      </c>
      <c r="M58" s="98">
        <f t="shared" si="8"/>
        <v>2455193.9</v>
      </c>
      <c r="N58" s="98"/>
      <c r="O58" s="91">
        <f t="shared" si="9"/>
        <v>27007132.899999999</v>
      </c>
      <c r="P58" s="94" t="s">
        <v>7</v>
      </c>
      <c r="Q58" s="20"/>
      <c r="R58" s="19">
        <f>R57/1.101</f>
        <v>0</v>
      </c>
      <c r="S58" s="19"/>
      <c r="T58" s="477">
        <v>41313</v>
      </c>
      <c r="U58" s="14" t="s">
        <v>1412</v>
      </c>
      <c r="V58" s="10" t="s">
        <v>1319</v>
      </c>
      <c r="W58" s="66" t="s">
        <v>1293</v>
      </c>
      <c r="X58" s="9" t="s">
        <v>45</v>
      </c>
      <c r="Y58" s="9">
        <v>53</v>
      </c>
      <c r="Z58" s="66" t="s">
        <v>113</v>
      </c>
      <c r="AA58" s="11">
        <v>440</v>
      </c>
      <c r="AB58" s="11"/>
      <c r="AC58" s="2">
        <v>5777.2</v>
      </c>
      <c r="AD58" s="1">
        <f>(AE58/AC58)*1.101</f>
        <v>3262.2630762306999</v>
      </c>
      <c r="AE58" s="4">
        <v>17117844</v>
      </c>
      <c r="AF58" s="13">
        <f>AE58*10%</f>
        <v>1711784.4000000001</v>
      </c>
      <c r="AG58" s="13">
        <f>AE58*0.1%</f>
        <v>17117.844000000001</v>
      </c>
      <c r="AH58" s="2">
        <f>AG58+AF58+AE58</f>
        <v>18846746.243999999</v>
      </c>
      <c r="AI58" s="3" t="s">
        <v>46</v>
      </c>
    </row>
    <row r="59" spans="1:35" x14ac:dyDescent="0.25">
      <c r="A59" s="688">
        <v>41325</v>
      </c>
      <c r="B59" s="689" t="s">
        <v>1457</v>
      </c>
      <c r="C59" s="689" t="s">
        <v>1496</v>
      </c>
      <c r="D59" s="86" t="s">
        <v>1234</v>
      </c>
      <c r="E59" s="89" t="s">
        <v>12</v>
      </c>
      <c r="F59" s="89">
        <v>60</v>
      </c>
      <c r="G59" s="86" t="s">
        <v>216</v>
      </c>
      <c r="H59" s="90"/>
      <c r="I59" s="90">
        <v>33</v>
      </c>
      <c r="J59" s="91">
        <v>5032.8999999999996</v>
      </c>
      <c r="K59" s="97">
        <f t="shared" si="7"/>
        <v>30860.005066661375</v>
      </c>
      <c r="L59" s="93">
        <v>141195745</v>
      </c>
      <c r="M59" s="98">
        <f t="shared" si="8"/>
        <v>14119574.5</v>
      </c>
      <c r="N59" s="98"/>
      <c r="O59" s="91">
        <f t="shared" si="9"/>
        <v>155315319.5</v>
      </c>
      <c r="P59" s="94" t="s">
        <v>7</v>
      </c>
      <c r="Q59" s="20"/>
      <c r="T59" s="477">
        <v>41317</v>
      </c>
      <c r="U59" s="14" t="s">
        <v>1414</v>
      </c>
      <c r="V59" s="10" t="s">
        <v>1321</v>
      </c>
      <c r="W59" s="66" t="s">
        <v>541</v>
      </c>
      <c r="X59" s="9" t="s">
        <v>45</v>
      </c>
      <c r="Y59" s="9">
        <v>53</v>
      </c>
      <c r="Z59" s="66" t="s">
        <v>113</v>
      </c>
      <c r="AA59" s="11">
        <v>440</v>
      </c>
      <c r="AB59" s="11"/>
      <c r="AC59" s="2">
        <v>5777.2</v>
      </c>
      <c r="AD59" s="1">
        <f>(AE59/AC59)*1.101</f>
        <v>3262.2630762306999</v>
      </c>
      <c r="AE59" s="4">
        <v>17117844</v>
      </c>
      <c r="AF59" s="13">
        <f>AE59*10%</f>
        <v>1711784.4000000001</v>
      </c>
      <c r="AG59" s="13">
        <f>AE59*2%</f>
        <v>342356.88</v>
      </c>
      <c r="AH59" s="2">
        <f>AG59+AF59+AE59</f>
        <v>19171985.280000001</v>
      </c>
      <c r="AI59" s="3" t="s">
        <v>46</v>
      </c>
    </row>
    <row r="60" spans="1:35" x14ac:dyDescent="0.25">
      <c r="A60" s="688">
        <v>41326</v>
      </c>
      <c r="B60" s="689" t="s">
        <v>1458</v>
      </c>
      <c r="C60" s="689" t="s">
        <v>1497</v>
      </c>
      <c r="D60" s="86" t="s">
        <v>1234</v>
      </c>
      <c r="E60" s="89" t="s">
        <v>12</v>
      </c>
      <c r="F60" s="89">
        <v>60</v>
      </c>
      <c r="G60" s="86" t="s">
        <v>216</v>
      </c>
      <c r="H60" s="90"/>
      <c r="I60" s="90">
        <v>36</v>
      </c>
      <c r="J60" s="91">
        <v>5430.45</v>
      </c>
      <c r="K60" s="97">
        <f t="shared" si="7"/>
        <v>30860.004990378333</v>
      </c>
      <c r="L60" s="93">
        <v>152348831</v>
      </c>
      <c r="M60" s="98">
        <f t="shared" si="8"/>
        <v>15234883.100000001</v>
      </c>
      <c r="N60" s="98"/>
      <c r="O60" s="91">
        <f t="shared" si="9"/>
        <v>167583714.09999999</v>
      </c>
      <c r="P60" s="94" t="s">
        <v>7</v>
      </c>
      <c r="Q60" s="20"/>
      <c r="T60" s="477">
        <v>41319</v>
      </c>
      <c r="U60" s="14" t="s">
        <v>1416</v>
      </c>
      <c r="V60" s="10" t="s">
        <v>1323</v>
      </c>
      <c r="W60" s="66" t="s">
        <v>1237</v>
      </c>
      <c r="X60" s="9" t="s">
        <v>45</v>
      </c>
      <c r="Y60" s="9">
        <v>53</v>
      </c>
      <c r="Z60" s="66" t="s">
        <v>113</v>
      </c>
      <c r="AA60" s="11">
        <v>440</v>
      </c>
      <c r="AB60" s="11"/>
      <c r="AC60" s="2">
        <v>5777.2</v>
      </c>
      <c r="AD60" s="1">
        <f>(AE60/AC60)*1.101</f>
        <v>3262.2630762306999</v>
      </c>
      <c r="AE60" s="4">
        <v>17117844</v>
      </c>
      <c r="AF60" s="13">
        <f>AE60*10%</f>
        <v>1711784.4000000001</v>
      </c>
      <c r="AG60" s="13">
        <f>AE60*0.1%</f>
        <v>17117.844000000001</v>
      </c>
      <c r="AH60" s="2">
        <f>AG60+AF60+AE60</f>
        <v>18846746.243999999</v>
      </c>
      <c r="AI60" s="3" t="s">
        <v>46</v>
      </c>
    </row>
    <row r="61" spans="1:35" x14ac:dyDescent="0.25">
      <c r="A61" s="688">
        <v>41326</v>
      </c>
      <c r="B61" s="689" t="s">
        <v>1459</v>
      </c>
      <c r="C61" s="689" t="s">
        <v>1498</v>
      </c>
      <c r="D61" s="86" t="s">
        <v>1234</v>
      </c>
      <c r="E61" s="89" t="s">
        <v>12</v>
      </c>
      <c r="F61" s="89">
        <v>60</v>
      </c>
      <c r="G61" s="86" t="s">
        <v>216</v>
      </c>
      <c r="H61" s="90"/>
      <c r="I61" s="90">
        <v>33</v>
      </c>
      <c r="J61" s="91">
        <v>5006.1000000000004</v>
      </c>
      <c r="K61" s="97">
        <f t="shared" si="7"/>
        <v>30860.005053834324</v>
      </c>
      <c r="L61" s="93">
        <v>140443883</v>
      </c>
      <c r="M61" s="98">
        <f t="shared" si="8"/>
        <v>14044388.300000001</v>
      </c>
      <c r="N61" s="98"/>
      <c r="O61" s="91">
        <f t="shared" si="9"/>
        <v>154488271.30000001</v>
      </c>
      <c r="P61" s="94" t="s">
        <v>7</v>
      </c>
      <c r="Q61" s="20"/>
      <c r="T61" s="477">
        <v>41323</v>
      </c>
      <c r="U61" s="14" t="s">
        <v>1422</v>
      </c>
      <c r="V61" s="10" t="s">
        <v>1329</v>
      </c>
      <c r="W61" s="66" t="s">
        <v>1298</v>
      </c>
      <c r="X61" s="9" t="s">
        <v>45</v>
      </c>
      <c r="Y61" s="9">
        <v>53</v>
      </c>
      <c r="Z61" s="66" t="s">
        <v>113</v>
      </c>
      <c r="AA61" s="11">
        <v>457</v>
      </c>
      <c r="AB61" s="11"/>
      <c r="AC61" s="2">
        <v>6000.41</v>
      </c>
      <c r="AD61" s="1">
        <f>(AE61/AC61)*1.101</f>
        <v>3262.2630311928688</v>
      </c>
      <c r="AE61" s="4">
        <v>17779215</v>
      </c>
      <c r="AF61" s="13">
        <f>AE61*10%</f>
        <v>1777921.5</v>
      </c>
      <c r="AG61" s="13">
        <f>AE61*0.1%</f>
        <v>17779.215</v>
      </c>
      <c r="AH61" s="2">
        <f>AG61+AF61+AE61</f>
        <v>19574915.715</v>
      </c>
      <c r="AI61" s="3" t="s">
        <v>46</v>
      </c>
    </row>
    <row r="62" spans="1:35" x14ac:dyDescent="0.25">
      <c r="A62" s="690">
        <v>41327</v>
      </c>
      <c r="B62" s="691" t="s">
        <v>1460</v>
      </c>
      <c r="C62" s="691" t="s">
        <v>1499</v>
      </c>
      <c r="D62" s="66" t="s">
        <v>1234</v>
      </c>
      <c r="E62" s="9" t="s">
        <v>12</v>
      </c>
      <c r="F62" s="9">
        <v>60</v>
      </c>
      <c r="G62" s="66" t="s">
        <v>216</v>
      </c>
      <c r="H62" s="11"/>
      <c r="I62" s="11">
        <v>36</v>
      </c>
      <c r="J62" s="2">
        <v>5458.55</v>
      </c>
      <c r="K62" s="12">
        <f t="shared" si="7"/>
        <v>30860.005019648077</v>
      </c>
      <c r="L62" s="4">
        <v>153137164</v>
      </c>
      <c r="M62" s="13">
        <f t="shared" si="8"/>
        <v>15313716.4</v>
      </c>
      <c r="N62" s="13"/>
      <c r="O62" s="2">
        <f t="shared" si="9"/>
        <v>168450880.40000001</v>
      </c>
      <c r="P62" s="3" t="s">
        <v>7</v>
      </c>
      <c r="Q62" s="20"/>
      <c r="T62" s="477"/>
      <c r="U62" s="14"/>
      <c r="V62" s="10"/>
      <c r="W62" s="66"/>
      <c r="X62" s="9"/>
      <c r="Y62" s="9"/>
      <c r="Z62" s="66"/>
      <c r="AA62" s="11"/>
      <c r="AB62" s="11"/>
      <c r="AC62" s="2">
        <f>SUM(AC57:AC61)</f>
        <v>33836.01</v>
      </c>
      <c r="AD62" s="1"/>
      <c r="AE62" s="2">
        <f>SUM(AE57:AE61)</f>
        <v>100256099</v>
      </c>
      <c r="AF62" s="13"/>
      <c r="AG62" s="13"/>
      <c r="AH62" s="2"/>
      <c r="AI62" s="3"/>
    </row>
    <row r="63" spans="1:35" x14ac:dyDescent="0.25">
      <c r="A63" s="690">
        <v>41327</v>
      </c>
      <c r="B63" s="691" t="s">
        <v>1461</v>
      </c>
      <c r="C63" s="691" t="s">
        <v>1500</v>
      </c>
      <c r="D63" s="66" t="s">
        <v>1234</v>
      </c>
      <c r="E63" s="9" t="s">
        <v>12</v>
      </c>
      <c r="F63" s="9">
        <v>60</v>
      </c>
      <c r="G63" s="66" t="s">
        <v>216</v>
      </c>
      <c r="H63" s="11"/>
      <c r="I63" s="11">
        <v>33</v>
      </c>
      <c r="J63" s="2">
        <v>4982.55</v>
      </c>
      <c r="K63" s="12">
        <f t="shared" si="7"/>
        <v>30860.004977371027</v>
      </c>
      <c r="L63" s="4">
        <v>139783198</v>
      </c>
      <c r="M63" s="13">
        <f t="shared" si="8"/>
        <v>13978319.800000001</v>
      </c>
      <c r="N63" s="13"/>
      <c r="O63" s="2">
        <f t="shared" si="9"/>
        <v>153761517.80000001</v>
      </c>
      <c r="P63" s="3" t="s">
        <v>7</v>
      </c>
      <c r="Q63" s="20"/>
      <c r="T63" s="477">
        <v>41333</v>
      </c>
      <c r="U63" s="14" t="s">
        <v>1522</v>
      </c>
      <c r="V63" s="10" t="s">
        <v>1514</v>
      </c>
      <c r="W63" s="66" t="s">
        <v>1406</v>
      </c>
      <c r="X63" s="14" t="s">
        <v>70</v>
      </c>
      <c r="Y63" s="14">
        <v>30</v>
      </c>
      <c r="Z63" s="66" t="s">
        <v>149</v>
      </c>
      <c r="AA63" s="15">
        <v>1008</v>
      </c>
      <c r="AB63" s="15"/>
      <c r="AC63" s="16">
        <v>5352.48</v>
      </c>
      <c r="AD63" s="7">
        <f>AE63/AA63*1.101</f>
        <v>72999.99949107143</v>
      </c>
      <c r="AE63" s="16">
        <v>66833787</v>
      </c>
      <c r="AF63" s="6">
        <f>AE63*10%</f>
        <v>6683378.7000000002</v>
      </c>
      <c r="AG63" s="6">
        <f>AE63*0.1%</f>
        <v>66833.786999999997</v>
      </c>
      <c r="AH63" s="16">
        <f>AG63+AF63+AE63</f>
        <v>73583999.487000003</v>
      </c>
      <c r="AI63" s="7" t="s">
        <v>64</v>
      </c>
    </row>
    <row r="64" spans="1:35" x14ac:dyDescent="0.25">
      <c r="A64" s="690">
        <v>41330</v>
      </c>
      <c r="B64" s="691" t="s">
        <v>318</v>
      </c>
      <c r="C64" s="691" t="s">
        <v>1501</v>
      </c>
      <c r="D64" s="66" t="s">
        <v>1234</v>
      </c>
      <c r="E64" s="9" t="s">
        <v>12</v>
      </c>
      <c r="F64" s="9">
        <v>60</v>
      </c>
      <c r="G64" s="66" t="s">
        <v>216</v>
      </c>
      <c r="H64" s="11"/>
      <c r="I64" s="11">
        <v>36</v>
      </c>
      <c r="J64" s="2">
        <v>5470.75</v>
      </c>
      <c r="K64" s="12">
        <f t="shared" si="7"/>
        <v>30860.004917058905</v>
      </c>
      <c r="L64" s="4">
        <v>153479429</v>
      </c>
      <c r="M64" s="13">
        <f t="shared" si="8"/>
        <v>15347942.9</v>
      </c>
      <c r="N64" s="13"/>
      <c r="O64" s="2">
        <f t="shared" si="9"/>
        <v>168827371.90000001</v>
      </c>
      <c r="P64" s="3" t="s">
        <v>7</v>
      </c>
      <c r="Q64" s="20"/>
      <c r="R64" s="19"/>
      <c r="T64" s="477"/>
      <c r="U64" s="14"/>
      <c r="V64" s="10"/>
      <c r="W64" s="66"/>
      <c r="X64" s="14"/>
      <c r="Y64" s="14"/>
      <c r="Z64" s="66"/>
      <c r="AA64" s="15"/>
      <c r="AB64" s="15"/>
      <c r="AC64" s="16"/>
      <c r="AD64" s="7"/>
      <c r="AE64" s="16"/>
      <c r="AF64" s="6"/>
      <c r="AG64" s="6"/>
      <c r="AH64" s="16"/>
      <c r="AI64" s="7"/>
    </row>
    <row r="65" spans="1:35" x14ac:dyDescent="0.25">
      <c r="A65" s="690">
        <v>41330</v>
      </c>
      <c r="B65" s="691" t="s">
        <v>336</v>
      </c>
      <c r="C65" s="691" t="s">
        <v>1502</v>
      </c>
      <c r="D65" s="66" t="s">
        <v>1234</v>
      </c>
      <c r="E65" s="9" t="s">
        <v>12</v>
      </c>
      <c r="F65" s="9">
        <v>60</v>
      </c>
      <c r="G65" s="66" t="s">
        <v>216</v>
      </c>
      <c r="H65" s="11"/>
      <c r="I65" s="11">
        <v>33</v>
      </c>
      <c r="J65" s="2">
        <v>4982.1000000000004</v>
      </c>
      <c r="K65" s="12">
        <f t="shared" si="7"/>
        <v>30860.005098251742</v>
      </c>
      <c r="L65" s="4">
        <v>139770574</v>
      </c>
      <c r="M65" s="13">
        <f t="shared" si="8"/>
        <v>13977057.4</v>
      </c>
      <c r="N65" s="13"/>
      <c r="O65" s="2">
        <f t="shared" si="9"/>
        <v>153747631.40000001</v>
      </c>
      <c r="P65" s="3" t="s">
        <v>7</v>
      </c>
      <c r="Q65" s="20"/>
      <c r="R65" s="19"/>
      <c r="S65" s="33"/>
      <c r="T65" s="477">
        <v>41331</v>
      </c>
      <c r="U65" s="14" t="s">
        <v>326</v>
      </c>
      <c r="V65" s="10" t="s">
        <v>1333</v>
      </c>
      <c r="W65" s="66" t="s">
        <v>1239</v>
      </c>
      <c r="X65" s="9" t="s">
        <v>61</v>
      </c>
      <c r="Y65" s="9">
        <v>230</v>
      </c>
      <c r="Z65" s="66" t="s">
        <v>119</v>
      </c>
      <c r="AA65" s="11">
        <v>6</v>
      </c>
      <c r="AB65" s="11"/>
      <c r="AC65" s="2">
        <v>448.5</v>
      </c>
      <c r="AD65" s="1">
        <f>(AE65/AC65)*1.101</f>
        <v>44851.438227424747</v>
      </c>
      <c r="AE65" s="4">
        <v>18270545</v>
      </c>
      <c r="AF65" s="13">
        <f>AE65*10%</f>
        <v>1827054.5</v>
      </c>
      <c r="AG65" s="13">
        <f>AE65*0.1%</f>
        <v>18270.545000000002</v>
      </c>
      <c r="AH65" s="2">
        <f>AG65+AF65+AE65</f>
        <v>20115870.045000002</v>
      </c>
      <c r="AI65" s="3" t="s">
        <v>62</v>
      </c>
    </row>
    <row r="66" spans="1:35" x14ac:dyDescent="0.25">
      <c r="A66" s="690">
        <v>41330</v>
      </c>
      <c r="B66" s="691" t="s">
        <v>1462</v>
      </c>
      <c r="C66" s="691" t="s">
        <v>1503</v>
      </c>
      <c r="D66" s="66" t="s">
        <v>1234</v>
      </c>
      <c r="E66" s="9" t="s">
        <v>12</v>
      </c>
      <c r="F66" s="9">
        <v>60</v>
      </c>
      <c r="G66" s="66" t="s">
        <v>216</v>
      </c>
      <c r="H66" s="11"/>
      <c r="I66" s="11">
        <v>36</v>
      </c>
      <c r="J66" s="2">
        <v>5451.65</v>
      </c>
      <c r="K66" s="12">
        <f t="shared" si="7"/>
        <v>30860.005099373589</v>
      </c>
      <c r="L66" s="4">
        <v>152943588</v>
      </c>
      <c r="M66" s="13">
        <f t="shared" si="8"/>
        <v>15294358.800000001</v>
      </c>
      <c r="N66" s="13"/>
      <c r="O66" s="2">
        <f t="shared" si="9"/>
        <v>168237946.80000001</v>
      </c>
      <c r="P66" s="3" t="s">
        <v>7</v>
      </c>
      <c r="Q66" s="20"/>
      <c r="T66" s="477"/>
      <c r="U66" s="14"/>
      <c r="V66" s="10"/>
      <c r="W66" s="66"/>
      <c r="X66" s="9"/>
      <c r="Y66" s="9"/>
      <c r="Z66" s="66"/>
      <c r="AA66" s="11"/>
      <c r="AB66" s="11"/>
      <c r="AC66" s="2"/>
      <c r="AD66" s="1"/>
      <c r="AE66" s="4"/>
      <c r="AF66" s="13"/>
      <c r="AG66" s="13"/>
      <c r="AH66" s="2"/>
      <c r="AI66" s="3"/>
    </row>
    <row r="67" spans="1:35" x14ac:dyDescent="0.25">
      <c r="A67" s="690">
        <v>41330</v>
      </c>
      <c r="B67" s="691" t="s">
        <v>1463</v>
      </c>
      <c r="C67" s="691" t="s">
        <v>1504</v>
      </c>
      <c r="D67" s="66" t="s">
        <v>1234</v>
      </c>
      <c r="E67" s="9" t="s">
        <v>12</v>
      </c>
      <c r="F67" s="9">
        <v>60</v>
      </c>
      <c r="G67" s="66" t="s">
        <v>216</v>
      </c>
      <c r="H67" s="11"/>
      <c r="I67" s="11">
        <v>33</v>
      </c>
      <c r="J67" s="2">
        <v>5063.55</v>
      </c>
      <c r="K67" s="12">
        <f t="shared" si="7"/>
        <v>30860.005075490517</v>
      </c>
      <c r="L67" s="4">
        <v>142055617</v>
      </c>
      <c r="M67" s="13">
        <f t="shared" si="8"/>
        <v>14205561.700000001</v>
      </c>
      <c r="N67" s="13"/>
      <c r="O67" s="2">
        <f t="shared" si="9"/>
        <v>156261178.69999999</v>
      </c>
      <c r="P67" s="3" t="s">
        <v>7</v>
      </c>
      <c r="Q67" s="20"/>
      <c r="T67" s="477">
        <v>41312</v>
      </c>
      <c r="U67" s="14" t="s">
        <v>1410</v>
      </c>
      <c r="V67" s="10" t="s">
        <v>1317</v>
      </c>
      <c r="W67" s="66" t="s">
        <v>1236</v>
      </c>
      <c r="X67" s="9" t="s">
        <v>48</v>
      </c>
      <c r="Y67" s="9"/>
      <c r="Z67" s="66"/>
      <c r="AA67" s="11"/>
      <c r="AB67" s="11"/>
      <c r="AC67" s="2">
        <v>136.44999999999999</v>
      </c>
      <c r="AD67" s="1">
        <f>(AE67/AC67)*1.101</f>
        <v>121110.00000000001</v>
      </c>
      <c r="AE67" s="4">
        <v>15009500</v>
      </c>
      <c r="AF67" s="13">
        <f>AE67*10%</f>
        <v>1500950</v>
      </c>
      <c r="AG67" s="13"/>
      <c r="AH67" s="2">
        <f>AG67+AF67+AE67</f>
        <v>16510450</v>
      </c>
      <c r="AI67" s="3" t="s">
        <v>49</v>
      </c>
    </row>
    <row r="68" spans="1:35" x14ac:dyDescent="0.25">
      <c r="A68" s="690">
        <v>41331</v>
      </c>
      <c r="B68" s="691" t="s">
        <v>1464</v>
      </c>
      <c r="C68" s="691" t="s">
        <v>1505</v>
      </c>
      <c r="D68" s="66" t="s">
        <v>1301</v>
      </c>
      <c r="E68" s="9" t="s">
        <v>47</v>
      </c>
      <c r="F68" s="9">
        <v>125</v>
      </c>
      <c r="G68" s="66" t="s">
        <v>1535</v>
      </c>
      <c r="H68" s="11"/>
      <c r="I68" s="11">
        <v>20</v>
      </c>
      <c r="J68" s="2">
        <v>577.6</v>
      </c>
      <c r="K68" s="12">
        <f>L68/J68*1.101</f>
        <v>26424</v>
      </c>
      <c r="L68" s="4">
        <v>13862400</v>
      </c>
      <c r="M68" s="13">
        <f t="shared" si="8"/>
        <v>1386240</v>
      </c>
      <c r="N68" s="13">
        <f>+L68*0.1%</f>
        <v>13862.4</v>
      </c>
      <c r="O68" s="2">
        <f t="shared" si="9"/>
        <v>15262502.4</v>
      </c>
      <c r="P68" s="3" t="s">
        <v>39</v>
      </c>
      <c r="T68" s="477"/>
      <c r="U68" s="14"/>
      <c r="V68" s="10"/>
      <c r="W68" s="66"/>
      <c r="X68" s="9"/>
      <c r="Y68" s="9"/>
      <c r="Z68" s="66"/>
      <c r="AA68" s="11"/>
      <c r="AB68" s="11"/>
      <c r="AC68" s="2"/>
      <c r="AD68" s="1"/>
      <c r="AE68" s="4"/>
      <c r="AF68" s="13"/>
      <c r="AG68" s="13"/>
      <c r="AH68" s="2"/>
      <c r="AI68" s="3"/>
    </row>
    <row r="69" spans="1:35" x14ac:dyDescent="0.25">
      <c r="A69" s="690">
        <v>41331</v>
      </c>
      <c r="B69" s="691" t="s">
        <v>342</v>
      </c>
      <c r="C69" s="691" t="s">
        <v>1506</v>
      </c>
      <c r="D69" s="66" t="s">
        <v>1234</v>
      </c>
      <c r="E69" s="9" t="s">
        <v>12</v>
      </c>
      <c r="F69" s="9">
        <v>60</v>
      </c>
      <c r="G69" s="66" t="s">
        <v>216</v>
      </c>
      <c r="H69" s="11"/>
      <c r="I69" s="11">
        <v>36</v>
      </c>
      <c r="J69" s="2">
        <v>5593.3</v>
      </c>
      <c r="K69" s="12">
        <f t="shared" si="7"/>
        <v>30860.005095381977</v>
      </c>
      <c r="L69" s="4">
        <v>156917515</v>
      </c>
      <c r="M69" s="13">
        <f t="shared" si="8"/>
        <v>15691751.5</v>
      </c>
      <c r="N69" s="13"/>
      <c r="O69" s="2">
        <f t="shared" si="9"/>
        <v>172609266.5</v>
      </c>
      <c r="P69" s="3" t="s">
        <v>7</v>
      </c>
      <c r="R69" s="32">
        <f>3001.5*23200</f>
        <v>69634800</v>
      </c>
      <c r="T69" s="477">
        <v>41312</v>
      </c>
      <c r="U69" s="14" t="s">
        <v>1411</v>
      </c>
      <c r="V69" s="10" t="s">
        <v>1318</v>
      </c>
      <c r="W69" s="66" t="s">
        <v>952</v>
      </c>
      <c r="X69" s="9" t="s">
        <v>50</v>
      </c>
      <c r="Y69" s="9">
        <v>96</v>
      </c>
      <c r="Z69" s="66" t="s">
        <v>405</v>
      </c>
      <c r="AA69" s="11"/>
      <c r="AB69" s="11">
        <v>28</v>
      </c>
      <c r="AC69" s="2">
        <v>4001.85</v>
      </c>
      <c r="AD69" s="1">
        <f>(AE69/AC69)*1.101</f>
        <v>23199.996822219724</v>
      </c>
      <c r="AE69" s="4">
        <v>84325983</v>
      </c>
      <c r="AF69" s="13">
        <f>AE69*10%</f>
        <v>8432598.3000000007</v>
      </c>
      <c r="AG69" s="13">
        <f>AE69*0.1%</f>
        <v>84325.983000000007</v>
      </c>
      <c r="AH69" s="2">
        <f>AG69+AF69+AE69</f>
        <v>92842907.282999992</v>
      </c>
      <c r="AI69" s="3" t="s">
        <v>20</v>
      </c>
    </row>
    <row r="70" spans="1:35" x14ac:dyDescent="0.25">
      <c r="A70" s="690">
        <v>41331</v>
      </c>
      <c r="B70" s="691" t="s">
        <v>347</v>
      </c>
      <c r="C70" s="691" t="s">
        <v>1507</v>
      </c>
      <c r="D70" s="66" t="s">
        <v>1234</v>
      </c>
      <c r="E70" s="9" t="s">
        <v>12</v>
      </c>
      <c r="F70" s="9">
        <v>60</v>
      </c>
      <c r="G70" s="66" t="s">
        <v>216</v>
      </c>
      <c r="H70" s="11"/>
      <c r="I70" s="11">
        <v>33</v>
      </c>
      <c r="J70" s="2">
        <v>4886.3500000000004</v>
      </c>
      <c r="K70" s="12">
        <f t="shared" si="7"/>
        <v>30860.004911641612</v>
      </c>
      <c r="L70" s="4">
        <v>137084350</v>
      </c>
      <c r="M70" s="13">
        <f t="shared" si="8"/>
        <v>13708435</v>
      </c>
      <c r="N70" s="13"/>
      <c r="O70" s="2">
        <f t="shared" si="9"/>
        <v>150792785</v>
      </c>
      <c r="P70" s="3" t="s">
        <v>7</v>
      </c>
      <c r="R70" s="19"/>
      <c r="S70" s="19"/>
      <c r="T70" s="477">
        <v>41313</v>
      </c>
      <c r="U70" s="14" t="s">
        <v>1413</v>
      </c>
      <c r="V70" s="10" t="s">
        <v>1320</v>
      </c>
      <c r="W70" s="66" t="s">
        <v>1292</v>
      </c>
      <c r="X70" s="9" t="s">
        <v>50</v>
      </c>
      <c r="Y70" s="9">
        <v>96</v>
      </c>
      <c r="Z70" s="66" t="s">
        <v>405</v>
      </c>
      <c r="AA70" s="11"/>
      <c r="AB70" s="11">
        <v>33</v>
      </c>
      <c r="AC70" s="2">
        <v>4852.8</v>
      </c>
      <c r="AD70" s="1">
        <f>(AE70/AC70)*1.101</f>
        <v>23199.996659248267</v>
      </c>
      <c r="AE70" s="4">
        <v>102256988</v>
      </c>
      <c r="AF70" s="13">
        <f>AE70*10%</f>
        <v>10225698.800000001</v>
      </c>
      <c r="AG70" s="13">
        <f>AE70*0.1%</f>
        <v>102256.988</v>
      </c>
      <c r="AH70" s="2">
        <f>AG70+AF70+AE70</f>
        <v>112584943.788</v>
      </c>
      <c r="AI70" s="3" t="s">
        <v>20</v>
      </c>
    </row>
    <row r="71" spans="1:35" x14ac:dyDescent="0.25">
      <c r="A71" s="690">
        <v>41332</v>
      </c>
      <c r="B71" s="691" t="s">
        <v>419</v>
      </c>
      <c r="C71" s="691" t="s">
        <v>1508</v>
      </c>
      <c r="D71" s="66" t="s">
        <v>1234</v>
      </c>
      <c r="E71" s="9" t="s">
        <v>12</v>
      </c>
      <c r="F71" s="9">
        <v>60</v>
      </c>
      <c r="G71" s="66" t="s">
        <v>216</v>
      </c>
      <c r="H71" s="11"/>
      <c r="I71" s="11">
        <v>36</v>
      </c>
      <c r="J71" s="2">
        <v>5572.5</v>
      </c>
      <c r="K71" s="12">
        <f t="shared" si="7"/>
        <v>30860.005024674745</v>
      </c>
      <c r="L71" s="4">
        <v>156333980</v>
      </c>
      <c r="M71" s="13">
        <f t="shared" si="8"/>
        <v>15633398</v>
      </c>
      <c r="N71" s="13"/>
      <c r="O71" s="2">
        <f t="shared" si="9"/>
        <v>171967378</v>
      </c>
      <c r="P71" s="3" t="s">
        <v>7</v>
      </c>
      <c r="T71" s="477"/>
      <c r="U71" s="14"/>
      <c r="V71" s="10"/>
      <c r="W71" s="66"/>
      <c r="X71" s="9"/>
      <c r="Y71" s="9"/>
      <c r="Z71" s="66"/>
      <c r="AA71" s="11"/>
      <c r="AB71" s="11"/>
      <c r="AC71" s="2">
        <f>AC69+AC70</f>
        <v>8854.65</v>
      </c>
      <c r="AD71" s="1"/>
      <c r="AE71" s="2">
        <f>AE69+AE70</f>
        <v>186582971</v>
      </c>
      <c r="AF71" s="13"/>
      <c r="AG71" s="13"/>
      <c r="AH71" s="2"/>
      <c r="AI71" s="3"/>
    </row>
    <row r="72" spans="1:35" x14ac:dyDescent="0.25">
      <c r="A72" s="690">
        <v>41332</v>
      </c>
      <c r="B72" s="691" t="s">
        <v>351</v>
      </c>
      <c r="C72" s="691" t="s">
        <v>1509</v>
      </c>
      <c r="D72" s="66" t="s">
        <v>1234</v>
      </c>
      <c r="E72" s="9" t="s">
        <v>12</v>
      </c>
      <c r="F72" s="9">
        <v>60</v>
      </c>
      <c r="G72" s="66" t="s">
        <v>216</v>
      </c>
      <c r="H72" s="11"/>
      <c r="I72" s="11">
        <v>33</v>
      </c>
      <c r="J72" s="2">
        <v>4990.3</v>
      </c>
      <c r="K72" s="12">
        <f t="shared" si="7"/>
        <v>30860.005029757729</v>
      </c>
      <c r="L72" s="4">
        <v>140000621</v>
      </c>
      <c r="M72" s="13">
        <f t="shared" si="8"/>
        <v>14000062.100000001</v>
      </c>
      <c r="N72" s="13"/>
      <c r="O72" s="2">
        <f t="shared" si="9"/>
        <v>154000683.09999999</v>
      </c>
      <c r="P72" s="3" t="s">
        <v>7</v>
      </c>
      <c r="R72" s="19"/>
      <c r="T72" s="477">
        <v>41317</v>
      </c>
      <c r="U72" s="14" t="s">
        <v>1415</v>
      </c>
      <c r="V72" s="10" t="s">
        <v>1322</v>
      </c>
      <c r="W72" s="66" t="s">
        <v>1294</v>
      </c>
      <c r="X72" s="9" t="s">
        <v>51</v>
      </c>
      <c r="Y72" s="9">
        <v>70</v>
      </c>
      <c r="Z72" s="66" t="s">
        <v>110</v>
      </c>
      <c r="AA72" s="11">
        <v>20</v>
      </c>
      <c r="AB72" s="11"/>
      <c r="AC72" s="2">
        <v>756</v>
      </c>
      <c r="AD72" s="1">
        <f>(AE72/AC72)*1.101</f>
        <v>5500.0003531746024</v>
      </c>
      <c r="AE72" s="4">
        <v>3776567</v>
      </c>
      <c r="AF72" s="13">
        <f>AE72*10%</f>
        <v>377656.7</v>
      </c>
      <c r="AG72" s="13">
        <f>AE72*0.1%</f>
        <v>3776.567</v>
      </c>
      <c r="AH72" s="2">
        <f>AG72+AF72+AE72</f>
        <v>4158000.267</v>
      </c>
      <c r="AI72" s="3" t="s">
        <v>52</v>
      </c>
    </row>
    <row r="73" spans="1:35" x14ac:dyDescent="0.25">
      <c r="A73" s="690">
        <v>41332</v>
      </c>
      <c r="B73" s="691" t="s">
        <v>358</v>
      </c>
      <c r="C73" s="691" t="s">
        <v>1510</v>
      </c>
      <c r="D73" s="66" t="s">
        <v>1234</v>
      </c>
      <c r="E73" s="9" t="s">
        <v>12</v>
      </c>
      <c r="F73" s="9">
        <v>60</v>
      </c>
      <c r="G73" s="66" t="s">
        <v>216</v>
      </c>
      <c r="H73" s="11"/>
      <c r="I73" s="11">
        <v>36</v>
      </c>
      <c r="J73" s="2">
        <v>5464.8</v>
      </c>
      <c r="K73" s="12">
        <f t="shared" si="7"/>
        <v>30860.005032206122</v>
      </c>
      <c r="L73" s="4">
        <v>153312505</v>
      </c>
      <c r="M73" s="13">
        <f t="shared" si="8"/>
        <v>15331250.5</v>
      </c>
      <c r="N73" s="13"/>
      <c r="O73" s="2">
        <f t="shared" si="9"/>
        <v>168643755.5</v>
      </c>
      <c r="P73" s="3" t="s">
        <v>7</v>
      </c>
      <c r="R73" s="32" t="e">
        <f>SUM(#REF!)</f>
        <v>#REF!</v>
      </c>
      <c r="T73" s="477"/>
      <c r="U73" s="14"/>
      <c r="V73" s="10"/>
      <c r="W73" s="66"/>
      <c r="X73" s="9"/>
      <c r="Y73" s="9"/>
      <c r="Z73" s="66"/>
      <c r="AA73" s="11"/>
      <c r="AB73" s="11"/>
      <c r="AC73" s="2"/>
      <c r="AD73" s="1"/>
      <c r="AE73" s="4"/>
      <c r="AF73" s="13"/>
      <c r="AG73" s="13"/>
      <c r="AH73" s="2"/>
      <c r="AI73" s="3"/>
    </row>
    <row r="74" spans="1:35" x14ac:dyDescent="0.25">
      <c r="A74" s="690">
        <v>41332</v>
      </c>
      <c r="B74" s="691" t="s">
        <v>378</v>
      </c>
      <c r="C74" s="691" t="s">
        <v>1511</v>
      </c>
      <c r="D74" s="66" t="s">
        <v>1234</v>
      </c>
      <c r="E74" s="9" t="s">
        <v>12</v>
      </c>
      <c r="F74" s="9">
        <v>60</v>
      </c>
      <c r="G74" s="66">
        <v>52.5</v>
      </c>
      <c r="H74" s="11"/>
      <c r="I74" s="11">
        <v>30</v>
      </c>
      <c r="J74" s="2">
        <v>4526.25</v>
      </c>
      <c r="K74" s="12">
        <f t="shared" si="7"/>
        <v>30860.005015189177</v>
      </c>
      <c r="L74" s="4">
        <v>126981907</v>
      </c>
      <c r="M74" s="13">
        <f t="shared" si="8"/>
        <v>12698190.700000001</v>
      </c>
      <c r="N74" s="13"/>
      <c r="O74" s="2">
        <f t="shared" si="9"/>
        <v>139680097.69999999</v>
      </c>
      <c r="P74" s="3" t="s">
        <v>7</v>
      </c>
      <c r="R74" s="32">
        <f>SUM(J74:J78)</f>
        <v>5031.25</v>
      </c>
      <c r="T74" s="477">
        <v>41331</v>
      </c>
      <c r="U74" s="14" t="s">
        <v>333</v>
      </c>
      <c r="V74" s="10" t="s">
        <v>1334</v>
      </c>
      <c r="W74" s="66" t="s">
        <v>1289</v>
      </c>
      <c r="X74" s="9" t="s">
        <v>22</v>
      </c>
      <c r="Y74" s="9">
        <v>130</v>
      </c>
      <c r="Z74" s="66" t="s">
        <v>1526</v>
      </c>
      <c r="AA74" s="11"/>
      <c r="AB74" s="11">
        <v>6</v>
      </c>
      <c r="AC74" s="2">
        <v>541</v>
      </c>
      <c r="AD74" s="1">
        <f>(AE74/AC74)*1.101</f>
        <v>26974.5</v>
      </c>
      <c r="AE74" s="4">
        <v>13254500</v>
      </c>
      <c r="AF74" s="13">
        <f>AE74*10%</f>
        <v>1325450</v>
      </c>
      <c r="AG74" s="13">
        <f>AE74*0.1%</f>
        <v>13254.5</v>
      </c>
      <c r="AH74" s="2">
        <f>AG74+AF74+AE74</f>
        <v>14593204.5</v>
      </c>
      <c r="AI74" s="3" t="s">
        <v>23</v>
      </c>
    </row>
    <row r="75" spans="1:35" x14ac:dyDescent="0.25">
      <c r="A75" s="690">
        <v>41332</v>
      </c>
      <c r="B75" s="691" t="s">
        <v>362</v>
      </c>
      <c r="C75" s="691" t="s">
        <v>1512</v>
      </c>
      <c r="D75" s="66" t="s">
        <v>1302</v>
      </c>
      <c r="E75" s="9" t="s">
        <v>12</v>
      </c>
      <c r="F75" s="9">
        <v>60</v>
      </c>
      <c r="G75" s="66">
        <v>52.5</v>
      </c>
      <c r="H75" s="11"/>
      <c r="I75" s="11">
        <v>3</v>
      </c>
      <c r="J75" s="2">
        <v>505</v>
      </c>
      <c r="K75" s="12">
        <f t="shared" si="7"/>
        <v>30860.005544554457</v>
      </c>
      <c r="L75" s="4">
        <v>14167548</v>
      </c>
      <c r="M75" s="13">
        <f t="shared" si="8"/>
        <v>1416754.8</v>
      </c>
      <c r="N75" s="13"/>
      <c r="O75" s="2">
        <f t="shared" si="9"/>
        <v>15584302.800000001</v>
      </c>
      <c r="P75" s="3" t="s">
        <v>7</v>
      </c>
      <c r="Q75" s="19"/>
      <c r="R75" s="32">
        <f>J75+J76+J77+J78</f>
        <v>505</v>
      </c>
      <c r="T75" s="477"/>
      <c r="U75" s="14"/>
      <c r="V75" s="10"/>
      <c r="W75" s="66"/>
      <c r="X75" s="9"/>
      <c r="Y75" s="9"/>
      <c r="Z75" s="66"/>
      <c r="AA75" s="11"/>
      <c r="AB75" s="11"/>
      <c r="AC75" s="2"/>
      <c r="AD75" s="1"/>
      <c r="AE75" s="4"/>
      <c r="AF75" s="13"/>
      <c r="AG75" s="13"/>
      <c r="AH75" s="2"/>
      <c r="AI75" s="3"/>
    </row>
    <row r="76" spans="1:35" x14ac:dyDescent="0.25">
      <c r="A76" s="690"/>
      <c r="B76" s="691"/>
      <c r="C76" s="691"/>
      <c r="D76" s="66"/>
      <c r="E76" s="9"/>
      <c r="F76" s="9"/>
      <c r="G76" s="66"/>
      <c r="H76" s="11"/>
      <c r="I76" s="11"/>
      <c r="J76" s="2"/>
      <c r="K76" s="12"/>
      <c r="L76" s="4"/>
      <c r="M76" s="13"/>
      <c r="N76" s="13"/>
      <c r="O76" s="2"/>
      <c r="P76" s="3"/>
      <c r="Q76" s="19"/>
      <c r="T76" s="477">
        <v>41309</v>
      </c>
      <c r="U76" s="14" t="s">
        <v>1407</v>
      </c>
      <c r="V76" s="10" t="s">
        <v>1314</v>
      </c>
      <c r="W76" s="66" t="s">
        <v>1288</v>
      </c>
      <c r="X76" s="9" t="s">
        <v>44</v>
      </c>
      <c r="Y76" s="9">
        <v>120</v>
      </c>
      <c r="Z76" s="66" t="s">
        <v>103</v>
      </c>
      <c r="AA76" s="11"/>
      <c r="AB76" s="11">
        <v>20</v>
      </c>
      <c r="AC76" s="2">
        <v>188.4</v>
      </c>
      <c r="AD76" s="1">
        <f t="shared" ref="AD76:AD81" si="13">(AE76/AC76)*1.101</f>
        <v>16162.422866242037</v>
      </c>
      <c r="AE76" s="4">
        <v>2765668</v>
      </c>
      <c r="AF76" s="13">
        <f t="shared" ref="AF76:AF81" si="14">AE76*10%</f>
        <v>276566.8</v>
      </c>
      <c r="AG76" s="13">
        <f t="shared" ref="AG76:AG81" si="15">AE76*0.1%</f>
        <v>2765.6680000000001</v>
      </c>
      <c r="AH76" s="2">
        <f t="shared" ref="AH76:AH81" si="16">AG76+AF76+AE76</f>
        <v>3045000.4679999999</v>
      </c>
      <c r="AI76" s="3" t="s">
        <v>37</v>
      </c>
    </row>
    <row r="77" spans="1:35" x14ac:dyDescent="0.25">
      <c r="A77" s="690"/>
      <c r="B77" s="691"/>
      <c r="C77" s="691"/>
      <c r="D77" s="66"/>
      <c r="E77" s="9"/>
      <c r="F77" s="9"/>
      <c r="G77" s="21"/>
      <c r="H77" s="17"/>
      <c r="I77" s="17"/>
      <c r="J77" s="13"/>
      <c r="K77" s="12"/>
      <c r="L77" s="4"/>
      <c r="M77" s="13"/>
      <c r="N77" s="13"/>
      <c r="O77" s="13"/>
      <c r="P77" s="3"/>
      <c r="T77" s="477">
        <v>41309</v>
      </c>
      <c r="U77" s="14" t="s">
        <v>1407</v>
      </c>
      <c r="V77" s="10" t="s">
        <v>1314</v>
      </c>
      <c r="W77" s="66" t="s">
        <v>1288</v>
      </c>
      <c r="X77" s="9" t="s">
        <v>44</v>
      </c>
      <c r="Y77" s="9">
        <v>120</v>
      </c>
      <c r="Z77" s="66" t="s">
        <v>1531</v>
      </c>
      <c r="AA77" s="11">
        <v>8</v>
      </c>
      <c r="AB77" s="11"/>
      <c r="AC77" s="2">
        <v>198</v>
      </c>
      <c r="AD77" s="1">
        <f t="shared" si="13"/>
        <v>13151.517287878789</v>
      </c>
      <c r="AE77" s="4">
        <v>2365123</v>
      </c>
      <c r="AF77" s="13">
        <f t="shared" si="14"/>
        <v>236512.30000000002</v>
      </c>
      <c r="AG77" s="13">
        <f t="shared" si="15"/>
        <v>2365.123</v>
      </c>
      <c r="AH77" s="2">
        <f t="shared" si="16"/>
        <v>2604000.423</v>
      </c>
      <c r="AI77" s="3" t="s">
        <v>37</v>
      </c>
    </row>
    <row r="78" spans="1:35" x14ac:dyDescent="0.25">
      <c r="A78" s="690"/>
      <c r="B78" s="691"/>
      <c r="C78" s="691"/>
      <c r="D78" s="66"/>
      <c r="E78" s="14"/>
      <c r="F78" s="14"/>
      <c r="G78" s="21"/>
      <c r="H78" s="31"/>
      <c r="I78" s="31"/>
      <c r="J78" s="6"/>
      <c r="K78" s="5"/>
      <c r="L78" s="8"/>
      <c r="M78" s="6"/>
      <c r="N78" s="6"/>
      <c r="O78" s="6"/>
      <c r="P78" s="7"/>
      <c r="T78" s="477">
        <v>41319</v>
      </c>
      <c r="U78" s="14" t="s">
        <v>1421</v>
      </c>
      <c r="V78" s="10" t="s">
        <v>1328</v>
      </c>
      <c r="W78" s="66" t="s">
        <v>1401</v>
      </c>
      <c r="X78" s="9" t="s">
        <v>44</v>
      </c>
      <c r="Y78" s="9">
        <v>120</v>
      </c>
      <c r="Z78" s="66" t="s">
        <v>103</v>
      </c>
      <c r="AA78" s="11"/>
      <c r="AB78" s="11">
        <v>60</v>
      </c>
      <c r="AC78" s="2">
        <v>565.20000000000005</v>
      </c>
      <c r="AD78" s="1">
        <f t="shared" si="13"/>
        <v>16666.666061571123</v>
      </c>
      <c r="AE78" s="4">
        <v>8555858</v>
      </c>
      <c r="AF78" s="13">
        <f t="shared" si="14"/>
        <v>855585.8</v>
      </c>
      <c r="AG78" s="13">
        <f t="shared" si="15"/>
        <v>8555.8580000000002</v>
      </c>
      <c r="AH78" s="2">
        <f t="shared" si="16"/>
        <v>9419999.6579999998</v>
      </c>
      <c r="AI78" s="3" t="s">
        <v>59</v>
      </c>
    </row>
    <row r="79" spans="1:35" x14ac:dyDescent="0.25">
      <c r="A79" s="690">
        <v>41312</v>
      </c>
      <c r="B79" s="691" t="s">
        <v>1427</v>
      </c>
      <c r="C79" s="691" t="s">
        <v>1516</v>
      </c>
      <c r="D79" s="66" t="s">
        <v>1234</v>
      </c>
      <c r="E79" s="14" t="s">
        <v>12</v>
      </c>
      <c r="F79" s="14">
        <v>60</v>
      </c>
      <c r="G79" s="21" t="s">
        <v>231</v>
      </c>
      <c r="H79" s="31"/>
      <c r="I79" s="31">
        <v>24</v>
      </c>
      <c r="J79" s="6">
        <v>5928</v>
      </c>
      <c r="K79" s="5">
        <f>L79/J79*1.1</f>
        <v>30860.004925775978</v>
      </c>
      <c r="L79" s="8">
        <v>166307372</v>
      </c>
      <c r="M79" s="6">
        <f>L79*10%</f>
        <v>16630737.200000001</v>
      </c>
      <c r="N79" s="6"/>
      <c r="O79" s="6">
        <f>N79+M79+L79</f>
        <v>182938109.19999999</v>
      </c>
      <c r="P79" s="7" t="s">
        <v>7</v>
      </c>
      <c r="T79" s="477">
        <v>41325</v>
      </c>
      <c r="U79" s="14" t="s">
        <v>1423</v>
      </c>
      <c r="V79" s="10" t="s">
        <v>1330</v>
      </c>
      <c r="W79" s="66" t="s">
        <v>1299</v>
      </c>
      <c r="X79" s="9" t="s">
        <v>44</v>
      </c>
      <c r="Y79" s="9">
        <v>120</v>
      </c>
      <c r="Z79" s="66" t="s">
        <v>103</v>
      </c>
      <c r="AA79" s="11"/>
      <c r="AB79" s="11">
        <v>40</v>
      </c>
      <c r="AC79" s="2">
        <v>376.8</v>
      </c>
      <c r="AD79" s="1">
        <f t="shared" si="13"/>
        <v>16162.419944267514</v>
      </c>
      <c r="AE79" s="4">
        <v>5531335</v>
      </c>
      <c r="AF79" s="13">
        <f t="shared" si="14"/>
        <v>553133.5</v>
      </c>
      <c r="AG79" s="13">
        <f t="shared" si="15"/>
        <v>5531.335</v>
      </c>
      <c r="AH79" s="2">
        <f t="shared" si="16"/>
        <v>6089999.835</v>
      </c>
      <c r="AI79" s="3" t="s">
        <v>60</v>
      </c>
    </row>
    <row r="80" spans="1:35" x14ac:dyDescent="0.25">
      <c r="A80" s="690">
        <v>41312</v>
      </c>
      <c r="B80" s="691" t="s">
        <v>1428</v>
      </c>
      <c r="C80" s="691" t="s">
        <v>1517</v>
      </c>
      <c r="D80" s="66" t="s">
        <v>1234</v>
      </c>
      <c r="E80" s="14" t="s">
        <v>12</v>
      </c>
      <c r="F80" s="14">
        <v>60</v>
      </c>
      <c r="G80" s="21" t="s">
        <v>231</v>
      </c>
      <c r="H80" s="31"/>
      <c r="I80" s="31">
        <v>24</v>
      </c>
      <c r="J80" s="6">
        <v>5949</v>
      </c>
      <c r="K80" s="5">
        <f t="shared" ref="K80:K82" si="17">L80/J80*1.1</f>
        <v>30860.005009245255</v>
      </c>
      <c r="L80" s="8">
        <v>166896518</v>
      </c>
      <c r="M80" s="6">
        <f t="shared" ref="M80:M82" si="18">L80*10%</f>
        <v>16689651.800000001</v>
      </c>
      <c r="N80" s="6"/>
      <c r="O80" s="6">
        <f t="shared" ref="O80:O82" si="19">N80+M80+L80</f>
        <v>183586169.80000001</v>
      </c>
      <c r="P80" s="7" t="s">
        <v>7</v>
      </c>
      <c r="T80" s="477">
        <v>41331</v>
      </c>
      <c r="U80" s="14" t="s">
        <v>1425</v>
      </c>
      <c r="V80" s="10" t="s">
        <v>1332</v>
      </c>
      <c r="W80" s="66" t="s">
        <v>1300</v>
      </c>
      <c r="X80" s="9" t="s">
        <v>44</v>
      </c>
      <c r="Y80" s="9">
        <v>120</v>
      </c>
      <c r="Z80" s="66" t="s">
        <v>103</v>
      </c>
      <c r="AA80" s="11"/>
      <c r="AB80" s="11">
        <v>40</v>
      </c>
      <c r="AC80" s="2">
        <v>376.8</v>
      </c>
      <c r="AD80" s="1">
        <f t="shared" si="13"/>
        <v>16162.419944267514</v>
      </c>
      <c r="AE80" s="4">
        <v>5531335</v>
      </c>
      <c r="AF80" s="13">
        <f t="shared" si="14"/>
        <v>553133.5</v>
      </c>
      <c r="AG80" s="13">
        <f t="shared" si="15"/>
        <v>5531.335</v>
      </c>
      <c r="AH80" s="2">
        <f t="shared" si="16"/>
        <v>6089999.835</v>
      </c>
      <c r="AI80" s="3" t="s">
        <v>37</v>
      </c>
    </row>
    <row r="81" spans="1:35" x14ac:dyDescent="0.25">
      <c r="A81" s="690">
        <v>41330</v>
      </c>
      <c r="B81" s="691" t="s">
        <v>1429</v>
      </c>
      <c r="C81" s="691" t="s">
        <v>1518</v>
      </c>
      <c r="D81" s="66" t="s">
        <v>1234</v>
      </c>
      <c r="E81" s="14" t="s">
        <v>12</v>
      </c>
      <c r="F81" s="14">
        <v>60</v>
      </c>
      <c r="G81" s="21" t="s">
        <v>231</v>
      </c>
      <c r="H81" s="31"/>
      <c r="I81" s="31">
        <v>24</v>
      </c>
      <c r="J81" s="6">
        <v>5995</v>
      </c>
      <c r="K81" s="5">
        <f t="shared" si="17"/>
        <v>30860.004954128442</v>
      </c>
      <c r="L81" s="8">
        <v>168187027</v>
      </c>
      <c r="M81" s="6">
        <f t="shared" si="18"/>
        <v>16818702.699999999</v>
      </c>
      <c r="N81" s="6"/>
      <c r="O81" s="6">
        <f t="shared" si="19"/>
        <v>185005729.69999999</v>
      </c>
      <c r="P81" s="7" t="s">
        <v>7</v>
      </c>
      <c r="T81" s="477">
        <v>41331</v>
      </c>
      <c r="U81" s="14" t="s">
        <v>327</v>
      </c>
      <c r="V81" s="10" t="s">
        <v>1335</v>
      </c>
      <c r="W81" s="66" t="s">
        <v>1241</v>
      </c>
      <c r="X81" s="9" t="s">
        <v>44</v>
      </c>
      <c r="Y81" s="9">
        <v>120</v>
      </c>
      <c r="Z81" s="66" t="s">
        <v>1531</v>
      </c>
      <c r="AA81" s="11">
        <v>32</v>
      </c>
      <c r="AB81" s="11"/>
      <c r="AC81" s="2">
        <v>792</v>
      </c>
      <c r="AD81" s="1">
        <f t="shared" si="13"/>
        <v>13151.515897727273</v>
      </c>
      <c r="AE81" s="4">
        <v>9460491</v>
      </c>
      <c r="AF81" s="13">
        <f t="shared" si="14"/>
        <v>946049.10000000009</v>
      </c>
      <c r="AG81" s="13">
        <f t="shared" si="15"/>
        <v>9460.491</v>
      </c>
      <c r="AH81" s="2">
        <f t="shared" si="16"/>
        <v>10416000.591</v>
      </c>
      <c r="AI81" s="3" t="s">
        <v>37</v>
      </c>
    </row>
    <row r="82" spans="1:35" x14ac:dyDescent="0.25">
      <c r="A82" s="690">
        <v>41330</v>
      </c>
      <c r="B82" s="691" t="s">
        <v>1430</v>
      </c>
      <c r="C82" s="691" t="s">
        <v>1519</v>
      </c>
      <c r="D82" s="66" t="s">
        <v>1234</v>
      </c>
      <c r="E82" s="14" t="s">
        <v>12</v>
      </c>
      <c r="F82" s="14">
        <v>60</v>
      </c>
      <c r="G82" s="21" t="s">
        <v>231</v>
      </c>
      <c r="H82" s="31"/>
      <c r="I82" s="31">
        <v>24</v>
      </c>
      <c r="J82" s="6">
        <v>5962</v>
      </c>
      <c r="K82" s="5">
        <f t="shared" si="17"/>
        <v>30860.004981549817</v>
      </c>
      <c r="L82" s="8">
        <v>167261227</v>
      </c>
      <c r="M82" s="6">
        <f t="shared" si="18"/>
        <v>16726122.700000001</v>
      </c>
      <c r="N82" s="6"/>
      <c r="O82" s="6">
        <f t="shared" si="19"/>
        <v>183987349.69999999</v>
      </c>
      <c r="P82" s="7" t="s">
        <v>7</v>
      </c>
      <c r="R82" s="32"/>
      <c r="T82" s="477"/>
      <c r="U82" s="14"/>
      <c r="V82" s="10"/>
      <c r="W82" s="66"/>
      <c r="X82" s="9"/>
      <c r="Y82" s="9"/>
      <c r="Z82" s="66"/>
      <c r="AA82" s="11"/>
      <c r="AB82" s="11"/>
      <c r="AC82" s="2">
        <f>SUM(AC76:AC81)</f>
        <v>2497.1999999999998</v>
      </c>
      <c r="AD82" s="1"/>
      <c r="AE82" s="2">
        <f>SUM(AE76:AE81)</f>
        <v>34209810</v>
      </c>
      <c r="AF82" s="13"/>
      <c r="AG82" s="13"/>
      <c r="AH82" s="2"/>
      <c r="AI82" s="3"/>
    </row>
    <row r="83" spans="1:35" x14ac:dyDescent="0.25">
      <c r="A83" s="690"/>
      <c r="B83" s="691"/>
      <c r="C83" s="691"/>
      <c r="D83" s="66"/>
      <c r="E83" s="14"/>
      <c r="F83" s="14"/>
      <c r="G83" s="21"/>
      <c r="H83" s="31"/>
      <c r="I83" s="31"/>
      <c r="J83" s="6"/>
      <c r="K83" s="5"/>
      <c r="L83" s="8"/>
      <c r="M83" s="6"/>
      <c r="N83" s="6"/>
      <c r="O83" s="6"/>
      <c r="P83" s="7"/>
      <c r="R83" s="32"/>
      <c r="S83" s="19"/>
      <c r="T83" s="477">
        <v>41310</v>
      </c>
      <c r="U83" s="14" t="s">
        <v>1402</v>
      </c>
      <c r="V83" s="10" t="s">
        <v>1342</v>
      </c>
      <c r="W83" s="66" t="s">
        <v>1399</v>
      </c>
      <c r="X83" s="14" t="s">
        <v>9</v>
      </c>
      <c r="Y83" s="14">
        <v>28</v>
      </c>
      <c r="Z83" s="66" t="s">
        <v>149</v>
      </c>
      <c r="AA83" s="15">
        <v>1000</v>
      </c>
      <c r="AB83" s="15"/>
      <c r="AC83" s="16">
        <f t="shared" ref="AC83:AC90" si="20">AA83*5.46</f>
        <v>5460</v>
      </c>
      <c r="AD83" s="7">
        <f t="shared" ref="AD83:AD90" si="21">AE83/AA83*1.101</f>
        <v>70999.999830000001</v>
      </c>
      <c r="AE83" s="16">
        <v>64486830</v>
      </c>
      <c r="AF83" s="6">
        <f t="shared" ref="AF83:AF90" si="22">AE83*10%</f>
        <v>6448683</v>
      </c>
      <c r="AG83" s="6">
        <f t="shared" ref="AG83:AG90" si="23">AE83*0.1%</f>
        <v>64486.83</v>
      </c>
      <c r="AH83" s="16">
        <f t="shared" ref="AH83:AH90" si="24">AG83+AF83+AE83</f>
        <v>70999999.829999998</v>
      </c>
      <c r="AI83" s="7" t="s">
        <v>41</v>
      </c>
    </row>
    <row r="84" spans="1:35" x14ac:dyDescent="0.25">
      <c r="A84" s="694"/>
      <c r="B84" s="695"/>
      <c r="C84" s="695"/>
      <c r="D84" s="23"/>
      <c r="E84" s="22"/>
      <c r="F84" s="22"/>
      <c r="G84" s="23"/>
      <c r="H84" s="26"/>
      <c r="I84" s="26"/>
      <c r="J84" s="27"/>
      <c r="K84" s="28"/>
      <c r="L84" s="29"/>
      <c r="M84" s="27"/>
      <c r="N84" s="27"/>
      <c r="O84" s="27"/>
      <c r="P84" s="30"/>
      <c r="R84" s="19"/>
      <c r="S84" s="19"/>
      <c r="T84" s="477">
        <v>41317</v>
      </c>
      <c r="U84" s="14" t="s">
        <v>1403</v>
      </c>
      <c r="V84" s="10" t="s">
        <v>1343</v>
      </c>
      <c r="W84" s="66" t="s">
        <v>1402</v>
      </c>
      <c r="X84" s="14" t="s">
        <v>9</v>
      </c>
      <c r="Y84" s="14">
        <v>28</v>
      </c>
      <c r="Z84" s="21" t="s">
        <v>149</v>
      </c>
      <c r="AA84" s="31">
        <v>3500</v>
      </c>
      <c r="AB84" s="31"/>
      <c r="AC84" s="6">
        <f t="shared" si="20"/>
        <v>19110</v>
      </c>
      <c r="AD84" s="7">
        <f t="shared" si="21"/>
        <v>67000.000769999999</v>
      </c>
      <c r="AE84" s="16">
        <v>212988195</v>
      </c>
      <c r="AF84" s="6">
        <f t="shared" si="22"/>
        <v>21298819.5</v>
      </c>
      <c r="AG84" s="6">
        <f t="shared" si="23"/>
        <v>212988.19500000001</v>
      </c>
      <c r="AH84" s="6">
        <f t="shared" si="24"/>
        <v>234500002.69499999</v>
      </c>
      <c r="AI84" s="7" t="s">
        <v>63</v>
      </c>
    </row>
    <row r="85" spans="1:35" x14ac:dyDescent="0.25">
      <c r="A85" s="684">
        <v>41310</v>
      </c>
      <c r="B85" s="685" t="s">
        <v>1402</v>
      </c>
      <c r="C85" s="685" t="s">
        <v>1342</v>
      </c>
      <c r="D85" s="68" t="s">
        <v>1399</v>
      </c>
      <c r="E85" s="101" t="s">
        <v>9</v>
      </c>
      <c r="F85" s="101">
        <v>28</v>
      </c>
      <c r="G85" s="68" t="s">
        <v>149</v>
      </c>
      <c r="H85" s="108">
        <v>1000</v>
      </c>
      <c r="I85" s="108"/>
      <c r="J85" s="109">
        <f>H85*5.46</f>
        <v>5460</v>
      </c>
      <c r="K85" s="107">
        <f>L85/H85*1.101</f>
        <v>70999.999830000001</v>
      </c>
      <c r="L85" s="109">
        <v>64486830</v>
      </c>
      <c r="M85" s="109">
        <f>L85*10%</f>
        <v>6448683</v>
      </c>
      <c r="N85" s="109">
        <f>L85*0.1%</f>
        <v>64486.83</v>
      </c>
      <c r="O85" s="109">
        <f>N85+M85+L85</f>
        <v>70999999.829999998</v>
      </c>
      <c r="P85" s="107" t="s">
        <v>41</v>
      </c>
      <c r="R85" s="32"/>
      <c r="T85" s="477">
        <v>41318</v>
      </c>
      <c r="U85" s="14" t="s">
        <v>1405</v>
      </c>
      <c r="V85" s="10" t="s">
        <v>1344</v>
      </c>
      <c r="W85" s="66" t="s">
        <v>1400</v>
      </c>
      <c r="X85" s="14" t="s">
        <v>9</v>
      </c>
      <c r="Y85" s="14">
        <v>28</v>
      </c>
      <c r="Z85" s="21" t="s">
        <v>149</v>
      </c>
      <c r="AA85" s="31">
        <v>1000</v>
      </c>
      <c r="AB85" s="31"/>
      <c r="AC85" s="6">
        <f t="shared" si="20"/>
        <v>5460</v>
      </c>
      <c r="AD85" s="7">
        <f t="shared" si="21"/>
        <v>70999.999830000001</v>
      </c>
      <c r="AE85" s="16">
        <v>64486830</v>
      </c>
      <c r="AF85" s="6">
        <f t="shared" si="22"/>
        <v>6448683</v>
      </c>
      <c r="AG85" s="6">
        <f t="shared" si="23"/>
        <v>64486.83</v>
      </c>
      <c r="AH85" s="6">
        <f t="shared" si="24"/>
        <v>70999999.829999998</v>
      </c>
      <c r="AI85" s="7" t="s">
        <v>64</v>
      </c>
    </row>
    <row r="86" spans="1:35" x14ac:dyDescent="0.25">
      <c r="A86" s="686">
        <v>41317</v>
      </c>
      <c r="B86" s="687" t="s">
        <v>1403</v>
      </c>
      <c r="C86" s="687" t="s">
        <v>1343</v>
      </c>
      <c r="D86" s="77" t="s">
        <v>1402</v>
      </c>
      <c r="E86" s="110" t="s">
        <v>9</v>
      </c>
      <c r="F86" s="110">
        <v>28</v>
      </c>
      <c r="G86" s="77" t="s">
        <v>149</v>
      </c>
      <c r="H86" s="111">
        <v>3500</v>
      </c>
      <c r="I86" s="111"/>
      <c r="J86" s="112">
        <f t="shared" ref="J86:J93" si="25">H86*5.46</f>
        <v>19110</v>
      </c>
      <c r="K86" s="113">
        <f t="shared" ref="K86:K93" si="26">L86/H86*1.101</f>
        <v>67000.000769999999</v>
      </c>
      <c r="L86" s="112">
        <v>212988195</v>
      </c>
      <c r="M86" s="112">
        <f t="shared" ref="M86:M93" si="27">L86*10%</f>
        <v>21298819.5</v>
      </c>
      <c r="N86" s="112">
        <f t="shared" ref="N86:N93" si="28">L86*0.1%</f>
        <v>212988.19500000001</v>
      </c>
      <c r="O86" s="112">
        <f t="shared" ref="O86:O93" si="29">N86+M86+L86</f>
        <v>234500002.69499999</v>
      </c>
      <c r="P86" s="113" t="s">
        <v>63</v>
      </c>
      <c r="R86" s="20"/>
      <c r="T86" s="477">
        <v>41319</v>
      </c>
      <c r="U86" s="14" t="s">
        <v>1406</v>
      </c>
      <c r="V86" s="10" t="s">
        <v>1345</v>
      </c>
      <c r="W86" s="66" t="s">
        <v>1398</v>
      </c>
      <c r="X86" s="14" t="s">
        <v>9</v>
      </c>
      <c r="Y86" s="14">
        <v>28</v>
      </c>
      <c r="Z86" s="21" t="s">
        <v>149</v>
      </c>
      <c r="AA86" s="31">
        <v>1000</v>
      </c>
      <c r="AB86" s="31"/>
      <c r="AC86" s="6">
        <f t="shared" si="20"/>
        <v>5460</v>
      </c>
      <c r="AD86" s="7">
        <f t="shared" si="21"/>
        <v>70999.999830000001</v>
      </c>
      <c r="AE86" s="16">
        <v>64486830</v>
      </c>
      <c r="AF86" s="6">
        <f t="shared" si="22"/>
        <v>6448683</v>
      </c>
      <c r="AG86" s="6">
        <f t="shared" si="23"/>
        <v>64486.83</v>
      </c>
      <c r="AH86" s="6">
        <f t="shared" si="24"/>
        <v>70999999.829999998</v>
      </c>
      <c r="AI86" s="7" t="s">
        <v>41</v>
      </c>
    </row>
    <row r="87" spans="1:35" x14ac:dyDescent="0.25">
      <c r="A87" s="686">
        <v>41318</v>
      </c>
      <c r="B87" s="687" t="s">
        <v>1405</v>
      </c>
      <c r="C87" s="687" t="s">
        <v>1344</v>
      </c>
      <c r="D87" s="77" t="s">
        <v>1400</v>
      </c>
      <c r="E87" s="110" t="s">
        <v>9</v>
      </c>
      <c r="F87" s="110">
        <v>28</v>
      </c>
      <c r="G87" s="77" t="s">
        <v>149</v>
      </c>
      <c r="H87" s="111">
        <v>1000</v>
      </c>
      <c r="I87" s="111"/>
      <c r="J87" s="112">
        <f t="shared" si="25"/>
        <v>5460</v>
      </c>
      <c r="K87" s="113">
        <f t="shared" si="26"/>
        <v>70999.999830000001</v>
      </c>
      <c r="L87" s="112">
        <v>64486830</v>
      </c>
      <c r="M87" s="112">
        <f t="shared" si="27"/>
        <v>6448683</v>
      </c>
      <c r="N87" s="112">
        <f t="shared" si="28"/>
        <v>64486.83</v>
      </c>
      <c r="O87" s="112">
        <f t="shared" si="29"/>
        <v>70999999.829999998</v>
      </c>
      <c r="P87" s="113" t="s">
        <v>64</v>
      </c>
      <c r="T87" s="477">
        <v>41323</v>
      </c>
      <c r="U87" s="14" t="s">
        <v>1404</v>
      </c>
      <c r="V87" s="10" t="s">
        <v>1346</v>
      </c>
      <c r="W87" s="66" t="s">
        <v>1403</v>
      </c>
      <c r="X87" s="14" t="s">
        <v>9</v>
      </c>
      <c r="Y87" s="14">
        <v>28</v>
      </c>
      <c r="Z87" s="21" t="s">
        <v>149</v>
      </c>
      <c r="AA87" s="31">
        <v>100</v>
      </c>
      <c r="AB87" s="31"/>
      <c r="AC87" s="6">
        <f t="shared" si="20"/>
        <v>546</v>
      </c>
      <c r="AD87" s="7">
        <f t="shared" si="21"/>
        <v>78950.001539999997</v>
      </c>
      <c r="AE87" s="16">
        <v>7170754</v>
      </c>
      <c r="AF87" s="6">
        <f t="shared" si="22"/>
        <v>717075.4</v>
      </c>
      <c r="AG87" s="6">
        <f t="shared" si="23"/>
        <v>7170.7539999999999</v>
      </c>
      <c r="AH87" s="6">
        <f t="shared" si="24"/>
        <v>7895000.1540000001</v>
      </c>
      <c r="AI87" s="7" t="s">
        <v>40</v>
      </c>
    </row>
    <row r="88" spans="1:35" x14ac:dyDescent="0.25">
      <c r="A88" s="686">
        <v>41319</v>
      </c>
      <c r="B88" s="687" t="s">
        <v>1406</v>
      </c>
      <c r="C88" s="687" t="s">
        <v>1345</v>
      </c>
      <c r="D88" s="77" t="s">
        <v>1398</v>
      </c>
      <c r="E88" s="110" t="s">
        <v>9</v>
      </c>
      <c r="F88" s="110">
        <v>28</v>
      </c>
      <c r="G88" s="77" t="s">
        <v>149</v>
      </c>
      <c r="H88" s="111">
        <v>1000</v>
      </c>
      <c r="I88" s="111"/>
      <c r="J88" s="112">
        <f t="shared" si="25"/>
        <v>5460</v>
      </c>
      <c r="K88" s="113">
        <f t="shared" si="26"/>
        <v>70999.999830000001</v>
      </c>
      <c r="L88" s="112">
        <v>64486830</v>
      </c>
      <c r="M88" s="112">
        <f t="shared" si="27"/>
        <v>6448683</v>
      </c>
      <c r="N88" s="112">
        <f t="shared" si="28"/>
        <v>64486.83</v>
      </c>
      <c r="O88" s="112">
        <f t="shared" si="29"/>
        <v>70999999.829999998</v>
      </c>
      <c r="P88" s="113" t="s">
        <v>41</v>
      </c>
      <c r="T88" s="477">
        <v>41331</v>
      </c>
      <c r="U88" s="14" t="s">
        <v>1520</v>
      </c>
      <c r="V88" s="10" t="s">
        <v>1347</v>
      </c>
      <c r="W88" s="66" t="s">
        <v>1404</v>
      </c>
      <c r="X88" s="14" t="s">
        <v>9</v>
      </c>
      <c r="Y88" s="14">
        <v>28</v>
      </c>
      <c r="Z88" s="66" t="s">
        <v>149</v>
      </c>
      <c r="AA88" s="15">
        <v>1000</v>
      </c>
      <c r="AB88" s="15"/>
      <c r="AC88" s="16">
        <f t="shared" si="20"/>
        <v>5460</v>
      </c>
      <c r="AD88" s="7">
        <f t="shared" si="21"/>
        <v>70999.999830000001</v>
      </c>
      <c r="AE88" s="16">
        <v>64486830</v>
      </c>
      <c r="AF88" s="16">
        <f t="shared" si="22"/>
        <v>6448683</v>
      </c>
      <c r="AG88" s="16">
        <f t="shared" si="23"/>
        <v>64486.83</v>
      </c>
      <c r="AH88" s="16">
        <f t="shared" si="24"/>
        <v>70999999.829999998</v>
      </c>
      <c r="AI88" s="7" t="s">
        <v>41</v>
      </c>
    </row>
    <row r="89" spans="1:35" x14ac:dyDescent="0.25">
      <c r="A89" s="688">
        <v>41323</v>
      </c>
      <c r="B89" s="689" t="s">
        <v>1404</v>
      </c>
      <c r="C89" s="689" t="s">
        <v>1346</v>
      </c>
      <c r="D89" s="86" t="s">
        <v>1403</v>
      </c>
      <c r="E89" s="114" t="s">
        <v>9</v>
      </c>
      <c r="F89" s="114">
        <v>28</v>
      </c>
      <c r="G89" s="86" t="s">
        <v>149</v>
      </c>
      <c r="H89" s="115">
        <v>100</v>
      </c>
      <c r="I89" s="115"/>
      <c r="J89" s="116">
        <f t="shared" si="25"/>
        <v>546</v>
      </c>
      <c r="K89" s="117">
        <f t="shared" si="26"/>
        <v>78950.001539999997</v>
      </c>
      <c r="L89" s="116">
        <v>7170754</v>
      </c>
      <c r="M89" s="116">
        <f t="shared" si="27"/>
        <v>717075.4</v>
      </c>
      <c r="N89" s="116">
        <f t="shared" si="28"/>
        <v>7170.7539999999999</v>
      </c>
      <c r="O89" s="116">
        <f t="shared" si="29"/>
        <v>7895000.1540000001</v>
      </c>
      <c r="P89" s="117" t="s">
        <v>40</v>
      </c>
      <c r="T89" s="477">
        <v>41332</v>
      </c>
      <c r="U89" s="14" t="s">
        <v>1521</v>
      </c>
      <c r="V89" s="10" t="s">
        <v>1513</v>
      </c>
      <c r="W89" s="66" t="s">
        <v>1405</v>
      </c>
      <c r="X89" s="14" t="s">
        <v>65</v>
      </c>
      <c r="Y89" s="14">
        <v>28</v>
      </c>
      <c r="Z89" s="66" t="s">
        <v>149</v>
      </c>
      <c r="AA89" s="15">
        <v>1000</v>
      </c>
      <c r="AB89" s="15"/>
      <c r="AC89" s="16">
        <f t="shared" si="20"/>
        <v>5460</v>
      </c>
      <c r="AD89" s="7">
        <f t="shared" si="21"/>
        <v>70500.002699999997</v>
      </c>
      <c r="AE89" s="16">
        <v>64032700</v>
      </c>
      <c r="AF89" s="16">
        <f t="shared" si="22"/>
        <v>6403270</v>
      </c>
      <c r="AG89" s="16">
        <f t="shared" si="23"/>
        <v>64032.700000000004</v>
      </c>
      <c r="AH89" s="16">
        <f t="shared" si="24"/>
        <v>70500002.700000003</v>
      </c>
      <c r="AI89" s="7" t="s">
        <v>66</v>
      </c>
    </row>
    <row r="90" spans="1:35" x14ac:dyDescent="0.25">
      <c r="A90" s="690">
        <v>41331</v>
      </c>
      <c r="B90" s="691" t="s">
        <v>1520</v>
      </c>
      <c r="C90" s="691" t="s">
        <v>1347</v>
      </c>
      <c r="D90" s="66" t="s">
        <v>1404</v>
      </c>
      <c r="E90" s="14" t="s">
        <v>9</v>
      </c>
      <c r="F90" s="14">
        <v>28</v>
      </c>
      <c r="G90" s="66" t="s">
        <v>149</v>
      </c>
      <c r="H90" s="15">
        <v>1000</v>
      </c>
      <c r="I90" s="15"/>
      <c r="J90" s="16">
        <f t="shared" si="25"/>
        <v>5460</v>
      </c>
      <c r="K90" s="7">
        <f t="shared" si="26"/>
        <v>70999.999830000001</v>
      </c>
      <c r="L90" s="16">
        <v>64486830</v>
      </c>
      <c r="M90" s="16">
        <f t="shared" si="27"/>
        <v>6448683</v>
      </c>
      <c r="N90" s="16">
        <f t="shared" si="28"/>
        <v>64486.83</v>
      </c>
      <c r="O90" s="16">
        <f t="shared" si="29"/>
        <v>70999999.829999998</v>
      </c>
      <c r="P90" s="7" t="s">
        <v>41</v>
      </c>
      <c r="T90" s="477">
        <v>41333</v>
      </c>
      <c r="U90" s="14" t="s">
        <v>1523</v>
      </c>
      <c r="V90" s="10" t="s">
        <v>1515</v>
      </c>
      <c r="W90" s="66" t="s">
        <v>1405</v>
      </c>
      <c r="X90" s="14" t="s">
        <v>65</v>
      </c>
      <c r="Y90" s="14">
        <v>28</v>
      </c>
      <c r="Z90" s="66" t="s">
        <v>149</v>
      </c>
      <c r="AA90" s="15">
        <v>1000</v>
      </c>
      <c r="AB90" s="15"/>
      <c r="AC90" s="16">
        <f t="shared" si="20"/>
        <v>5460</v>
      </c>
      <c r="AD90" s="7">
        <f t="shared" si="21"/>
        <v>70500.002699999997</v>
      </c>
      <c r="AE90" s="16">
        <v>64032700</v>
      </c>
      <c r="AF90" s="16">
        <f t="shared" si="22"/>
        <v>6403270</v>
      </c>
      <c r="AG90" s="16">
        <f t="shared" si="23"/>
        <v>64032.700000000004</v>
      </c>
      <c r="AH90" s="16">
        <f t="shared" si="24"/>
        <v>70500002.700000003</v>
      </c>
      <c r="AI90" s="7" t="s">
        <v>67</v>
      </c>
    </row>
    <row r="91" spans="1:35" x14ac:dyDescent="0.25">
      <c r="A91" s="690">
        <v>41332</v>
      </c>
      <c r="B91" s="691" t="s">
        <v>1521</v>
      </c>
      <c r="C91" s="691" t="s">
        <v>1513</v>
      </c>
      <c r="D91" s="66" t="s">
        <v>1405</v>
      </c>
      <c r="E91" s="14" t="s">
        <v>65</v>
      </c>
      <c r="F91" s="14">
        <v>28</v>
      </c>
      <c r="G91" s="66" t="s">
        <v>149</v>
      </c>
      <c r="H91" s="15">
        <v>1000</v>
      </c>
      <c r="I91" s="15"/>
      <c r="J91" s="16">
        <f t="shared" si="25"/>
        <v>5460</v>
      </c>
      <c r="K91" s="7">
        <f t="shared" si="26"/>
        <v>70500.002699999997</v>
      </c>
      <c r="L91" s="16">
        <v>64032700</v>
      </c>
      <c r="M91" s="16">
        <f t="shared" si="27"/>
        <v>6403270</v>
      </c>
      <c r="N91" s="16">
        <f t="shared" si="28"/>
        <v>64032.700000000004</v>
      </c>
      <c r="O91" s="16">
        <f t="shared" si="29"/>
        <v>70500002.700000003</v>
      </c>
      <c r="P91" s="7" t="s">
        <v>66</v>
      </c>
      <c r="T91" s="477"/>
      <c r="U91" s="14"/>
      <c r="V91" s="10"/>
      <c r="W91" s="66"/>
      <c r="X91" s="14"/>
      <c r="Y91" s="14"/>
      <c r="Z91" s="66"/>
      <c r="AA91" s="15"/>
      <c r="AB91" s="15"/>
      <c r="AC91" s="16">
        <f>SUM(AC83:AC90)</f>
        <v>52416</v>
      </c>
      <c r="AD91" s="7"/>
      <c r="AE91" s="16">
        <f>SUM(AE83:AE90)</f>
        <v>606171669</v>
      </c>
      <c r="AF91" s="16"/>
      <c r="AG91" s="16"/>
      <c r="AH91" s="16"/>
      <c r="AI91" s="7"/>
    </row>
    <row r="92" spans="1:35" x14ac:dyDescent="0.25">
      <c r="A92" s="690">
        <v>41333</v>
      </c>
      <c r="B92" s="691" t="s">
        <v>1522</v>
      </c>
      <c r="C92" s="691" t="s">
        <v>1514</v>
      </c>
      <c r="D92" s="66" t="s">
        <v>1406</v>
      </c>
      <c r="E92" s="14" t="s">
        <v>70</v>
      </c>
      <c r="F92" s="14">
        <v>30</v>
      </c>
      <c r="G92" s="66" t="s">
        <v>149</v>
      </c>
      <c r="H92" s="15">
        <v>1008</v>
      </c>
      <c r="I92" s="15"/>
      <c r="J92" s="16">
        <v>5352.48</v>
      </c>
      <c r="K92" s="7">
        <f t="shared" si="26"/>
        <v>72999.99949107143</v>
      </c>
      <c r="L92" s="16">
        <v>66833787</v>
      </c>
      <c r="M92" s="16">
        <f t="shared" si="27"/>
        <v>6683378.7000000002</v>
      </c>
      <c r="N92" s="16">
        <f t="shared" si="28"/>
        <v>66833.786999999997</v>
      </c>
      <c r="O92" s="16">
        <f t="shared" si="29"/>
        <v>73583999.487000003</v>
      </c>
      <c r="P92" s="7" t="s">
        <v>64</v>
      </c>
      <c r="T92" s="477">
        <v>41312</v>
      </c>
      <c r="U92" s="14" t="s">
        <v>1437</v>
      </c>
      <c r="V92" s="10" t="s">
        <v>1476</v>
      </c>
      <c r="W92" s="66" t="s">
        <v>1291</v>
      </c>
      <c r="X92" s="9" t="s">
        <v>69</v>
      </c>
      <c r="Y92" s="9">
        <v>100</v>
      </c>
      <c r="Z92" s="66" t="s">
        <v>1534</v>
      </c>
      <c r="AA92" s="11">
        <v>15</v>
      </c>
      <c r="AB92" s="11"/>
      <c r="AC92" s="2">
        <v>510</v>
      </c>
      <c r="AD92" s="12">
        <f>AE92/AC92*1.101</f>
        <v>27525</v>
      </c>
      <c r="AE92" s="4">
        <v>12750000</v>
      </c>
      <c r="AF92" s="2">
        <f>AE92*10%</f>
        <v>1275000</v>
      </c>
      <c r="AG92" s="2">
        <f>+AE92*0.1%</f>
        <v>12750</v>
      </c>
      <c r="AH92" s="2">
        <f>AG92+AF92+AE92</f>
        <v>14037750</v>
      </c>
      <c r="AI92" s="3" t="s">
        <v>68</v>
      </c>
    </row>
    <row r="93" spans="1:35" x14ac:dyDescent="0.25">
      <c r="A93" s="690">
        <v>41333</v>
      </c>
      <c r="B93" s="691" t="s">
        <v>1523</v>
      </c>
      <c r="C93" s="691" t="s">
        <v>1515</v>
      </c>
      <c r="D93" s="66" t="s">
        <v>1405</v>
      </c>
      <c r="E93" s="14" t="s">
        <v>65</v>
      </c>
      <c r="F93" s="14">
        <v>28</v>
      </c>
      <c r="G93" s="66" t="s">
        <v>149</v>
      </c>
      <c r="H93" s="15">
        <v>1000</v>
      </c>
      <c r="I93" s="15"/>
      <c r="J93" s="16">
        <f t="shared" si="25"/>
        <v>5460</v>
      </c>
      <c r="K93" s="7">
        <f t="shared" si="26"/>
        <v>70500.002699999997</v>
      </c>
      <c r="L93" s="16">
        <v>64032700</v>
      </c>
      <c r="M93" s="16">
        <f t="shared" si="27"/>
        <v>6403270</v>
      </c>
      <c r="N93" s="16">
        <f t="shared" si="28"/>
        <v>64032.700000000004</v>
      </c>
      <c r="O93" s="16">
        <f t="shared" si="29"/>
        <v>70500002.700000003</v>
      </c>
      <c r="P93" s="7" t="s">
        <v>67</v>
      </c>
      <c r="T93" s="477"/>
      <c r="U93" s="14"/>
      <c r="V93" s="10"/>
      <c r="W93" s="66"/>
      <c r="X93" s="9"/>
      <c r="Y93" s="9"/>
      <c r="Z93" s="66"/>
      <c r="AA93" s="11"/>
      <c r="AB93" s="11"/>
      <c r="AC93" s="2"/>
      <c r="AD93" s="12"/>
      <c r="AE93" s="4"/>
      <c r="AF93" s="2"/>
      <c r="AG93" s="2"/>
      <c r="AH93" s="2"/>
      <c r="AI93" s="3"/>
    </row>
    <row r="94" spans="1:35" x14ac:dyDescent="0.25">
      <c r="A94" s="66"/>
      <c r="B94" s="67"/>
      <c r="C94" s="10"/>
      <c r="D94" s="66"/>
      <c r="E94" s="14"/>
      <c r="F94" s="14"/>
      <c r="G94" s="66"/>
      <c r="H94" s="15"/>
      <c r="I94" s="15"/>
      <c r="J94" s="16"/>
      <c r="K94" s="7"/>
      <c r="L94" s="16"/>
      <c r="M94" s="16"/>
      <c r="N94" s="16"/>
      <c r="O94" s="16"/>
      <c r="P94" s="7"/>
      <c r="T94" s="477">
        <v>41319</v>
      </c>
      <c r="U94" s="14" t="s">
        <v>1417</v>
      </c>
      <c r="V94" s="10" t="s">
        <v>1324</v>
      </c>
      <c r="W94" s="66" t="s">
        <v>1296</v>
      </c>
      <c r="X94" s="9" t="s">
        <v>53</v>
      </c>
      <c r="Y94" s="9">
        <v>80</v>
      </c>
      <c r="Z94" s="66" t="s">
        <v>1532</v>
      </c>
      <c r="AA94" s="11"/>
      <c r="AB94" s="11">
        <v>18</v>
      </c>
      <c r="AC94" s="2">
        <v>1756.6</v>
      </c>
      <c r="AD94" s="1">
        <f>(AE94/AC94)*1.101</f>
        <v>25598.25</v>
      </c>
      <c r="AE94" s="4">
        <v>40840950</v>
      </c>
      <c r="AF94" s="2">
        <f>AE94*10%</f>
        <v>4084095</v>
      </c>
      <c r="AG94" s="2">
        <f>AE94*0.1%</f>
        <v>40840.950000000004</v>
      </c>
      <c r="AH94" s="2">
        <f>AG94+AF94+AE94</f>
        <v>44965885.950000003</v>
      </c>
      <c r="AI94" s="3" t="s">
        <v>54</v>
      </c>
    </row>
    <row r="95" spans="1:35" x14ac:dyDescent="0.25">
      <c r="H95" s="51"/>
      <c r="I95" s="51"/>
      <c r="J95" s="54"/>
      <c r="K95" s="34"/>
      <c r="L95" s="53"/>
      <c r="M95" s="53"/>
      <c r="N95" s="53"/>
      <c r="O95" s="53"/>
      <c r="T95" s="477">
        <v>41319</v>
      </c>
      <c r="U95" s="14" t="s">
        <v>1418</v>
      </c>
      <c r="V95" s="10" t="s">
        <v>1325</v>
      </c>
      <c r="W95" s="66" t="s">
        <v>1296</v>
      </c>
      <c r="X95" s="9" t="s">
        <v>55</v>
      </c>
      <c r="Y95" s="9">
        <v>80</v>
      </c>
      <c r="Z95" s="66" t="s">
        <v>1532</v>
      </c>
      <c r="AA95" s="11"/>
      <c r="AB95" s="11">
        <v>30</v>
      </c>
      <c r="AC95" s="2">
        <v>3207.5</v>
      </c>
      <c r="AD95" s="1">
        <f>(AE95/AC95)*1.101</f>
        <v>25047.75</v>
      </c>
      <c r="AE95" s="4">
        <v>72970625</v>
      </c>
      <c r="AF95" s="2">
        <f>AE95*10%</f>
        <v>7297062.5</v>
      </c>
      <c r="AG95" s="2">
        <f>AE95*0.1%</f>
        <v>72970.625</v>
      </c>
      <c r="AH95" s="2">
        <f>AG95+AF95+AE95</f>
        <v>80340658.125</v>
      </c>
      <c r="AI95" s="3" t="s">
        <v>54</v>
      </c>
    </row>
    <row r="96" spans="1:35" x14ac:dyDescent="0.25">
      <c r="H96" s="51"/>
      <c r="I96" s="51"/>
      <c r="J96" s="53"/>
      <c r="K96" s="55"/>
      <c r="L96" s="53"/>
      <c r="M96" s="53"/>
      <c r="N96" s="53"/>
      <c r="O96" s="56" t="s">
        <v>1542</v>
      </c>
      <c r="T96" s="477">
        <v>41319</v>
      </c>
      <c r="U96" s="14" t="s">
        <v>1420</v>
      </c>
      <c r="V96" s="10" t="s">
        <v>1327</v>
      </c>
      <c r="W96" s="66" t="s">
        <v>1296</v>
      </c>
      <c r="X96" s="9" t="s">
        <v>55</v>
      </c>
      <c r="Y96" s="9">
        <v>80</v>
      </c>
      <c r="Z96" s="66" t="s">
        <v>1532</v>
      </c>
      <c r="AA96" s="11"/>
      <c r="AB96" s="11">
        <v>52</v>
      </c>
      <c r="AC96" s="2">
        <v>5052.7</v>
      </c>
      <c r="AD96" s="1">
        <f>(AE96/AC96)*1.101</f>
        <v>25047.75</v>
      </c>
      <c r="AE96" s="4">
        <v>114948925</v>
      </c>
      <c r="AF96" s="2">
        <f>AE96*10%</f>
        <v>11494892.5</v>
      </c>
      <c r="AG96" s="2">
        <f>AE96*0.1%</f>
        <v>114948.925</v>
      </c>
      <c r="AH96" s="2">
        <f>AG96+AF96+AE96</f>
        <v>126558766.425</v>
      </c>
      <c r="AI96" s="3" t="s">
        <v>58</v>
      </c>
    </row>
    <row r="97" spans="5:35" x14ac:dyDescent="0.25">
      <c r="H97" s="51"/>
      <c r="I97" s="51"/>
      <c r="J97" s="57"/>
      <c r="K97" s="58"/>
      <c r="L97" s="58"/>
      <c r="M97" s="53"/>
      <c r="N97" s="53"/>
      <c r="O97" s="53" t="s">
        <v>0</v>
      </c>
      <c r="T97" s="477"/>
      <c r="U97" s="14"/>
      <c r="V97" s="10"/>
      <c r="W97" s="66"/>
      <c r="X97" s="9"/>
      <c r="Y97" s="9"/>
      <c r="Z97" s="66"/>
      <c r="AA97" s="11"/>
      <c r="AB97" s="11"/>
      <c r="AC97" s="2">
        <f>AC94+AC95+AC96</f>
        <v>10016.799999999999</v>
      </c>
      <c r="AD97" s="1"/>
      <c r="AE97" s="2">
        <f>AE94+AE95+AE96</f>
        <v>228760500</v>
      </c>
      <c r="AF97" s="2"/>
      <c r="AG97" s="2"/>
      <c r="AH97" s="2"/>
      <c r="AI97" s="3"/>
    </row>
    <row r="98" spans="5:35" x14ac:dyDescent="0.25">
      <c r="E98" s="19"/>
      <c r="H98" s="51"/>
      <c r="I98" s="51"/>
      <c r="J98" s="59"/>
      <c r="K98" s="34"/>
      <c r="L98" s="53"/>
      <c r="M98" s="53"/>
      <c r="N98" s="53"/>
      <c r="O98" s="53"/>
      <c r="T98" s="477">
        <v>41319</v>
      </c>
      <c r="U98" s="14" t="s">
        <v>1419</v>
      </c>
      <c r="V98" s="10" t="s">
        <v>1326</v>
      </c>
      <c r="W98" s="66" t="s">
        <v>1297</v>
      </c>
      <c r="X98" s="9" t="s">
        <v>56</v>
      </c>
      <c r="Y98" s="9">
        <v>150</v>
      </c>
      <c r="Z98" s="66" t="s">
        <v>1533</v>
      </c>
      <c r="AA98" s="11">
        <v>5</v>
      </c>
      <c r="AB98" s="11"/>
      <c r="AC98" s="2">
        <v>52.8</v>
      </c>
      <c r="AD98" s="1">
        <f>(AE98/AC98)*1.101</f>
        <v>30277.5</v>
      </c>
      <c r="AE98" s="4">
        <v>1452000</v>
      </c>
      <c r="AF98" s="2">
        <f>AE98*10%</f>
        <v>145200</v>
      </c>
      <c r="AG98" s="2">
        <f>AE98*0.1%</f>
        <v>1452</v>
      </c>
      <c r="AH98" s="2">
        <f>AG98+AF98+AE98</f>
        <v>1598652</v>
      </c>
      <c r="AI98" s="3" t="s">
        <v>57</v>
      </c>
    </row>
    <row r="99" spans="5:35" x14ac:dyDescent="0.25">
      <c r="E99" s="60"/>
      <c r="H99" s="51"/>
      <c r="I99" s="51"/>
      <c r="J99" s="61"/>
      <c r="K99" s="34"/>
      <c r="L99" s="53"/>
      <c r="M99" s="53"/>
      <c r="N99" s="53"/>
      <c r="O99" s="53"/>
      <c r="T99" s="477">
        <v>41318</v>
      </c>
      <c r="U99" s="482" t="s">
        <v>1444</v>
      </c>
      <c r="V99" s="10" t="s">
        <v>1483</v>
      </c>
      <c r="W99" s="66" t="s">
        <v>1295</v>
      </c>
      <c r="X99" s="9" t="s">
        <v>56</v>
      </c>
      <c r="Y99" s="9">
        <v>150</v>
      </c>
      <c r="Z99" s="66" t="s">
        <v>1536</v>
      </c>
      <c r="AA99" s="11"/>
      <c r="AB99" s="11">
        <v>10</v>
      </c>
      <c r="AC99" s="2">
        <v>497.2</v>
      </c>
      <c r="AD99" s="12">
        <f>AE99/AC99*1.101</f>
        <v>29176.5</v>
      </c>
      <c r="AE99" s="4">
        <v>13175800</v>
      </c>
      <c r="AF99" s="2">
        <f>AE99*10%</f>
        <v>1317580</v>
      </c>
      <c r="AG99" s="2">
        <f>+AE99*0.1%</f>
        <v>13175.800000000001</v>
      </c>
      <c r="AH99" s="2">
        <f>AG99+AF99+AE99</f>
        <v>14506555.800000001</v>
      </c>
      <c r="AI99" s="3" t="s">
        <v>39</v>
      </c>
    </row>
    <row r="100" spans="5:35" x14ac:dyDescent="0.25">
      <c r="E100" s="18" t="s">
        <v>1537</v>
      </c>
      <c r="H100" s="51"/>
      <c r="I100" s="51"/>
      <c r="J100" s="59">
        <f>SUM(J2:J24)</f>
        <v>61144.959999999992</v>
      </c>
      <c r="K100" s="34"/>
      <c r="L100" s="62"/>
      <c r="M100" s="53"/>
      <c r="N100" s="53"/>
      <c r="O100" s="53"/>
      <c r="AC100" s="32">
        <f>AC98+AC99</f>
        <v>550</v>
      </c>
      <c r="AE100" s="32">
        <f>AE98+AE99</f>
        <v>14627800</v>
      </c>
    </row>
    <row r="101" spans="5:35" x14ac:dyDescent="0.25">
      <c r="E101" s="18" t="s">
        <v>1538</v>
      </c>
      <c r="H101" s="51"/>
      <c r="I101" s="51"/>
      <c r="J101" s="61"/>
      <c r="K101" s="34"/>
      <c r="L101" s="62"/>
      <c r="M101" s="53"/>
      <c r="N101" s="53"/>
      <c r="O101" s="53"/>
    </row>
    <row r="102" spans="5:35" x14ac:dyDescent="0.25">
      <c r="E102" s="18" t="s">
        <v>1540</v>
      </c>
      <c r="H102" s="51"/>
      <c r="I102" s="51"/>
      <c r="J102" s="64"/>
      <c r="K102" s="34"/>
      <c r="L102" s="62"/>
      <c r="M102" s="53"/>
      <c r="N102" s="53"/>
      <c r="O102" s="53"/>
    </row>
    <row r="103" spans="5:35" x14ac:dyDescent="0.25">
      <c r="E103" s="18" t="s">
        <v>1539</v>
      </c>
      <c r="H103" s="51"/>
      <c r="I103" s="51"/>
      <c r="J103" s="61"/>
      <c r="K103" s="34"/>
      <c r="L103" s="62"/>
      <c r="M103" s="53"/>
      <c r="N103" s="53"/>
      <c r="O103" s="53"/>
      <c r="X103" s="18" t="s">
        <v>1548</v>
      </c>
      <c r="AC103" s="32">
        <f>SUM(AC7:AC51)</f>
        <v>211208.24999999991</v>
      </c>
      <c r="AE103" s="32">
        <f>SUM(AE7:AE51)</f>
        <v>5925352413</v>
      </c>
    </row>
    <row r="104" spans="5:35" x14ac:dyDescent="0.25">
      <c r="E104" s="18" t="s">
        <v>1541</v>
      </c>
      <c r="H104" s="51"/>
      <c r="I104" s="51"/>
      <c r="J104" s="63"/>
      <c r="K104" s="34"/>
      <c r="L104" s="62"/>
      <c r="M104" s="53"/>
      <c r="N104" s="53"/>
      <c r="O104" s="53"/>
      <c r="X104" s="18" t="s">
        <v>1549</v>
      </c>
      <c r="AC104" s="32">
        <f>SUM(AC52:AC55)</f>
        <v>23834</v>
      </c>
      <c r="AE104" s="32">
        <f>SUM(AE52:AE55)</f>
        <v>668652144</v>
      </c>
    </row>
    <row r="105" spans="5:35" x14ac:dyDescent="0.25">
      <c r="H105" s="51"/>
      <c r="I105" s="51"/>
      <c r="J105" s="62"/>
      <c r="K105" s="34"/>
      <c r="L105" s="62"/>
      <c r="M105" s="53"/>
      <c r="N105" s="53"/>
      <c r="O105" s="53"/>
      <c r="X105" s="18" t="s">
        <v>1550</v>
      </c>
      <c r="AC105" s="32">
        <f>AC103+AC104</f>
        <v>235042.24999999991</v>
      </c>
      <c r="AE105" s="32">
        <f>AE103+AE104</f>
        <v>6594004557</v>
      </c>
    </row>
    <row r="106" spans="5:35" x14ac:dyDescent="0.25">
      <c r="H106" s="51"/>
      <c r="I106" s="51"/>
      <c r="J106" s="62"/>
      <c r="K106" s="34"/>
      <c r="L106" s="62"/>
      <c r="M106" s="53"/>
      <c r="N106" s="53"/>
      <c r="O106" s="53"/>
      <c r="X106" s="18" t="s">
        <v>1544</v>
      </c>
      <c r="AC106" s="32">
        <f>AC6+AC65+AC71+AC74+AC92+AC97+AC100</f>
        <v>25792.9</v>
      </c>
      <c r="AE106" s="32">
        <f>AE6+AE65+AE71+AE74+AE92+AE97+AE100</f>
        <v>579588264</v>
      </c>
    </row>
    <row r="107" spans="5:35" x14ac:dyDescent="0.25">
      <c r="H107" s="51"/>
      <c r="I107" s="51"/>
      <c r="J107" s="62"/>
      <c r="K107" s="34"/>
      <c r="L107" s="62"/>
      <c r="M107" s="53"/>
      <c r="N107" s="53"/>
      <c r="O107" s="53"/>
      <c r="X107" s="18" t="s">
        <v>1545</v>
      </c>
      <c r="AC107" s="32">
        <f>AC63+AC72+AC82</f>
        <v>8605.68</v>
      </c>
      <c r="AE107" s="32">
        <f>AE63+AE72+AE82</f>
        <v>104820164</v>
      </c>
    </row>
    <row r="108" spans="5:35" x14ac:dyDescent="0.25">
      <c r="H108" s="51"/>
      <c r="I108" s="51"/>
      <c r="J108" s="62"/>
      <c r="K108" s="62"/>
      <c r="L108" s="62"/>
      <c r="M108" s="53"/>
      <c r="N108" s="53"/>
      <c r="O108" s="53"/>
      <c r="X108" s="18" t="s">
        <v>1</v>
      </c>
      <c r="AC108" s="32">
        <f>AC91</f>
        <v>52416</v>
      </c>
      <c r="AE108" s="32">
        <f>AE91</f>
        <v>606171669</v>
      </c>
    </row>
    <row r="109" spans="5:35" x14ac:dyDescent="0.25">
      <c r="H109" s="51"/>
      <c r="I109" s="51"/>
      <c r="J109" s="62"/>
      <c r="K109" s="62"/>
      <c r="L109" s="62"/>
      <c r="M109" s="62"/>
      <c r="N109" s="62"/>
      <c r="O109" s="62"/>
      <c r="X109" s="18" t="s">
        <v>1551</v>
      </c>
    </row>
    <row r="110" spans="5:35" x14ac:dyDescent="0.25">
      <c r="H110" s="51"/>
      <c r="I110" s="51"/>
      <c r="J110" s="62"/>
      <c r="K110" s="62"/>
      <c r="L110" s="62"/>
      <c r="M110" s="62"/>
      <c r="N110" s="62"/>
      <c r="O110" s="62"/>
      <c r="X110" s="18" t="s">
        <v>1546</v>
      </c>
      <c r="AC110" s="32">
        <f>AC62</f>
        <v>33836.01</v>
      </c>
      <c r="AE110" s="32">
        <f>AE62</f>
        <v>100256099</v>
      </c>
    </row>
    <row r="111" spans="5:35" x14ac:dyDescent="0.25">
      <c r="H111" s="51"/>
      <c r="I111" s="51"/>
      <c r="J111" s="62"/>
      <c r="K111" s="62"/>
      <c r="L111" s="62"/>
      <c r="M111" s="62"/>
      <c r="N111" s="62"/>
      <c r="O111" s="62"/>
      <c r="AC111" s="32">
        <f>AC105+AC106+AC107+AC108+AC109+AC110</f>
        <v>355692.83999999991</v>
      </c>
      <c r="AE111" s="32">
        <f>AE105+AE106+AE107+AE108+AE109+AE110</f>
        <v>7984840753</v>
      </c>
    </row>
    <row r="112" spans="5:35" x14ac:dyDescent="0.25">
      <c r="H112" s="65"/>
      <c r="I112" s="65"/>
      <c r="J112" s="62"/>
      <c r="K112" s="62"/>
      <c r="L112" s="62"/>
      <c r="M112" s="62"/>
      <c r="N112" s="62"/>
      <c r="O112" s="62"/>
      <c r="X112" s="18" t="s">
        <v>1547</v>
      </c>
      <c r="AC112" s="32">
        <f>AC67</f>
        <v>136.44999999999999</v>
      </c>
      <c r="AE112" s="32">
        <f>AE67</f>
        <v>15009500</v>
      </c>
    </row>
    <row r="113" spans="8:31" x14ac:dyDescent="0.25">
      <c r="H113" s="65"/>
      <c r="I113" s="65"/>
      <c r="AC113" s="32">
        <f>AC111+AC112</f>
        <v>355829.28999999992</v>
      </c>
      <c r="AE113" s="32">
        <f>AE111+AE112</f>
        <v>7999850253</v>
      </c>
    </row>
  </sheetData>
  <sortState ref="R1:AI86">
    <sortCondition ref="X2"/>
  </sortState>
  <pageMargins left="0.7" right="0.7" top="0.75" bottom="0.75" header="0.3" footer="0.3"/>
  <pageSetup paperSize="9"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shapeId="108545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28575</xdr:colOff>
                <xdr:row>0</xdr:row>
                <xdr:rowOff>0</xdr:rowOff>
              </to>
            </anchor>
          </objectPr>
        </oleObject>
      </mc:Choice>
      <mc:Fallback>
        <oleObject shapeId="10854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15"/>
  <sheetViews>
    <sheetView zoomScale="80" zoomScaleNormal="80" workbookViewId="0">
      <selection activeCell="A2" sqref="A2:A91"/>
    </sheetView>
  </sheetViews>
  <sheetFormatPr defaultRowHeight="15" x14ac:dyDescent="0.25"/>
  <cols>
    <col min="1" max="1" width="15.5703125" style="18" bestFit="1" customWidth="1"/>
    <col min="2" max="2" width="8.85546875" style="18" bestFit="1" customWidth="1"/>
    <col min="3" max="3" width="10.7109375" style="18" bestFit="1" customWidth="1"/>
    <col min="4" max="4" width="13.7109375" style="18" bestFit="1" customWidth="1"/>
    <col min="5" max="5" width="27.85546875" style="18" customWidth="1"/>
    <col min="6" max="6" width="5.7109375" style="18" customWidth="1"/>
    <col min="7" max="7" width="11" style="18" bestFit="1" customWidth="1"/>
    <col min="8" max="8" width="10.85546875" style="18" customWidth="1"/>
    <col min="9" max="9" width="11" style="18" customWidth="1"/>
    <col min="10" max="10" width="14.140625" style="18" bestFit="1" customWidth="1"/>
    <col min="11" max="11" width="17.140625" style="18" bestFit="1" customWidth="1"/>
    <col min="12" max="12" width="18.5703125" style="18" bestFit="1" customWidth="1"/>
    <col min="13" max="13" width="15.140625" style="18" bestFit="1" customWidth="1"/>
    <col min="14" max="14" width="12.7109375" style="18" bestFit="1" customWidth="1"/>
    <col min="15" max="15" width="23.42578125" style="18" bestFit="1" customWidth="1"/>
    <col min="16" max="16" width="25.5703125" style="18" bestFit="1" customWidth="1"/>
    <col min="17" max="18" width="9.140625" style="18"/>
    <col min="19" max="19" width="15.5703125" style="18" bestFit="1" customWidth="1"/>
    <col min="20" max="22" width="9.140625" style="18"/>
    <col min="23" max="23" width="24.28515625" style="18" bestFit="1" customWidth="1"/>
    <col min="24" max="24" width="9.140625" style="18"/>
    <col min="25" max="25" width="11.7109375" style="18" bestFit="1" customWidth="1"/>
    <col min="26" max="27" width="9.140625" style="18"/>
    <col min="28" max="28" width="13" style="18" bestFit="1" customWidth="1"/>
    <col min="29" max="29" width="18.42578125" style="18" bestFit="1" customWidth="1"/>
    <col min="30" max="30" width="17.140625" style="18" bestFit="1" customWidth="1"/>
    <col min="31" max="31" width="14.42578125" style="18" bestFit="1" customWidth="1"/>
    <col min="32" max="32" width="12.42578125" style="18" bestFit="1" customWidth="1"/>
    <col min="33" max="33" width="16.28515625" style="18" bestFit="1" customWidth="1"/>
    <col min="34" max="34" width="28" style="18" bestFit="1" customWidth="1"/>
    <col min="35" max="36" width="9.140625" style="18"/>
    <col min="37" max="37" width="15.5703125" style="18" bestFit="1" customWidth="1"/>
    <col min="38" max="38" width="17.28515625" style="18" bestFit="1" customWidth="1"/>
    <col min="39" max="40" width="9.140625" style="18"/>
    <col min="41" max="41" width="13.7109375" style="18" bestFit="1" customWidth="1"/>
    <col min="42" max="42" width="22.42578125" style="18" bestFit="1" customWidth="1"/>
    <col min="43" max="43" width="9.28515625" style="18" bestFit="1" customWidth="1"/>
    <col min="44" max="44" width="12" style="18" bestFit="1" customWidth="1"/>
    <col min="45" max="45" width="9.28515625" style="18" bestFit="1" customWidth="1"/>
    <col min="46" max="46" width="9.140625" style="18"/>
    <col min="47" max="47" width="12.28515625" style="18" bestFit="1" customWidth="1"/>
    <col min="48" max="48" width="17.140625" style="18" bestFit="1" customWidth="1"/>
    <col min="49" max="49" width="18.140625" style="18" bestFit="1" customWidth="1"/>
    <col min="50" max="50" width="15.28515625" style="18" bestFit="1" customWidth="1"/>
    <col min="51" max="51" width="13.42578125" style="18" bestFit="1" customWidth="1"/>
    <col min="52" max="52" width="16.42578125" style="18" bestFit="1" customWidth="1"/>
    <col min="53" max="53" width="26.85546875" style="18" bestFit="1" customWidth="1"/>
    <col min="54" max="16384" width="9.140625" style="18"/>
  </cols>
  <sheetData>
    <row r="1" spans="1:53" ht="30.75" customHeight="1" x14ac:dyDescent="0.25">
      <c r="A1" s="195" t="s">
        <v>82</v>
      </c>
      <c r="B1" s="196" t="s">
        <v>83</v>
      </c>
      <c r="C1" s="197" t="s">
        <v>84</v>
      </c>
      <c r="D1" s="198" t="s">
        <v>85</v>
      </c>
      <c r="E1" s="197" t="s">
        <v>3</v>
      </c>
      <c r="F1" s="195" t="s">
        <v>2</v>
      </c>
      <c r="G1" s="199" t="s">
        <v>6</v>
      </c>
      <c r="H1" s="195" t="s">
        <v>86</v>
      </c>
      <c r="I1" s="195" t="s">
        <v>87</v>
      </c>
      <c r="J1" s="195" t="s">
        <v>91</v>
      </c>
      <c r="K1" s="200" t="s">
        <v>313</v>
      </c>
      <c r="L1" s="197" t="s">
        <v>314</v>
      </c>
      <c r="M1" s="197" t="s">
        <v>5</v>
      </c>
      <c r="N1" s="197" t="s">
        <v>4</v>
      </c>
      <c r="O1" s="197" t="s">
        <v>89</v>
      </c>
      <c r="P1" s="197" t="s">
        <v>90</v>
      </c>
      <c r="S1" s="195" t="s">
        <v>82</v>
      </c>
      <c r="T1" s="196" t="s">
        <v>83</v>
      </c>
      <c r="U1" s="197" t="s">
        <v>84</v>
      </c>
      <c r="V1" s="198" t="s">
        <v>85</v>
      </c>
      <c r="W1" s="197" t="s">
        <v>3</v>
      </c>
      <c r="X1" s="195" t="s">
        <v>2</v>
      </c>
      <c r="Y1" s="199" t="s">
        <v>6</v>
      </c>
      <c r="Z1" s="195" t="s">
        <v>86</v>
      </c>
      <c r="AA1" s="195" t="s">
        <v>87</v>
      </c>
      <c r="AB1" s="195" t="s">
        <v>91</v>
      </c>
      <c r="AC1" s="200" t="s">
        <v>313</v>
      </c>
      <c r="AD1" s="197" t="s">
        <v>314</v>
      </c>
      <c r="AE1" s="197" t="s">
        <v>5</v>
      </c>
      <c r="AF1" s="197" t="s">
        <v>4</v>
      </c>
      <c r="AG1" s="197" t="s">
        <v>89</v>
      </c>
      <c r="AH1" s="197" t="s">
        <v>90</v>
      </c>
      <c r="AL1" s="195" t="s">
        <v>82</v>
      </c>
      <c r="AM1" s="196" t="s">
        <v>83</v>
      </c>
      <c r="AN1" s="197" t="s">
        <v>84</v>
      </c>
      <c r="AO1" s="198" t="s">
        <v>85</v>
      </c>
      <c r="AP1" s="197" t="s">
        <v>3</v>
      </c>
      <c r="AQ1" s="195" t="s">
        <v>2</v>
      </c>
      <c r="AR1" s="199" t="s">
        <v>6</v>
      </c>
      <c r="AS1" s="195" t="s">
        <v>86</v>
      </c>
      <c r="AT1" s="195" t="s">
        <v>87</v>
      </c>
      <c r="AU1" s="195" t="s">
        <v>91</v>
      </c>
      <c r="AV1" s="200" t="s">
        <v>313</v>
      </c>
      <c r="AW1" s="197" t="s">
        <v>88</v>
      </c>
      <c r="AX1" s="197" t="s">
        <v>5</v>
      </c>
      <c r="AY1" s="197" t="s">
        <v>4</v>
      </c>
      <c r="AZ1" s="197" t="s">
        <v>89</v>
      </c>
      <c r="BA1" s="197" t="s">
        <v>90</v>
      </c>
    </row>
    <row r="2" spans="1:53" x14ac:dyDescent="0.25">
      <c r="A2" s="673">
        <v>41365</v>
      </c>
      <c r="B2" s="119" t="s">
        <v>92</v>
      </c>
      <c r="C2" s="120" t="s">
        <v>93</v>
      </c>
      <c r="D2" s="121">
        <v>90</v>
      </c>
      <c r="E2" s="122" t="s">
        <v>56</v>
      </c>
      <c r="F2" s="123">
        <v>150</v>
      </c>
      <c r="G2" s="121" t="s">
        <v>94</v>
      </c>
      <c r="H2" s="124">
        <v>1</v>
      </c>
      <c r="I2" s="124"/>
      <c r="J2" s="125">
        <v>49.72</v>
      </c>
      <c r="K2" s="126">
        <f t="shared" ref="K2:K38" si="0">(L2/J2)*1.101</f>
        <v>30277.5</v>
      </c>
      <c r="L2" s="127">
        <v>1367300</v>
      </c>
      <c r="M2" s="125">
        <f t="shared" ref="M2:M26" si="1">L2*10%</f>
        <v>136730</v>
      </c>
      <c r="N2" s="125">
        <f>L2*0.1%</f>
        <v>1367.3</v>
      </c>
      <c r="O2" s="125">
        <f t="shared" ref="O2:O65" si="2">N2+M2+L2</f>
        <v>1505397.3</v>
      </c>
      <c r="P2" s="128" t="s">
        <v>95</v>
      </c>
      <c r="S2" s="494">
        <v>41381</v>
      </c>
      <c r="T2" s="67" t="s">
        <v>181</v>
      </c>
      <c r="U2" s="495" t="s">
        <v>182</v>
      </c>
      <c r="V2" s="66">
        <v>115</v>
      </c>
      <c r="W2" s="36" t="s">
        <v>47</v>
      </c>
      <c r="X2" s="9">
        <v>125</v>
      </c>
      <c r="Y2" s="66" t="s">
        <v>183</v>
      </c>
      <c r="Z2" s="11"/>
      <c r="AA2" s="11">
        <v>20</v>
      </c>
      <c r="AB2" s="2">
        <v>2002.8</v>
      </c>
      <c r="AC2" s="1">
        <f>(AD2/AB2)*1.101</f>
        <v>23199.996804973038</v>
      </c>
      <c r="AD2" s="4">
        <v>42202501</v>
      </c>
      <c r="AE2" s="2">
        <f>AD2*10%</f>
        <v>4220250.1000000006</v>
      </c>
      <c r="AF2" s="2">
        <f>AD2*0.1%</f>
        <v>42202.501000000004</v>
      </c>
      <c r="AG2" s="2">
        <f>AF2+AE2+AD2</f>
        <v>46464953.601000004</v>
      </c>
      <c r="AH2" s="3" t="s">
        <v>146</v>
      </c>
      <c r="AK2" s="19"/>
      <c r="AL2" s="118">
        <v>41366</v>
      </c>
      <c r="AM2" s="119" t="s">
        <v>96</v>
      </c>
      <c r="AN2" s="120" t="s">
        <v>97</v>
      </c>
      <c r="AO2" s="121">
        <v>92</v>
      </c>
      <c r="AP2" s="122" t="s">
        <v>72</v>
      </c>
      <c r="AQ2" s="123">
        <v>120</v>
      </c>
      <c r="AR2" s="121" t="s">
        <v>98</v>
      </c>
      <c r="AS2" s="124">
        <v>8</v>
      </c>
      <c r="AT2" s="124"/>
      <c r="AU2" s="125">
        <v>198</v>
      </c>
      <c r="AV2" s="126">
        <f t="shared" ref="AV2:AV6" si="3">(AW2/AU2)*1.101</f>
        <v>13151.517287878789</v>
      </c>
      <c r="AW2" s="127">
        <v>2365123</v>
      </c>
      <c r="AX2" s="125">
        <f t="shared" ref="AX2:AX6" si="4">AW2*10%</f>
        <v>236512.30000000002</v>
      </c>
      <c r="AY2" s="125">
        <f t="shared" ref="AY2:AY6" si="5">AW2*0.1%</f>
        <v>2365.123</v>
      </c>
      <c r="AZ2" s="125">
        <f t="shared" ref="AZ2:AZ6" si="6">AY2+AX2+AW2</f>
        <v>2604000.423</v>
      </c>
      <c r="BA2" s="128" t="s">
        <v>99</v>
      </c>
    </row>
    <row r="3" spans="1:53" x14ac:dyDescent="0.25">
      <c r="A3" s="673">
        <v>41366</v>
      </c>
      <c r="B3" s="119" t="s">
        <v>96</v>
      </c>
      <c r="C3" s="120" t="s">
        <v>97</v>
      </c>
      <c r="D3" s="121">
        <v>92</v>
      </c>
      <c r="E3" s="123" t="s">
        <v>72</v>
      </c>
      <c r="F3" s="123">
        <v>120</v>
      </c>
      <c r="G3" s="121" t="s">
        <v>98</v>
      </c>
      <c r="H3" s="124">
        <v>8</v>
      </c>
      <c r="I3" s="124"/>
      <c r="J3" s="125">
        <v>198</v>
      </c>
      <c r="K3" s="126">
        <f t="shared" si="0"/>
        <v>13151.517287878789</v>
      </c>
      <c r="L3" s="127">
        <v>2365123</v>
      </c>
      <c r="M3" s="125">
        <f t="shared" si="1"/>
        <v>236512.30000000002</v>
      </c>
      <c r="N3" s="125">
        <f>L3*0.1%</f>
        <v>2365.123</v>
      </c>
      <c r="O3" s="125">
        <f t="shared" si="2"/>
        <v>2604000.423</v>
      </c>
      <c r="P3" s="128" t="s">
        <v>99</v>
      </c>
      <c r="S3" s="494">
        <v>41388</v>
      </c>
      <c r="T3" s="67" t="s">
        <v>189</v>
      </c>
      <c r="U3" s="495" t="s">
        <v>190</v>
      </c>
      <c r="V3" s="66">
        <v>119</v>
      </c>
      <c r="W3" s="9" t="s">
        <v>47</v>
      </c>
      <c r="X3" s="9">
        <v>125</v>
      </c>
      <c r="Y3" s="66" t="s">
        <v>183</v>
      </c>
      <c r="Z3" s="11"/>
      <c r="AA3" s="11">
        <v>20</v>
      </c>
      <c r="AB3" s="2">
        <v>2007.75</v>
      </c>
      <c r="AC3" s="1">
        <f>(AD3/AB3)*1.101</f>
        <v>23199.99671572656</v>
      </c>
      <c r="AD3" s="4">
        <v>42306806</v>
      </c>
      <c r="AE3" s="2">
        <f>AD3*10%</f>
        <v>4230680.6000000006</v>
      </c>
      <c r="AF3" s="2">
        <f>AD3*0.1%</f>
        <v>42306.806000000004</v>
      </c>
      <c r="AG3" s="2">
        <f>AF3+AE3+AD3</f>
        <v>46579793.406000003</v>
      </c>
      <c r="AH3" s="3" t="s">
        <v>146</v>
      </c>
      <c r="AK3" s="19"/>
      <c r="AL3" s="118">
        <v>41366</v>
      </c>
      <c r="AM3" s="119" t="s">
        <v>96</v>
      </c>
      <c r="AN3" s="120" t="s">
        <v>97</v>
      </c>
      <c r="AO3" s="121">
        <v>92</v>
      </c>
      <c r="AP3" s="123" t="s">
        <v>72</v>
      </c>
      <c r="AQ3" s="123">
        <v>120</v>
      </c>
      <c r="AR3" s="121" t="s">
        <v>100</v>
      </c>
      <c r="AS3" s="124"/>
      <c r="AT3" s="124">
        <v>20</v>
      </c>
      <c r="AU3" s="125">
        <v>188.4</v>
      </c>
      <c r="AV3" s="126">
        <f t="shared" si="3"/>
        <v>16162.422866242037</v>
      </c>
      <c r="AW3" s="127">
        <v>2765668</v>
      </c>
      <c r="AX3" s="125">
        <f t="shared" si="4"/>
        <v>276566.8</v>
      </c>
      <c r="AY3" s="125">
        <f t="shared" si="5"/>
        <v>2765.6680000000001</v>
      </c>
      <c r="AZ3" s="125">
        <f t="shared" si="6"/>
        <v>3045000.4679999999</v>
      </c>
      <c r="BA3" s="128" t="s">
        <v>99</v>
      </c>
    </row>
    <row r="4" spans="1:53" x14ac:dyDescent="0.25">
      <c r="A4" s="673">
        <v>41366</v>
      </c>
      <c r="B4" s="119" t="s">
        <v>96</v>
      </c>
      <c r="C4" s="120" t="s">
        <v>97</v>
      </c>
      <c r="D4" s="121">
        <v>92</v>
      </c>
      <c r="E4" s="123" t="s">
        <v>72</v>
      </c>
      <c r="F4" s="123">
        <v>120</v>
      </c>
      <c r="G4" s="121" t="s">
        <v>100</v>
      </c>
      <c r="H4" s="124"/>
      <c r="I4" s="124">
        <v>20</v>
      </c>
      <c r="J4" s="125">
        <v>188.4</v>
      </c>
      <c r="K4" s="126">
        <f t="shared" si="0"/>
        <v>16162.422866242037</v>
      </c>
      <c r="L4" s="127">
        <v>2765668</v>
      </c>
      <c r="M4" s="125">
        <f t="shared" si="1"/>
        <v>276566.8</v>
      </c>
      <c r="N4" s="125">
        <f>L4*0.1%</f>
        <v>2765.6680000000001</v>
      </c>
      <c r="O4" s="125">
        <f t="shared" si="2"/>
        <v>3045000.4679999999</v>
      </c>
      <c r="P4" s="128" t="s">
        <v>99</v>
      </c>
      <c r="S4" s="494">
        <v>41389</v>
      </c>
      <c r="T4" s="67" t="s">
        <v>193</v>
      </c>
      <c r="U4" s="495" t="s">
        <v>194</v>
      </c>
      <c r="V4" s="66">
        <v>123</v>
      </c>
      <c r="W4" s="9" t="s">
        <v>47</v>
      </c>
      <c r="X4" s="9">
        <v>125</v>
      </c>
      <c r="Y4" s="66" t="s">
        <v>183</v>
      </c>
      <c r="Z4" s="11"/>
      <c r="AA4" s="11">
        <v>15</v>
      </c>
      <c r="AB4" s="2">
        <v>1500.55</v>
      </c>
      <c r="AC4" s="1">
        <f>(AD4/AB4)*1.101</f>
        <v>23199.99641064943</v>
      </c>
      <c r="AD4" s="4">
        <v>31619214</v>
      </c>
      <c r="AE4" s="2">
        <f>AD4*10%</f>
        <v>3161921.4000000004</v>
      </c>
      <c r="AF4" s="2">
        <f>AD4*0.1%</f>
        <v>31619.214</v>
      </c>
      <c r="AG4" s="2">
        <f>AF4+AE4+AD4</f>
        <v>34812754.614</v>
      </c>
      <c r="AH4" s="3" t="s">
        <v>146</v>
      </c>
      <c r="AL4" s="118">
        <v>41379</v>
      </c>
      <c r="AM4" s="119" t="s">
        <v>101</v>
      </c>
      <c r="AN4" s="120" t="s">
        <v>102</v>
      </c>
      <c r="AO4" s="121">
        <v>109</v>
      </c>
      <c r="AP4" s="123" t="s">
        <v>72</v>
      </c>
      <c r="AQ4" s="123">
        <v>120</v>
      </c>
      <c r="AR4" s="121" t="s">
        <v>103</v>
      </c>
      <c r="AS4" s="124"/>
      <c r="AT4" s="124">
        <v>40</v>
      </c>
      <c r="AU4" s="125">
        <v>376.8</v>
      </c>
      <c r="AV4" s="126">
        <f t="shared" si="3"/>
        <v>16162.419944267514</v>
      </c>
      <c r="AW4" s="127">
        <v>5531335</v>
      </c>
      <c r="AX4" s="125">
        <f t="shared" si="4"/>
        <v>553133.5</v>
      </c>
      <c r="AY4" s="125">
        <f t="shared" si="5"/>
        <v>5531.335</v>
      </c>
      <c r="AZ4" s="125">
        <f t="shared" si="6"/>
        <v>6089999.835</v>
      </c>
      <c r="BA4" s="128" t="s">
        <v>99</v>
      </c>
    </row>
    <row r="5" spans="1:53" x14ac:dyDescent="0.25">
      <c r="A5" s="673">
        <v>41367</v>
      </c>
      <c r="B5" s="119" t="s">
        <v>104</v>
      </c>
      <c r="C5" s="120" t="s">
        <v>105</v>
      </c>
      <c r="D5" s="121">
        <v>93</v>
      </c>
      <c r="E5" s="123" t="s">
        <v>73</v>
      </c>
      <c r="F5" s="123">
        <v>96</v>
      </c>
      <c r="G5" s="121" t="s">
        <v>106</v>
      </c>
      <c r="H5" s="124"/>
      <c r="I5" s="124">
        <v>17</v>
      </c>
      <c r="J5" s="125">
        <v>2320.6999999999998</v>
      </c>
      <c r="K5" s="126">
        <f t="shared" si="0"/>
        <v>23199.996643254191</v>
      </c>
      <c r="L5" s="127">
        <v>48901210</v>
      </c>
      <c r="M5" s="125">
        <f t="shared" si="1"/>
        <v>4890121</v>
      </c>
      <c r="N5" s="125">
        <f>L5*0.1%</f>
        <v>48901.21</v>
      </c>
      <c r="O5" s="125">
        <f t="shared" si="2"/>
        <v>53840232.210000001</v>
      </c>
      <c r="P5" s="128" t="s">
        <v>107</v>
      </c>
      <c r="S5" s="494"/>
      <c r="T5" s="67"/>
      <c r="U5" s="495"/>
      <c r="V5" s="66"/>
      <c r="W5" s="9"/>
      <c r="X5" s="9"/>
      <c r="Y5" s="66"/>
      <c r="Z5" s="11"/>
      <c r="AA5" s="11"/>
      <c r="AB5" s="2">
        <f>AB2+AB3+AB4</f>
        <v>5511.1</v>
      </c>
      <c r="AC5" s="1"/>
      <c r="AD5" s="2">
        <f>AD2+AD3+AD4</f>
        <v>116128521</v>
      </c>
      <c r="AE5" s="2"/>
      <c r="AF5" s="2"/>
      <c r="AG5" s="2"/>
      <c r="AH5" s="3"/>
      <c r="AL5" s="118">
        <v>41387</v>
      </c>
      <c r="AM5" s="119" t="s">
        <v>115</v>
      </c>
      <c r="AN5" s="120" t="s">
        <v>116</v>
      </c>
      <c r="AO5" s="121">
        <v>118</v>
      </c>
      <c r="AP5" s="123" t="s">
        <v>44</v>
      </c>
      <c r="AQ5" s="123">
        <v>120</v>
      </c>
      <c r="AR5" s="121" t="s">
        <v>103</v>
      </c>
      <c r="AS5" s="124"/>
      <c r="AT5" s="124">
        <v>40</v>
      </c>
      <c r="AU5" s="125">
        <v>376.8</v>
      </c>
      <c r="AV5" s="126">
        <f t="shared" si="3"/>
        <v>16162.419944267514</v>
      </c>
      <c r="AW5" s="127">
        <v>5531335</v>
      </c>
      <c r="AX5" s="125">
        <f t="shared" si="4"/>
        <v>553133.5</v>
      </c>
      <c r="AY5" s="125">
        <f t="shared" si="5"/>
        <v>5531.335</v>
      </c>
      <c r="AZ5" s="125">
        <f t="shared" si="6"/>
        <v>6089999.835</v>
      </c>
      <c r="BA5" s="128" t="s">
        <v>99</v>
      </c>
    </row>
    <row r="6" spans="1:53" ht="15.75" thickBot="1" x14ac:dyDescent="0.3">
      <c r="A6" s="674">
        <v>41368</v>
      </c>
      <c r="B6" s="119" t="s">
        <v>111</v>
      </c>
      <c r="C6" s="120" t="s">
        <v>112</v>
      </c>
      <c r="D6" s="121">
        <v>94</v>
      </c>
      <c r="E6" s="123" t="s">
        <v>28</v>
      </c>
      <c r="F6" s="123">
        <v>53</v>
      </c>
      <c r="G6" s="121" t="s">
        <v>113</v>
      </c>
      <c r="H6" s="124">
        <v>400</v>
      </c>
      <c r="I6" s="124"/>
      <c r="J6" s="125">
        <v>5252</v>
      </c>
      <c r="K6" s="126">
        <f t="shared" si="0"/>
        <v>3262.2629999999999</v>
      </c>
      <c r="L6" s="127">
        <v>15561676</v>
      </c>
      <c r="M6" s="125">
        <f t="shared" si="1"/>
        <v>1556167.6</v>
      </c>
      <c r="N6" s="125">
        <f>-L6*2%</f>
        <v>-311233.52</v>
      </c>
      <c r="O6" s="125">
        <f t="shared" si="2"/>
        <v>16806610.079999998</v>
      </c>
      <c r="P6" s="128" t="s">
        <v>114</v>
      </c>
      <c r="S6" s="494">
        <v>41369</v>
      </c>
      <c r="T6" s="67" t="s">
        <v>214</v>
      </c>
      <c r="U6" s="495" t="s">
        <v>215</v>
      </c>
      <c r="V6" s="66">
        <v>87</v>
      </c>
      <c r="W6" s="9" t="s">
        <v>12</v>
      </c>
      <c r="X6" s="9">
        <v>60</v>
      </c>
      <c r="Y6" s="66" t="s">
        <v>216</v>
      </c>
      <c r="Z6" s="11"/>
      <c r="AA6" s="11">
        <v>36</v>
      </c>
      <c r="AB6" s="2">
        <v>5319.75</v>
      </c>
      <c r="AC6" s="12">
        <f t="shared" ref="AC6:AC47" si="7">AD6/AB6*1.1</f>
        <v>30860.004925043471</v>
      </c>
      <c r="AD6" s="4">
        <v>149243192</v>
      </c>
      <c r="AE6" s="2">
        <f t="shared" ref="AE6:AE47" si="8">AD6*10%</f>
        <v>14924319.200000001</v>
      </c>
      <c r="AF6" s="2"/>
      <c r="AG6" s="2">
        <f t="shared" ref="AG6:AG47" si="9">AF6+AE6+AD6</f>
        <v>164167511.19999999</v>
      </c>
      <c r="AH6" s="3" t="s">
        <v>7</v>
      </c>
      <c r="AK6" s="19"/>
      <c r="AL6" s="118">
        <v>41388</v>
      </c>
      <c r="AM6" s="119" t="s">
        <v>121</v>
      </c>
      <c r="AN6" s="120" t="s">
        <v>122</v>
      </c>
      <c r="AO6" s="121">
        <v>121</v>
      </c>
      <c r="AP6" s="123" t="s">
        <v>8</v>
      </c>
      <c r="AQ6" s="123">
        <v>120</v>
      </c>
      <c r="AR6" s="121" t="s">
        <v>123</v>
      </c>
      <c r="AS6" s="124">
        <v>16</v>
      </c>
      <c r="AT6" s="124"/>
      <c r="AU6" s="131">
        <v>396</v>
      </c>
      <c r="AV6" s="126">
        <f t="shared" si="3"/>
        <v>13151.514507575757</v>
      </c>
      <c r="AW6" s="132">
        <v>4730245</v>
      </c>
      <c r="AX6" s="125">
        <f t="shared" si="4"/>
        <v>473024.5</v>
      </c>
      <c r="AY6" s="125">
        <f t="shared" si="5"/>
        <v>4730.2449999999999</v>
      </c>
      <c r="AZ6" s="125">
        <f t="shared" si="6"/>
        <v>5207999.7450000001</v>
      </c>
      <c r="BA6" s="128" t="s">
        <v>99</v>
      </c>
    </row>
    <row r="7" spans="1:53" ht="15.75" thickTop="1" x14ac:dyDescent="0.25">
      <c r="A7" s="673">
        <v>41369</v>
      </c>
      <c r="B7" s="119" t="s">
        <v>117</v>
      </c>
      <c r="C7" s="120" t="s">
        <v>118</v>
      </c>
      <c r="D7" s="121">
        <v>63</v>
      </c>
      <c r="E7" s="123" t="s">
        <v>74</v>
      </c>
      <c r="F7" s="123">
        <v>80</v>
      </c>
      <c r="G7" s="121" t="s">
        <v>119</v>
      </c>
      <c r="H7" s="124">
        <v>270</v>
      </c>
      <c r="I7" s="124"/>
      <c r="J7" s="125">
        <v>7020</v>
      </c>
      <c r="K7" s="126">
        <f t="shared" si="0"/>
        <v>9358.5</v>
      </c>
      <c r="L7" s="127">
        <v>59670000</v>
      </c>
      <c r="M7" s="125">
        <f t="shared" si="1"/>
        <v>5967000</v>
      </c>
      <c r="N7" s="130">
        <f>-L7*2%</f>
        <v>-1193400</v>
      </c>
      <c r="O7" s="125">
        <f t="shared" si="2"/>
        <v>64443600</v>
      </c>
      <c r="P7" s="128" t="s">
        <v>120</v>
      </c>
      <c r="S7" s="494">
        <v>41369</v>
      </c>
      <c r="T7" s="67" t="s">
        <v>217</v>
      </c>
      <c r="U7" s="495" t="s">
        <v>218</v>
      </c>
      <c r="V7" s="66">
        <v>87</v>
      </c>
      <c r="W7" s="9" t="s">
        <v>12</v>
      </c>
      <c r="X7" s="9">
        <v>60</v>
      </c>
      <c r="Y7" s="66" t="s">
        <v>216</v>
      </c>
      <c r="Z7" s="11"/>
      <c r="AA7" s="11">
        <v>33</v>
      </c>
      <c r="AB7" s="2">
        <v>4931</v>
      </c>
      <c r="AC7" s="12">
        <f t="shared" si="7"/>
        <v>30860.004988846078</v>
      </c>
      <c r="AD7" s="4">
        <v>138336986</v>
      </c>
      <c r="AE7" s="2">
        <f t="shared" si="8"/>
        <v>13833698.600000001</v>
      </c>
      <c r="AF7" s="2"/>
      <c r="AG7" s="2">
        <f t="shared" si="9"/>
        <v>152170684.59999999</v>
      </c>
      <c r="AH7" s="3" t="s">
        <v>7</v>
      </c>
      <c r="AL7" s="118"/>
      <c r="AM7" s="119"/>
      <c r="AN7" s="120"/>
      <c r="AO7" s="121"/>
      <c r="AP7" s="123"/>
      <c r="AQ7" s="123"/>
      <c r="AR7" s="121"/>
      <c r="AS7" s="124"/>
      <c r="AT7" s="124"/>
      <c r="AU7" s="133">
        <f>+SUM(AU2:AU6)</f>
        <v>1536</v>
      </c>
      <c r="AV7" s="126"/>
      <c r="AW7" s="133">
        <f>+SUM(AW2:AW6)</f>
        <v>20923706</v>
      </c>
      <c r="AX7" s="125"/>
      <c r="AY7" s="125"/>
      <c r="AZ7" s="125"/>
      <c r="BA7" s="128"/>
    </row>
    <row r="8" spans="1:53" x14ac:dyDescent="0.25">
      <c r="A8" s="673">
        <v>41372</v>
      </c>
      <c r="B8" s="119" t="s">
        <v>124</v>
      </c>
      <c r="C8" s="120" t="s">
        <v>125</v>
      </c>
      <c r="D8" s="121">
        <v>97</v>
      </c>
      <c r="E8" s="123" t="s">
        <v>38</v>
      </c>
      <c r="F8" s="123">
        <v>230</v>
      </c>
      <c r="G8" s="121" t="s">
        <v>119</v>
      </c>
      <c r="H8" s="124">
        <v>1</v>
      </c>
      <c r="I8" s="124"/>
      <c r="J8" s="125">
        <v>74.75</v>
      </c>
      <c r="K8" s="126">
        <f t="shared" si="0"/>
        <v>45952.440682274246</v>
      </c>
      <c r="L8" s="127">
        <v>3119841</v>
      </c>
      <c r="M8" s="125">
        <f t="shared" si="1"/>
        <v>311984.10000000003</v>
      </c>
      <c r="N8" s="125">
        <f t="shared" ref="N8:N14" si="10">L8*0.1%</f>
        <v>3119.8409999999999</v>
      </c>
      <c r="O8" s="125">
        <f t="shared" si="2"/>
        <v>3434944.9410000001</v>
      </c>
      <c r="P8" s="128" t="s">
        <v>126</v>
      </c>
      <c r="S8" s="494">
        <v>41373</v>
      </c>
      <c r="T8" s="67" t="s">
        <v>219</v>
      </c>
      <c r="U8" s="495" t="s">
        <v>220</v>
      </c>
      <c r="V8" s="66">
        <v>87</v>
      </c>
      <c r="W8" s="9" t="s">
        <v>12</v>
      </c>
      <c r="X8" s="9">
        <v>60</v>
      </c>
      <c r="Y8" s="66" t="s">
        <v>216</v>
      </c>
      <c r="Z8" s="11"/>
      <c r="AA8" s="11">
        <v>36</v>
      </c>
      <c r="AB8" s="2">
        <v>5019.3500000000004</v>
      </c>
      <c r="AC8" s="12">
        <f t="shared" si="7"/>
        <v>30860.005100261988</v>
      </c>
      <c r="AD8" s="4">
        <v>140815606</v>
      </c>
      <c r="AE8" s="2">
        <f t="shared" si="8"/>
        <v>14081560.600000001</v>
      </c>
      <c r="AF8" s="2"/>
      <c r="AG8" s="2">
        <f t="shared" si="9"/>
        <v>154897166.59999999</v>
      </c>
      <c r="AH8" s="3" t="s">
        <v>7</v>
      </c>
      <c r="AK8" s="32"/>
      <c r="AL8" s="118"/>
      <c r="AM8" s="119"/>
      <c r="AN8" s="120"/>
      <c r="AO8" s="121"/>
      <c r="AP8" s="123"/>
      <c r="AQ8" s="123"/>
      <c r="AR8" s="121"/>
      <c r="AS8" s="124"/>
      <c r="AT8" s="124"/>
      <c r="AU8" s="133"/>
      <c r="AV8" s="126"/>
      <c r="AW8" s="133"/>
      <c r="AX8" s="125"/>
      <c r="AY8" s="125"/>
      <c r="AZ8" s="125"/>
      <c r="BA8" s="128"/>
    </row>
    <row r="9" spans="1:53" x14ac:dyDescent="0.25">
      <c r="A9" s="673">
        <v>41372</v>
      </c>
      <c r="B9" s="119" t="s">
        <v>127</v>
      </c>
      <c r="C9" s="120" t="s">
        <v>128</v>
      </c>
      <c r="D9" s="121">
        <v>91</v>
      </c>
      <c r="E9" s="123" t="s">
        <v>10</v>
      </c>
      <c r="F9" s="123">
        <v>70</v>
      </c>
      <c r="G9" s="121" t="s">
        <v>110</v>
      </c>
      <c r="H9" s="124">
        <v>20</v>
      </c>
      <c r="I9" s="124"/>
      <c r="J9" s="125">
        <v>756</v>
      </c>
      <c r="K9" s="126">
        <f t="shared" si="0"/>
        <v>5500.0003531746024</v>
      </c>
      <c r="L9" s="127">
        <v>3776567</v>
      </c>
      <c r="M9" s="125">
        <f t="shared" si="1"/>
        <v>377656.7</v>
      </c>
      <c r="N9" s="125">
        <f t="shared" si="10"/>
        <v>3776.567</v>
      </c>
      <c r="O9" s="125">
        <f t="shared" si="2"/>
        <v>4158000.267</v>
      </c>
      <c r="P9" s="128" t="s">
        <v>129</v>
      </c>
      <c r="S9" s="494">
        <v>41373</v>
      </c>
      <c r="T9" s="67" t="s">
        <v>221</v>
      </c>
      <c r="U9" s="495" t="s">
        <v>222</v>
      </c>
      <c r="V9" s="66">
        <v>87</v>
      </c>
      <c r="W9" s="9" t="s">
        <v>12</v>
      </c>
      <c r="X9" s="9">
        <v>60</v>
      </c>
      <c r="Y9" s="66" t="s">
        <v>216</v>
      </c>
      <c r="Z9" s="11"/>
      <c r="AA9" s="11">
        <v>33</v>
      </c>
      <c r="AB9" s="2">
        <v>5016.3999999999996</v>
      </c>
      <c r="AC9" s="12">
        <f t="shared" si="7"/>
        <v>30860.005083326694</v>
      </c>
      <c r="AD9" s="4">
        <v>140732845</v>
      </c>
      <c r="AE9" s="2">
        <f t="shared" si="8"/>
        <v>14073284.5</v>
      </c>
      <c r="AF9" s="2"/>
      <c r="AG9" s="2">
        <f t="shared" si="9"/>
        <v>154806129.5</v>
      </c>
      <c r="AH9" s="3" t="s">
        <v>7</v>
      </c>
      <c r="AK9" s="32"/>
      <c r="AL9" s="118">
        <v>41382</v>
      </c>
      <c r="AM9" s="119" t="s">
        <v>108</v>
      </c>
      <c r="AN9" s="120" t="s">
        <v>109</v>
      </c>
      <c r="AO9" s="121">
        <v>114</v>
      </c>
      <c r="AP9" s="123" t="s">
        <v>10</v>
      </c>
      <c r="AQ9" s="123">
        <v>50</v>
      </c>
      <c r="AR9" s="121" t="s">
        <v>110</v>
      </c>
      <c r="AS9" s="124">
        <v>74</v>
      </c>
      <c r="AT9" s="124"/>
      <c r="AU9" s="125">
        <v>1998</v>
      </c>
      <c r="AV9" s="126">
        <f t="shared" ref="AV9" si="11">(AW9/AU9)*1.101</f>
        <v>4814.8151711711707</v>
      </c>
      <c r="AW9" s="127">
        <v>8737512</v>
      </c>
      <c r="AX9" s="125">
        <f t="shared" ref="AX9" si="12">AW9*10%</f>
        <v>873751.20000000007</v>
      </c>
      <c r="AY9" s="125">
        <f t="shared" ref="AY9" si="13">AW9*0.1%</f>
        <v>8737.5120000000006</v>
      </c>
      <c r="AZ9" s="125">
        <f t="shared" ref="AZ9" si="14">AY9+AX9+AW9</f>
        <v>9620000.7119999994</v>
      </c>
      <c r="BA9" s="128" t="s">
        <v>315</v>
      </c>
    </row>
    <row r="10" spans="1:53" x14ac:dyDescent="0.25">
      <c r="A10" s="673">
        <v>41372</v>
      </c>
      <c r="B10" s="119" t="s">
        <v>133</v>
      </c>
      <c r="C10" s="120" t="s">
        <v>134</v>
      </c>
      <c r="D10" s="121">
        <v>92</v>
      </c>
      <c r="E10" s="123" t="s">
        <v>75</v>
      </c>
      <c r="F10" s="123">
        <v>80</v>
      </c>
      <c r="G10" s="121" t="s">
        <v>119</v>
      </c>
      <c r="H10" s="124">
        <v>39</v>
      </c>
      <c r="I10" s="124"/>
      <c r="J10" s="125">
        <v>1014</v>
      </c>
      <c r="K10" s="126">
        <f t="shared" si="0"/>
        <v>21799.8</v>
      </c>
      <c r="L10" s="127">
        <v>20077200</v>
      </c>
      <c r="M10" s="125">
        <f t="shared" si="1"/>
        <v>2007720</v>
      </c>
      <c r="N10" s="125">
        <f t="shared" si="10"/>
        <v>20077.2</v>
      </c>
      <c r="O10" s="125">
        <f t="shared" si="2"/>
        <v>22104997.199999999</v>
      </c>
      <c r="P10" s="128" t="s">
        <v>135</v>
      </c>
      <c r="S10" s="494">
        <v>41373</v>
      </c>
      <c r="T10" s="67" t="s">
        <v>223</v>
      </c>
      <c r="U10" s="495" t="s">
        <v>224</v>
      </c>
      <c r="V10" s="66">
        <v>87</v>
      </c>
      <c r="W10" s="9" t="s">
        <v>12</v>
      </c>
      <c r="X10" s="9">
        <v>60</v>
      </c>
      <c r="Y10" s="66" t="s">
        <v>216</v>
      </c>
      <c r="Z10" s="11"/>
      <c r="AA10" s="11">
        <v>36</v>
      </c>
      <c r="AB10" s="2">
        <v>5326.6</v>
      </c>
      <c r="AC10" s="12">
        <f t="shared" si="7"/>
        <v>30860.00499380468</v>
      </c>
      <c r="AD10" s="4">
        <v>149435366</v>
      </c>
      <c r="AE10" s="2">
        <f t="shared" si="8"/>
        <v>14943536.600000001</v>
      </c>
      <c r="AF10" s="2"/>
      <c r="AG10" s="2">
        <f t="shared" si="9"/>
        <v>164378902.59999999</v>
      </c>
      <c r="AH10" s="3" t="s">
        <v>7</v>
      </c>
      <c r="AL10" s="118"/>
      <c r="AM10" s="119"/>
      <c r="AN10" s="120"/>
      <c r="AO10" s="121"/>
      <c r="AP10" s="123"/>
      <c r="AQ10" s="123"/>
      <c r="AR10" s="121"/>
      <c r="AS10" s="124"/>
      <c r="AT10" s="124"/>
      <c r="AU10" s="133"/>
      <c r="AV10" s="126"/>
      <c r="AW10" s="133"/>
      <c r="AX10" s="125"/>
      <c r="AY10" s="125"/>
      <c r="AZ10" s="125"/>
      <c r="BA10" s="128"/>
    </row>
    <row r="11" spans="1:53" x14ac:dyDescent="0.25">
      <c r="A11" s="673">
        <v>41372</v>
      </c>
      <c r="B11" s="119" t="s">
        <v>136</v>
      </c>
      <c r="C11" s="120" t="s">
        <v>137</v>
      </c>
      <c r="D11" s="121">
        <v>96</v>
      </c>
      <c r="E11" s="123" t="s">
        <v>38</v>
      </c>
      <c r="F11" s="123">
        <v>230</v>
      </c>
      <c r="G11" s="121" t="s">
        <v>119</v>
      </c>
      <c r="H11" s="124">
        <v>1</v>
      </c>
      <c r="I11" s="124"/>
      <c r="J11" s="125">
        <v>74.75</v>
      </c>
      <c r="K11" s="126">
        <f t="shared" si="0"/>
        <v>44851.440682274246</v>
      </c>
      <c r="L11" s="127">
        <v>3045091</v>
      </c>
      <c r="M11" s="125">
        <f t="shared" si="1"/>
        <v>304509.10000000003</v>
      </c>
      <c r="N11" s="125">
        <f t="shared" si="10"/>
        <v>3045.0909999999999</v>
      </c>
      <c r="O11" s="125">
        <f t="shared" si="2"/>
        <v>3352645.1910000001</v>
      </c>
      <c r="P11" s="128" t="s">
        <v>138</v>
      </c>
      <c r="S11" s="494">
        <v>41373</v>
      </c>
      <c r="T11" s="67" t="s">
        <v>225</v>
      </c>
      <c r="U11" s="495" t="s">
        <v>226</v>
      </c>
      <c r="V11" s="66">
        <v>87</v>
      </c>
      <c r="W11" s="9" t="s">
        <v>12</v>
      </c>
      <c r="X11" s="9">
        <v>60</v>
      </c>
      <c r="Y11" s="66" t="s">
        <v>216</v>
      </c>
      <c r="Z11" s="11"/>
      <c r="AA11" s="11">
        <v>33</v>
      </c>
      <c r="AB11" s="2">
        <v>5071.3999999999996</v>
      </c>
      <c r="AC11" s="12">
        <f t="shared" si="7"/>
        <v>30860.005028197349</v>
      </c>
      <c r="AD11" s="4">
        <v>142275845</v>
      </c>
      <c r="AE11" s="2">
        <f t="shared" si="8"/>
        <v>14227584.5</v>
      </c>
      <c r="AF11" s="2"/>
      <c r="AG11" s="2">
        <f t="shared" si="9"/>
        <v>156503429.5</v>
      </c>
      <c r="AH11" s="3" t="s">
        <v>7</v>
      </c>
      <c r="AL11" s="118">
        <v>41389</v>
      </c>
      <c r="AM11" s="119" t="s">
        <v>130</v>
      </c>
      <c r="AN11" s="120" t="s">
        <v>131</v>
      </c>
      <c r="AO11" s="121">
        <v>128</v>
      </c>
      <c r="AP11" s="123" t="s">
        <v>38</v>
      </c>
      <c r="AQ11" s="123">
        <v>230</v>
      </c>
      <c r="AR11" s="121" t="s">
        <v>119</v>
      </c>
      <c r="AS11" s="124">
        <v>1</v>
      </c>
      <c r="AT11" s="124"/>
      <c r="AU11" s="125">
        <v>74.75</v>
      </c>
      <c r="AV11" s="126">
        <f>(AW11/AU11)*1.101</f>
        <v>44851.440682274246</v>
      </c>
      <c r="AW11" s="127">
        <v>3045091</v>
      </c>
      <c r="AX11" s="125">
        <f>AW11*10%</f>
        <v>304509.10000000003</v>
      </c>
      <c r="AY11" s="125">
        <f>AW11*0.1%</f>
        <v>3045.0909999999999</v>
      </c>
      <c r="AZ11" s="125">
        <f>AY11+AX11+AW11</f>
        <v>3352645.1910000001</v>
      </c>
      <c r="BA11" s="128" t="s">
        <v>132</v>
      </c>
    </row>
    <row r="12" spans="1:53" x14ac:dyDescent="0.25">
      <c r="A12" s="673">
        <v>41373</v>
      </c>
      <c r="B12" s="119" t="s">
        <v>143</v>
      </c>
      <c r="C12" s="120" t="s">
        <v>144</v>
      </c>
      <c r="D12" s="121">
        <v>100</v>
      </c>
      <c r="E12" s="123" t="s">
        <v>50</v>
      </c>
      <c r="F12" s="123">
        <v>96</v>
      </c>
      <c r="G12" s="121" t="s">
        <v>145</v>
      </c>
      <c r="H12" s="124"/>
      <c r="I12" s="124">
        <v>16</v>
      </c>
      <c r="J12" s="125">
        <v>2303</v>
      </c>
      <c r="K12" s="126">
        <f t="shared" si="0"/>
        <v>23199.996630481979</v>
      </c>
      <c r="L12" s="127">
        <v>48528240</v>
      </c>
      <c r="M12" s="125">
        <f t="shared" si="1"/>
        <v>4852824</v>
      </c>
      <c r="N12" s="125">
        <f t="shared" si="10"/>
        <v>48528.24</v>
      </c>
      <c r="O12" s="125">
        <f t="shared" si="2"/>
        <v>53429592.240000002</v>
      </c>
      <c r="P12" s="128" t="s">
        <v>146</v>
      </c>
      <c r="S12" s="494">
        <v>41374</v>
      </c>
      <c r="T12" s="67" t="s">
        <v>227</v>
      </c>
      <c r="U12" s="495" t="s">
        <v>228</v>
      </c>
      <c r="V12" s="66">
        <v>87</v>
      </c>
      <c r="W12" s="9" t="s">
        <v>12</v>
      </c>
      <c r="X12" s="9">
        <v>60</v>
      </c>
      <c r="Y12" s="66" t="s">
        <v>216</v>
      </c>
      <c r="Z12" s="11"/>
      <c r="AA12" s="11">
        <v>36</v>
      </c>
      <c r="AB12" s="2">
        <v>5551.6</v>
      </c>
      <c r="AC12" s="12">
        <f t="shared" si="7"/>
        <v>30860.005043591038</v>
      </c>
      <c r="AD12" s="4">
        <v>155747640</v>
      </c>
      <c r="AE12" s="2">
        <f t="shared" si="8"/>
        <v>15574764</v>
      </c>
      <c r="AF12" s="2"/>
      <c r="AG12" s="2">
        <f t="shared" si="9"/>
        <v>171322404</v>
      </c>
      <c r="AH12" s="3" t="s">
        <v>7</v>
      </c>
      <c r="AL12" s="118"/>
      <c r="AM12" s="119"/>
      <c r="AN12" s="120"/>
      <c r="AO12" s="121"/>
      <c r="AP12" s="123"/>
      <c r="AQ12" s="123"/>
      <c r="AR12" s="121"/>
      <c r="AS12" s="124"/>
      <c r="AT12" s="124"/>
      <c r="AU12" s="125"/>
      <c r="AV12" s="126"/>
      <c r="AW12" s="127"/>
      <c r="AX12" s="125"/>
      <c r="AY12" s="125"/>
      <c r="AZ12" s="125"/>
      <c r="BA12" s="128"/>
    </row>
    <row r="13" spans="1:53" x14ac:dyDescent="0.25">
      <c r="A13" s="673">
        <v>41373</v>
      </c>
      <c r="B13" s="119" t="s">
        <v>150</v>
      </c>
      <c r="C13" s="120" t="s">
        <v>151</v>
      </c>
      <c r="D13" s="121">
        <v>95</v>
      </c>
      <c r="E13" s="123" t="s">
        <v>61</v>
      </c>
      <c r="F13" s="123">
        <v>230</v>
      </c>
      <c r="G13" s="121" t="s">
        <v>119</v>
      </c>
      <c r="H13" s="124">
        <v>6</v>
      </c>
      <c r="I13" s="124"/>
      <c r="J13" s="125">
        <v>448.5</v>
      </c>
      <c r="K13" s="126">
        <f t="shared" si="0"/>
        <v>44851.438227424747</v>
      </c>
      <c r="L13" s="127">
        <v>18270545</v>
      </c>
      <c r="M13" s="125">
        <f t="shared" si="1"/>
        <v>1827054.5</v>
      </c>
      <c r="N13" s="125">
        <f t="shared" si="10"/>
        <v>18270.545000000002</v>
      </c>
      <c r="O13" s="125">
        <f t="shared" si="2"/>
        <v>20115870.045000002</v>
      </c>
      <c r="P13" s="128" t="s">
        <v>152</v>
      </c>
      <c r="S13" s="494">
        <v>41374</v>
      </c>
      <c r="T13" s="67" t="s">
        <v>229</v>
      </c>
      <c r="U13" s="495" t="s">
        <v>230</v>
      </c>
      <c r="V13" s="66">
        <v>87</v>
      </c>
      <c r="W13" s="9" t="s">
        <v>12</v>
      </c>
      <c r="X13" s="9">
        <v>60</v>
      </c>
      <c r="Y13" s="66" t="s">
        <v>231</v>
      </c>
      <c r="Z13" s="11"/>
      <c r="AA13" s="11">
        <v>22</v>
      </c>
      <c r="AB13" s="2">
        <v>4588.55</v>
      </c>
      <c r="AC13" s="12">
        <f t="shared" si="7"/>
        <v>30860.004903509827</v>
      </c>
      <c r="AD13" s="4">
        <v>128729705</v>
      </c>
      <c r="AE13" s="2">
        <f t="shared" si="8"/>
        <v>12872970.5</v>
      </c>
      <c r="AF13" s="2"/>
      <c r="AG13" s="2">
        <f t="shared" si="9"/>
        <v>141602675.5</v>
      </c>
      <c r="AH13" s="3" t="s">
        <v>7</v>
      </c>
      <c r="AL13" s="118">
        <v>41388</v>
      </c>
      <c r="AM13" s="119" t="s">
        <v>139</v>
      </c>
      <c r="AN13" s="120" t="s">
        <v>140</v>
      </c>
      <c r="AO13" s="121">
        <v>122</v>
      </c>
      <c r="AP13" s="123" t="s">
        <v>10</v>
      </c>
      <c r="AQ13" s="123">
        <v>80</v>
      </c>
      <c r="AR13" s="121" t="s">
        <v>141</v>
      </c>
      <c r="AS13" s="124">
        <v>2</v>
      </c>
      <c r="AT13" s="124"/>
      <c r="AU13" s="125">
        <v>49.4</v>
      </c>
      <c r="AV13" s="126">
        <f>(AW13/AU13)*1.101</f>
        <v>3441.2936234817817</v>
      </c>
      <c r="AW13" s="127">
        <v>154405</v>
      </c>
      <c r="AX13" s="125">
        <f t="shared" ref="AX13:AX19" si="15">AW13*10%</f>
        <v>15440.5</v>
      </c>
      <c r="AY13" s="125">
        <f t="shared" ref="AY13:AY19" si="16">AW13*0.1%</f>
        <v>154.405</v>
      </c>
      <c r="AZ13" s="125">
        <f t="shared" ref="AZ13:AZ19" si="17">AY13+AX13+AW13</f>
        <v>169999.905</v>
      </c>
      <c r="BA13" s="128" t="s">
        <v>142</v>
      </c>
    </row>
    <row r="14" spans="1:53" x14ac:dyDescent="0.25">
      <c r="A14" s="673">
        <v>41373</v>
      </c>
      <c r="B14" s="119" t="s">
        <v>155</v>
      </c>
      <c r="C14" s="120" t="s">
        <v>156</v>
      </c>
      <c r="D14" s="121">
        <v>99</v>
      </c>
      <c r="E14" s="123" t="s">
        <v>19</v>
      </c>
      <c r="F14" s="123">
        <v>96</v>
      </c>
      <c r="G14" s="121" t="s">
        <v>145</v>
      </c>
      <c r="H14" s="124"/>
      <c r="I14" s="124">
        <v>12</v>
      </c>
      <c r="J14" s="125">
        <v>1709.05</v>
      </c>
      <c r="K14" s="126">
        <f t="shared" si="0"/>
        <v>23199.996532576577</v>
      </c>
      <c r="L14" s="127">
        <v>36012674</v>
      </c>
      <c r="M14" s="125">
        <f t="shared" si="1"/>
        <v>3601267.4000000004</v>
      </c>
      <c r="N14" s="125">
        <f t="shared" si="10"/>
        <v>36012.673999999999</v>
      </c>
      <c r="O14" s="125">
        <f t="shared" si="2"/>
        <v>39649954.074000001</v>
      </c>
      <c r="P14" s="128" t="s">
        <v>146</v>
      </c>
      <c r="S14" s="494">
        <v>41376</v>
      </c>
      <c r="T14" s="67" t="s">
        <v>232</v>
      </c>
      <c r="U14" s="495" t="s">
        <v>233</v>
      </c>
      <c r="V14" s="66">
        <v>87</v>
      </c>
      <c r="W14" s="9" t="s">
        <v>12</v>
      </c>
      <c r="X14" s="9">
        <v>60</v>
      </c>
      <c r="Y14" s="66" t="s">
        <v>216</v>
      </c>
      <c r="Z14" s="11"/>
      <c r="AA14" s="11">
        <v>36</v>
      </c>
      <c r="AB14" s="2">
        <v>5472.8</v>
      </c>
      <c r="AC14" s="12">
        <f t="shared" si="7"/>
        <v>30860.004951761442</v>
      </c>
      <c r="AD14" s="4">
        <v>153536941</v>
      </c>
      <c r="AE14" s="2">
        <f t="shared" si="8"/>
        <v>15353694.100000001</v>
      </c>
      <c r="AF14" s="2"/>
      <c r="AG14" s="2">
        <f t="shared" si="9"/>
        <v>168890635.09999999</v>
      </c>
      <c r="AH14" s="3" t="s">
        <v>7</v>
      </c>
      <c r="AL14" s="134">
        <v>41365</v>
      </c>
      <c r="AM14" s="135" t="s">
        <v>147</v>
      </c>
      <c r="AN14" s="136" t="s">
        <v>148</v>
      </c>
      <c r="AO14" s="137">
        <v>14</v>
      </c>
      <c r="AP14" s="138" t="s">
        <v>9</v>
      </c>
      <c r="AQ14" s="138">
        <v>28</v>
      </c>
      <c r="AR14" s="137" t="s">
        <v>149</v>
      </c>
      <c r="AS14" s="139">
        <v>1500</v>
      </c>
      <c r="AT14" s="139"/>
      <c r="AU14" s="140">
        <f t="shared" ref="AU14:AU19" si="18">AS14*5.46</f>
        <v>8190</v>
      </c>
      <c r="AV14" s="141">
        <f t="shared" ref="AV14:AV19" si="19">AW14/AS14*1.101</f>
        <v>70999.999830000001</v>
      </c>
      <c r="AW14" s="140">
        <v>96730245</v>
      </c>
      <c r="AX14" s="140">
        <f t="shared" si="15"/>
        <v>9673024.5</v>
      </c>
      <c r="AY14" s="140">
        <f t="shared" si="16"/>
        <v>96730.244999999995</v>
      </c>
      <c r="AZ14" s="140">
        <f t="shared" si="17"/>
        <v>106499999.745</v>
      </c>
      <c r="BA14" s="141" t="s">
        <v>142</v>
      </c>
    </row>
    <row r="15" spans="1:53" x14ac:dyDescent="0.25">
      <c r="A15" s="673">
        <v>41374</v>
      </c>
      <c r="B15" s="119" t="s">
        <v>159</v>
      </c>
      <c r="C15" s="120" t="s">
        <v>160</v>
      </c>
      <c r="D15" s="121">
        <v>102</v>
      </c>
      <c r="E15" s="123" t="s">
        <v>28</v>
      </c>
      <c r="F15" s="123">
        <v>53</v>
      </c>
      <c r="G15" s="121" t="s">
        <v>113</v>
      </c>
      <c r="H15" s="124">
        <v>400</v>
      </c>
      <c r="I15" s="124"/>
      <c r="J15" s="125">
        <v>5252</v>
      </c>
      <c r="K15" s="126">
        <f t="shared" si="0"/>
        <v>3262.2629999999999</v>
      </c>
      <c r="L15" s="127">
        <v>15561676</v>
      </c>
      <c r="M15" s="125">
        <f t="shared" si="1"/>
        <v>1556167.6</v>
      </c>
      <c r="N15" s="125">
        <f>-L15*2%</f>
        <v>-311233.52</v>
      </c>
      <c r="O15" s="125">
        <f t="shared" si="2"/>
        <v>16806610.079999998</v>
      </c>
      <c r="P15" s="128" t="s">
        <v>114</v>
      </c>
      <c r="S15" s="494">
        <v>41376</v>
      </c>
      <c r="T15" s="67" t="s">
        <v>234</v>
      </c>
      <c r="U15" s="495" t="s">
        <v>235</v>
      </c>
      <c r="V15" s="66">
        <v>56</v>
      </c>
      <c r="W15" s="9" t="s">
        <v>12</v>
      </c>
      <c r="X15" s="9">
        <v>60</v>
      </c>
      <c r="Y15" s="66" t="s">
        <v>231</v>
      </c>
      <c r="Z15" s="11"/>
      <c r="AA15" s="11">
        <v>4</v>
      </c>
      <c r="AB15" s="2">
        <v>835.7</v>
      </c>
      <c r="AC15" s="12">
        <f t="shared" si="7"/>
        <v>30860.004427426109</v>
      </c>
      <c r="AD15" s="4">
        <v>23445187</v>
      </c>
      <c r="AE15" s="2">
        <f t="shared" si="8"/>
        <v>2344518.7000000002</v>
      </c>
      <c r="AF15" s="2"/>
      <c r="AG15" s="2">
        <f t="shared" si="9"/>
        <v>25789705.699999999</v>
      </c>
      <c r="AH15" s="3" t="s">
        <v>7</v>
      </c>
      <c r="AL15" s="134">
        <v>41373</v>
      </c>
      <c r="AM15" s="135" t="s">
        <v>153</v>
      </c>
      <c r="AN15" s="136" t="s">
        <v>154</v>
      </c>
      <c r="AO15" s="137">
        <v>18</v>
      </c>
      <c r="AP15" s="138" t="s">
        <v>9</v>
      </c>
      <c r="AQ15" s="138">
        <v>28</v>
      </c>
      <c r="AR15" s="137" t="s">
        <v>149</v>
      </c>
      <c r="AS15" s="139">
        <v>1500</v>
      </c>
      <c r="AT15" s="139"/>
      <c r="AU15" s="140">
        <f t="shared" si="18"/>
        <v>8190</v>
      </c>
      <c r="AV15" s="141">
        <f t="shared" si="19"/>
        <v>70999.999830000001</v>
      </c>
      <c r="AW15" s="140">
        <v>96730245</v>
      </c>
      <c r="AX15" s="140">
        <f t="shared" si="15"/>
        <v>9673024.5</v>
      </c>
      <c r="AY15" s="140">
        <f t="shared" si="16"/>
        <v>96730.244999999995</v>
      </c>
      <c r="AZ15" s="140">
        <f t="shared" si="17"/>
        <v>106499999.745</v>
      </c>
      <c r="BA15" s="141" t="s">
        <v>142</v>
      </c>
    </row>
    <row r="16" spans="1:53" x14ac:dyDescent="0.25">
      <c r="A16" s="673">
        <v>41374</v>
      </c>
      <c r="B16" s="119" t="s">
        <v>163</v>
      </c>
      <c r="C16" s="120" t="s">
        <v>164</v>
      </c>
      <c r="D16" s="121">
        <v>101</v>
      </c>
      <c r="E16" s="123" t="s">
        <v>69</v>
      </c>
      <c r="F16" s="123">
        <v>100</v>
      </c>
      <c r="G16" s="121" t="s">
        <v>165</v>
      </c>
      <c r="H16" s="124"/>
      <c r="I16" s="124">
        <v>1</v>
      </c>
      <c r="J16" s="125">
        <v>108.6</v>
      </c>
      <c r="K16" s="126">
        <f t="shared" si="0"/>
        <v>26969.998674033148</v>
      </c>
      <c r="L16" s="127">
        <v>2660256</v>
      </c>
      <c r="M16" s="125">
        <f t="shared" si="1"/>
        <v>266025.60000000003</v>
      </c>
      <c r="N16" s="125">
        <f>L16*0.1%</f>
        <v>2660.2559999999999</v>
      </c>
      <c r="O16" s="125">
        <f t="shared" si="2"/>
        <v>2928941.8560000001</v>
      </c>
      <c r="P16" s="128" t="s">
        <v>138</v>
      </c>
      <c r="S16" s="494">
        <v>41376</v>
      </c>
      <c r="T16" s="67" t="s">
        <v>239</v>
      </c>
      <c r="U16" s="495" t="s">
        <v>240</v>
      </c>
      <c r="V16" s="66">
        <v>87</v>
      </c>
      <c r="W16" s="9" t="s">
        <v>12</v>
      </c>
      <c r="X16" s="9">
        <v>60</v>
      </c>
      <c r="Y16" s="66" t="s">
        <v>231</v>
      </c>
      <c r="Z16" s="11"/>
      <c r="AA16" s="11">
        <v>18</v>
      </c>
      <c r="AB16" s="2">
        <v>3762.8</v>
      </c>
      <c r="AC16" s="12">
        <f t="shared" si="7"/>
        <v>30860.00507600723</v>
      </c>
      <c r="AD16" s="4">
        <v>105563661</v>
      </c>
      <c r="AE16" s="2">
        <f t="shared" si="8"/>
        <v>10556366.100000001</v>
      </c>
      <c r="AF16" s="2"/>
      <c r="AG16" s="2">
        <f t="shared" si="9"/>
        <v>116120027.09999999</v>
      </c>
      <c r="AH16" s="3" t="s">
        <v>7</v>
      </c>
      <c r="AK16" s="19"/>
      <c r="AL16" s="134">
        <v>41380</v>
      </c>
      <c r="AM16" s="135" t="s">
        <v>157</v>
      </c>
      <c r="AN16" s="136" t="s">
        <v>158</v>
      </c>
      <c r="AO16" s="137">
        <v>15</v>
      </c>
      <c r="AP16" s="138" t="s">
        <v>9</v>
      </c>
      <c r="AQ16" s="138">
        <v>28</v>
      </c>
      <c r="AR16" s="137" t="s">
        <v>149</v>
      </c>
      <c r="AS16" s="139">
        <v>1000</v>
      </c>
      <c r="AT16" s="139"/>
      <c r="AU16" s="140">
        <f t="shared" si="18"/>
        <v>5460</v>
      </c>
      <c r="AV16" s="141">
        <f t="shared" si="19"/>
        <v>70999.999830000001</v>
      </c>
      <c r="AW16" s="140">
        <v>64486830</v>
      </c>
      <c r="AX16" s="140">
        <f t="shared" si="15"/>
        <v>6448683</v>
      </c>
      <c r="AY16" s="140">
        <f t="shared" si="16"/>
        <v>64486.83</v>
      </c>
      <c r="AZ16" s="140">
        <f t="shared" si="17"/>
        <v>70999999.829999998</v>
      </c>
      <c r="BA16" s="141" t="s">
        <v>142</v>
      </c>
    </row>
    <row r="17" spans="1:53" x14ac:dyDescent="0.25">
      <c r="A17" s="673">
        <v>41374</v>
      </c>
      <c r="B17" s="119" t="s">
        <v>168</v>
      </c>
      <c r="C17" s="120" t="s">
        <v>169</v>
      </c>
      <c r="D17" s="121">
        <v>105</v>
      </c>
      <c r="E17" s="123" t="s">
        <v>34</v>
      </c>
      <c r="F17" s="123">
        <v>230</v>
      </c>
      <c r="G17" s="121" t="s">
        <v>119</v>
      </c>
      <c r="H17" s="124">
        <v>1</v>
      </c>
      <c r="I17" s="124"/>
      <c r="J17" s="125">
        <v>74.75</v>
      </c>
      <c r="K17" s="126">
        <f t="shared" si="0"/>
        <v>46242</v>
      </c>
      <c r="L17" s="127">
        <v>3139500</v>
      </c>
      <c r="M17" s="125">
        <f t="shared" si="1"/>
        <v>313950</v>
      </c>
      <c r="N17" s="125">
        <f>L17*0.1%</f>
        <v>3139.5</v>
      </c>
      <c r="O17" s="125">
        <f t="shared" si="2"/>
        <v>3456589.5</v>
      </c>
      <c r="P17" s="128" t="s">
        <v>170</v>
      </c>
      <c r="S17" s="494">
        <v>41376</v>
      </c>
      <c r="T17" s="67" t="s">
        <v>241</v>
      </c>
      <c r="U17" s="495" t="s">
        <v>242</v>
      </c>
      <c r="V17" s="66">
        <v>87</v>
      </c>
      <c r="W17" s="9" t="s">
        <v>12</v>
      </c>
      <c r="X17" s="9">
        <v>60</v>
      </c>
      <c r="Y17" s="66" t="s">
        <v>216</v>
      </c>
      <c r="Z17" s="11"/>
      <c r="AA17" s="11">
        <v>36</v>
      </c>
      <c r="AB17" s="2">
        <v>5233.1499999999996</v>
      </c>
      <c r="AC17" s="12">
        <f t="shared" si="7"/>
        <v>30860.004930109018</v>
      </c>
      <c r="AD17" s="4">
        <v>146813668</v>
      </c>
      <c r="AE17" s="2">
        <f t="shared" si="8"/>
        <v>14681366.800000001</v>
      </c>
      <c r="AF17" s="2"/>
      <c r="AG17" s="2">
        <f t="shared" si="9"/>
        <v>161495034.80000001</v>
      </c>
      <c r="AH17" s="3" t="s">
        <v>7</v>
      </c>
      <c r="AL17" s="134">
        <v>41388</v>
      </c>
      <c r="AM17" s="135" t="s">
        <v>161</v>
      </c>
      <c r="AN17" s="136" t="s">
        <v>162</v>
      </c>
      <c r="AO17" s="137">
        <v>19</v>
      </c>
      <c r="AP17" s="138" t="s">
        <v>9</v>
      </c>
      <c r="AQ17" s="138">
        <v>28</v>
      </c>
      <c r="AR17" s="137" t="s">
        <v>149</v>
      </c>
      <c r="AS17" s="139">
        <v>100</v>
      </c>
      <c r="AT17" s="139"/>
      <c r="AU17" s="140">
        <f t="shared" si="18"/>
        <v>546</v>
      </c>
      <c r="AV17" s="141">
        <f t="shared" si="19"/>
        <v>70999.999830000001</v>
      </c>
      <c r="AW17" s="140">
        <v>6448683</v>
      </c>
      <c r="AX17" s="140">
        <f t="shared" si="15"/>
        <v>644868.30000000005</v>
      </c>
      <c r="AY17" s="140">
        <f t="shared" si="16"/>
        <v>6448.683</v>
      </c>
      <c r="AZ17" s="140">
        <f t="shared" si="17"/>
        <v>7099999.983</v>
      </c>
      <c r="BA17" s="141" t="s">
        <v>142</v>
      </c>
    </row>
    <row r="18" spans="1:53" x14ac:dyDescent="0.25">
      <c r="A18" s="673">
        <v>41376</v>
      </c>
      <c r="B18" s="119" t="s">
        <v>174</v>
      </c>
      <c r="C18" s="120" t="s">
        <v>175</v>
      </c>
      <c r="D18" s="121">
        <v>107</v>
      </c>
      <c r="E18" s="123" t="s">
        <v>76</v>
      </c>
      <c r="F18" s="123">
        <v>53</v>
      </c>
      <c r="G18" s="121" t="s">
        <v>113</v>
      </c>
      <c r="H18" s="124">
        <v>400</v>
      </c>
      <c r="I18" s="124"/>
      <c r="J18" s="125">
        <v>5252</v>
      </c>
      <c r="K18" s="126">
        <f t="shared" si="0"/>
        <v>3262.2629999999999</v>
      </c>
      <c r="L18" s="127">
        <v>15561676</v>
      </c>
      <c r="M18" s="125">
        <f t="shared" si="1"/>
        <v>1556167.6</v>
      </c>
      <c r="N18" s="125">
        <f>-L18*2%</f>
        <v>-311233.52</v>
      </c>
      <c r="O18" s="125">
        <f t="shared" si="2"/>
        <v>16806610.079999998</v>
      </c>
      <c r="P18" s="128" t="s">
        <v>114</v>
      </c>
      <c r="S18" s="494">
        <v>41376</v>
      </c>
      <c r="T18" s="67" t="s">
        <v>243</v>
      </c>
      <c r="U18" s="495" t="s">
        <v>244</v>
      </c>
      <c r="V18" s="66">
        <v>87</v>
      </c>
      <c r="W18" s="9" t="s">
        <v>12</v>
      </c>
      <c r="X18" s="9">
        <v>60</v>
      </c>
      <c r="Y18" s="66" t="s">
        <v>216</v>
      </c>
      <c r="Z18" s="11"/>
      <c r="AA18" s="11">
        <v>33</v>
      </c>
      <c r="AB18" s="2">
        <v>5084.3500000000004</v>
      </c>
      <c r="AC18" s="12">
        <f t="shared" si="7"/>
        <v>30860.004936717574</v>
      </c>
      <c r="AD18" s="4">
        <v>142639151</v>
      </c>
      <c r="AE18" s="2">
        <f t="shared" si="8"/>
        <v>14263915.100000001</v>
      </c>
      <c r="AF18" s="2"/>
      <c r="AG18" s="2">
        <f t="shared" si="9"/>
        <v>156903066.09999999</v>
      </c>
      <c r="AH18" s="3" t="s">
        <v>7</v>
      </c>
      <c r="AL18" s="134">
        <v>41393</v>
      </c>
      <c r="AM18" s="135" t="s">
        <v>166</v>
      </c>
      <c r="AN18" s="136" t="s">
        <v>167</v>
      </c>
      <c r="AO18" s="137">
        <v>20</v>
      </c>
      <c r="AP18" s="138" t="s">
        <v>65</v>
      </c>
      <c r="AQ18" s="138">
        <v>28</v>
      </c>
      <c r="AR18" s="137" t="s">
        <v>149</v>
      </c>
      <c r="AS18" s="139">
        <v>500</v>
      </c>
      <c r="AT18" s="139"/>
      <c r="AU18" s="140">
        <f t="shared" si="18"/>
        <v>2730</v>
      </c>
      <c r="AV18" s="141">
        <f t="shared" si="19"/>
        <v>71499.996960000004</v>
      </c>
      <c r="AW18" s="140">
        <v>32470480</v>
      </c>
      <c r="AX18" s="140">
        <f t="shared" si="15"/>
        <v>3247048</v>
      </c>
      <c r="AY18" s="140">
        <f t="shared" si="16"/>
        <v>32470.48</v>
      </c>
      <c r="AZ18" s="140">
        <f t="shared" si="17"/>
        <v>35749998.479999997</v>
      </c>
      <c r="BA18" s="141" t="s">
        <v>142</v>
      </c>
    </row>
    <row r="19" spans="1:53" ht="15.75" thickBot="1" x14ac:dyDescent="0.3">
      <c r="A19" s="673">
        <v>41379</v>
      </c>
      <c r="B19" s="119" t="s">
        <v>101</v>
      </c>
      <c r="C19" s="120" t="s">
        <v>102</v>
      </c>
      <c r="D19" s="121">
        <v>109</v>
      </c>
      <c r="E19" s="123" t="s">
        <v>72</v>
      </c>
      <c r="F19" s="123">
        <v>120</v>
      </c>
      <c r="G19" s="121" t="s">
        <v>103</v>
      </c>
      <c r="H19" s="124"/>
      <c r="I19" s="124">
        <v>40</v>
      </c>
      <c r="J19" s="125">
        <v>376.8</v>
      </c>
      <c r="K19" s="126">
        <f t="shared" si="0"/>
        <v>16162.419944267514</v>
      </c>
      <c r="L19" s="127">
        <v>5531335</v>
      </c>
      <c r="M19" s="125">
        <f t="shared" si="1"/>
        <v>553133.5</v>
      </c>
      <c r="N19" s="125">
        <f>L19*0.1%</f>
        <v>5531.335</v>
      </c>
      <c r="O19" s="125">
        <f t="shared" si="2"/>
        <v>6089999.835</v>
      </c>
      <c r="P19" s="128" t="s">
        <v>99</v>
      </c>
      <c r="S19" s="494">
        <v>41378</v>
      </c>
      <c r="T19" s="67" t="s">
        <v>245</v>
      </c>
      <c r="U19" s="495" t="s">
        <v>246</v>
      </c>
      <c r="V19" s="66">
        <v>87</v>
      </c>
      <c r="W19" s="9" t="s">
        <v>12</v>
      </c>
      <c r="X19" s="9">
        <v>60</v>
      </c>
      <c r="Y19" s="66" t="s">
        <v>216</v>
      </c>
      <c r="Z19" s="11"/>
      <c r="AA19" s="11">
        <v>36</v>
      </c>
      <c r="AB19" s="2">
        <v>5533.65</v>
      </c>
      <c r="AC19" s="12">
        <f t="shared" si="7"/>
        <v>30860.005078022648</v>
      </c>
      <c r="AD19" s="4">
        <v>155244061</v>
      </c>
      <c r="AE19" s="2">
        <f t="shared" si="8"/>
        <v>15524406.100000001</v>
      </c>
      <c r="AF19" s="2"/>
      <c r="AG19" s="2">
        <f t="shared" si="9"/>
        <v>170768467.09999999</v>
      </c>
      <c r="AH19" s="3" t="s">
        <v>7</v>
      </c>
      <c r="AL19" s="134">
        <v>41366</v>
      </c>
      <c r="AM19" s="135" t="s">
        <v>171</v>
      </c>
      <c r="AN19" s="136" t="s">
        <v>172</v>
      </c>
      <c r="AO19" s="137">
        <v>15</v>
      </c>
      <c r="AP19" s="138" t="s">
        <v>9</v>
      </c>
      <c r="AQ19" s="138">
        <v>28</v>
      </c>
      <c r="AR19" s="137" t="s">
        <v>149</v>
      </c>
      <c r="AS19" s="139">
        <v>1000</v>
      </c>
      <c r="AT19" s="139"/>
      <c r="AU19" s="142">
        <f t="shared" si="18"/>
        <v>5460</v>
      </c>
      <c r="AV19" s="141">
        <f t="shared" si="19"/>
        <v>70999.999830000001</v>
      </c>
      <c r="AW19" s="142">
        <v>64486830</v>
      </c>
      <c r="AX19" s="140">
        <f t="shared" si="15"/>
        <v>6448683</v>
      </c>
      <c r="AY19" s="140">
        <f t="shared" si="16"/>
        <v>64486.83</v>
      </c>
      <c r="AZ19" s="140">
        <f t="shared" si="17"/>
        <v>70999999.829999998</v>
      </c>
      <c r="BA19" s="141" t="s">
        <v>173</v>
      </c>
    </row>
    <row r="20" spans="1:53" ht="15.75" thickTop="1" x14ac:dyDescent="0.25">
      <c r="A20" s="673">
        <v>41379</v>
      </c>
      <c r="B20" s="119" t="s">
        <v>176</v>
      </c>
      <c r="C20" s="120" t="s">
        <v>177</v>
      </c>
      <c r="D20" s="121">
        <v>110</v>
      </c>
      <c r="E20" s="123" t="s">
        <v>10</v>
      </c>
      <c r="F20" s="123">
        <v>80</v>
      </c>
      <c r="G20" s="121" t="s">
        <v>119</v>
      </c>
      <c r="H20" s="124">
        <v>20</v>
      </c>
      <c r="I20" s="124"/>
      <c r="J20" s="125">
        <v>494</v>
      </c>
      <c r="K20" s="126">
        <f t="shared" si="0"/>
        <v>3441.2958522267204</v>
      </c>
      <c r="L20" s="127">
        <v>1544051</v>
      </c>
      <c r="M20" s="125">
        <f t="shared" si="1"/>
        <v>154405.1</v>
      </c>
      <c r="N20" s="125">
        <f>L20*0.1%</f>
        <v>1544.0509999999999</v>
      </c>
      <c r="O20" s="125">
        <f t="shared" si="2"/>
        <v>1700000.1510000001</v>
      </c>
      <c r="P20" s="128" t="s">
        <v>178</v>
      </c>
      <c r="S20" s="494">
        <v>41378</v>
      </c>
      <c r="T20" s="67" t="s">
        <v>247</v>
      </c>
      <c r="U20" s="495" t="s">
        <v>248</v>
      </c>
      <c r="V20" s="66">
        <v>87</v>
      </c>
      <c r="W20" s="9" t="s">
        <v>12</v>
      </c>
      <c r="X20" s="9">
        <v>60</v>
      </c>
      <c r="Y20" s="66" t="s">
        <v>216</v>
      </c>
      <c r="Z20" s="11"/>
      <c r="AA20" s="11">
        <v>33</v>
      </c>
      <c r="AB20" s="2">
        <v>4954.7</v>
      </c>
      <c r="AC20" s="12">
        <f t="shared" si="7"/>
        <v>30860.005025531318</v>
      </c>
      <c r="AD20" s="4">
        <v>139001879</v>
      </c>
      <c r="AE20" s="2">
        <f t="shared" si="8"/>
        <v>13900187.9</v>
      </c>
      <c r="AF20" s="2"/>
      <c r="AG20" s="2">
        <f t="shared" si="9"/>
        <v>152902066.90000001</v>
      </c>
      <c r="AH20" s="3" t="s">
        <v>7</v>
      </c>
      <c r="AK20" s="19"/>
      <c r="AL20" s="134"/>
      <c r="AM20" s="135"/>
      <c r="AN20" s="136"/>
      <c r="AO20" s="137"/>
      <c r="AP20" s="138"/>
      <c r="AQ20" s="138"/>
      <c r="AR20" s="137"/>
      <c r="AS20" s="139"/>
      <c r="AT20" s="139"/>
      <c r="AU20" s="143">
        <f>SUM(AU13:AU19)</f>
        <v>30625.4</v>
      </c>
      <c r="AV20" s="141"/>
      <c r="AW20" s="143">
        <f>SUM(AW13:AW19)</f>
        <v>361507718</v>
      </c>
      <c r="AX20" s="140"/>
      <c r="AY20" s="140"/>
      <c r="AZ20" s="140"/>
      <c r="BA20" s="141"/>
    </row>
    <row r="21" spans="1:53" x14ac:dyDescent="0.25">
      <c r="A21" s="673">
        <v>41380</v>
      </c>
      <c r="B21" s="119" t="s">
        <v>179</v>
      </c>
      <c r="C21" s="120" t="s">
        <v>180</v>
      </c>
      <c r="D21" s="121">
        <v>110</v>
      </c>
      <c r="E21" s="123" t="s">
        <v>28</v>
      </c>
      <c r="F21" s="123">
        <v>53</v>
      </c>
      <c r="G21" s="121" t="s">
        <v>113</v>
      </c>
      <c r="H21" s="124">
        <v>400</v>
      </c>
      <c r="I21" s="124"/>
      <c r="J21" s="125">
        <v>5252</v>
      </c>
      <c r="K21" s="126">
        <f t="shared" si="0"/>
        <v>3262.2629999999999</v>
      </c>
      <c r="L21" s="127">
        <v>15561676</v>
      </c>
      <c r="M21" s="125">
        <f t="shared" si="1"/>
        <v>1556167.6</v>
      </c>
      <c r="N21" s="125">
        <f>-L21*2%</f>
        <v>-311233.52</v>
      </c>
      <c r="O21" s="125">
        <f t="shared" si="2"/>
        <v>16806610.079999998</v>
      </c>
      <c r="P21" s="128" t="s">
        <v>114</v>
      </c>
      <c r="S21" s="494">
        <v>41379</v>
      </c>
      <c r="T21" s="67" t="s">
        <v>249</v>
      </c>
      <c r="U21" s="495" t="s">
        <v>250</v>
      </c>
      <c r="V21" s="66">
        <v>87</v>
      </c>
      <c r="W21" s="9" t="s">
        <v>12</v>
      </c>
      <c r="X21" s="9">
        <v>60</v>
      </c>
      <c r="Y21" s="66" t="s">
        <v>231</v>
      </c>
      <c r="Z21" s="11"/>
      <c r="AA21" s="11">
        <v>24</v>
      </c>
      <c r="AB21" s="2">
        <v>4925.3500000000004</v>
      </c>
      <c r="AC21" s="12">
        <f t="shared" si="7"/>
        <v>30860.005035175167</v>
      </c>
      <c r="AD21" s="4">
        <v>138178478</v>
      </c>
      <c r="AE21" s="2">
        <f t="shared" si="8"/>
        <v>13817847.800000001</v>
      </c>
      <c r="AF21" s="2"/>
      <c r="AG21" s="2">
        <f t="shared" si="9"/>
        <v>151996325.80000001</v>
      </c>
      <c r="AH21" s="3" t="s">
        <v>7</v>
      </c>
      <c r="AK21" s="32"/>
      <c r="AL21" s="118">
        <v>41373</v>
      </c>
      <c r="AM21" s="119" t="s">
        <v>143</v>
      </c>
      <c r="AN21" s="120" t="s">
        <v>144</v>
      </c>
      <c r="AO21" s="121">
        <v>100</v>
      </c>
      <c r="AP21" s="123" t="s">
        <v>50</v>
      </c>
      <c r="AQ21" s="123">
        <v>96</v>
      </c>
      <c r="AR21" s="121" t="s">
        <v>145</v>
      </c>
      <c r="AS21" s="124"/>
      <c r="AT21" s="124">
        <v>16</v>
      </c>
      <c r="AU21" s="125">
        <v>2303</v>
      </c>
      <c r="AV21" s="126">
        <f t="shared" ref="AV21:AV28" si="20">(AW21/AU21)*1.101</f>
        <v>23199.996630481979</v>
      </c>
      <c r="AW21" s="127">
        <v>48528240</v>
      </c>
      <c r="AX21" s="125">
        <f t="shared" ref="AX21:AX28" si="21">AW21*10%</f>
        <v>4852824</v>
      </c>
      <c r="AY21" s="125">
        <f t="shared" ref="AY21:AY28" si="22">AW21*0.1%</f>
        <v>48528.24</v>
      </c>
      <c r="AZ21" s="125">
        <f t="shared" ref="AZ21:AZ28" si="23">AY21+AX21+AW21</f>
        <v>53429592.240000002</v>
      </c>
      <c r="BA21" s="128" t="s">
        <v>146</v>
      </c>
    </row>
    <row r="22" spans="1:53" x14ac:dyDescent="0.25">
      <c r="A22" s="673">
        <v>41380</v>
      </c>
      <c r="B22" s="119" t="s">
        <v>184</v>
      </c>
      <c r="C22" s="120" t="s">
        <v>185</v>
      </c>
      <c r="D22" s="121">
        <v>112</v>
      </c>
      <c r="E22" s="123" t="s">
        <v>10</v>
      </c>
      <c r="F22" s="123">
        <v>80</v>
      </c>
      <c r="G22" s="121" t="s">
        <v>186</v>
      </c>
      <c r="H22" s="124">
        <v>20</v>
      </c>
      <c r="I22" s="124"/>
      <c r="J22" s="125">
        <v>494</v>
      </c>
      <c r="K22" s="126">
        <f t="shared" si="0"/>
        <v>3441.2958522267204</v>
      </c>
      <c r="L22" s="127">
        <v>1544051</v>
      </c>
      <c r="M22" s="125">
        <f t="shared" si="1"/>
        <v>154405.1</v>
      </c>
      <c r="N22" s="125">
        <f>L22*0.1%</f>
        <v>1544.0509999999999</v>
      </c>
      <c r="O22" s="125">
        <f t="shared" si="2"/>
        <v>1700000.1510000001</v>
      </c>
      <c r="P22" s="128" t="s">
        <v>178</v>
      </c>
      <c r="S22" s="494">
        <v>41379</v>
      </c>
      <c r="T22" s="67" t="s">
        <v>251</v>
      </c>
      <c r="U22" s="495" t="s">
        <v>252</v>
      </c>
      <c r="V22" s="66">
        <v>87</v>
      </c>
      <c r="W22" s="9" t="s">
        <v>12</v>
      </c>
      <c r="X22" s="9">
        <v>60</v>
      </c>
      <c r="Y22" s="66" t="s">
        <v>231</v>
      </c>
      <c r="Z22" s="11"/>
      <c r="AA22" s="11">
        <v>22</v>
      </c>
      <c r="AB22" s="2">
        <v>4498.95</v>
      </c>
      <c r="AC22" s="12">
        <f t="shared" si="7"/>
        <v>30860.005067849168</v>
      </c>
      <c r="AD22" s="4">
        <v>126216018</v>
      </c>
      <c r="AE22" s="2">
        <f t="shared" si="8"/>
        <v>12621601.800000001</v>
      </c>
      <c r="AF22" s="2"/>
      <c r="AG22" s="2">
        <f t="shared" si="9"/>
        <v>138837619.80000001</v>
      </c>
      <c r="AH22" s="3" t="s">
        <v>7</v>
      </c>
      <c r="AK22" s="32"/>
      <c r="AL22" s="118">
        <v>41373</v>
      </c>
      <c r="AM22" s="119" t="s">
        <v>155</v>
      </c>
      <c r="AN22" s="120" t="s">
        <v>156</v>
      </c>
      <c r="AO22" s="121">
        <v>99</v>
      </c>
      <c r="AP22" s="123" t="s">
        <v>19</v>
      </c>
      <c r="AQ22" s="123">
        <v>96</v>
      </c>
      <c r="AR22" s="121" t="s">
        <v>145</v>
      </c>
      <c r="AS22" s="124"/>
      <c r="AT22" s="124">
        <v>12</v>
      </c>
      <c r="AU22" s="125">
        <v>1709.05</v>
      </c>
      <c r="AV22" s="126">
        <f t="shared" si="20"/>
        <v>23199.996532576577</v>
      </c>
      <c r="AW22" s="127">
        <v>36012674</v>
      </c>
      <c r="AX22" s="125">
        <f t="shared" si="21"/>
        <v>3601267.4000000004</v>
      </c>
      <c r="AY22" s="125">
        <f t="shared" si="22"/>
        <v>36012.673999999999</v>
      </c>
      <c r="AZ22" s="125">
        <f t="shared" si="23"/>
        <v>39649954.074000001</v>
      </c>
      <c r="BA22" s="128" t="s">
        <v>146</v>
      </c>
    </row>
    <row r="23" spans="1:53" x14ac:dyDescent="0.25">
      <c r="A23" s="673">
        <v>41381</v>
      </c>
      <c r="B23" s="119" t="s">
        <v>181</v>
      </c>
      <c r="C23" s="120" t="s">
        <v>182</v>
      </c>
      <c r="D23" s="121">
        <v>115</v>
      </c>
      <c r="E23" s="123" t="s">
        <v>47</v>
      </c>
      <c r="F23" s="123">
        <v>125</v>
      </c>
      <c r="G23" s="121" t="s">
        <v>183</v>
      </c>
      <c r="H23" s="124"/>
      <c r="I23" s="124">
        <v>20</v>
      </c>
      <c r="J23" s="125">
        <v>2002.8</v>
      </c>
      <c r="K23" s="126">
        <f t="shared" si="0"/>
        <v>23199.996804973038</v>
      </c>
      <c r="L23" s="127">
        <v>42202501</v>
      </c>
      <c r="M23" s="125">
        <f t="shared" si="1"/>
        <v>4220250.1000000006</v>
      </c>
      <c r="N23" s="125">
        <f>L23*0.1%</f>
        <v>42202.501000000004</v>
      </c>
      <c r="O23" s="125">
        <f t="shared" si="2"/>
        <v>46464953.601000004</v>
      </c>
      <c r="P23" s="128" t="s">
        <v>146</v>
      </c>
      <c r="S23" s="494">
        <v>41380</v>
      </c>
      <c r="T23" s="67" t="s">
        <v>253</v>
      </c>
      <c r="U23" s="495" t="s">
        <v>254</v>
      </c>
      <c r="V23" s="66">
        <v>87</v>
      </c>
      <c r="W23" s="9" t="s">
        <v>12</v>
      </c>
      <c r="X23" s="9">
        <v>60</v>
      </c>
      <c r="Y23" s="66" t="s">
        <v>231</v>
      </c>
      <c r="Z23" s="11"/>
      <c r="AA23" s="11">
        <v>30</v>
      </c>
      <c r="AB23" s="2">
        <v>6206.75</v>
      </c>
      <c r="AC23" s="12">
        <f t="shared" si="7"/>
        <v>30860.00496233939</v>
      </c>
      <c r="AD23" s="4">
        <v>174127578</v>
      </c>
      <c r="AE23" s="2">
        <f t="shared" si="8"/>
        <v>17412757.800000001</v>
      </c>
      <c r="AF23" s="2"/>
      <c r="AG23" s="2">
        <f t="shared" si="9"/>
        <v>191540335.80000001</v>
      </c>
      <c r="AH23" s="3" t="s">
        <v>7</v>
      </c>
      <c r="AK23" s="19"/>
      <c r="AL23" s="118">
        <v>41381</v>
      </c>
      <c r="AM23" s="119" t="s">
        <v>181</v>
      </c>
      <c r="AN23" s="120" t="s">
        <v>182</v>
      </c>
      <c r="AO23" s="121">
        <v>115</v>
      </c>
      <c r="AP23" s="123" t="s">
        <v>47</v>
      </c>
      <c r="AQ23" s="123">
        <v>125</v>
      </c>
      <c r="AR23" s="121" t="s">
        <v>183</v>
      </c>
      <c r="AS23" s="124"/>
      <c r="AT23" s="124">
        <v>20</v>
      </c>
      <c r="AU23" s="125">
        <v>2002.8</v>
      </c>
      <c r="AV23" s="126">
        <f t="shared" si="20"/>
        <v>23199.996804973038</v>
      </c>
      <c r="AW23" s="127">
        <v>42202501</v>
      </c>
      <c r="AX23" s="125">
        <f t="shared" si="21"/>
        <v>4220250.1000000006</v>
      </c>
      <c r="AY23" s="125">
        <f t="shared" si="22"/>
        <v>42202.501000000004</v>
      </c>
      <c r="AZ23" s="125">
        <f t="shared" si="23"/>
        <v>46464953.601000004</v>
      </c>
      <c r="BA23" s="128" t="s">
        <v>146</v>
      </c>
    </row>
    <row r="24" spans="1:53" x14ac:dyDescent="0.25">
      <c r="A24" s="673">
        <v>41382</v>
      </c>
      <c r="B24" s="119" t="s">
        <v>191</v>
      </c>
      <c r="C24" s="120" t="s">
        <v>192</v>
      </c>
      <c r="D24" s="121">
        <v>116</v>
      </c>
      <c r="E24" s="123" t="s">
        <v>28</v>
      </c>
      <c r="F24" s="123">
        <v>53</v>
      </c>
      <c r="G24" s="121" t="s">
        <v>113</v>
      </c>
      <c r="H24" s="124">
        <v>400</v>
      </c>
      <c r="I24" s="124"/>
      <c r="J24" s="125">
        <v>5252</v>
      </c>
      <c r="K24" s="126">
        <f t="shared" si="0"/>
        <v>3262.2629999999999</v>
      </c>
      <c r="L24" s="127">
        <v>15561676</v>
      </c>
      <c r="M24" s="125">
        <f t="shared" si="1"/>
        <v>1556167.6</v>
      </c>
      <c r="N24" s="125">
        <f>-L24*2%</f>
        <v>-311233.52</v>
      </c>
      <c r="O24" s="125">
        <f t="shared" si="2"/>
        <v>16806610.079999998</v>
      </c>
      <c r="P24" s="128" t="s">
        <v>114</v>
      </c>
      <c r="S24" s="494">
        <v>41380</v>
      </c>
      <c r="T24" s="67" t="s">
        <v>255</v>
      </c>
      <c r="U24" s="495" t="s">
        <v>256</v>
      </c>
      <c r="V24" s="66">
        <v>87</v>
      </c>
      <c r="W24" s="9" t="s">
        <v>12</v>
      </c>
      <c r="X24" s="9">
        <v>60</v>
      </c>
      <c r="Y24" s="66" t="s">
        <v>231</v>
      </c>
      <c r="Z24" s="11"/>
      <c r="AA24" s="11">
        <v>16</v>
      </c>
      <c r="AB24" s="2">
        <v>3139.4</v>
      </c>
      <c r="AC24" s="12">
        <f t="shared" si="7"/>
        <v>30860.004905395937</v>
      </c>
      <c r="AD24" s="4">
        <v>88074454</v>
      </c>
      <c r="AE24" s="2">
        <f t="shared" si="8"/>
        <v>8807445.4000000004</v>
      </c>
      <c r="AF24" s="2"/>
      <c r="AG24" s="2">
        <f t="shared" si="9"/>
        <v>96881899.400000006</v>
      </c>
      <c r="AH24" s="3" t="s">
        <v>7</v>
      </c>
      <c r="AK24" s="32"/>
      <c r="AL24" s="118">
        <v>41383</v>
      </c>
      <c r="AM24" s="119" t="s">
        <v>187</v>
      </c>
      <c r="AN24" s="120" t="s">
        <v>188</v>
      </c>
      <c r="AO24" s="121">
        <v>117</v>
      </c>
      <c r="AP24" s="123" t="s">
        <v>19</v>
      </c>
      <c r="AQ24" s="123">
        <v>96</v>
      </c>
      <c r="AR24" s="121" t="s">
        <v>145</v>
      </c>
      <c r="AS24" s="124"/>
      <c r="AT24" s="124">
        <v>14</v>
      </c>
      <c r="AU24" s="125">
        <v>2000.8</v>
      </c>
      <c r="AV24" s="126">
        <f t="shared" si="20"/>
        <v>23199.996529888045</v>
      </c>
      <c r="AW24" s="127">
        <v>42160357</v>
      </c>
      <c r="AX24" s="125">
        <f t="shared" si="21"/>
        <v>4216035.7</v>
      </c>
      <c r="AY24" s="125">
        <f t="shared" si="22"/>
        <v>42160.357000000004</v>
      </c>
      <c r="AZ24" s="125">
        <f t="shared" si="23"/>
        <v>46418553.056999996</v>
      </c>
      <c r="BA24" s="128" t="s">
        <v>146</v>
      </c>
    </row>
    <row r="25" spans="1:53" x14ac:dyDescent="0.25">
      <c r="A25" s="673">
        <v>41382</v>
      </c>
      <c r="B25" s="119" t="s">
        <v>108</v>
      </c>
      <c r="C25" s="120" t="s">
        <v>109</v>
      </c>
      <c r="D25" s="121">
        <v>114</v>
      </c>
      <c r="E25" s="123" t="s">
        <v>10</v>
      </c>
      <c r="F25" s="123">
        <v>50</v>
      </c>
      <c r="G25" s="121" t="s">
        <v>110</v>
      </c>
      <c r="H25" s="124">
        <v>74</v>
      </c>
      <c r="I25" s="124"/>
      <c r="J25" s="125">
        <v>1998</v>
      </c>
      <c r="K25" s="126">
        <f t="shared" si="0"/>
        <v>4814.8151711711707</v>
      </c>
      <c r="L25" s="127">
        <v>8737512</v>
      </c>
      <c r="M25" s="125">
        <f t="shared" si="1"/>
        <v>873751.20000000007</v>
      </c>
      <c r="N25" s="125">
        <f>L25*0.1%</f>
        <v>8737.5120000000006</v>
      </c>
      <c r="O25" s="125">
        <f t="shared" si="2"/>
        <v>9620000.7119999994</v>
      </c>
      <c r="P25" s="128" t="s">
        <v>99</v>
      </c>
      <c r="S25" s="494">
        <v>41381</v>
      </c>
      <c r="T25" s="67" t="s">
        <v>257</v>
      </c>
      <c r="U25" s="495" t="s">
        <v>258</v>
      </c>
      <c r="V25" s="66">
        <v>87</v>
      </c>
      <c r="W25" s="9" t="s">
        <v>12</v>
      </c>
      <c r="X25" s="9">
        <v>60</v>
      </c>
      <c r="Y25" s="66" t="s">
        <v>216</v>
      </c>
      <c r="Z25" s="11"/>
      <c r="AA25" s="11">
        <v>36</v>
      </c>
      <c r="AB25" s="2">
        <v>5492.4</v>
      </c>
      <c r="AC25" s="12">
        <f t="shared" si="7"/>
        <v>30860.004915883772</v>
      </c>
      <c r="AD25" s="4">
        <v>154086810</v>
      </c>
      <c r="AE25" s="2">
        <f t="shared" si="8"/>
        <v>15408681</v>
      </c>
      <c r="AF25" s="2"/>
      <c r="AG25" s="2">
        <f t="shared" si="9"/>
        <v>169495491</v>
      </c>
      <c r="AH25" s="3" t="s">
        <v>7</v>
      </c>
      <c r="AK25" s="32"/>
      <c r="AL25" s="118">
        <v>41388</v>
      </c>
      <c r="AM25" s="119" t="s">
        <v>189</v>
      </c>
      <c r="AN25" s="120" t="s">
        <v>190</v>
      </c>
      <c r="AO25" s="121">
        <v>119</v>
      </c>
      <c r="AP25" s="123" t="s">
        <v>47</v>
      </c>
      <c r="AQ25" s="123">
        <v>125</v>
      </c>
      <c r="AR25" s="121" t="s">
        <v>183</v>
      </c>
      <c r="AS25" s="124"/>
      <c r="AT25" s="124">
        <v>20</v>
      </c>
      <c r="AU25" s="125">
        <v>2007.75</v>
      </c>
      <c r="AV25" s="126">
        <f t="shared" si="20"/>
        <v>23199.99671572656</v>
      </c>
      <c r="AW25" s="127">
        <v>42306806</v>
      </c>
      <c r="AX25" s="125">
        <f t="shared" si="21"/>
        <v>4230680.6000000006</v>
      </c>
      <c r="AY25" s="125">
        <f t="shared" si="22"/>
        <v>42306.806000000004</v>
      </c>
      <c r="AZ25" s="125">
        <f t="shared" si="23"/>
        <v>46579793.406000003</v>
      </c>
      <c r="BA25" s="128" t="s">
        <v>146</v>
      </c>
    </row>
    <row r="26" spans="1:53" x14ac:dyDescent="0.25">
      <c r="A26" s="673">
        <v>41383</v>
      </c>
      <c r="B26" s="119" t="s">
        <v>187</v>
      </c>
      <c r="C26" s="120" t="s">
        <v>188</v>
      </c>
      <c r="D26" s="121">
        <v>117</v>
      </c>
      <c r="E26" s="123" t="s">
        <v>19</v>
      </c>
      <c r="F26" s="123">
        <v>96</v>
      </c>
      <c r="G26" s="121" t="s">
        <v>145</v>
      </c>
      <c r="H26" s="124"/>
      <c r="I26" s="124">
        <v>14</v>
      </c>
      <c r="J26" s="125">
        <v>2000.8</v>
      </c>
      <c r="K26" s="126">
        <f t="shared" si="0"/>
        <v>23199.996529888045</v>
      </c>
      <c r="L26" s="127">
        <v>42160357</v>
      </c>
      <c r="M26" s="125">
        <f t="shared" si="1"/>
        <v>4216035.7</v>
      </c>
      <c r="N26" s="125">
        <f>L26*0.1%</f>
        <v>42160.357000000004</v>
      </c>
      <c r="O26" s="125">
        <f t="shared" si="2"/>
        <v>46418553.056999996</v>
      </c>
      <c r="P26" s="128" t="s">
        <v>146</v>
      </c>
      <c r="S26" s="494">
        <v>41381</v>
      </c>
      <c r="T26" s="67" t="s">
        <v>257</v>
      </c>
      <c r="U26" s="495" t="s">
        <v>259</v>
      </c>
      <c r="V26" s="66">
        <v>87</v>
      </c>
      <c r="W26" s="9" t="s">
        <v>12</v>
      </c>
      <c r="X26" s="9">
        <v>60</v>
      </c>
      <c r="Y26" s="66" t="s">
        <v>231</v>
      </c>
      <c r="Z26" s="11"/>
      <c r="AA26" s="11">
        <v>22</v>
      </c>
      <c r="AB26" s="2">
        <v>4489.25</v>
      </c>
      <c r="AC26" s="12">
        <f t="shared" si="7"/>
        <v>30860.005101074792</v>
      </c>
      <c r="AD26" s="4">
        <v>125943889</v>
      </c>
      <c r="AE26" s="2">
        <f t="shared" si="8"/>
        <v>12594388.9</v>
      </c>
      <c r="AF26" s="2"/>
      <c r="AG26" s="2">
        <f t="shared" si="9"/>
        <v>138538277.90000001</v>
      </c>
      <c r="AH26" s="3" t="s">
        <v>7</v>
      </c>
      <c r="AL26" s="118">
        <v>41389</v>
      </c>
      <c r="AM26" s="119" t="s">
        <v>193</v>
      </c>
      <c r="AN26" s="120" t="s">
        <v>194</v>
      </c>
      <c r="AO26" s="121">
        <v>123</v>
      </c>
      <c r="AP26" s="123" t="s">
        <v>47</v>
      </c>
      <c r="AQ26" s="123">
        <v>125</v>
      </c>
      <c r="AR26" s="121" t="s">
        <v>183</v>
      </c>
      <c r="AS26" s="124"/>
      <c r="AT26" s="124">
        <v>15</v>
      </c>
      <c r="AU26" s="125">
        <v>1500.55</v>
      </c>
      <c r="AV26" s="126">
        <f t="shared" si="20"/>
        <v>23199.99641064943</v>
      </c>
      <c r="AW26" s="127">
        <v>31619214</v>
      </c>
      <c r="AX26" s="125">
        <f t="shared" si="21"/>
        <v>3161921.4000000004</v>
      </c>
      <c r="AY26" s="125">
        <f t="shared" si="22"/>
        <v>31619.214</v>
      </c>
      <c r="AZ26" s="125">
        <f t="shared" si="23"/>
        <v>34812754.614</v>
      </c>
      <c r="BA26" s="128" t="s">
        <v>146</v>
      </c>
    </row>
    <row r="27" spans="1:53" x14ac:dyDescent="0.25">
      <c r="A27" s="673">
        <v>41384</v>
      </c>
      <c r="B27" s="119" t="s">
        <v>197</v>
      </c>
      <c r="C27" s="120" t="s">
        <v>198</v>
      </c>
      <c r="D27" s="121">
        <v>104</v>
      </c>
      <c r="E27" s="123" t="s">
        <v>77</v>
      </c>
      <c r="F27" s="123" t="s">
        <v>11</v>
      </c>
      <c r="G27" s="121" t="s">
        <v>11</v>
      </c>
      <c r="H27" s="124"/>
      <c r="I27" s="124" t="s">
        <v>78</v>
      </c>
      <c r="J27" s="125">
        <v>16200</v>
      </c>
      <c r="K27" s="126">
        <f t="shared" si="0"/>
        <v>20310.257099999999</v>
      </c>
      <c r="L27" s="127">
        <v>298843020</v>
      </c>
      <c r="M27" s="125"/>
      <c r="N27" s="125"/>
      <c r="O27" s="125">
        <f t="shared" si="2"/>
        <v>298843020</v>
      </c>
      <c r="P27" s="128" t="s">
        <v>79</v>
      </c>
      <c r="S27" s="494">
        <v>41382</v>
      </c>
      <c r="T27" s="67" t="s">
        <v>260</v>
      </c>
      <c r="U27" s="495" t="s">
        <v>261</v>
      </c>
      <c r="V27" s="66">
        <v>87</v>
      </c>
      <c r="W27" s="9" t="s">
        <v>12</v>
      </c>
      <c r="X27" s="9">
        <v>60</v>
      </c>
      <c r="Y27" s="66" t="s">
        <v>231</v>
      </c>
      <c r="Z27" s="11"/>
      <c r="AA27" s="11">
        <v>24</v>
      </c>
      <c r="AB27" s="2">
        <v>4900.25</v>
      </c>
      <c r="AC27" s="12">
        <f t="shared" si="7"/>
        <v>30860.005081373401</v>
      </c>
      <c r="AD27" s="4">
        <v>137474309</v>
      </c>
      <c r="AE27" s="2">
        <f t="shared" si="8"/>
        <v>13747430.9</v>
      </c>
      <c r="AF27" s="2"/>
      <c r="AG27" s="2">
        <f t="shared" si="9"/>
        <v>151221739.90000001</v>
      </c>
      <c r="AH27" s="3" t="s">
        <v>7</v>
      </c>
      <c r="AK27" s="19"/>
      <c r="AL27" s="118">
        <v>41394</v>
      </c>
      <c r="AM27" s="119" t="s">
        <v>195</v>
      </c>
      <c r="AN27" s="120" t="s">
        <v>196</v>
      </c>
      <c r="AO27" s="121">
        <v>131</v>
      </c>
      <c r="AP27" s="123" t="s">
        <v>19</v>
      </c>
      <c r="AQ27" s="123">
        <v>96</v>
      </c>
      <c r="AR27" s="121" t="s">
        <v>145</v>
      </c>
      <c r="AS27" s="124"/>
      <c r="AT27" s="124">
        <v>34</v>
      </c>
      <c r="AU27" s="125">
        <v>5005.95</v>
      </c>
      <c r="AV27" s="126">
        <f t="shared" si="20"/>
        <v>23199.996769244601</v>
      </c>
      <c r="AW27" s="127">
        <v>105484127</v>
      </c>
      <c r="AX27" s="125">
        <f t="shared" si="21"/>
        <v>10548412.700000001</v>
      </c>
      <c r="AY27" s="125">
        <f t="shared" si="22"/>
        <v>105484.12700000001</v>
      </c>
      <c r="AZ27" s="125">
        <f t="shared" si="23"/>
        <v>116138023.82700001</v>
      </c>
      <c r="BA27" s="128" t="s">
        <v>146</v>
      </c>
    </row>
    <row r="28" spans="1:53" ht="15.75" thickBot="1" x14ac:dyDescent="0.3">
      <c r="A28" s="673">
        <v>41387</v>
      </c>
      <c r="B28" s="119" t="s">
        <v>115</v>
      </c>
      <c r="C28" s="120" t="s">
        <v>116</v>
      </c>
      <c r="D28" s="121">
        <v>118</v>
      </c>
      <c r="E28" s="123" t="s">
        <v>44</v>
      </c>
      <c r="F28" s="123">
        <v>120</v>
      </c>
      <c r="G28" s="121" t="s">
        <v>103</v>
      </c>
      <c r="H28" s="124"/>
      <c r="I28" s="124">
        <v>40</v>
      </c>
      <c r="J28" s="125">
        <v>376.8</v>
      </c>
      <c r="K28" s="126">
        <f t="shared" si="0"/>
        <v>16162.419944267514</v>
      </c>
      <c r="L28" s="127">
        <v>5531335</v>
      </c>
      <c r="M28" s="125">
        <f t="shared" ref="M28:M91" si="24">L28*10%</f>
        <v>553133.5</v>
      </c>
      <c r="N28" s="125">
        <f t="shared" ref="N28:N38" si="25">L28*0.1%</f>
        <v>5531.335</v>
      </c>
      <c r="O28" s="125">
        <f t="shared" si="2"/>
        <v>6089999.835</v>
      </c>
      <c r="P28" s="128" t="s">
        <v>99</v>
      </c>
      <c r="S28" s="494">
        <v>41382</v>
      </c>
      <c r="T28" s="67" t="s">
        <v>262</v>
      </c>
      <c r="U28" s="495" t="s">
        <v>263</v>
      </c>
      <c r="V28" s="66">
        <v>87</v>
      </c>
      <c r="W28" s="9" t="s">
        <v>12</v>
      </c>
      <c r="X28" s="9">
        <v>60</v>
      </c>
      <c r="Y28" s="66" t="s">
        <v>216</v>
      </c>
      <c r="Z28" s="11"/>
      <c r="AA28" s="11">
        <v>33</v>
      </c>
      <c r="AB28" s="2">
        <v>5023.3999999999996</v>
      </c>
      <c r="AC28" s="12">
        <f t="shared" si="7"/>
        <v>30860.004897081664</v>
      </c>
      <c r="AD28" s="4">
        <v>140929226</v>
      </c>
      <c r="AE28" s="2">
        <f t="shared" si="8"/>
        <v>14092922.600000001</v>
      </c>
      <c r="AF28" s="2"/>
      <c r="AG28" s="2">
        <f t="shared" si="9"/>
        <v>155022148.59999999</v>
      </c>
      <c r="AH28" s="3" t="s">
        <v>7</v>
      </c>
      <c r="AL28" s="118">
        <v>41367</v>
      </c>
      <c r="AM28" s="119" t="s">
        <v>104</v>
      </c>
      <c r="AN28" s="120" t="s">
        <v>105</v>
      </c>
      <c r="AO28" s="121">
        <v>93</v>
      </c>
      <c r="AP28" s="123" t="s">
        <v>73</v>
      </c>
      <c r="AQ28" s="123">
        <v>96</v>
      </c>
      <c r="AR28" s="121" t="s">
        <v>106</v>
      </c>
      <c r="AS28" s="124"/>
      <c r="AT28" s="124">
        <v>17</v>
      </c>
      <c r="AU28" s="131">
        <v>2320.6999999999998</v>
      </c>
      <c r="AV28" s="126">
        <f t="shared" si="20"/>
        <v>23199.996643254191</v>
      </c>
      <c r="AW28" s="132">
        <v>48901210</v>
      </c>
      <c r="AX28" s="125">
        <f t="shared" si="21"/>
        <v>4890121</v>
      </c>
      <c r="AY28" s="125">
        <f t="shared" si="22"/>
        <v>48901.21</v>
      </c>
      <c r="AZ28" s="125">
        <f t="shared" si="23"/>
        <v>53840232.210000001</v>
      </c>
      <c r="BA28" s="128" t="s">
        <v>146</v>
      </c>
    </row>
    <row r="29" spans="1:53" ht="15.75" thickTop="1" x14ac:dyDescent="0.25">
      <c r="A29" s="673">
        <v>41388</v>
      </c>
      <c r="B29" s="119" t="s">
        <v>199</v>
      </c>
      <c r="C29" s="120" t="s">
        <v>200</v>
      </c>
      <c r="D29" s="121">
        <v>120</v>
      </c>
      <c r="E29" s="123" t="s">
        <v>69</v>
      </c>
      <c r="F29" s="123">
        <v>100</v>
      </c>
      <c r="G29" s="121" t="s">
        <v>201</v>
      </c>
      <c r="H29" s="124">
        <v>12</v>
      </c>
      <c r="I29" s="124"/>
      <c r="J29" s="125">
        <v>332.64</v>
      </c>
      <c r="K29" s="126">
        <f t="shared" si="0"/>
        <v>28626</v>
      </c>
      <c r="L29" s="127">
        <v>8648640</v>
      </c>
      <c r="M29" s="125">
        <f t="shared" si="24"/>
        <v>864864</v>
      </c>
      <c r="N29" s="125">
        <f t="shared" si="25"/>
        <v>8648.64</v>
      </c>
      <c r="O29" s="125">
        <f t="shared" si="2"/>
        <v>9522152.6400000006</v>
      </c>
      <c r="P29" s="128" t="s">
        <v>202</v>
      </c>
      <c r="S29" s="494">
        <v>41383</v>
      </c>
      <c r="T29" s="67" t="s">
        <v>266</v>
      </c>
      <c r="U29" s="495" t="s">
        <v>267</v>
      </c>
      <c r="V29" s="66">
        <v>87</v>
      </c>
      <c r="W29" s="9" t="s">
        <v>12</v>
      </c>
      <c r="X29" s="9">
        <v>60</v>
      </c>
      <c r="Y29" s="66" t="s">
        <v>231</v>
      </c>
      <c r="Z29" s="11"/>
      <c r="AA29" s="11">
        <v>32</v>
      </c>
      <c r="AB29" s="2">
        <v>6472.6</v>
      </c>
      <c r="AC29" s="12">
        <f t="shared" si="7"/>
        <v>30860.00494391744</v>
      </c>
      <c r="AD29" s="4">
        <v>181585880</v>
      </c>
      <c r="AE29" s="2">
        <f t="shared" si="8"/>
        <v>18158588</v>
      </c>
      <c r="AF29" s="2"/>
      <c r="AG29" s="2">
        <f t="shared" si="9"/>
        <v>199744468</v>
      </c>
      <c r="AH29" s="3" t="s">
        <v>7</v>
      </c>
      <c r="AK29" s="32"/>
      <c r="AL29" s="118"/>
      <c r="AM29" s="119"/>
      <c r="AN29" s="120"/>
      <c r="AO29" s="121"/>
      <c r="AP29" s="123"/>
      <c r="AQ29" s="123"/>
      <c r="AR29" s="121"/>
      <c r="AS29" s="124"/>
      <c r="AT29" s="124"/>
      <c r="AU29" s="133">
        <f>SUM(AU21:AU28)</f>
        <v>18850.600000000002</v>
      </c>
      <c r="AV29" s="126"/>
      <c r="AW29" s="133">
        <f>SUM(AW21:AW28)</f>
        <v>397215129</v>
      </c>
      <c r="AX29" s="125"/>
      <c r="AY29" s="125"/>
      <c r="AZ29" s="125"/>
      <c r="BA29" s="128"/>
    </row>
    <row r="30" spans="1:53" x14ac:dyDescent="0.25">
      <c r="A30" s="673">
        <v>41388</v>
      </c>
      <c r="B30" s="119" t="s">
        <v>189</v>
      </c>
      <c r="C30" s="120" t="s">
        <v>190</v>
      </c>
      <c r="D30" s="121">
        <v>119</v>
      </c>
      <c r="E30" s="123" t="s">
        <v>47</v>
      </c>
      <c r="F30" s="123">
        <v>125</v>
      </c>
      <c r="G30" s="121" t="s">
        <v>183</v>
      </c>
      <c r="H30" s="124"/>
      <c r="I30" s="124">
        <v>20</v>
      </c>
      <c r="J30" s="125">
        <v>2007.75</v>
      </c>
      <c r="K30" s="126">
        <f t="shared" si="0"/>
        <v>23199.99671572656</v>
      </c>
      <c r="L30" s="127">
        <v>42306806</v>
      </c>
      <c r="M30" s="125">
        <f t="shared" si="24"/>
        <v>4230680.6000000006</v>
      </c>
      <c r="N30" s="125">
        <f t="shared" si="25"/>
        <v>42306.806000000004</v>
      </c>
      <c r="O30" s="125">
        <f t="shared" si="2"/>
        <v>46579793.406000003</v>
      </c>
      <c r="P30" s="128" t="s">
        <v>146</v>
      </c>
      <c r="S30" s="494">
        <v>41383</v>
      </c>
      <c r="T30" s="67" t="s">
        <v>268</v>
      </c>
      <c r="U30" s="495" t="s">
        <v>269</v>
      </c>
      <c r="V30" s="66">
        <v>87</v>
      </c>
      <c r="W30" s="9" t="s">
        <v>12</v>
      </c>
      <c r="X30" s="9">
        <v>60</v>
      </c>
      <c r="Y30" s="66" t="s">
        <v>216</v>
      </c>
      <c r="Z30" s="11"/>
      <c r="AA30" s="11">
        <v>21</v>
      </c>
      <c r="AB30" s="2">
        <v>3109.8</v>
      </c>
      <c r="AC30" s="12">
        <f t="shared" si="7"/>
        <v>30860.005145025407</v>
      </c>
      <c r="AD30" s="4">
        <v>87244040</v>
      </c>
      <c r="AE30" s="2">
        <f t="shared" si="8"/>
        <v>8724404</v>
      </c>
      <c r="AF30" s="2"/>
      <c r="AG30" s="2">
        <f t="shared" si="9"/>
        <v>95968444</v>
      </c>
      <c r="AH30" s="3" t="s">
        <v>7</v>
      </c>
      <c r="AL30" s="118">
        <v>41372</v>
      </c>
      <c r="AM30" s="119" t="s">
        <v>124</v>
      </c>
      <c r="AN30" s="120" t="s">
        <v>125</v>
      </c>
      <c r="AO30" s="121">
        <v>97</v>
      </c>
      <c r="AP30" s="123" t="s">
        <v>38</v>
      </c>
      <c r="AQ30" s="123">
        <v>230</v>
      </c>
      <c r="AR30" s="121" t="s">
        <v>119</v>
      </c>
      <c r="AS30" s="124">
        <v>1</v>
      </c>
      <c r="AT30" s="124"/>
      <c r="AU30" s="125">
        <v>74.75</v>
      </c>
      <c r="AV30" s="126">
        <f>(AW30/AU30)*1.101</f>
        <v>45952.440682274246</v>
      </c>
      <c r="AW30" s="127">
        <v>3119841</v>
      </c>
      <c r="AX30" s="125">
        <f>AW30*10%</f>
        <v>311984.10000000003</v>
      </c>
      <c r="AY30" s="125">
        <f>AW30*0.1%</f>
        <v>3119.8409999999999</v>
      </c>
      <c r="AZ30" s="125">
        <f>AY30+AX30+AW30</f>
        <v>3434944.9410000001</v>
      </c>
      <c r="BA30" s="128" t="s">
        <v>126</v>
      </c>
    </row>
    <row r="31" spans="1:53" x14ac:dyDescent="0.25">
      <c r="A31" s="673">
        <v>41388</v>
      </c>
      <c r="B31" s="119" t="s">
        <v>121</v>
      </c>
      <c r="C31" s="120" t="s">
        <v>122</v>
      </c>
      <c r="D31" s="121">
        <v>121</v>
      </c>
      <c r="E31" s="123" t="s">
        <v>8</v>
      </c>
      <c r="F31" s="123">
        <v>120</v>
      </c>
      <c r="G31" s="121" t="s">
        <v>203</v>
      </c>
      <c r="H31" s="124">
        <v>16</v>
      </c>
      <c r="I31" s="124"/>
      <c r="J31" s="125">
        <v>396</v>
      </c>
      <c r="K31" s="126">
        <f t="shared" si="0"/>
        <v>13151.514507575757</v>
      </c>
      <c r="L31" s="127">
        <v>4730245</v>
      </c>
      <c r="M31" s="125">
        <f t="shared" si="24"/>
        <v>473024.5</v>
      </c>
      <c r="N31" s="125">
        <f t="shared" si="25"/>
        <v>4730.2449999999999</v>
      </c>
      <c r="O31" s="125">
        <f t="shared" si="2"/>
        <v>5207999.7450000001</v>
      </c>
      <c r="P31" s="128" t="s">
        <v>99</v>
      </c>
      <c r="S31" s="494">
        <v>41386</v>
      </c>
      <c r="T31" s="67" t="s">
        <v>270</v>
      </c>
      <c r="U31" s="495" t="s">
        <v>271</v>
      </c>
      <c r="V31" s="66">
        <v>87</v>
      </c>
      <c r="W31" s="9" t="s">
        <v>12</v>
      </c>
      <c r="X31" s="9">
        <v>60</v>
      </c>
      <c r="Y31" s="66" t="s">
        <v>231</v>
      </c>
      <c r="Z31" s="11"/>
      <c r="AA31" s="11">
        <v>36</v>
      </c>
      <c r="AB31" s="2">
        <v>7209.2</v>
      </c>
      <c r="AC31" s="12">
        <f t="shared" si="7"/>
        <v>30860.005021361598</v>
      </c>
      <c r="AD31" s="4">
        <v>202250862</v>
      </c>
      <c r="AE31" s="2">
        <f t="shared" si="8"/>
        <v>20225086.200000003</v>
      </c>
      <c r="AF31" s="2"/>
      <c r="AG31" s="2">
        <f t="shared" si="9"/>
        <v>222475948.19999999</v>
      </c>
      <c r="AH31" s="3" t="s">
        <v>7</v>
      </c>
      <c r="AK31" s="32"/>
      <c r="AL31" s="118"/>
      <c r="AM31" s="119"/>
      <c r="AN31" s="120"/>
      <c r="AO31" s="121"/>
      <c r="AP31" s="123"/>
      <c r="AQ31" s="123"/>
      <c r="AR31" s="121"/>
      <c r="AS31" s="124"/>
      <c r="AT31" s="124"/>
      <c r="AU31" s="125"/>
      <c r="AV31" s="126"/>
      <c r="AW31" s="127"/>
      <c r="AX31" s="125"/>
      <c r="AY31" s="125"/>
      <c r="AZ31" s="125"/>
      <c r="BA31" s="128"/>
    </row>
    <row r="32" spans="1:53" x14ac:dyDescent="0.25">
      <c r="A32" s="673">
        <v>41388</v>
      </c>
      <c r="B32" s="119" t="s">
        <v>139</v>
      </c>
      <c r="C32" s="120" t="s">
        <v>140</v>
      </c>
      <c r="D32" s="121">
        <v>122</v>
      </c>
      <c r="E32" s="123" t="s">
        <v>10</v>
      </c>
      <c r="F32" s="123">
        <v>80</v>
      </c>
      <c r="G32" s="121" t="s">
        <v>141</v>
      </c>
      <c r="H32" s="124">
        <v>2</v>
      </c>
      <c r="I32" s="124"/>
      <c r="J32" s="125">
        <v>49.4</v>
      </c>
      <c r="K32" s="126">
        <f t="shared" si="0"/>
        <v>3441.2936234817817</v>
      </c>
      <c r="L32" s="127">
        <v>154405</v>
      </c>
      <c r="M32" s="125">
        <f t="shared" si="24"/>
        <v>15440.5</v>
      </c>
      <c r="N32" s="125">
        <f t="shared" si="25"/>
        <v>154.405</v>
      </c>
      <c r="O32" s="125">
        <f t="shared" si="2"/>
        <v>169999.905</v>
      </c>
      <c r="P32" s="128" t="s">
        <v>142</v>
      </c>
      <c r="S32" s="494">
        <v>41386</v>
      </c>
      <c r="T32" s="67" t="s">
        <v>272</v>
      </c>
      <c r="U32" s="495" t="s">
        <v>273</v>
      </c>
      <c r="V32" s="66">
        <v>87</v>
      </c>
      <c r="W32" s="9" t="s">
        <v>12</v>
      </c>
      <c r="X32" s="9">
        <v>60</v>
      </c>
      <c r="Y32" s="66" t="s">
        <v>216</v>
      </c>
      <c r="Z32" s="11"/>
      <c r="AA32" s="11">
        <v>15</v>
      </c>
      <c r="AB32" s="2">
        <v>2176.9499999999998</v>
      </c>
      <c r="AC32" s="12">
        <f t="shared" si="7"/>
        <v>30860.005190748529</v>
      </c>
      <c r="AD32" s="4">
        <v>61073353</v>
      </c>
      <c r="AE32" s="2">
        <f t="shared" si="8"/>
        <v>6107335.3000000007</v>
      </c>
      <c r="AF32" s="2"/>
      <c r="AG32" s="2">
        <f t="shared" si="9"/>
        <v>67180688.299999997</v>
      </c>
      <c r="AH32" s="3" t="s">
        <v>7</v>
      </c>
      <c r="AK32" s="19"/>
      <c r="AL32" s="118">
        <v>41372</v>
      </c>
      <c r="AM32" s="119" t="s">
        <v>136</v>
      </c>
      <c r="AN32" s="120" t="s">
        <v>137</v>
      </c>
      <c r="AO32" s="121">
        <v>96</v>
      </c>
      <c r="AP32" s="123" t="s">
        <v>38</v>
      </c>
      <c r="AQ32" s="123">
        <v>230</v>
      </c>
      <c r="AR32" s="121" t="s">
        <v>119</v>
      </c>
      <c r="AS32" s="124">
        <v>1</v>
      </c>
      <c r="AT32" s="124"/>
      <c r="AU32" s="125">
        <v>74.75</v>
      </c>
      <c r="AV32" s="126">
        <f>(AW32/AU32)*1.101</f>
        <v>44851.440682274246</v>
      </c>
      <c r="AW32" s="127">
        <v>3045091</v>
      </c>
      <c r="AX32" s="125">
        <f>AW32*10%</f>
        <v>304509.10000000003</v>
      </c>
      <c r="AY32" s="125">
        <f>AW32*0.1%</f>
        <v>3045.0909999999999</v>
      </c>
      <c r="AZ32" s="125">
        <f>AY32+AX32+AW32</f>
        <v>3352645.1910000001</v>
      </c>
      <c r="BA32" s="128" t="s">
        <v>138</v>
      </c>
    </row>
    <row r="33" spans="1:53" ht="15.75" thickBot="1" x14ac:dyDescent="0.3">
      <c r="A33" s="673">
        <v>41389</v>
      </c>
      <c r="B33" s="119" t="s">
        <v>204</v>
      </c>
      <c r="C33" s="120" t="s">
        <v>205</v>
      </c>
      <c r="D33" s="121">
        <v>124</v>
      </c>
      <c r="E33" s="123" t="s">
        <v>28</v>
      </c>
      <c r="F33" s="123">
        <v>53</v>
      </c>
      <c r="G33" s="121" t="s">
        <v>113</v>
      </c>
      <c r="H33" s="124">
        <v>540</v>
      </c>
      <c r="I33" s="124"/>
      <c r="J33" s="125">
        <v>7090.2</v>
      </c>
      <c r="K33" s="126">
        <f t="shared" si="0"/>
        <v>3262.2630621139037</v>
      </c>
      <c r="L33" s="127">
        <v>21008263</v>
      </c>
      <c r="M33" s="125">
        <f t="shared" si="24"/>
        <v>2100826.3000000003</v>
      </c>
      <c r="N33" s="125">
        <f t="shared" si="25"/>
        <v>21008.262999999999</v>
      </c>
      <c r="O33" s="125">
        <f t="shared" si="2"/>
        <v>23130097.563000001</v>
      </c>
      <c r="P33" s="128" t="s">
        <v>114</v>
      </c>
      <c r="S33" s="494">
        <v>41388</v>
      </c>
      <c r="T33" s="67" t="s">
        <v>274</v>
      </c>
      <c r="U33" s="495" t="s">
        <v>275</v>
      </c>
      <c r="V33" s="66">
        <v>87</v>
      </c>
      <c r="W33" s="9" t="s">
        <v>12</v>
      </c>
      <c r="X33" s="9">
        <v>60</v>
      </c>
      <c r="Y33" s="66" t="s">
        <v>231</v>
      </c>
      <c r="Z33" s="11"/>
      <c r="AA33" s="11">
        <v>34</v>
      </c>
      <c r="AB33" s="2">
        <v>6834.9</v>
      </c>
      <c r="AC33" s="12">
        <f t="shared" si="7"/>
        <v>30860.005032992442</v>
      </c>
      <c r="AD33" s="4">
        <v>191750044</v>
      </c>
      <c r="AE33" s="2">
        <f t="shared" si="8"/>
        <v>19175004.400000002</v>
      </c>
      <c r="AF33" s="2"/>
      <c r="AG33" s="2">
        <f t="shared" si="9"/>
        <v>210925048.40000001</v>
      </c>
      <c r="AH33" s="3" t="s">
        <v>7</v>
      </c>
      <c r="AK33" s="19"/>
      <c r="AL33" s="118">
        <v>41374</v>
      </c>
      <c r="AM33" s="119" t="s">
        <v>163</v>
      </c>
      <c r="AN33" s="120" t="s">
        <v>164</v>
      </c>
      <c r="AO33" s="121">
        <v>101</v>
      </c>
      <c r="AP33" s="123" t="s">
        <v>69</v>
      </c>
      <c r="AQ33" s="123">
        <v>100</v>
      </c>
      <c r="AR33" s="121" t="s">
        <v>165</v>
      </c>
      <c r="AS33" s="124"/>
      <c r="AT33" s="124">
        <v>1</v>
      </c>
      <c r="AU33" s="131">
        <v>108.6</v>
      </c>
      <c r="AV33" s="126">
        <f>(AW33/AU33)*1.101</f>
        <v>26969.998674033148</v>
      </c>
      <c r="AW33" s="132">
        <v>2660256</v>
      </c>
      <c r="AX33" s="125">
        <f>AW33*10%</f>
        <v>266025.60000000003</v>
      </c>
      <c r="AY33" s="125">
        <f>AW33*0.1%</f>
        <v>2660.2559999999999</v>
      </c>
      <c r="AZ33" s="125">
        <f>AY33+AX33+AW33</f>
        <v>2928941.8560000001</v>
      </c>
      <c r="BA33" s="128" t="s">
        <v>138</v>
      </c>
    </row>
    <row r="34" spans="1:53" ht="15.75" thickTop="1" x14ac:dyDescent="0.25">
      <c r="A34" s="673">
        <v>41389</v>
      </c>
      <c r="B34" s="119" t="s">
        <v>193</v>
      </c>
      <c r="C34" s="120" t="s">
        <v>194</v>
      </c>
      <c r="D34" s="121">
        <v>123</v>
      </c>
      <c r="E34" s="123" t="s">
        <v>47</v>
      </c>
      <c r="F34" s="123">
        <v>125</v>
      </c>
      <c r="G34" s="121" t="s">
        <v>183</v>
      </c>
      <c r="H34" s="124"/>
      <c r="I34" s="124">
        <v>15</v>
      </c>
      <c r="J34" s="125">
        <v>1500.55</v>
      </c>
      <c r="K34" s="126">
        <f t="shared" si="0"/>
        <v>23199.99641064943</v>
      </c>
      <c r="L34" s="127">
        <v>31619214</v>
      </c>
      <c r="M34" s="125">
        <f t="shared" si="24"/>
        <v>3161921.4000000004</v>
      </c>
      <c r="N34" s="125">
        <f t="shared" si="25"/>
        <v>31619.214</v>
      </c>
      <c r="O34" s="125">
        <f t="shared" si="2"/>
        <v>34812754.614</v>
      </c>
      <c r="P34" s="128" t="s">
        <v>146</v>
      </c>
      <c r="S34" s="494">
        <v>41388</v>
      </c>
      <c r="T34" s="67" t="s">
        <v>276</v>
      </c>
      <c r="U34" s="495" t="s">
        <v>277</v>
      </c>
      <c r="V34" s="66">
        <v>87</v>
      </c>
      <c r="W34" s="9" t="s">
        <v>12</v>
      </c>
      <c r="X34" s="9">
        <v>60</v>
      </c>
      <c r="Y34" s="66" t="s">
        <v>216</v>
      </c>
      <c r="Z34" s="11"/>
      <c r="AA34" s="11">
        <v>18</v>
      </c>
      <c r="AB34" s="2">
        <v>2567.9</v>
      </c>
      <c r="AC34" s="12">
        <f t="shared" si="7"/>
        <v>30860.005023560108</v>
      </c>
      <c r="AD34" s="4">
        <v>72041279</v>
      </c>
      <c r="AE34" s="2">
        <f t="shared" si="8"/>
        <v>7204127.9000000004</v>
      </c>
      <c r="AF34" s="2"/>
      <c r="AG34" s="2">
        <f t="shared" si="9"/>
        <v>79245406.900000006</v>
      </c>
      <c r="AH34" s="3" t="s">
        <v>7</v>
      </c>
      <c r="AK34" s="19"/>
      <c r="AL34" s="118"/>
      <c r="AM34" s="119"/>
      <c r="AN34" s="120"/>
      <c r="AO34" s="121"/>
      <c r="AP34" s="123"/>
      <c r="AQ34" s="123"/>
      <c r="AR34" s="121"/>
      <c r="AS34" s="124"/>
      <c r="AT34" s="124"/>
      <c r="AU34" s="133">
        <f>SUM(AU32:AU33)</f>
        <v>183.35</v>
      </c>
      <c r="AV34" s="126"/>
      <c r="AW34" s="133">
        <f>SUM(AW32:AW33)</f>
        <v>5705347</v>
      </c>
      <c r="AX34" s="125"/>
      <c r="AY34" s="125"/>
      <c r="AZ34" s="125"/>
      <c r="BA34" s="128"/>
    </row>
    <row r="35" spans="1:53" x14ac:dyDescent="0.25">
      <c r="A35" s="673">
        <v>41389</v>
      </c>
      <c r="B35" s="119" t="s">
        <v>206</v>
      </c>
      <c r="C35" s="120" t="s">
        <v>207</v>
      </c>
      <c r="D35" s="121">
        <v>127</v>
      </c>
      <c r="E35" s="123" t="s">
        <v>38</v>
      </c>
      <c r="F35" s="123">
        <v>230</v>
      </c>
      <c r="G35" s="121" t="s">
        <v>119</v>
      </c>
      <c r="H35" s="124">
        <v>2</v>
      </c>
      <c r="I35" s="124"/>
      <c r="J35" s="125">
        <v>149.5</v>
      </c>
      <c r="K35" s="126">
        <f t="shared" si="0"/>
        <v>44865.75</v>
      </c>
      <c r="L35" s="127">
        <v>6092125</v>
      </c>
      <c r="M35" s="125">
        <f t="shared" si="24"/>
        <v>609212.5</v>
      </c>
      <c r="N35" s="125">
        <f t="shared" si="25"/>
        <v>6092.125</v>
      </c>
      <c r="O35" s="125">
        <f t="shared" si="2"/>
        <v>6707429.625</v>
      </c>
      <c r="P35" s="128" t="s">
        <v>208</v>
      </c>
      <c r="S35" s="494">
        <v>41389</v>
      </c>
      <c r="T35" s="67" t="s">
        <v>278</v>
      </c>
      <c r="U35" s="495" t="s">
        <v>279</v>
      </c>
      <c r="V35" s="66">
        <v>87</v>
      </c>
      <c r="W35" s="9" t="s">
        <v>12</v>
      </c>
      <c r="X35" s="9">
        <v>60</v>
      </c>
      <c r="Y35" s="66" t="s">
        <v>231</v>
      </c>
      <c r="Z35" s="11"/>
      <c r="AA35" s="11">
        <v>26</v>
      </c>
      <c r="AB35" s="2">
        <v>5037.6000000000004</v>
      </c>
      <c r="AC35" s="12">
        <f t="shared" si="7"/>
        <v>30860.004982531365</v>
      </c>
      <c r="AD35" s="4">
        <v>141327601</v>
      </c>
      <c r="AE35" s="2">
        <f t="shared" si="8"/>
        <v>14132760.100000001</v>
      </c>
      <c r="AF35" s="2"/>
      <c r="AG35" s="2">
        <f t="shared" si="9"/>
        <v>155460361.09999999</v>
      </c>
      <c r="AH35" s="3" t="s">
        <v>7</v>
      </c>
      <c r="AL35" s="118">
        <v>41388</v>
      </c>
      <c r="AM35" s="119" t="s">
        <v>199</v>
      </c>
      <c r="AN35" s="120" t="s">
        <v>200</v>
      </c>
      <c r="AO35" s="121">
        <v>120</v>
      </c>
      <c r="AP35" s="123" t="s">
        <v>69</v>
      </c>
      <c r="AQ35" s="123">
        <v>100</v>
      </c>
      <c r="AR35" s="121" t="s">
        <v>201</v>
      </c>
      <c r="AS35" s="124">
        <v>12</v>
      </c>
      <c r="AT35" s="124"/>
      <c r="AU35" s="125">
        <v>332.64</v>
      </c>
      <c r="AV35" s="126">
        <f>(AW35/AU35)*1.101</f>
        <v>28626</v>
      </c>
      <c r="AW35" s="127">
        <v>8648640</v>
      </c>
      <c r="AX35" s="125">
        <f>AW35*10%</f>
        <v>864864</v>
      </c>
      <c r="AY35" s="125">
        <f>AW35*0.1%</f>
        <v>8648.64</v>
      </c>
      <c r="AZ35" s="125">
        <f>AY35+AX35+AW35</f>
        <v>9522152.6400000006</v>
      </c>
      <c r="BA35" s="128" t="s">
        <v>202</v>
      </c>
    </row>
    <row r="36" spans="1:53" x14ac:dyDescent="0.25">
      <c r="A36" s="673">
        <v>41389</v>
      </c>
      <c r="B36" s="119" t="s">
        <v>130</v>
      </c>
      <c r="C36" s="120" t="s">
        <v>131</v>
      </c>
      <c r="D36" s="121">
        <v>128</v>
      </c>
      <c r="E36" s="123" t="s">
        <v>38</v>
      </c>
      <c r="F36" s="123">
        <v>230</v>
      </c>
      <c r="G36" s="121" t="s">
        <v>119</v>
      </c>
      <c r="H36" s="124">
        <v>1</v>
      </c>
      <c r="I36" s="124"/>
      <c r="J36" s="125">
        <v>74.75</v>
      </c>
      <c r="K36" s="126">
        <f t="shared" si="0"/>
        <v>44851.440682274246</v>
      </c>
      <c r="L36" s="127">
        <v>3045091</v>
      </c>
      <c r="M36" s="125">
        <f t="shared" si="24"/>
        <v>304509.10000000003</v>
      </c>
      <c r="N36" s="125">
        <f t="shared" si="25"/>
        <v>3045.0909999999999</v>
      </c>
      <c r="O36" s="125">
        <f t="shared" si="2"/>
        <v>3352645.1910000001</v>
      </c>
      <c r="P36" s="128" t="s">
        <v>132</v>
      </c>
      <c r="S36" s="494">
        <v>41389</v>
      </c>
      <c r="T36" s="67" t="s">
        <v>280</v>
      </c>
      <c r="U36" s="495" t="s">
        <v>281</v>
      </c>
      <c r="V36" s="66">
        <v>87</v>
      </c>
      <c r="W36" s="9" t="s">
        <v>12</v>
      </c>
      <c r="X36" s="9">
        <v>60</v>
      </c>
      <c r="Y36" s="66" t="s">
        <v>216</v>
      </c>
      <c r="Z36" s="11"/>
      <c r="AA36" s="11">
        <v>30</v>
      </c>
      <c r="AB36" s="2">
        <v>4511.8500000000004</v>
      </c>
      <c r="AC36" s="12">
        <f t="shared" si="7"/>
        <v>30860.004898212486</v>
      </c>
      <c r="AD36" s="4">
        <v>126577921</v>
      </c>
      <c r="AE36" s="2">
        <f t="shared" si="8"/>
        <v>12657792.100000001</v>
      </c>
      <c r="AF36" s="2"/>
      <c r="AG36" s="2">
        <f t="shared" si="9"/>
        <v>139235713.09999999</v>
      </c>
      <c r="AH36" s="3" t="s">
        <v>7</v>
      </c>
      <c r="AK36" s="32"/>
      <c r="AL36" s="118"/>
      <c r="AM36" s="119"/>
      <c r="AN36" s="120"/>
      <c r="AO36" s="121"/>
      <c r="AP36" s="123"/>
      <c r="AQ36" s="123"/>
      <c r="AR36" s="121"/>
      <c r="AS36" s="124"/>
      <c r="AT36" s="124"/>
      <c r="AU36" s="125"/>
      <c r="AV36" s="126"/>
      <c r="AW36" s="127"/>
      <c r="AX36" s="125"/>
      <c r="AY36" s="125"/>
      <c r="AZ36" s="125"/>
      <c r="BA36" s="128"/>
    </row>
    <row r="37" spans="1:53" x14ac:dyDescent="0.25">
      <c r="A37" s="673">
        <v>41394</v>
      </c>
      <c r="B37" s="119" t="s">
        <v>212</v>
      </c>
      <c r="C37" s="120" t="s">
        <v>213</v>
      </c>
      <c r="D37" s="121">
        <v>130</v>
      </c>
      <c r="E37" s="123" t="s">
        <v>76</v>
      </c>
      <c r="F37" s="123">
        <v>53</v>
      </c>
      <c r="G37" s="121" t="s">
        <v>113</v>
      </c>
      <c r="H37" s="124">
        <v>520</v>
      </c>
      <c r="I37" s="124"/>
      <c r="J37" s="125">
        <v>6827.6</v>
      </c>
      <c r="K37" s="126">
        <f t="shared" si="0"/>
        <v>3262.2630322514497</v>
      </c>
      <c r="L37" s="127">
        <v>20230179</v>
      </c>
      <c r="M37" s="125">
        <f t="shared" si="24"/>
        <v>2023017.9000000001</v>
      </c>
      <c r="N37" s="125">
        <f t="shared" si="25"/>
        <v>20230.179</v>
      </c>
      <c r="O37" s="125">
        <f t="shared" si="2"/>
        <v>22273427.079</v>
      </c>
      <c r="P37" s="128" t="s">
        <v>114</v>
      </c>
      <c r="S37" s="494">
        <v>41389</v>
      </c>
      <c r="T37" s="67" t="s">
        <v>282</v>
      </c>
      <c r="U37" s="495" t="s">
        <v>283</v>
      </c>
      <c r="V37" s="66">
        <v>87</v>
      </c>
      <c r="W37" s="9" t="s">
        <v>12</v>
      </c>
      <c r="X37" s="9">
        <v>60</v>
      </c>
      <c r="Y37" s="66" t="s">
        <v>231</v>
      </c>
      <c r="Z37" s="11"/>
      <c r="AA37" s="11">
        <v>40</v>
      </c>
      <c r="AB37" s="2">
        <v>8060.5</v>
      </c>
      <c r="AC37" s="12">
        <f t="shared" si="7"/>
        <v>30860.00496247131</v>
      </c>
      <c r="AD37" s="4">
        <v>226133700</v>
      </c>
      <c r="AE37" s="2">
        <f t="shared" si="8"/>
        <v>22613370</v>
      </c>
      <c r="AF37" s="2"/>
      <c r="AG37" s="2">
        <f t="shared" si="9"/>
        <v>248747070</v>
      </c>
      <c r="AH37" s="3" t="s">
        <v>7</v>
      </c>
      <c r="AK37" s="32"/>
      <c r="AL37" s="134">
        <v>41368</v>
      </c>
      <c r="AM37" s="135" t="s">
        <v>209</v>
      </c>
      <c r="AN37" s="136" t="s">
        <v>210</v>
      </c>
      <c r="AO37" s="137">
        <v>17</v>
      </c>
      <c r="AP37" s="138" t="s">
        <v>9</v>
      </c>
      <c r="AQ37" s="138">
        <v>28</v>
      </c>
      <c r="AR37" s="137" t="s">
        <v>149</v>
      </c>
      <c r="AS37" s="139">
        <v>100</v>
      </c>
      <c r="AT37" s="139"/>
      <c r="AU37" s="140">
        <f>AS37*5.46</f>
        <v>546</v>
      </c>
      <c r="AV37" s="141">
        <f>AW37/AS37*1.101</f>
        <v>78950.001539999997</v>
      </c>
      <c r="AW37" s="140">
        <v>7170754</v>
      </c>
      <c r="AX37" s="140">
        <f>AW37*10%</f>
        <v>717075.4</v>
      </c>
      <c r="AY37" s="140">
        <f>AW37*0.1%</f>
        <v>7170.7539999999999</v>
      </c>
      <c r="AZ37" s="140">
        <f>AY37+AX37+AW37</f>
        <v>7895000.1540000001</v>
      </c>
      <c r="BA37" s="141" t="s">
        <v>211</v>
      </c>
    </row>
    <row r="38" spans="1:53" x14ac:dyDescent="0.25">
      <c r="A38" s="673">
        <v>41394</v>
      </c>
      <c r="B38" s="119" t="s">
        <v>195</v>
      </c>
      <c r="C38" s="120" t="s">
        <v>196</v>
      </c>
      <c r="D38" s="121">
        <v>131</v>
      </c>
      <c r="E38" s="123" t="s">
        <v>19</v>
      </c>
      <c r="F38" s="123">
        <v>96</v>
      </c>
      <c r="G38" s="121" t="s">
        <v>145</v>
      </c>
      <c r="H38" s="124"/>
      <c r="I38" s="124">
        <v>34</v>
      </c>
      <c r="J38" s="125">
        <v>5005.95</v>
      </c>
      <c r="K38" s="126">
        <f t="shared" si="0"/>
        <v>23199.996769244601</v>
      </c>
      <c r="L38" s="127">
        <v>105484127</v>
      </c>
      <c r="M38" s="125">
        <f t="shared" si="24"/>
        <v>10548412.700000001</v>
      </c>
      <c r="N38" s="125">
        <f t="shared" si="25"/>
        <v>105484.12700000001</v>
      </c>
      <c r="O38" s="125">
        <f t="shared" si="2"/>
        <v>116138023.82700001</v>
      </c>
      <c r="P38" s="128" t="s">
        <v>146</v>
      </c>
      <c r="S38" s="494">
        <v>41392</v>
      </c>
      <c r="T38" s="67" t="s">
        <v>284</v>
      </c>
      <c r="U38" s="495" t="s">
        <v>285</v>
      </c>
      <c r="V38" s="66">
        <v>87</v>
      </c>
      <c r="W38" s="9" t="s">
        <v>12</v>
      </c>
      <c r="X38" s="9">
        <v>60</v>
      </c>
      <c r="Y38" s="66" t="s">
        <v>231</v>
      </c>
      <c r="Z38" s="11"/>
      <c r="AA38" s="11">
        <v>30</v>
      </c>
      <c r="AB38" s="2">
        <v>6035.5</v>
      </c>
      <c r="AC38" s="12">
        <f t="shared" si="7"/>
        <v>30860.005086571124</v>
      </c>
      <c r="AD38" s="4">
        <v>169323237</v>
      </c>
      <c r="AE38" s="2">
        <f t="shared" si="8"/>
        <v>16932323.699999999</v>
      </c>
      <c r="AF38" s="2"/>
      <c r="AG38" s="2">
        <f t="shared" si="9"/>
        <v>186255560.69999999</v>
      </c>
      <c r="AH38" s="3" t="s">
        <v>7</v>
      </c>
      <c r="AL38" s="134"/>
      <c r="AM38" s="135"/>
      <c r="AN38" s="136"/>
      <c r="AO38" s="137"/>
      <c r="AP38" s="138"/>
      <c r="AQ38" s="138"/>
      <c r="AR38" s="137"/>
      <c r="AS38" s="139"/>
      <c r="AT38" s="139"/>
      <c r="AU38" s="140"/>
      <c r="AV38" s="141"/>
      <c r="AW38" s="140"/>
      <c r="AX38" s="140"/>
      <c r="AY38" s="140"/>
      <c r="AZ38" s="140"/>
      <c r="BA38" s="141"/>
    </row>
    <row r="39" spans="1:53" x14ac:dyDescent="0.25">
      <c r="A39" s="678">
        <v>41369</v>
      </c>
      <c r="B39" s="145" t="s">
        <v>214</v>
      </c>
      <c r="C39" s="146" t="s">
        <v>215</v>
      </c>
      <c r="D39" s="147">
        <v>87</v>
      </c>
      <c r="E39" s="148" t="s">
        <v>12</v>
      </c>
      <c r="F39" s="148">
        <v>60</v>
      </c>
      <c r="G39" s="147" t="s">
        <v>216</v>
      </c>
      <c r="H39" s="149"/>
      <c r="I39" s="149">
        <v>36</v>
      </c>
      <c r="J39" s="150">
        <v>5319.75</v>
      </c>
      <c r="K39" s="151">
        <f t="shared" ref="K39:K82" si="26">L39/J39*1.1</f>
        <v>30860.004925043471</v>
      </c>
      <c r="L39" s="152">
        <v>149243192</v>
      </c>
      <c r="M39" s="153">
        <f t="shared" si="24"/>
        <v>14924319.200000001</v>
      </c>
      <c r="N39" s="153"/>
      <c r="O39" s="150">
        <f t="shared" si="2"/>
        <v>164167511.19999999</v>
      </c>
      <c r="P39" s="154" t="s">
        <v>7</v>
      </c>
      <c r="S39" s="494">
        <v>41392</v>
      </c>
      <c r="T39" s="67" t="s">
        <v>286</v>
      </c>
      <c r="U39" s="495" t="s">
        <v>287</v>
      </c>
      <c r="V39" s="66">
        <v>87</v>
      </c>
      <c r="W39" s="9" t="s">
        <v>12</v>
      </c>
      <c r="X39" s="9">
        <v>60</v>
      </c>
      <c r="Y39" s="66" t="s">
        <v>216</v>
      </c>
      <c r="Z39" s="11"/>
      <c r="AA39" s="11">
        <v>24</v>
      </c>
      <c r="AB39" s="2">
        <v>3467.15</v>
      </c>
      <c r="AC39" s="12">
        <f t="shared" si="7"/>
        <v>30860.00498968894</v>
      </c>
      <c r="AD39" s="4">
        <v>97269333</v>
      </c>
      <c r="AE39" s="2">
        <f t="shared" si="8"/>
        <v>9726933.3000000007</v>
      </c>
      <c r="AF39" s="2"/>
      <c r="AG39" s="2">
        <f t="shared" si="9"/>
        <v>106996266.3</v>
      </c>
      <c r="AH39" s="3" t="s">
        <v>7</v>
      </c>
      <c r="AL39" s="118">
        <v>41379</v>
      </c>
      <c r="AM39" s="119" t="s">
        <v>176</v>
      </c>
      <c r="AN39" s="120" t="s">
        <v>177</v>
      </c>
      <c r="AO39" s="121">
        <v>110</v>
      </c>
      <c r="AP39" s="123" t="s">
        <v>10</v>
      </c>
      <c r="AQ39" s="123">
        <v>80</v>
      </c>
      <c r="AR39" s="121" t="s">
        <v>119</v>
      </c>
      <c r="AS39" s="124">
        <v>20</v>
      </c>
      <c r="AT39" s="124"/>
      <c r="AU39" s="125">
        <v>494</v>
      </c>
      <c r="AV39" s="126">
        <f>(AW39/AU39)*1.101</f>
        <v>3441.2958522267204</v>
      </c>
      <c r="AW39" s="127">
        <v>1544051</v>
      </c>
      <c r="AX39" s="125">
        <f>AW39*10%</f>
        <v>154405.1</v>
      </c>
      <c r="AY39" s="125">
        <f>AW39*0.1%</f>
        <v>1544.0509999999999</v>
      </c>
      <c r="AZ39" s="125">
        <f>AY39+AX39+AW39</f>
        <v>1700000.1510000001</v>
      </c>
      <c r="BA39" s="128" t="s">
        <v>178</v>
      </c>
    </row>
    <row r="40" spans="1:53" ht="15.75" thickBot="1" x14ac:dyDescent="0.3">
      <c r="A40" s="678">
        <v>41369</v>
      </c>
      <c r="B40" s="145" t="s">
        <v>217</v>
      </c>
      <c r="C40" s="146" t="s">
        <v>218</v>
      </c>
      <c r="D40" s="147">
        <v>87</v>
      </c>
      <c r="E40" s="148" t="s">
        <v>12</v>
      </c>
      <c r="F40" s="148">
        <v>60</v>
      </c>
      <c r="G40" s="147" t="s">
        <v>216</v>
      </c>
      <c r="H40" s="149"/>
      <c r="I40" s="149">
        <v>33</v>
      </c>
      <c r="J40" s="150">
        <v>4931</v>
      </c>
      <c r="K40" s="151">
        <f t="shared" si="26"/>
        <v>30860.004988846078</v>
      </c>
      <c r="L40" s="152">
        <v>138336986</v>
      </c>
      <c r="M40" s="153">
        <f t="shared" si="24"/>
        <v>13833698.600000001</v>
      </c>
      <c r="N40" s="153"/>
      <c r="O40" s="150">
        <f t="shared" si="2"/>
        <v>152170684.59999999</v>
      </c>
      <c r="P40" s="154" t="s">
        <v>7</v>
      </c>
      <c r="S40" s="494">
        <v>41392</v>
      </c>
      <c r="T40" s="67" t="s">
        <v>288</v>
      </c>
      <c r="U40" s="495" t="s">
        <v>289</v>
      </c>
      <c r="V40" s="66">
        <v>87</v>
      </c>
      <c r="W40" s="9" t="s">
        <v>12</v>
      </c>
      <c r="X40" s="9">
        <v>60</v>
      </c>
      <c r="Y40" s="66" t="s">
        <v>231</v>
      </c>
      <c r="Z40" s="11"/>
      <c r="AA40" s="11">
        <v>30</v>
      </c>
      <c r="AB40" s="2">
        <v>5766.85</v>
      </c>
      <c r="AC40" s="12">
        <f t="shared" si="7"/>
        <v>30860.005063422839</v>
      </c>
      <c r="AD40" s="4">
        <v>161786382</v>
      </c>
      <c r="AE40" s="13">
        <f t="shared" si="8"/>
        <v>16178638.200000001</v>
      </c>
      <c r="AF40" s="13"/>
      <c r="AG40" s="2">
        <f t="shared" si="9"/>
        <v>177965020.19999999</v>
      </c>
      <c r="AH40" s="3" t="s">
        <v>7</v>
      </c>
      <c r="AL40" s="118">
        <v>41380</v>
      </c>
      <c r="AM40" s="119" t="s">
        <v>184</v>
      </c>
      <c r="AN40" s="120" t="s">
        <v>185</v>
      </c>
      <c r="AO40" s="121">
        <v>112</v>
      </c>
      <c r="AP40" s="123" t="s">
        <v>10</v>
      </c>
      <c r="AQ40" s="123">
        <v>80</v>
      </c>
      <c r="AR40" s="121" t="s">
        <v>186</v>
      </c>
      <c r="AS40" s="124">
        <v>20</v>
      </c>
      <c r="AT40" s="124"/>
      <c r="AU40" s="131">
        <v>494</v>
      </c>
      <c r="AV40" s="126">
        <f>(AW40/AU40)*1.101</f>
        <v>3441.2958522267204</v>
      </c>
      <c r="AW40" s="132">
        <v>1544051</v>
      </c>
      <c r="AX40" s="125">
        <f>AW40*10%</f>
        <v>154405.1</v>
      </c>
      <c r="AY40" s="125">
        <f>AW40*0.1%</f>
        <v>1544.0509999999999</v>
      </c>
      <c r="AZ40" s="125">
        <f>AY40+AX40+AW40</f>
        <v>1700000.1510000001</v>
      </c>
      <c r="BA40" s="128" t="s">
        <v>178</v>
      </c>
    </row>
    <row r="41" spans="1:53" ht="15.75" thickTop="1" x14ac:dyDescent="0.25">
      <c r="A41" s="678">
        <v>41373</v>
      </c>
      <c r="B41" s="145" t="s">
        <v>219</v>
      </c>
      <c r="C41" s="146" t="s">
        <v>220</v>
      </c>
      <c r="D41" s="147">
        <v>87</v>
      </c>
      <c r="E41" s="148" t="s">
        <v>12</v>
      </c>
      <c r="F41" s="148">
        <v>60</v>
      </c>
      <c r="G41" s="147" t="s">
        <v>216</v>
      </c>
      <c r="H41" s="149"/>
      <c r="I41" s="149">
        <v>36</v>
      </c>
      <c r="J41" s="150">
        <v>5019.3500000000004</v>
      </c>
      <c r="K41" s="151">
        <f t="shared" si="26"/>
        <v>30860.005100261988</v>
      </c>
      <c r="L41" s="152">
        <v>140815606</v>
      </c>
      <c r="M41" s="153">
        <f t="shared" si="24"/>
        <v>14081560.600000001</v>
      </c>
      <c r="N41" s="153"/>
      <c r="O41" s="150">
        <f t="shared" si="2"/>
        <v>154897166.59999999</v>
      </c>
      <c r="P41" s="154" t="s">
        <v>7</v>
      </c>
      <c r="S41" s="494">
        <v>41392</v>
      </c>
      <c r="T41" s="67" t="s">
        <v>290</v>
      </c>
      <c r="U41" s="495" t="s">
        <v>291</v>
      </c>
      <c r="V41" s="66">
        <v>87</v>
      </c>
      <c r="W41" s="9" t="s">
        <v>12</v>
      </c>
      <c r="X41" s="9">
        <v>60</v>
      </c>
      <c r="Y41" s="66" t="s">
        <v>231</v>
      </c>
      <c r="Z41" s="11"/>
      <c r="AA41" s="11">
        <v>10</v>
      </c>
      <c r="AB41" s="2">
        <v>1921.15</v>
      </c>
      <c r="AC41" s="12">
        <f t="shared" si="7"/>
        <v>30860.005153163471</v>
      </c>
      <c r="AD41" s="4">
        <v>53896999</v>
      </c>
      <c r="AE41" s="13">
        <f t="shared" si="8"/>
        <v>5389699.9000000004</v>
      </c>
      <c r="AF41" s="13"/>
      <c r="AG41" s="2">
        <f t="shared" si="9"/>
        <v>59286698.899999999</v>
      </c>
      <c r="AH41" s="3" t="s">
        <v>7</v>
      </c>
      <c r="AL41" s="118"/>
      <c r="AM41" s="119"/>
      <c r="AN41" s="120"/>
      <c r="AO41" s="121"/>
      <c r="AP41" s="123"/>
      <c r="AQ41" s="123"/>
      <c r="AR41" s="121"/>
      <c r="AS41" s="124"/>
      <c r="AT41" s="124"/>
      <c r="AU41" s="133">
        <f>SUM(AU39:AU40)</f>
        <v>988</v>
      </c>
      <c r="AV41" s="126"/>
      <c r="AW41" s="133">
        <f>SUM(AW39:AW40)</f>
        <v>3088102</v>
      </c>
      <c r="AX41" s="125"/>
      <c r="AY41" s="125"/>
      <c r="AZ41" s="125"/>
      <c r="BA41" s="128"/>
    </row>
    <row r="42" spans="1:53" x14ac:dyDescent="0.25">
      <c r="A42" s="678">
        <v>41373</v>
      </c>
      <c r="B42" s="145" t="s">
        <v>221</v>
      </c>
      <c r="C42" s="146" t="s">
        <v>222</v>
      </c>
      <c r="D42" s="147">
        <v>87</v>
      </c>
      <c r="E42" s="148" t="s">
        <v>12</v>
      </c>
      <c r="F42" s="148">
        <v>60</v>
      </c>
      <c r="G42" s="147" t="s">
        <v>216</v>
      </c>
      <c r="H42" s="149"/>
      <c r="I42" s="149">
        <v>33</v>
      </c>
      <c r="J42" s="150">
        <v>5016.3999999999996</v>
      </c>
      <c r="K42" s="151">
        <f t="shared" si="26"/>
        <v>30860.005083326694</v>
      </c>
      <c r="L42" s="152">
        <v>140732845</v>
      </c>
      <c r="M42" s="153">
        <f t="shared" si="24"/>
        <v>14073284.5</v>
      </c>
      <c r="N42" s="153"/>
      <c r="O42" s="150">
        <f t="shared" si="2"/>
        <v>154806129.5</v>
      </c>
      <c r="P42" s="154" t="s">
        <v>7</v>
      </c>
      <c r="S42" s="494">
        <v>41392</v>
      </c>
      <c r="T42" s="67" t="s">
        <v>292</v>
      </c>
      <c r="U42" s="495" t="s">
        <v>293</v>
      </c>
      <c r="V42" s="66">
        <v>87</v>
      </c>
      <c r="W42" s="9" t="s">
        <v>12</v>
      </c>
      <c r="X42" s="9">
        <v>60</v>
      </c>
      <c r="Y42" s="66" t="s">
        <v>216</v>
      </c>
      <c r="Z42" s="11"/>
      <c r="AA42" s="11">
        <v>9</v>
      </c>
      <c r="AB42" s="2">
        <v>1317.95</v>
      </c>
      <c r="AC42" s="12">
        <f t="shared" si="7"/>
        <v>30860.004856026404</v>
      </c>
      <c r="AD42" s="4">
        <v>36974494</v>
      </c>
      <c r="AE42" s="13">
        <f t="shared" si="8"/>
        <v>3697449.4000000004</v>
      </c>
      <c r="AF42" s="13"/>
      <c r="AG42" s="2">
        <f t="shared" si="9"/>
        <v>40671943.399999999</v>
      </c>
      <c r="AH42" s="3" t="s">
        <v>7</v>
      </c>
      <c r="AL42" s="118">
        <v>41369</v>
      </c>
      <c r="AM42" s="119" t="s">
        <v>117</v>
      </c>
      <c r="AN42" s="120" t="s">
        <v>118</v>
      </c>
      <c r="AO42" s="121">
        <v>63</v>
      </c>
      <c r="AP42" s="123" t="s">
        <v>74</v>
      </c>
      <c r="AQ42" s="123">
        <v>80</v>
      </c>
      <c r="AR42" s="121" t="s">
        <v>119</v>
      </c>
      <c r="AS42" s="124">
        <v>270</v>
      </c>
      <c r="AT42" s="124"/>
      <c r="AU42" s="125">
        <v>7020</v>
      </c>
      <c r="AV42" s="126">
        <f>(AW42/AU42)*1.101</f>
        <v>9358.5</v>
      </c>
      <c r="AW42" s="127">
        <v>59670000</v>
      </c>
      <c r="AX42" s="125">
        <f>AW42*10%</f>
        <v>5967000</v>
      </c>
      <c r="AY42" s="130">
        <f>-AW42*2%</f>
        <v>-1193400</v>
      </c>
      <c r="AZ42" s="125">
        <f>AY42+AX42+AW42</f>
        <v>64443600</v>
      </c>
      <c r="BA42" s="128" t="s">
        <v>120</v>
      </c>
    </row>
    <row r="43" spans="1:53" x14ac:dyDescent="0.25">
      <c r="A43" s="678">
        <v>41373</v>
      </c>
      <c r="B43" s="145" t="s">
        <v>223</v>
      </c>
      <c r="C43" s="146" t="s">
        <v>224</v>
      </c>
      <c r="D43" s="147">
        <v>87</v>
      </c>
      <c r="E43" s="148" t="s">
        <v>12</v>
      </c>
      <c r="F43" s="148">
        <v>60</v>
      </c>
      <c r="G43" s="147" t="s">
        <v>216</v>
      </c>
      <c r="H43" s="149"/>
      <c r="I43" s="149">
        <v>36</v>
      </c>
      <c r="J43" s="150">
        <v>5326.6</v>
      </c>
      <c r="K43" s="151">
        <f t="shared" si="26"/>
        <v>30860.00499380468</v>
      </c>
      <c r="L43" s="152">
        <v>149435366</v>
      </c>
      <c r="M43" s="153">
        <f t="shared" si="24"/>
        <v>14943536.600000001</v>
      </c>
      <c r="N43" s="153"/>
      <c r="O43" s="150">
        <f t="shared" si="2"/>
        <v>164378902.59999999</v>
      </c>
      <c r="P43" s="154" t="s">
        <v>7</v>
      </c>
      <c r="S43" s="494">
        <v>41393</v>
      </c>
      <c r="T43" s="67" t="s">
        <v>294</v>
      </c>
      <c r="U43" s="495" t="s">
        <v>295</v>
      </c>
      <c r="V43" s="66">
        <v>87</v>
      </c>
      <c r="W43" s="9" t="s">
        <v>12</v>
      </c>
      <c r="X43" s="9">
        <v>60</v>
      </c>
      <c r="Y43" s="66" t="s">
        <v>216</v>
      </c>
      <c r="Z43" s="11"/>
      <c r="AA43" s="11">
        <v>36</v>
      </c>
      <c r="AB43" s="2">
        <v>4992.3</v>
      </c>
      <c r="AC43" s="12">
        <f t="shared" si="7"/>
        <v>30860.005007711876</v>
      </c>
      <c r="AD43" s="4">
        <v>140056730</v>
      </c>
      <c r="AE43" s="13">
        <f t="shared" si="8"/>
        <v>14005673</v>
      </c>
      <c r="AF43" s="13"/>
      <c r="AG43" s="2">
        <f t="shared" si="9"/>
        <v>154062403</v>
      </c>
      <c r="AH43" s="3" t="s">
        <v>7</v>
      </c>
      <c r="AL43" s="118"/>
      <c r="AM43" s="119"/>
      <c r="AN43" s="120"/>
      <c r="AO43" s="121"/>
      <c r="AP43" s="123"/>
      <c r="AQ43" s="123"/>
      <c r="AR43" s="121"/>
      <c r="AS43" s="124"/>
      <c r="AT43" s="124"/>
      <c r="AU43" s="125"/>
      <c r="AV43" s="126"/>
      <c r="AW43" s="127"/>
      <c r="AX43" s="125"/>
      <c r="AY43" s="130"/>
      <c r="AZ43" s="125"/>
      <c r="BA43" s="128"/>
    </row>
    <row r="44" spans="1:53" x14ac:dyDescent="0.25">
      <c r="A44" s="678">
        <v>41373</v>
      </c>
      <c r="B44" s="145" t="s">
        <v>225</v>
      </c>
      <c r="C44" s="146" t="s">
        <v>226</v>
      </c>
      <c r="D44" s="147">
        <v>87</v>
      </c>
      <c r="E44" s="148" t="s">
        <v>12</v>
      </c>
      <c r="F44" s="148">
        <v>60</v>
      </c>
      <c r="G44" s="147" t="s">
        <v>216</v>
      </c>
      <c r="H44" s="149"/>
      <c r="I44" s="149">
        <v>33</v>
      </c>
      <c r="J44" s="150">
        <v>5071.3999999999996</v>
      </c>
      <c r="K44" s="151">
        <f t="shared" si="26"/>
        <v>30860.005028197349</v>
      </c>
      <c r="L44" s="152">
        <v>142275845</v>
      </c>
      <c r="M44" s="153">
        <f t="shared" si="24"/>
        <v>14227584.5</v>
      </c>
      <c r="N44" s="153"/>
      <c r="O44" s="150">
        <f t="shared" si="2"/>
        <v>156503429.5</v>
      </c>
      <c r="P44" s="154" t="s">
        <v>7</v>
      </c>
      <c r="S44" s="494">
        <v>41393</v>
      </c>
      <c r="T44" s="67" t="s">
        <v>296</v>
      </c>
      <c r="U44" s="495" t="s">
        <v>297</v>
      </c>
      <c r="V44" s="66">
        <v>87</v>
      </c>
      <c r="W44" s="9" t="s">
        <v>12</v>
      </c>
      <c r="X44" s="9">
        <v>60</v>
      </c>
      <c r="Y44" s="66" t="s">
        <v>216</v>
      </c>
      <c r="Z44" s="11"/>
      <c r="AA44" s="11">
        <v>35</v>
      </c>
      <c r="AB44" s="2">
        <v>4790.7</v>
      </c>
      <c r="AC44" s="12">
        <f t="shared" si="7"/>
        <v>30860.005072327636</v>
      </c>
      <c r="AD44" s="4">
        <v>134400933</v>
      </c>
      <c r="AE44" s="13">
        <f t="shared" si="8"/>
        <v>13440093.300000001</v>
      </c>
      <c r="AF44" s="13"/>
      <c r="AG44" s="2">
        <f t="shared" si="9"/>
        <v>147841026.30000001</v>
      </c>
      <c r="AH44" s="3" t="s">
        <v>7</v>
      </c>
      <c r="AL44" s="118">
        <v>41372</v>
      </c>
      <c r="AM44" s="119" t="s">
        <v>133</v>
      </c>
      <c r="AN44" s="120" t="s">
        <v>134</v>
      </c>
      <c r="AO44" s="121">
        <v>92</v>
      </c>
      <c r="AP44" s="123" t="s">
        <v>75</v>
      </c>
      <c r="AQ44" s="123">
        <v>80</v>
      </c>
      <c r="AR44" s="121" t="s">
        <v>119</v>
      </c>
      <c r="AS44" s="124">
        <v>39</v>
      </c>
      <c r="AT44" s="124"/>
      <c r="AU44" s="125">
        <v>1014</v>
      </c>
      <c r="AV44" s="126">
        <f>(AW44/AU44)*1.101</f>
        <v>21799.8</v>
      </c>
      <c r="AW44" s="127">
        <v>20077200</v>
      </c>
      <c r="AX44" s="125">
        <f>AW44*10%</f>
        <v>2007720</v>
      </c>
      <c r="AY44" s="125">
        <f>AW44*0.1%</f>
        <v>20077.2</v>
      </c>
      <c r="AZ44" s="125">
        <f>AY44+AX44+AW44</f>
        <v>22104997.199999999</v>
      </c>
      <c r="BA44" s="128" t="s">
        <v>135</v>
      </c>
    </row>
    <row r="45" spans="1:53" x14ac:dyDescent="0.25">
      <c r="A45" s="678">
        <v>41374</v>
      </c>
      <c r="B45" s="145" t="s">
        <v>227</v>
      </c>
      <c r="C45" s="146" t="s">
        <v>228</v>
      </c>
      <c r="D45" s="147">
        <v>87</v>
      </c>
      <c r="E45" s="148" t="s">
        <v>12</v>
      </c>
      <c r="F45" s="148">
        <v>60</v>
      </c>
      <c r="G45" s="147" t="s">
        <v>216</v>
      </c>
      <c r="H45" s="149"/>
      <c r="I45" s="149">
        <v>36</v>
      </c>
      <c r="J45" s="150">
        <v>5551.6</v>
      </c>
      <c r="K45" s="151">
        <f t="shared" si="26"/>
        <v>30860.005043591038</v>
      </c>
      <c r="L45" s="152">
        <v>155747640</v>
      </c>
      <c r="M45" s="153">
        <f t="shared" si="24"/>
        <v>15574764</v>
      </c>
      <c r="N45" s="153"/>
      <c r="O45" s="150">
        <f t="shared" si="2"/>
        <v>171322404</v>
      </c>
      <c r="P45" s="154" t="s">
        <v>7</v>
      </c>
      <c r="Q45" s="19"/>
      <c r="R45" s="19"/>
      <c r="S45" s="494">
        <v>41393</v>
      </c>
      <c r="T45" s="67" t="s">
        <v>298</v>
      </c>
      <c r="U45" s="495" t="s">
        <v>299</v>
      </c>
      <c r="V45" s="66">
        <v>87</v>
      </c>
      <c r="W45" s="9" t="s">
        <v>12</v>
      </c>
      <c r="X45" s="9">
        <v>60</v>
      </c>
      <c r="Y45" s="66" t="s">
        <v>231</v>
      </c>
      <c r="Z45" s="11"/>
      <c r="AA45" s="11">
        <v>9</v>
      </c>
      <c r="AB45" s="2">
        <v>1738.95</v>
      </c>
      <c r="AC45" s="12">
        <f t="shared" si="7"/>
        <v>30860.005175536964</v>
      </c>
      <c r="AD45" s="4">
        <v>48785460</v>
      </c>
      <c r="AE45" s="13">
        <f t="shared" si="8"/>
        <v>4878546</v>
      </c>
      <c r="AF45" s="13"/>
      <c r="AG45" s="2">
        <f t="shared" si="9"/>
        <v>53664006</v>
      </c>
      <c r="AH45" s="3" t="s">
        <v>7</v>
      </c>
      <c r="AI45" s="19"/>
      <c r="AJ45" s="19"/>
      <c r="AK45" s="32"/>
      <c r="AL45" s="118"/>
      <c r="AM45" s="119"/>
      <c r="AN45" s="120"/>
      <c r="AO45" s="121"/>
      <c r="AP45" s="123"/>
      <c r="AQ45" s="123"/>
      <c r="AR45" s="121"/>
      <c r="AS45" s="124"/>
      <c r="AT45" s="124"/>
      <c r="AU45" s="125"/>
      <c r="AV45" s="126"/>
      <c r="AW45" s="127"/>
      <c r="AX45" s="125"/>
      <c r="AY45" s="125"/>
      <c r="AZ45" s="125"/>
      <c r="BA45" s="128"/>
    </row>
    <row r="46" spans="1:53" x14ac:dyDescent="0.25">
      <c r="A46" s="678">
        <v>41374</v>
      </c>
      <c r="B46" s="145" t="s">
        <v>229</v>
      </c>
      <c r="C46" s="146" t="s">
        <v>230</v>
      </c>
      <c r="D46" s="147">
        <v>87</v>
      </c>
      <c r="E46" s="148" t="s">
        <v>12</v>
      </c>
      <c r="F46" s="148">
        <v>60</v>
      </c>
      <c r="G46" s="147" t="s">
        <v>231</v>
      </c>
      <c r="H46" s="149"/>
      <c r="I46" s="149">
        <v>22</v>
      </c>
      <c r="J46" s="150">
        <v>4588.55</v>
      </c>
      <c r="K46" s="151">
        <f t="shared" si="26"/>
        <v>30860.004903509827</v>
      </c>
      <c r="L46" s="152">
        <v>128729705</v>
      </c>
      <c r="M46" s="153">
        <f t="shared" si="24"/>
        <v>12872970.5</v>
      </c>
      <c r="N46" s="153"/>
      <c r="O46" s="150">
        <f t="shared" si="2"/>
        <v>141602675.5</v>
      </c>
      <c r="P46" s="154" t="s">
        <v>7</v>
      </c>
      <c r="Q46" s="19"/>
      <c r="R46" s="19"/>
      <c r="S46" s="494">
        <v>41393</v>
      </c>
      <c r="T46" s="67" t="s">
        <v>300</v>
      </c>
      <c r="U46" s="495" t="s">
        <v>301</v>
      </c>
      <c r="V46" s="66">
        <v>87</v>
      </c>
      <c r="W46" s="9" t="s">
        <v>12</v>
      </c>
      <c r="X46" s="9">
        <v>60</v>
      </c>
      <c r="Y46" s="66" t="s">
        <v>216</v>
      </c>
      <c r="Z46" s="11"/>
      <c r="AA46" s="11">
        <v>36</v>
      </c>
      <c r="AB46" s="2">
        <v>4902.8999999999996</v>
      </c>
      <c r="AC46" s="12">
        <f t="shared" si="7"/>
        <v>30860.004956250385</v>
      </c>
      <c r="AD46" s="4">
        <v>137548653</v>
      </c>
      <c r="AE46" s="13">
        <f t="shared" si="8"/>
        <v>13754865.300000001</v>
      </c>
      <c r="AF46" s="13"/>
      <c r="AG46" s="2">
        <f t="shared" si="9"/>
        <v>151303518.30000001</v>
      </c>
      <c r="AH46" s="3" t="s">
        <v>7</v>
      </c>
      <c r="AI46" s="19"/>
      <c r="AJ46" s="19"/>
      <c r="AK46" s="46"/>
      <c r="AL46" s="118">
        <v>41384</v>
      </c>
      <c r="AM46" s="119" t="s">
        <v>197</v>
      </c>
      <c r="AN46" s="120" t="s">
        <v>198</v>
      </c>
      <c r="AO46" s="121">
        <v>104</v>
      </c>
      <c r="AP46" s="123" t="s">
        <v>77</v>
      </c>
      <c r="AQ46" s="123" t="s">
        <v>11</v>
      </c>
      <c r="AR46" s="121" t="s">
        <v>11</v>
      </c>
      <c r="AS46" s="124"/>
      <c r="AT46" s="124" t="s">
        <v>78</v>
      </c>
      <c r="AU46" s="125">
        <v>16200</v>
      </c>
      <c r="AV46" s="126">
        <f>(AW46/AU46)*1.101</f>
        <v>20310.257099999999</v>
      </c>
      <c r="AW46" s="127">
        <v>298843020</v>
      </c>
      <c r="AX46" s="125"/>
      <c r="AY46" s="125"/>
      <c r="AZ46" s="125">
        <f>AY46+AX46+AW46</f>
        <v>298843020</v>
      </c>
      <c r="BA46" s="128" t="s">
        <v>79</v>
      </c>
    </row>
    <row r="47" spans="1:53" x14ac:dyDescent="0.25">
      <c r="A47" s="678">
        <v>41376</v>
      </c>
      <c r="B47" s="145" t="s">
        <v>232</v>
      </c>
      <c r="C47" s="146" t="s">
        <v>233</v>
      </c>
      <c r="D47" s="147">
        <v>87</v>
      </c>
      <c r="E47" s="148" t="s">
        <v>12</v>
      </c>
      <c r="F47" s="148">
        <v>60</v>
      </c>
      <c r="G47" s="147" t="s">
        <v>216</v>
      </c>
      <c r="H47" s="149"/>
      <c r="I47" s="149">
        <v>36</v>
      </c>
      <c r="J47" s="150">
        <v>5472.8</v>
      </c>
      <c r="K47" s="151">
        <f t="shared" si="26"/>
        <v>30860.004951761442</v>
      </c>
      <c r="L47" s="152">
        <v>153536941</v>
      </c>
      <c r="M47" s="153">
        <f t="shared" si="24"/>
        <v>15353694.100000001</v>
      </c>
      <c r="N47" s="153"/>
      <c r="O47" s="150">
        <f t="shared" si="2"/>
        <v>168890635.09999999</v>
      </c>
      <c r="P47" s="154" t="s">
        <v>7</v>
      </c>
      <c r="Q47" s="19"/>
      <c r="R47" s="19"/>
      <c r="S47" s="494">
        <v>41393</v>
      </c>
      <c r="T47" s="67" t="s">
        <v>302</v>
      </c>
      <c r="U47" s="495" t="s">
        <v>303</v>
      </c>
      <c r="V47" s="66">
        <v>87</v>
      </c>
      <c r="W47" s="9" t="s">
        <v>12</v>
      </c>
      <c r="X47" s="9">
        <v>60</v>
      </c>
      <c r="Y47" s="66" t="s">
        <v>216</v>
      </c>
      <c r="Z47" s="11"/>
      <c r="AA47" s="11">
        <v>25</v>
      </c>
      <c r="AB47" s="2">
        <v>3564.7</v>
      </c>
      <c r="AC47" s="12">
        <f t="shared" si="7"/>
        <v>30860.004881196175</v>
      </c>
      <c r="AD47" s="4">
        <v>100006054</v>
      </c>
      <c r="AE47" s="13">
        <f t="shared" si="8"/>
        <v>10000605.4</v>
      </c>
      <c r="AF47" s="13"/>
      <c r="AG47" s="2">
        <f t="shared" si="9"/>
        <v>110006659.40000001</v>
      </c>
      <c r="AH47" s="3" t="s">
        <v>7</v>
      </c>
      <c r="AI47" s="19"/>
      <c r="AJ47" s="19"/>
      <c r="AK47" s="46"/>
      <c r="AL47" s="118"/>
      <c r="AM47" s="119"/>
      <c r="AN47" s="120"/>
      <c r="AO47" s="121"/>
      <c r="AP47" s="123"/>
      <c r="AQ47" s="123"/>
      <c r="AR47" s="121"/>
      <c r="AS47" s="124"/>
      <c r="AT47" s="124"/>
      <c r="AU47" s="125"/>
      <c r="AV47" s="126"/>
      <c r="AW47" s="127"/>
      <c r="AX47" s="125"/>
      <c r="AY47" s="125"/>
      <c r="AZ47" s="125"/>
      <c r="BA47" s="128"/>
    </row>
    <row r="48" spans="1:53" x14ac:dyDescent="0.25">
      <c r="A48" s="678">
        <v>41376</v>
      </c>
      <c r="B48" s="145" t="s">
        <v>234</v>
      </c>
      <c r="C48" s="146" t="s">
        <v>235</v>
      </c>
      <c r="D48" s="147">
        <v>56</v>
      </c>
      <c r="E48" s="148" t="s">
        <v>12</v>
      </c>
      <c r="F48" s="148">
        <v>60</v>
      </c>
      <c r="G48" s="147" t="s">
        <v>231</v>
      </c>
      <c r="H48" s="149"/>
      <c r="I48" s="149">
        <v>4</v>
      </c>
      <c r="J48" s="150">
        <v>835.7</v>
      </c>
      <c r="K48" s="151">
        <f t="shared" si="26"/>
        <v>30860.004427426109</v>
      </c>
      <c r="L48" s="152">
        <v>23445187</v>
      </c>
      <c r="M48" s="153">
        <f t="shared" si="24"/>
        <v>2344518.7000000002</v>
      </c>
      <c r="N48" s="153"/>
      <c r="O48" s="150">
        <f t="shared" si="2"/>
        <v>25789705.699999999</v>
      </c>
      <c r="P48" s="154" t="s">
        <v>7</v>
      </c>
      <c r="Q48" s="19"/>
      <c r="R48" s="19"/>
      <c r="S48" s="494"/>
      <c r="T48" s="67"/>
      <c r="U48" s="495"/>
      <c r="V48" s="66"/>
      <c r="W48" s="9"/>
      <c r="X48" s="9"/>
      <c r="Y48" s="66"/>
      <c r="Z48" s="11"/>
      <c r="AA48" s="11"/>
      <c r="AB48" s="2">
        <f>SUM(AB6:AB47)</f>
        <v>194857.00000000003</v>
      </c>
      <c r="AC48" s="12"/>
      <c r="AD48" s="2">
        <f>SUM(AD6:AD47)</f>
        <v>5466625450</v>
      </c>
      <c r="AE48" s="13"/>
      <c r="AF48" s="13"/>
      <c r="AG48" s="2"/>
      <c r="AH48" s="3"/>
      <c r="AI48" s="19"/>
      <c r="AJ48" s="19"/>
      <c r="AK48" s="20"/>
      <c r="AL48" s="118">
        <v>41365</v>
      </c>
      <c r="AM48" s="119" t="s">
        <v>92</v>
      </c>
      <c r="AN48" s="120" t="s">
        <v>93</v>
      </c>
      <c r="AO48" s="121">
        <v>90</v>
      </c>
      <c r="AP48" s="123" t="s">
        <v>56</v>
      </c>
      <c r="AQ48" s="123">
        <v>150</v>
      </c>
      <c r="AR48" s="121" t="s">
        <v>94</v>
      </c>
      <c r="AS48" s="124">
        <v>1</v>
      </c>
      <c r="AT48" s="124"/>
      <c r="AU48" s="125">
        <v>49.72</v>
      </c>
      <c r="AV48" s="126">
        <f>(AW48/AU48)*1.101</f>
        <v>30277.5</v>
      </c>
      <c r="AW48" s="127">
        <v>1367300</v>
      </c>
      <c r="AX48" s="125">
        <f>AW48*10%</f>
        <v>136730</v>
      </c>
      <c r="AY48" s="125">
        <f>AW48*0.1%</f>
        <v>1367.3</v>
      </c>
      <c r="AZ48" s="125">
        <f>AY48+AX48+AW48</f>
        <v>1505397.3</v>
      </c>
      <c r="BA48" s="128" t="s">
        <v>95</v>
      </c>
    </row>
    <row r="49" spans="1:53" x14ac:dyDescent="0.25">
      <c r="A49" s="678">
        <v>41376</v>
      </c>
      <c r="B49" s="145" t="s">
        <v>239</v>
      </c>
      <c r="C49" s="146" t="s">
        <v>240</v>
      </c>
      <c r="D49" s="147">
        <v>87</v>
      </c>
      <c r="E49" s="148" t="s">
        <v>12</v>
      </c>
      <c r="F49" s="148">
        <v>60</v>
      </c>
      <c r="G49" s="147" t="s">
        <v>231</v>
      </c>
      <c r="H49" s="149"/>
      <c r="I49" s="149">
        <v>18</v>
      </c>
      <c r="J49" s="150">
        <v>3762.8</v>
      </c>
      <c r="K49" s="151">
        <f t="shared" si="26"/>
        <v>30860.00507600723</v>
      </c>
      <c r="L49" s="152">
        <v>105563661</v>
      </c>
      <c r="M49" s="153">
        <f t="shared" si="24"/>
        <v>10556366.100000001</v>
      </c>
      <c r="N49" s="153"/>
      <c r="O49" s="150">
        <f t="shared" si="2"/>
        <v>116120027.09999999</v>
      </c>
      <c r="P49" s="154" t="s">
        <v>7</v>
      </c>
      <c r="Q49" s="19"/>
      <c r="R49" s="19"/>
      <c r="S49" s="494">
        <v>41376</v>
      </c>
      <c r="T49" s="67" t="s">
        <v>174</v>
      </c>
      <c r="U49" s="495" t="s">
        <v>175</v>
      </c>
      <c r="V49" s="66">
        <v>107</v>
      </c>
      <c r="W49" s="9" t="s">
        <v>76</v>
      </c>
      <c r="X49" s="9">
        <v>53</v>
      </c>
      <c r="Y49" s="66" t="s">
        <v>113</v>
      </c>
      <c r="Z49" s="11">
        <v>400</v>
      </c>
      <c r="AA49" s="11"/>
      <c r="AB49" s="2">
        <v>5252</v>
      </c>
      <c r="AC49" s="1">
        <f t="shared" ref="AC49:AC55" si="27">(AD49/AB49)*1.101</f>
        <v>3262.2629999999999</v>
      </c>
      <c r="AD49" s="4">
        <v>15561676</v>
      </c>
      <c r="AE49" s="13">
        <f t="shared" ref="AE49:AE55" si="28">AD49*10%</f>
        <v>1556167.6</v>
      </c>
      <c r="AF49" s="13">
        <f>-AD49*2%</f>
        <v>-311233.52</v>
      </c>
      <c r="AG49" s="2">
        <f t="shared" ref="AG49:AG55" si="29">AF49+AE49+AD49</f>
        <v>16806610.079999998</v>
      </c>
      <c r="AH49" s="3" t="s">
        <v>114</v>
      </c>
      <c r="AI49" s="19"/>
      <c r="AJ49" s="19"/>
      <c r="AK49" s="20"/>
      <c r="AL49" s="118"/>
      <c r="AM49" s="119"/>
      <c r="AN49" s="120"/>
      <c r="AO49" s="121"/>
      <c r="AP49" s="123"/>
      <c r="AQ49" s="123"/>
      <c r="AR49" s="121"/>
      <c r="AS49" s="124"/>
      <c r="AT49" s="124"/>
      <c r="AU49" s="125"/>
      <c r="AV49" s="126"/>
      <c r="AW49" s="127"/>
      <c r="AX49" s="125"/>
      <c r="AY49" s="125"/>
      <c r="AZ49" s="125"/>
      <c r="BA49" s="128"/>
    </row>
    <row r="50" spans="1:53" x14ac:dyDescent="0.25">
      <c r="A50" s="678">
        <v>41376</v>
      </c>
      <c r="B50" s="145" t="s">
        <v>241</v>
      </c>
      <c r="C50" s="146" t="s">
        <v>242</v>
      </c>
      <c r="D50" s="147">
        <v>87</v>
      </c>
      <c r="E50" s="148" t="s">
        <v>12</v>
      </c>
      <c r="F50" s="148">
        <v>60</v>
      </c>
      <c r="G50" s="147" t="s">
        <v>216</v>
      </c>
      <c r="H50" s="149"/>
      <c r="I50" s="149">
        <v>36</v>
      </c>
      <c r="J50" s="150">
        <v>5233.1499999999996</v>
      </c>
      <c r="K50" s="151">
        <f t="shared" si="26"/>
        <v>30860.004930109018</v>
      </c>
      <c r="L50" s="152">
        <v>146813668</v>
      </c>
      <c r="M50" s="153">
        <f t="shared" si="24"/>
        <v>14681366.800000001</v>
      </c>
      <c r="N50" s="153"/>
      <c r="O50" s="150">
        <f t="shared" si="2"/>
        <v>161495034.80000001</v>
      </c>
      <c r="P50" s="154" t="s">
        <v>7</v>
      </c>
      <c r="Q50" s="20"/>
      <c r="R50" s="20"/>
      <c r="S50" s="494">
        <v>41394</v>
      </c>
      <c r="T50" s="67" t="s">
        <v>212</v>
      </c>
      <c r="U50" s="495" t="s">
        <v>213</v>
      </c>
      <c r="V50" s="66">
        <v>130</v>
      </c>
      <c r="W50" s="9" t="s">
        <v>76</v>
      </c>
      <c r="X50" s="9">
        <v>53</v>
      </c>
      <c r="Y50" s="66" t="s">
        <v>113</v>
      </c>
      <c r="Z50" s="11">
        <v>520</v>
      </c>
      <c r="AA50" s="11"/>
      <c r="AB50" s="2">
        <v>6827.6</v>
      </c>
      <c r="AC50" s="1">
        <f t="shared" si="27"/>
        <v>3262.2630322514497</v>
      </c>
      <c r="AD50" s="4">
        <v>20230179</v>
      </c>
      <c r="AE50" s="13">
        <f t="shared" si="28"/>
        <v>2023017.9000000001</v>
      </c>
      <c r="AF50" s="13">
        <f>AD50*0.1%</f>
        <v>20230.179</v>
      </c>
      <c r="AG50" s="2">
        <f t="shared" si="29"/>
        <v>22273427.079</v>
      </c>
      <c r="AH50" s="3" t="s">
        <v>114</v>
      </c>
      <c r="AI50" s="20"/>
      <c r="AJ50" s="20"/>
      <c r="AK50" s="20"/>
      <c r="AL50" s="134">
        <v>41372</v>
      </c>
      <c r="AM50" s="135" t="s">
        <v>236</v>
      </c>
      <c r="AN50" s="136" t="s">
        <v>237</v>
      </c>
      <c r="AO50" s="137">
        <v>13</v>
      </c>
      <c r="AP50" s="138" t="s">
        <v>9</v>
      </c>
      <c r="AQ50" s="138">
        <v>28</v>
      </c>
      <c r="AR50" s="137" t="s">
        <v>149</v>
      </c>
      <c r="AS50" s="139">
        <v>1000</v>
      </c>
      <c r="AT50" s="139"/>
      <c r="AU50" s="140">
        <f>AS50*5.46</f>
        <v>5460</v>
      </c>
      <c r="AV50" s="141">
        <f>AW50/AS50*1.101</f>
        <v>70500.002699999997</v>
      </c>
      <c r="AW50" s="140">
        <v>64032700</v>
      </c>
      <c r="AX50" s="140">
        <f>AW50*10%</f>
        <v>6403270</v>
      </c>
      <c r="AY50" s="140">
        <f>AW50*0.1%</f>
        <v>64032.700000000004</v>
      </c>
      <c r="AZ50" s="140">
        <f>AY50+AX50+AW50</f>
        <v>70500002.700000003</v>
      </c>
      <c r="BA50" s="141" t="s">
        <v>238</v>
      </c>
    </row>
    <row r="51" spans="1:53" x14ac:dyDescent="0.25">
      <c r="A51" s="678">
        <v>41376</v>
      </c>
      <c r="B51" s="145" t="s">
        <v>243</v>
      </c>
      <c r="C51" s="146" t="s">
        <v>244</v>
      </c>
      <c r="D51" s="147">
        <v>87</v>
      </c>
      <c r="E51" s="148" t="s">
        <v>12</v>
      </c>
      <c r="F51" s="148">
        <v>60</v>
      </c>
      <c r="G51" s="147" t="s">
        <v>216</v>
      </c>
      <c r="H51" s="149"/>
      <c r="I51" s="149">
        <v>33</v>
      </c>
      <c r="J51" s="150">
        <v>5084.3500000000004</v>
      </c>
      <c r="K51" s="151">
        <f t="shared" si="26"/>
        <v>30860.004936717574</v>
      </c>
      <c r="L51" s="152">
        <v>142639151</v>
      </c>
      <c r="M51" s="153">
        <f t="shared" si="24"/>
        <v>14263915.100000001</v>
      </c>
      <c r="N51" s="153"/>
      <c r="O51" s="150">
        <f t="shared" si="2"/>
        <v>156903066.09999999</v>
      </c>
      <c r="P51" s="154" t="s">
        <v>7</v>
      </c>
      <c r="Q51" s="20"/>
      <c r="R51" s="20"/>
      <c r="S51" s="496">
        <v>41368</v>
      </c>
      <c r="T51" s="67" t="s">
        <v>111</v>
      </c>
      <c r="U51" s="495" t="s">
        <v>112</v>
      </c>
      <c r="V51" s="66">
        <v>94</v>
      </c>
      <c r="W51" s="9" t="s">
        <v>28</v>
      </c>
      <c r="X51" s="9">
        <v>53</v>
      </c>
      <c r="Y51" s="66" t="s">
        <v>113</v>
      </c>
      <c r="Z51" s="11">
        <v>400</v>
      </c>
      <c r="AA51" s="11"/>
      <c r="AB51" s="2">
        <v>5252</v>
      </c>
      <c r="AC51" s="1">
        <f t="shared" si="27"/>
        <v>3262.2629999999999</v>
      </c>
      <c r="AD51" s="4">
        <v>15561676</v>
      </c>
      <c r="AE51" s="13">
        <f t="shared" si="28"/>
        <v>1556167.6</v>
      </c>
      <c r="AF51" s="13">
        <f>-AD51*2%</f>
        <v>-311233.52</v>
      </c>
      <c r="AG51" s="2">
        <f t="shared" si="29"/>
        <v>16806610.079999998</v>
      </c>
      <c r="AH51" s="3" t="s">
        <v>114</v>
      </c>
      <c r="AI51" s="20"/>
      <c r="AJ51" s="20"/>
      <c r="AK51" s="20"/>
      <c r="AL51" s="134"/>
      <c r="AM51" s="135"/>
      <c r="AN51" s="136"/>
      <c r="AO51" s="137"/>
      <c r="AP51" s="138"/>
      <c r="AQ51" s="138"/>
      <c r="AR51" s="137"/>
      <c r="AS51" s="139"/>
      <c r="AT51" s="139"/>
      <c r="AU51" s="140"/>
      <c r="AV51" s="141"/>
      <c r="AW51" s="140"/>
      <c r="AX51" s="140"/>
      <c r="AY51" s="140"/>
      <c r="AZ51" s="140"/>
      <c r="BA51" s="141"/>
    </row>
    <row r="52" spans="1:53" x14ac:dyDescent="0.25">
      <c r="A52" s="678">
        <v>41378</v>
      </c>
      <c r="B52" s="145" t="s">
        <v>245</v>
      </c>
      <c r="C52" s="146" t="s">
        <v>246</v>
      </c>
      <c r="D52" s="147">
        <v>87</v>
      </c>
      <c r="E52" s="148" t="s">
        <v>12</v>
      </c>
      <c r="F52" s="148">
        <v>60</v>
      </c>
      <c r="G52" s="147" t="s">
        <v>216</v>
      </c>
      <c r="H52" s="149"/>
      <c r="I52" s="149">
        <v>36</v>
      </c>
      <c r="J52" s="150">
        <v>5533.65</v>
      </c>
      <c r="K52" s="151">
        <f t="shared" si="26"/>
        <v>30860.005078022648</v>
      </c>
      <c r="L52" s="152">
        <v>155244061</v>
      </c>
      <c r="M52" s="153">
        <f t="shared" si="24"/>
        <v>15524406.100000001</v>
      </c>
      <c r="N52" s="153"/>
      <c r="O52" s="150">
        <f t="shared" si="2"/>
        <v>170768467.09999999</v>
      </c>
      <c r="P52" s="154" t="s">
        <v>7</v>
      </c>
      <c r="Q52" s="20"/>
      <c r="R52" s="20"/>
      <c r="S52" s="494">
        <v>41374</v>
      </c>
      <c r="T52" s="67" t="s">
        <v>159</v>
      </c>
      <c r="U52" s="495" t="s">
        <v>160</v>
      </c>
      <c r="V52" s="66">
        <v>102</v>
      </c>
      <c r="W52" s="9" t="s">
        <v>28</v>
      </c>
      <c r="X52" s="9">
        <v>53</v>
      </c>
      <c r="Y52" s="66" t="s">
        <v>113</v>
      </c>
      <c r="Z52" s="11">
        <v>400</v>
      </c>
      <c r="AA52" s="11"/>
      <c r="AB52" s="2">
        <v>5252</v>
      </c>
      <c r="AC52" s="1">
        <f t="shared" si="27"/>
        <v>3262.2629999999999</v>
      </c>
      <c r="AD52" s="4">
        <v>15561676</v>
      </c>
      <c r="AE52" s="13">
        <f t="shared" si="28"/>
        <v>1556167.6</v>
      </c>
      <c r="AF52" s="13">
        <f>-AD52*2%</f>
        <v>-311233.52</v>
      </c>
      <c r="AG52" s="2">
        <f t="shared" si="29"/>
        <v>16806610.079999998</v>
      </c>
      <c r="AH52" s="3" t="s">
        <v>114</v>
      </c>
      <c r="AI52" s="20"/>
      <c r="AJ52" s="20"/>
      <c r="AK52" s="20"/>
      <c r="AL52" s="118">
        <v>41372</v>
      </c>
      <c r="AM52" s="119" t="s">
        <v>127</v>
      </c>
      <c r="AN52" s="120" t="s">
        <v>128</v>
      </c>
      <c r="AO52" s="121">
        <v>91</v>
      </c>
      <c r="AP52" s="123" t="s">
        <v>10</v>
      </c>
      <c r="AQ52" s="123">
        <v>70</v>
      </c>
      <c r="AR52" s="121" t="s">
        <v>110</v>
      </c>
      <c r="AS52" s="124">
        <v>20</v>
      </c>
      <c r="AT52" s="124"/>
      <c r="AU52" s="125">
        <v>756</v>
      </c>
      <c r="AV52" s="126">
        <f>(AW52/AU52)*1.101</f>
        <v>5500.0003531746024</v>
      </c>
      <c r="AW52" s="127">
        <v>3776567</v>
      </c>
      <c r="AX52" s="125">
        <f>AW52*10%</f>
        <v>377656.7</v>
      </c>
      <c r="AY52" s="125">
        <f>AW52*0.1%</f>
        <v>3776.567</v>
      </c>
      <c r="AZ52" s="125">
        <f>AY52+AX52+AW52</f>
        <v>4158000.267</v>
      </c>
      <c r="BA52" s="128" t="s">
        <v>129</v>
      </c>
    </row>
    <row r="53" spans="1:53" x14ac:dyDescent="0.25">
      <c r="A53" s="678">
        <v>41378</v>
      </c>
      <c r="B53" s="145" t="s">
        <v>247</v>
      </c>
      <c r="C53" s="146" t="s">
        <v>248</v>
      </c>
      <c r="D53" s="147">
        <v>87</v>
      </c>
      <c r="E53" s="148" t="s">
        <v>12</v>
      </c>
      <c r="F53" s="148">
        <v>60</v>
      </c>
      <c r="G53" s="147" t="s">
        <v>216</v>
      </c>
      <c r="H53" s="149"/>
      <c r="I53" s="149">
        <v>33</v>
      </c>
      <c r="J53" s="150">
        <v>4954.7</v>
      </c>
      <c r="K53" s="151">
        <f t="shared" si="26"/>
        <v>30860.005025531318</v>
      </c>
      <c r="L53" s="152">
        <v>139001879</v>
      </c>
      <c r="M53" s="153">
        <f t="shared" si="24"/>
        <v>13900187.9</v>
      </c>
      <c r="N53" s="153"/>
      <c r="O53" s="150">
        <f t="shared" si="2"/>
        <v>152902066.90000001</v>
      </c>
      <c r="P53" s="154" t="s">
        <v>7</v>
      </c>
      <c r="Q53" s="20"/>
      <c r="R53" s="20"/>
      <c r="S53" s="494">
        <v>41380</v>
      </c>
      <c r="T53" s="67" t="s">
        <v>179</v>
      </c>
      <c r="U53" s="495" t="s">
        <v>180</v>
      </c>
      <c r="V53" s="66">
        <v>110</v>
      </c>
      <c r="W53" s="9" t="s">
        <v>28</v>
      </c>
      <c r="X53" s="9">
        <v>53</v>
      </c>
      <c r="Y53" s="66" t="s">
        <v>113</v>
      </c>
      <c r="Z53" s="11">
        <v>400</v>
      </c>
      <c r="AA53" s="11"/>
      <c r="AB53" s="2">
        <v>5252</v>
      </c>
      <c r="AC53" s="1">
        <f t="shared" si="27"/>
        <v>3262.2629999999999</v>
      </c>
      <c r="AD53" s="4">
        <v>15561676</v>
      </c>
      <c r="AE53" s="13">
        <f t="shared" si="28"/>
        <v>1556167.6</v>
      </c>
      <c r="AF53" s="13">
        <f>-AD53*2%</f>
        <v>-311233.52</v>
      </c>
      <c r="AG53" s="2">
        <f t="shared" si="29"/>
        <v>16806610.079999998</v>
      </c>
      <c r="AH53" s="3" t="s">
        <v>114</v>
      </c>
      <c r="AI53" s="20"/>
      <c r="AJ53" s="20"/>
      <c r="AK53" s="47"/>
      <c r="AL53" s="118"/>
      <c r="AM53" s="119"/>
      <c r="AN53" s="120"/>
      <c r="AO53" s="121"/>
      <c r="AP53" s="123"/>
      <c r="AQ53" s="123"/>
      <c r="AR53" s="121"/>
      <c r="AS53" s="124"/>
      <c r="AT53" s="124"/>
      <c r="AU53" s="125"/>
      <c r="AV53" s="126"/>
      <c r="AW53" s="127"/>
      <c r="AX53" s="125"/>
      <c r="AY53" s="125"/>
      <c r="AZ53" s="125"/>
      <c r="BA53" s="128"/>
    </row>
    <row r="54" spans="1:53" x14ac:dyDescent="0.25">
      <c r="A54" s="678">
        <v>41379</v>
      </c>
      <c r="B54" s="145" t="s">
        <v>249</v>
      </c>
      <c r="C54" s="146" t="s">
        <v>250</v>
      </c>
      <c r="D54" s="147">
        <v>87</v>
      </c>
      <c r="E54" s="148" t="s">
        <v>12</v>
      </c>
      <c r="F54" s="148">
        <v>60</v>
      </c>
      <c r="G54" s="147" t="s">
        <v>231</v>
      </c>
      <c r="H54" s="149"/>
      <c r="I54" s="149">
        <v>24</v>
      </c>
      <c r="J54" s="150">
        <v>4925.3500000000004</v>
      </c>
      <c r="K54" s="151">
        <f t="shared" si="26"/>
        <v>30860.005035175167</v>
      </c>
      <c r="L54" s="152">
        <v>138178478</v>
      </c>
      <c r="M54" s="153">
        <f t="shared" si="24"/>
        <v>13817847.800000001</v>
      </c>
      <c r="N54" s="153"/>
      <c r="O54" s="150">
        <f t="shared" si="2"/>
        <v>151996325.80000001</v>
      </c>
      <c r="P54" s="154" t="s">
        <v>7</v>
      </c>
      <c r="Q54" s="20"/>
      <c r="R54" s="20"/>
      <c r="S54" s="494">
        <v>41382</v>
      </c>
      <c r="T54" s="67" t="s">
        <v>191</v>
      </c>
      <c r="U54" s="495" t="s">
        <v>192</v>
      </c>
      <c r="V54" s="66">
        <v>116</v>
      </c>
      <c r="W54" s="9" t="s">
        <v>28</v>
      </c>
      <c r="X54" s="9">
        <v>53</v>
      </c>
      <c r="Y54" s="66" t="s">
        <v>113</v>
      </c>
      <c r="Z54" s="11">
        <v>400</v>
      </c>
      <c r="AA54" s="11"/>
      <c r="AB54" s="2">
        <v>5252</v>
      </c>
      <c r="AC54" s="1">
        <f t="shared" si="27"/>
        <v>3262.2629999999999</v>
      </c>
      <c r="AD54" s="4">
        <v>15561676</v>
      </c>
      <c r="AE54" s="13">
        <f t="shared" si="28"/>
        <v>1556167.6</v>
      </c>
      <c r="AF54" s="13">
        <f>-AD54*2%</f>
        <v>-311233.52</v>
      </c>
      <c r="AG54" s="2">
        <f t="shared" si="29"/>
        <v>16806610.079999998</v>
      </c>
      <c r="AH54" s="3" t="s">
        <v>114</v>
      </c>
      <c r="AI54" s="20"/>
      <c r="AJ54" s="20"/>
      <c r="AK54" s="20"/>
      <c r="AL54" s="118">
        <v>41389</v>
      </c>
      <c r="AM54" s="119" t="s">
        <v>206</v>
      </c>
      <c r="AN54" s="120" t="s">
        <v>207</v>
      </c>
      <c r="AO54" s="121">
        <v>127</v>
      </c>
      <c r="AP54" s="123" t="s">
        <v>38</v>
      </c>
      <c r="AQ54" s="123">
        <v>230</v>
      </c>
      <c r="AR54" s="121" t="s">
        <v>119</v>
      </c>
      <c r="AS54" s="124">
        <v>2</v>
      </c>
      <c r="AT54" s="124"/>
      <c r="AU54" s="125">
        <v>149.5</v>
      </c>
      <c r="AV54" s="126">
        <f>(AW54/AU54)*1.101</f>
        <v>44865.75</v>
      </c>
      <c r="AW54" s="127">
        <v>6092125</v>
      </c>
      <c r="AX54" s="125">
        <f>AW54*10%</f>
        <v>609212.5</v>
      </c>
      <c r="AY54" s="125">
        <f>AW54*0.1%</f>
        <v>6092.125</v>
      </c>
      <c r="AZ54" s="125">
        <f>AY54+AX54+AW54</f>
        <v>6707429.625</v>
      </c>
      <c r="BA54" s="128" t="s">
        <v>208</v>
      </c>
    </row>
    <row r="55" spans="1:53" x14ac:dyDescent="0.25">
      <c r="A55" s="678">
        <v>41379</v>
      </c>
      <c r="B55" s="145" t="s">
        <v>251</v>
      </c>
      <c r="C55" s="146" t="s">
        <v>252</v>
      </c>
      <c r="D55" s="147">
        <v>87</v>
      </c>
      <c r="E55" s="148" t="s">
        <v>12</v>
      </c>
      <c r="F55" s="148">
        <v>60</v>
      </c>
      <c r="G55" s="147" t="s">
        <v>231</v>
      </c>
      <c r="H55" s="149"/>
      <c r="I55" s="149">
        <v>22</v>
      </c>
      <c r="J55" s="150">
        <v>4498.95</v>
      </c>
      <c r="K55" s="151">
        <f t="shared" si="26"/>
        <v>30860.005067849168</v>
      </c>
      <c r="L55" s="152">
        <v>126216018</v>
      </c>
      <c r="M55" s="153">
        <f t="shared" si="24"/>
        <v>12621601.800000001</v>
      </c>
      <c r="N55" s="153"/>
      <c r="O55" s="150">
        <f t="shared" si="2"/>
        <v>138837619.80000001</v>
      </c>
      <c r="P55" s="154" t="s">
        <v>7</v>
      </c>
      <c r="Q55" s="20"/>
      <c r="R55" s="20"/>
      <c r="S55" s="494">
        <v>41389</v>
      </c>
      <c r="T55" s="67" t="s">
        <v>204</v>
      </c>
      <c r="U55" s="495" t="s">
        <v>205</v>
      </c>
      <c r="V55" s="66">
        <v>124</v>
      </c>
      <c r="W55" s="9" t="s">
        <v>28</v>
      </c>
      <c r="X55" s="9">
        <v>53</v>
      </c>
      <c r="Y55" s="66" t="s">
        <v>113</v>
      </c>
      <c r="Z55" s="11">
        <v>540</v>
      </c>
      <c r="AA55" s="11"/>
      <c r="AB55" s="2">
        <v>7090.2</v>
      </c>
      <c r="AC55" s="1">
        <f t="shared" si="27"/>
        <v>3262.2630621139037</v>
      </c>
      <c r="AD55" s="4">
        <v>21008263</v>
      </c>
      <c r="AE55" s="13">
        <f t="shared" si="28"/>
        <v>2100826.3000000003</v>
      </c>
      <c r="AF55" s="13">
        <f>AD55*0.1%</f>
        <v>21008.262999999999</v>
      </c>
      <c r="AG55" s="2">
        <f t="shared" si="29"/>
        <v>23130097.563000001</v>
      </c>
      <c r="AH55" s="3" t="s">
        <v>114</v>
      </c>
      <c r="AI55" s="20"/>
      <c r="AJ55" s="20"/>
      <c r="AK55" s="20"/>
      <c r="AL55" s="118"/>
      <c r="AM55" s="119"/>
      <c r="AN55" s="120"/>
      <c r="AO55" s="121"/>
      <c r="AP55" s="123"/>
      <c r="AQ55" s="123"/>
      <c r="AR55" s="121"/>
      <c r="AS55" s="124"/>
      <c r="AT55" s="124"/>
      <c r="AU55" s="125"/>
      <c r="AV55" s="126"/>
      <c r="AW55" s="127"/>
      <c r="AX55" s="125"/>
      <c r="AY55" s="125"/>
      <c r="AZ55" s="125"/>
      <c r="BA55" s="128"/>
    </row>
    <row r="56" spans="1:53" x14ac:dyDescent="0.25">
      <c r="A56" s="678">
        <v>41380</v>
      </c>
      <c r="B56" s="145" t="s">
        <v>253</v>
      </c>
      <c r="C56" s="146" t="s">
        <v>254</v>
      </c>
      <c r="D56" s="147">
        <v>87</v>
      </c>
      <c r="E56" s="148" t="s">
        <v>12</v>
      </c>
      <c r="F56" s="148">
        <v>60</v>
      </c>
      <c r="G56" s="147" t="s">
        <v>231</v>
      </c>
      <c r="H56" s="149"/>
      <c r="I56" s="149">
        <v>30</v>
      </c>
      <c r="J56" s="150">
        <v>6206.75</v>
      </c>
      <c r="K56" s="151">
        <f t="shared" si="26"/>
        <v>30860.00496233939</v>
      </c>
      <c r="L56" s="152">
        <v>174127578</v>
      </c>
      <c r="M56" s="153">
        <f t="shared" si="24"/>
        <v>17412757.800000001</v>
      </c>
      <c r="N56" s="153"/>
      <c r="O56" s="150">
        <f t="shared" si="2"/>
        <v>191540335.80000001</v>
      </c>
      <c r="P56" s="154" t="s">
        <v>7</v>
      </c>
      <c r="Q56" s="20"/>
      <c r="R56" s="20"/>
      <c r="S56" s="494"/>
      <c r="T56" s="67"/>
      <c r="U56" s="495"/>
      <c r="V56" s="66"/>
      <c r="W56" s="9"/>
      <c r="X56" s="9"/>
      <c r="Y56" s="66"/>
      <c r="Z56" s="11"/>
      <c r="AA56" s="11"/>
      <c r="AB56" s="2">
        <f>SUM(AB49:AB55)</f>
        <v>40177.799999999996</v>
      </c>
      <c r="AC56" s="1"/>
      <c r="AD56" s="2">
        <f>SUM(AD49:AD55)</f>
        <v>119046822</v>
      </c>
      <c r="AE56" s="13"/>
      <c r="AF56" s="13"/>
      <c r="AG56" s="2"/>
      <c r="AH56" s="3"/>
      <c r="AI56" s="20"/>
      <c r="AJ56" s="20"/>
      <c r="AK56" s="20"/>
      <c r="AL56" s="118">
        <v>41374</v>
      </c>
      <c r="AM56" s="119" t="s">
        <v>168</v>
      </c>
      <c r="AN56" s="120" t="s">
        <v>169</v>
      </c>
      <c r="AO56" s="121">
        <v>105</v>
      </c>
      <c r="AP56" s="123" t="s">
        <v>34</v>
      </c>
      <c r="AQ56" s="123">
        <v>230</v>
      </c>
      <c r="AR56" s="121" t="s">
        <v>119</v>
      </c>
      <c r="AS56" s="124">
        <v>1</v>
      </c>
      <c r="AT56" s="124"/>
      <c r="AU56" s="125">
        <v>74.75</v>
      </c>
      <c r="AV56" s="126">
        <f>(AW56/AU56)*1.101</f>
        <v>46242</v>
      </c>
      <c r="AW56" s="127">
        <v>3139500</v>
      </c>
      <c r="AX56" s="125">
        <f>AW56*10%</f>
        <v>313950</v>
      </c>
      <c r="AY56" s="125">
        <f>AW56*0.1%</f>
        <v>3139.5</v>
      </c>
      <c r="AZ56" s="125">
        <f>AY56+AX56+AW56</f>
        <v>3456589.5</v>
      </c>
      <c r="BA56" s="128" t="s">
        <v>170</v>
      </c>
    </row>
    <row r="57" spans="1:53" x14ac:dyDescent="0.25">
      <c r="A57" s="678">
        <v>41380</v>
      </c>
      <c r="B57" s="145" t="s">
        <v>255</v>
      </c>
      <c r="C57" s="146" t="s">
        <v>256</v>
      </c>
      <c r="D57" s="147">
        <v>87</v>
      </c>
      <c r="E57" s="148" t="s">
        <v>12</v>
      </c>
      <c r="F57" s="148">
        <v>60</v>
      </c>
      <c r="G57" s="147" t="s">
        <v>231</v>
      </c>
      <c r="H57" s="149"/>
      <c r="I57" s="149">
        <v>16</v>
      </c>
      <c r="J57" s="150">
        <v>3139.4</v>
      </c>
      <c r="K57" s="151">
        <f t="shared" si="26"/>
        <v>30860.004905395937</v>
      </c>
      <c r="L57" s="152">
        <v>88074454</v>
      </c>
      <c r="M57" s="153">
        <f t="shared" si="24"/>
        <v>8807445.4000000004</v>
      </c>
      <c r="N57" s="153"/>
      <c r="O57" s="150">
        <f t="shared" si="2"/>
        <v>96881899.400000006</v>
      </c>
      <c r="P57" s="154" t="s">
        <v>7</v>
      </c>
      <c r="Q57" s="20"/>
      <c r="R57" s="20"/>
      <c r="S57" s="494">
        <v>41369</v>
      </c>
      <c r="T57" s="67" t="s">
        <v>117</v>
      </c>
      <c r="U57" s="495" t="s">
        <v>118</v>
      </c>
      <c r="V57" s="66">
        <v>63</v>
      </c>
      <c r="W57" s="9" t="s">
        <v>74</v>
      </c>
      <c r="X57" s="9">
        <v>80</v>
      </c>
      <c r="Y57" s="66" t="s">
        <v>119</v>
      </c>
      <c r="Z57" s="11">
        <v>270</v>
      </c>
      <c r="AA57" s="11"/>
      <c r="AB57" s="2">
        <v>7020</v>
      </c>
      <c r="AC57" s="1">
        <f>(AD57/AB57)*1.101</f>
        <v>9358.5</v>
      </c>
      <c r="AD57" s="4">
        <v>59670000</v>
      </c>
      <c r="AE57" s="13">
        <f>AD57*10%</f>
        <v>5967000</v>
      </c>
      <c r="AF57" s="510">
        <f>-AD57*2%</f>
        <v>-1193400</v>
      </c>
      <c r="AG57" s="2">
        <f>AF57+AE57+AD57</f>
        <v>64443600</v>
      </c>
      <c r="AH57" s="3" t="s">
        <v>120</v>
      </c>
      <c r="AI57" s="20"/>
      <c r="AJ57" s="20"/>
      <c r="AK57" s="20"/>
      <c r="AL57" s="118"/>
      <c r="AM57" s="119"/>
      <c r="AN57" s="120"/>
      <c r="AO57" s="121"/>
      <c r="AP57" s="123"/>
      <c r="AQ57" s="123"/>
      <c r="AR57" s="121"/>
      <c r="AS57" s="124"/>
      <c r="AT57" s="124"/>
      <c r="AU57" s="125"/>
      <c r="AV57" s="126"/>
      <c r="AW57" s="127"/>
      <c r="AX57" s="155"/>
      <c r="AY57" s="155"/>
      <c r="AZ57" s="125"/>
      <c r="BA57" s="128"/>
    </row>
    <row r="58" spans="1:53" x14ac:dyDescent="0.25">
      <c r="A58" s="678">
        <v>41381</v>
      </c>
      <c r="B58" s="145" t="s">
        <v>257</v>
      </c>
      <c r="C58" s="146" t="s">
        <v>258</v>
      </c>
      <c r="D58" s="147">
        <v>87</v>
      </c>
      <c r="E58" s="148" t="s">
        <v>12</v>
      </c>
      <c r="F58" s="148">
        <v>60</v>
      </c>
      <c r="G58" s="147" t="s">
        <v>216</v>
      </c>
      <c r="H58" s="149"/>
      <c r="I58" s="149">
        <v>36</v>
      </c>
      <c r="J58" s="150">
        <v>5492.4</v>
      </c>
      <c r="K58" s="151">
        <f t="shared" si="26"/>
        <v>30860.004915883772</v>
      </c>
      <c r="L58" s="152">
        <v>154086810</v>
      </c>
      <c r="M58" s="153">
        <f t="shared" si="24"/>
        <v>15408681</v>
      </c>
      <c r="N58" s="153"/>
      <c r="O58" s="150">
        <f t="shared" si="2"/>
        <v>169495491</v>
      </c>
      <c r="P58" s="154" t="s">
        <v>7</v>
      </c>
      <c r="Q58" s="20"/>
      <c r="R58" s="20"/>
      <c r="S58" s="494"/>
      <c r="T58" s="67"/>
      <c r="U58" s="495"/>
      <c r="V58" s="66"/>
      <c r="W58" s="9"/>
      <c r="X58" s="9"/>
      <c r="Y58" s="66"/>
      <c r="Z58" s="11"/>
      <c r="AA58" s="11"/>
      <c r="AB58" s="2"/>
      <c r="AC58" s="1"/>
      <c r="AD58" s="4"/>
      <c r="AE58" s="13"/>
      <c r="AF58" s="510"/>
      <c r="AG58" s="2"/>
      <c r="AH58" s="3"/>
      <c r="AI58" s="20"/>
      <c r="AJ58" s="20"/>
      <c r="AK58" s="20"/>
      <c r="AL58" s="144">
        <v>41369</v>
      </c>
      <c r="AM58" s="145" t="s">
        <v>214</v>
      </c>
      <c r="AN58" s="146" t="s">
        <v>215</v>
      </c>
      <c r="AO58" s="147">
        <v>87</v>
      </c>
      <c r="AP58" s="148" t="s">
        <v>12</v>
      </c>
      <c r="AQ58" s="148">
        <v>60</v>
      </c>
      <c r="AR58" s="147" t="s">
        <v>216</v>
      </c>
      <c r="AS58" s="149"/>
      <c r="AT58" s="149">
        <v>36</v>
      </c>
      <c r="AU58" s="150">
        <v>5319.75</v>
      </c>
      <c r="AV58" s="151">
        <f t="shared" ref="AV58:AV100" si="30">AW58/AU58*1.1</f>
        <v>30860.004925043471</v>
      </c>
      <c r="AW58" s="152">
        <v>149243192</v>
      </c>
      <c r="AX58" s="153">
        <f t="shared" ref="AX58:AX100" si="31">AW58*10%</f>
        <v>14924319.200000001</v>
      </c>
      <c r="AY58" s="153"/>
      <c r="AZ58" s="150">
        <f t="shared" ref="AZ58:AZ100" si="32">AY58+AX58+AW58</f>
        <v>164167511.19999999</v>
      </c>
      <c r="BA58" s="154" t="s">
        <v>7</v>
      </c>
    </row>
    <row r="59" spans="1:53" x14ac:dyDescent="0.25">
      <c r="A59" s="678">
        <v>41381</v>
      </c>
      <c r="B59" s="145" t="s">
        <v>257</v>
      </c>
      <c r="C59" s="146" t="s">
        <v>259</v>
      </c>
      <c r="D59" s="147">
        <v>87</v>
      </c>
      <c r="E59" s="148" t="s">
        <v>12</v>
      </c>
      <c r="F59" s="148">
        <v>60</v>
      </c>
      <c r="G59" s="147" t="s">
        <v>231</v>
      </c>
      <c r="H59" s="149"/>
      <c r="I59" s="149">
        <v>22</v>
      </c>
      <c r="J59" s="150">
        <v>4489.25</v>
      </c>
      <c r="K59" s="151">
        <f t="shared" si="26"/>
        <v>30860.005101074792</v>
      </c>
      <c r="L59" s="152">
        <v>125943889</v>
      </c>
      <c r="M59" s="153">
        <f t="shared" si="24"/>
        <v>12594388.9</v>
      </c>
      <c r="N59" s="153"/>
      <c r="O59" s="150">
        <f t="shared" si="2"/>
        <v>138538277.90000001</v>
      </c>
      <c r="P59" s="154" t="s">
        <v>7</v>
      </c>
      <c r="Q59" s="20"/>
      <c r="R59" s="20"/>
      <c r="S59" s="494">
        <v>41373</v>
      </c>
      <c r="T59" s="67" t="s">
        <v>150</v>
      </c>
      <c r="U59" s="495" t="s">
        <v>151</v>
      </c>
      <c r="V59" s="66">
        <v>95</v>
      </c>
      <c r="W59" s="9" t="s">
        <v>61</v>
      </c>
      <c r="X59" s="9">
        <v>230</v>
      </c>
      <c r="Y59" s="66" t="s">
        <v>119</v>
      </c>
      <c r="Z59" s="11">
        <v>6</v>
      </c>
      <c r="AA59" s="11"/>
      <c r="AB59" s="2">
        <v>448.5</v>
      </c>
      <c r="AC59" s="1">
        <f t="shared" ref="AC59:AC64" si="33">(AD59/AB59)*1.101</f>
        <v>44851.438227424747</v>
      </c>
      <c r="AD59" s="4">
        <v>18270545</v>
      </c>
      <c r="AE59" s="13">
        <f t="shared" ref="AE59:AE64" si="34">AD59*10%</f>
        <v>1827054.5</v>
      </c>
      <c r="AF59" s="13">
        <f t="shared" ref="AF59:AF64" si="35">AD59*0.1%</f>
        <v>18270.545000000002</v>
      </c>
      <c r="AG59" s="2">
        <f t="shared" ref="AG59:AG64" si="36">AF59+AE59+AD59</f>
        <v>20115870.045000002</v>
      </c>
      <c r="AH59" s="3" t="s">
        <v>152</v>
      </c>
      <c r="AI59" s="20"/>
      <c r="AJ59" s="20"/>
      <c r="AK59" s="20"/>
      <c r="AL59" s="144">
        <v>41369</v>
      </c>
      <c r="AM59" s="145" t="s">
        <v>217</v>
      </c>
      <c r="AN59" s="146" t="s">
        <v>218</v>
      </c>
      <c r="AO59" s="147">
        <v>87</v>
      </c>
      <c r="AP59" s="148" t="s">
        <v>12</v>
      </c>
      <c r="AQ59" s="148">
        <v>60</v>
      </c>
      <c r="AR59" s="147" t="s">
        <v>216</v>
      </c>
      <c r="AS59" s="149"/>
      <c r="AT59" s="149">
        <v>33</v>
      </c>
      <c r="AU59" s="150">
        <v>4931</v>
      </c>
      <c r="AV59" s="151">
        <f t="shared" si="30"/>
        <v>30860.004988846078</v>
      </c>
      <c r="AW59" s="152">
        <v>138336986</v>
      </c>
      <c r="AX59" s="153">
        <f t="shared" si="31"/>
        <v>13833698.600000001</v>
      </c>
      <c r="AY59" s="153"/>
      <c r="AZ59" s="150">
        <f t="shared" si="32"/>
        <v>152170684.59999999</v>
      </c>
      <c r="BA59" s="154" t="s">
        <v>7</v>
      </c>
    </row>
    <row r="60" spans="1:53" x14ac:dyDescent="0.25">
      <c r="A60" s="678">
        <v>41382</v>
      </c>
      <c r="B60" s="145" t="s">
        <v>260</v>
      </c>
      <c r="C60" s="146" t="s">
        <v>261</v>
      </c>
      <c r="D60" s="147">
        <v>87</v>
      </c>
      <c r="E60" s="148" t="s">
        <v>12</v>
      </c>
      <c r="F60" s="148">
        <v>60</v>
      </c>
      <c r="G60" s="147" t="s">
        <v>231</v>
      </c>
      <c r="H60" s="149"/>
      <c r="I60" s="149">
        <v>24</v>
      </c>
      <c r="J60" s="150">
        <v>4900.25</v>
      </c>
      <c r="K60" s="151">
        <f t="shared" si="26"/>
        <v>30860.005081373401</v>
      </c>
      <c r="L60" s="152">
        <v>137474309</v>
      </c>
      <c r="M60" s="153">
        <f t="shared" si="24"/>
        <v>13747430.9</v>
      </c>
      <c r="N60" s="153"/>
      <c r="O60" s="150">
        <f t="shared" si="2"/>
        <v>151221739.90000001</v>
      </c>
      <c r="P60" s="154" t="s">
        <v>7</v>
      </c>
      <c r="Q60" s="20"/>
      <c r="R60" s="20"/>
      <c r="S60" s="494">
        <v>41374</v>
      </c>
      <c r="T60" s="67" t="s">
        <v>168</v>
      </c>
      <c r="U60" s="495" t="s">
        <v>169</v>
      </c>
      <c r="V60" s="66">
        <v>105</v>
      </c>
      <c r="W60" s="9" t="s">
        <v>34</v>
      </c>
      <c r="X60" s="9">
        <v>230</v>
      </c>
      <c r="Y60" s="66" t="s">
        <v>119</v>
      </c>
      <c r="Z60" s="11">
        <v>1</v>
      </c>
      <c r="AA60" s="11"/>
      <c r="AB60" s="2">
        <v>74.75</v>
      </c>
      <c r="AC60" s="1">
        <f t="shared" si="33"/>
        <v>46242</v>
      </c>
      <c r="AD60" s="4">
        <v>3139500</v>
      </c>
      <c r="AE60" s="13">
        <f t="shared" si="34"/>
        <v>313950</v>
      </c>
      <c r="AF60" s="13">
        <f t="shared" si="35"/>
        <v>3139.5</v>
      </c>
      <c r="AG60" s="2">
        <f t="shared" si="36"/>
        <v>3456589.5</v>
      </c>
      <c r="AH60" s="3" t="s">
        <v>170</v>
      </c>
      <c r="AI60" s="20"/>
      <c r="AJ60" s="20"/>
      <c r="AK60" s="20"/>
      <c r="AL60" s="144">
        <v>41373</v>
      </c>
      <c r="AM60" s="145" t="s">
        <v>219</v>
      </c>
      <c r="AN60" s="146" t="s">
        <v>220</v>
      </c>
      <c r="AO60" s="147">
        <v>87</v>
      </c>
      <c r="AP60" s="148" t="s">
        <v>12</v>
      </c>
      <c r="AQ60" s="148">
        <v>60</v>
      </c>
      <c r="AR60" s="147" t="s">
        <v>216</v>
      </c>
      <c r="AS60" s="149"/>
      <c r="AT60" s="149">
        <v>36</v>
      </c>
      <c r="AU60" s="150">
        <v>5019.3500000000004</v>
      </c>
      <c r="AV60" s="151">
        <f t="shared" si="30"/>
        <v>30860.005100261988</v>
      </c>
      <c r="AW60" s="152">
        <v>140815606</v>
      </c>
      <c r="AX60" s="153">
        <f t="shared" si="31"/>
        <v>14081560.600000001</v>
      </c>
      <c r="AY60" s="153"/>
      <c r="AZ60" s="150">
        <f t="shared" si="32"/>
        <v>154897166.59999999</v>
      </c>
      <c r="BA60" s="154" t="s">
        <v>7</v>
      </c>
    </row>
    <row r="61" spans="1:53" x14ac:dyDescent="0.25">
      <c r="A61" s="678">
        <v>41382</v>
      </c>
      <c r="B61" s="145" t="s">
        <v>262</v>
      </c>
      <c r="C61" s="146" t="s">
        <v>263</v>
      </c>
      <c r="D61" s="147">
        <v>87</v>
      </c>
      <c r="E61" s="148" t="s">
        <v>12</v>
      </c>
      <c r="F61" s="148">
        <v>60</v>
      </c>
      <c r="G61" s="147" t="s">
        <v>216</v>
      </c>
      <c r="H61" s="149"/>
      <c r="I61" s="149">
        <v>33</v>
      </c>
      <c r="J61" s="150">
        <v>5023.3999999999996</v>
      </c>
      <c r="K61" s="151">
        <f t="shared" si="26"/>
        <v>30860.004897081664</v>
      </c>
      <c r="L61" s="152">
        <v>140929226</v>
      </c>
      <c r="M61" s="153">
        <f t="shared" si="24"/>
        <v>14092922.600000001</v>
      </c>
      <c r="N61" s="153"/>
      <c r="O61" s="150">
        <f t="shared" si="2"/>
        <v>155022148.59999999</v>
      </c>
      <c r="P61" s="154" t="s">
        <v>7</v>
      </c>
      <c r="Q61" s="20"/>
      <c r="R61" s="20"/>
      <c r="S61" s="494">
        <v>41372</v>
      </c>
      <c r="T61" s="67" t="s">
        <v>124</v>
      </c>
      <c r="U61" s="495" t="s">
        <v>125</v>
      </c>
      <c r="V61" s="66">
        <v>97</v>
      </c>
      <c r="W61" s="9" t="s">
        <v>38</v>
      </c>
      <c r="X61" s="9">
        <v>230</v>
      </c>
      <c r="Y61" s="66" t="s">
        <v>119</v>
      </c>
      <c r="Z61" s="11">
        <v>1</v>
      </c>
      <c r="AA61" s="11"/>
      <c r="AB61" s="2">
        <v>74.75</v>
      </c>
      <c r="AC61" s="1">
        <f t="shared" si="33"/>
        <v>45952.440682274246</v>
      </c>
      <c r="AD61" s="4">
        <v>3119841</v>
      </c>
      <c r="AE61" s="13">
        <f t="shared" si="34"/>
        <v>311984.10000000003</v>
      </c>
      <c r="AF61" s="13">
        <f t="shared" si="35"/>
        <v>3119.8409999999999</v>
      </c>
      <c r="AG61" s="2">
        <f t="shared" si="36"/>
        <v>3434944.9410000001</v>
      </c>
      <c r="AH61" s="3" t="s">
        <v>126</v>
      </c>
      <c r="AI61" s="20"/>
      <c r="AJ61" s="20"/>
      <c r="AK61" s="20"/>
      <c r="AL61" s="144">
        <v>41373</v>
      </c>
      <c r="AM61" s="145" t="s">
        <v>221</v>
      </c>
      <c r="AN61" s="146" t="s">
        <v>222</v>
      </c>
      <c r="AO61" s="147">
        <v>87</v>
      </c>
      <c r="AP61" s="148" t="s">
        <v>12</v>
      </c>
      <c r="AQ61" s="148">
        <v>60</v>
      </c>
      <c r="AR61" s="147" t="s">
        <v>216</v>
      </c>
      <c r="AS61" s="149"/>
      <c r="AT61" s="149">
        <v>33</v>
      </c>
      <c r="AU61" s="150">
        <v>5016.3999999999996</v>
      </c>
      <c r="AV61" s="151">
        <f t="shared" si="30"/>
        <v>30860.005083326694</v>
      </c>
      <c r="AW61" s="152">
        <v>140732845</v>
      </c>
      <c r="AX61" s="153">
        <f t="shared" si="31"/>
        <v>14073284.5</v>
      </c>
      <c r="AY61" s="153"/>
      <c r="AZ61" s="150">
        <f t="shared" si="32"/>
        <v>154806129.5</v>
      </c>
      <c r="BA61" s="154" t="s">
        <v>7</v>
      </c>
    </row>
    <row r="62" spans="1:53" x14ac:dyDescent="0.25">
      <c r="A62" s="678">
        <v>41382</v>
      </c>
      <c r="B62" s="145" t="s">
        <v>264</v>
      </c>
      <c r="C62" s="146" t="s">
        <v>265</v>
      </c>
      <c r="D62" s="147">
        <v>113</v>
      </c>
      <c r="E62" s="148" t="s">
        <v>75</v>
      </c>
      <c r="F62" s="148">
        <v>80</v>
      </c>
      <c r="G62" s="147" t="s">
        <v>119</v>
      </c>
      <c r="H62" s="149"/>
      <c r="I62" s="149">
        <v>20</v>
      </c>
      <c r="J62" s="150">
        <v>520</v>
      </c>
      <c r="K62" s="151">
        <f t="shared" si="26"/>
        <v>21780</v>
      </c>
      <c r="L62" s="152">
        <v>10296000</v>
      </c>
      <c r="M62" s="153">
        <f t="shared" si="24"/>
        <v>1029600</v>
      </c>
      <c r="N62" s="153">
        <f>+L62*0.1%</f>
        <v>10296</v>
      </c>
      <c r="O62" s="150">
        <f t="shared" si="2"/>
        <v>11335896</v>
      </c>
      <c r="P62" s="154" t="s">
        <v>80</v>
      </c>
      <c r="Q62" s="20"/>
      <c r="R62" s="20"/>
      <c r="S62" s="494">
        <v>41372</v>
      </c>
      <c r="T62" s="67" t="s">
        <v>136</v>
      </c>
      <c r="U62" s="495" t="s">
        <v>137</v>
      </c>
      <c r="V62" s="66">
        <v>96</v>
      </c>
      <c r="W62" s="9" t="s">
        <v>38</v>
      </c>
      <c r="X62" s="9">
        <v>230</v>
      </c>
      <c r="Y62" s="66" t="s">
        <v>119</v>
      </c>
      <c r="Z62" s="11">
        <v>1</v>
      </c>
      <c r="AA62" s="11"/>
      <c r="AB62" s="2">
        <v>74.75</v>
      </c>
      <c r="AC62" s="1">
        <f t="shared" si="33"/>
        <v>44851.440682274246</v>
      </c>
      <c r="AD62" s="4">
        <v>3045091</v>
      </c>
      <c r="AE62" s="13">
        <f t="shared" si="34"/>
        <v>304509.10000000003</v>
      </c>
      <c r="AF62" s="13">
        <f t="shared" si="35"/>
        <v>3045.0909999999999</v>
      </c>
      <c r="AG62" s="2">
        <f t="shared" si="36"/>
        <v>3352645.1910000001</v>
      </c>
      <c r="AH62" s="3" t="s">
        <v>138</v>
      </c>
      <c r="AI62" s="20"/>
      <c r="AJ62" s="20"/>
      <c r="AK62" s="20"/>
      <c r="AL62" s="144">
        <v>41373</v>
      </c>
      <c r="AM62" s="145" t="s">
        <v>223</v>
      </c>
      <c r="AN62" s="146" t="s">
        <v>224</v>
      </c>
      <c r="AO62" s="147">
        <v>87</v>
      </c>
      <c r="AP62" s="148" t="s">
        <v>12</v>
      </c>
      <c r="AQ62" s="148">
        <v>60</v>
      </c>
      <c r="AR62" s="147" t="s">
        <v>216</v>
      </c>
      <c r="AS62" s="149"/>
      <c r="AT62" s="149">
        <v>36</v>
      </c>
      <c r="AU62" s="150">
        <v>5326.6</v>
      </c>
      <c r="AV62" s="151">
        <f t="shared" si="30"/>
        <v>30860.00499380468</v>
      </c>
      <c r="AW62" s="152">
        <v>149435366</v>
      </c>
      <c r="AX62" s="153">
        <f t="shared" si="31"/>
        <v>14943536.600000001</v>
      </c>
      <c r="AY62" s="153"/>
      <c r="AZ62" s="150">
        <f t="shared" si="32"/>
        <v>164378902.59999999</v>
      </c>
      <c r="BA62" s="154" t="s">
        <v>7</v>
      </c>
    </row>
    <row r="63" spans="1:53" x14ac:dyDescent="0.25">
      <c r="A63" s="678">
        <v>41382</v>
      </c>
      <c r="B63" s="145" t="s">
        <v>264</v>
      </c>
      <c r="C63" s="146" t="s">
        <v>265</v>
      </c>
      <c r="D63" s="147">
        <v>113</v>
      </c>
      <c r="E63" s="148" t="s">
        <v>19</v>
      </c>
      <c r="F63" s="148">
        <v>96</v>
      </c>
      <c r="G63" s="147" t="s">
        <v>119</v>
      </c>
      <c r="H63" s="149"/>
      <c r="I63" s="149">
        <v>18</v>
      </c>
      <c r="J63" s="150">
        <v>561.6</v>
      </c>
      <c r="K63" s="151">
        <f t="shared" si="26"/>
        <v>26125.000000000004</v>
      </c>
      <c r="L63" s="152">
        <v>13338000</v>
      </c>
      <c r="M63" s="153">
        <f t="shared" si="24"/>
        <v>1333800</v>
      </c>
      <c r="N63" s="153">
        <f>+L63*0.1%</f>
        <v>13338</v>
      </c>
      <c r="O63" s="150">
        <f t="shared" si="2"/>
        <v>14685138</v>
      </c>
      <c r="P63" s="154" t="s">
        <v>7</v>
      </c>
      <c r="Q63" s="20"/>
      <c r="R63" s="20"/>
      <c r="S63" s="494">
        <v>41389</v>
      </c>
      <c r="T63" s="67" t="s">
        <v>206</v>
      </c>
      <c r="U63" s="495" t="s">
        <v>207</v>
      </c>
      <c r="V63" s="66">
        <v>127</v>
      </c>
      <c r="W63" s="9" t="s">
        <v>38</v>
      </c>
      <c r="X63" s="9">
        <v>230</v>
      </c>
      <c r="Y63" s="66" t="s">
        <v>119</v>
      </c>
      <c r="Z63" s="11">
        <v>2</v>
      </c>
      <c r="AA63" s="11"/>
      <c r="AB63" s="2">
        <v>149.5</v>
      </c>
      <c r="AC63" s="1">
        <f t="shared" si="33"/>
        <v>44865.75</v>
      </c>
      <c r="AD63" s="4">
        <v>6092125</v>
      </c>
      <c r="AE63" s="13">
        <f t="shared" si="34"/>
        <v>609212.5</v>
      </c>
      <c r="AF63" s="13">
        <f t="shared" si="35"/>
        <v>6092.125</v>
      </c>
      <c r="AG63" s="2">
        <f t="shared" si="36"/>
        <v>6707429.625</v>
      </c>
      <c r="AH63" s="3" t="s">
        <v>208</v>
      </c>
      <c r="AI63" s="20"/>
      <c r="AJ63" s="20"/>
      <c r="AK63" s="20"/>
      <c r="AL63" s="144">
        <v>41373</v>
      </c>
      <c r="AM63" s="145" t="s">
        <v>225</v>
      </c>
      <c r="AN63" s="146" t="s">
        <v>226</v>
      </c>
      <c r="AO63" s="147">
        <v>87</v>
      </c>
      <c r="AP63" s="148" t="s">
        <v>12</v>
      </c>
      <c r="AQ63" s="148">
        <v>60</v>
      </c>
      <c r="AR63" s="147" t="s">
        <v>216</v>
      </c>
      <c r="AS63" s="149"/>
      <c r="AT63" s="149">
        <v>33</v>
      </c>
      <c r="AU63" s="150">
        <v>5071.3999999999996</v>
      </c>
      <c r="AV63" s="151">
        <f t="shared" si="30"/>
        <v>30860.005028197349</v>
      </c>
      <c r="AW63" s="152">
        <v>142275845</v>
      </c>
      <c r="AX63" s="153">
        <f t="shared" si="31"/>
        <v>14227584.5</v>
      </c>
      <c r="AY63" s="153"/>
      <c r="AZ63" s="150">
        <f t="shared" si="32"/>
        <v>156503429.5</v>
      </c>
      <c r="BA63" s="154" t="s">
        <v>7</v>
      </c>
    </row>
    <row r="64" spans="1:53" x14ac:dyDescent="0.25">
      <c r="A64" s="678">
        <v>41383</v>
      </c>
      <c r="B64" s="145" t="s">
        <v>266</v>
      </c>
      <c r="C64" s="146" t="s">
        <v>267</v>
      </c>
      <c r="D64" s="147">
        <v>87</v>
      </c>
      <c r="E64" s="148" t="s">
        <v>12</v>
      </c>
      <c r="F64" s="148">
        <v>60</v>
      </c>
      <c r="G64" s="147" t="s">
        <v>231</v>
      </c>
      <c r="H64" s="149"/>
      <c r="I64" s="149">
        <v>32</v>
      </c>
      <c r="J64" s="150">
        <v>6472.6</v>
      </c>
      <c r="K64" s="151">
        <f t="shared" si="26"/>
        <v>30860.00494391744</v>
      </c>
      <c r="L64" s="152">
        <v>181585880</v>
      </c>
      <c r="M64" s="153">
        <f t="shared" si="24"/>
        <v>18158588</v>
      </c>
      <c r="N64" s="153"/>
      <c r="O64" s="150">
        <f t="shared" si="2"/>
        <v>199744468</v>
      </c>
      <c r="P64" s="154" t="s">
        <v>7</v>
      </c>
      <c r="Q64" s="20"/>
      <c r="R64" s="20"/>
      <c r="S64" s="494">
        <v>41389</v>
      </c>
      <c r="T64" s="67" t="s">
        <v>130</v>
      </c>
      <c r="U64" s="495" t="s">
        <v>131</v>
      </c>
      <c r="V64" s="66">
        <v>128</v>
      </c>
      <c r="W64" s="9" t="s">
        <v>38</v>
      </c>
      <c r="X64" s="9">
        <v>230</v>
      </c>
      <c r="Y64" s="66" t="s">
        <v>119</v>
      </c>
      <c r="Z64" s="11">
        <v>1</v>
      </c>
      <c r="AA64" s="11"/>
      <c r="AB64" s="2">
        <v>74.75</v>
      </c>
      <c r="AC64" s="1">
        <f t="shared" si="33"/>
        <v>44851.440682274246</v>
      </c>
      <c r="AD64" s="4">
        <v>3045091</v>
      </c>
      <c r="AE64" s="13">
        <f t="shared" si="34"/>
        <v>304509.10000000003</v>
      </c>
      <c r="AF64" s="13">
        <f t="shared" si="35"/>
        <v>3045.0909999999999</v>
      </c>
      <c r="AG64" s="2">
        <f t="shared" si="36"/>
        <v>3352645.1910000001</v>
      </c>
      <c r="AH64" s="3" t="s">
        <v>132</v>
      </c>
      <c r="AI64" s="20"/>
      <c r="AJ64" s="20"/>
      <c r="AK64" s="20"/>
      <c r="AL64" s="144">
        <v>41374</v>
      </c>
      <c r="AM64" s="145" t="s">
        <v>227</v>
      </c>
      <c r="AN64" s="146" t="s">
        <v>228</v>
      </c>
      <c r="AO64" s="147">
        <v>87</v>
      </c>
      <c r="AP64" s="148" t="s">
        <v>12</v>
      </c>
      <c r="AQ64" s="148">
        <v>60</v>
      </c>
      <c r="AR64" s="147" t="s">
        <v>216</v>
      </c>
      <c r="AS64" s="149"/>
      <c r="AT64" s="149">
        <v>36</v>
      </c>
      <c r="AU64" s="150">
        <v>5551.6</v>
      </c>
      <c r="AV64" s="151">
        <f t="shared" si="30"/>
        <v>30860.005043591038</v>
      </c>
      <c r="AW64" s="152">
        <v>155747640</v>
      </c>
      <c r="AX64" s="153">
        <f t="shared" si="31"/>
        <v>15574764</v>
      </c>
      <c r="AY64" s="153"/>
      <c r="AZ64" s="150">
        <f t="shared" si="32"/>
        <v>171322404</v>
      </c>
      <c r="BA64" s="154" t="s">
        <v>7</v>
      </c>
    </row>
    <row r="65" spans="1:53" x14ac:dyDescent="0.25">
      <c r="A65" s="678">
        <v>41383</v>
      </c>
      <c r="B65" s="145" t="s">
        <v>268</v>
      </c>
      <c r="C65" s="146" t="s">
        <v>269</v>
      </c>
      <c r="D65" s="147">
        <v>87</v>
      </c>
      <c r="E65" s="148" t="s">
        <v>12</v>
      </c>
      <c r="F65" s="148">
        <v>60</v>
      </c>
      <c r="G65" s="147" t="s">
        <v>216</v>
      </c>
      <c r="H65" s="149"/>
      <c r="I65" s="149">
        <v>21</v>
      </c>
      <c r="J65" s="150">
        <v>3109.8</v>
      </c>
      <c r="K65" s="151">
        <f t="shared" si="26"/>
        <v>30860.005145025407</v>
      </c>
      <c r="L65" s="152">
        <v>87244040</v>
      </c>
      <c r="M65" s="153">
        <f t="shared" si="24"/>
        <v>8724404</v>
      </c>
      <c r="N65" s="153"/>
      <c r="O65" s="150">
        <f t="shared" si="2"/>
        <v>95968444</v>
      </c>
      <c r="P65" s="154" t="s">
        <v>7</v>
      </c>
      <c r="Q65" s="20"/>
      <c r="R65" s="20"/>
      <c r="S65" s="494"/>
      <c r="T65" s="67"/>
      <c r="U65" s="495"/>
      <c r="V65" s="66"/>
      <c r="W65" s="9"/>
      <c r="X65" s="9"/>
      <c r="Y65" s="66"/>
      <c r="Z65" s="11"/>
      <c r="AA65" s="11"/>
      <c r="AB65" s="2">
        <f>SUM(AB59:AB64)</f>
        <v>897</v>
      </c>
      <c r="AC65" s="1"/>
      <c r="AD65" s="2">
        <f>SUM(AD59:AD64)</f>
        <v>36712193</v>
      </c>
      <c r="AE65" s="13"/>
      <c r="AF65" s="13"/>
      <c r="AG65" s="2"/>
      <c r="AH65" s="3"/>
      <c r="AI65" s="20"/>
      <c r="AJ65" s="20"/>
      <c r="AK65" s="20"/>
      <c r="AL65" s="144">
        <v>41374</v>
      </c>
      <c r="AM65" s="145" t="s">
        <v>229</v>
      </c>
      <c r="AN65" s="146" t="s">
        <v>230</v>
      </c>
      <c r="AO65" s="147">
        <v>87</v>
      </c>
      <c r="AP65" s="148" t="s">
        <v>12</v>
      </c>
      <c r="AQ65" s="148">
        <v>60</v>
      </c>
      <c r="AR65" s="147" t="s">
        <v>231</v>
      </c>
      <c r="AS65" s="149"/>
      <c r="AT65" s="149">
        <v>22</v>
      </c>
      <c r="AU65" s="150">
        <v>4588.55</v>
      </c>
      <c r="AV65" s="151">
        <f t="shared" si="30"/>
        <v>30860.004903509827</v>
      </c>
      <c r="AW65" s="152">
        <v>128729705</v>
      </c>
      <c r="AX65" s="153">
        <f t="shared" si="31"/>
        <v>12872970.5</v>
      </c>
      <c r="AY65" s="153"/>
      <c r="AZ65" s="150">
        <f t="shared" si="32"/>
        <v>141602675.5</v>
      </c>
      <c r="BA65" s="154" t="s">
        <v>7</v>
      </c>
    </row>
    <row r="66" spans="1:53" x14ac:dyDescent="0.25">
      <c r="A66" s="678">
        <v>41386</v>
      </c>
      <c r="B66" s="145" t="s">
        <v>270</v>
      </c>
      <c r="C66" s="146" t="s">
        <v>271</v>
      </c>
      <c r="D66" s="147">
        <v>87</v>
      </c>
      <c r="E66" s="148" t="s">
        <v>12</v>
      </c>
      <c r="F66" s="148">
        <v>60</v>
      </c>
      <c r="G66" s="147" t="s">
        <v>231</v>
      </c>
      <c r="H66" s="149"/>
      <c r="I66" s="149">
        <v>36</v>
      </c>
      <c r="J66" s="150">
        <v>7209.2</v>
      </c>
      <c r="K66" s="151">
        <f t="shared" si="26"/>
        <v>30860.005021361598</v>
      </c>
      <c r="L66" s="152">
        <v>202250862</v>
      </c>
      <c r="M66" s="153">
        <f t="shared" si="24"/>
        <v>20225086.200000003</v>
      </c>
      <c r="N66" s="153"/>
      <c r="O66" s="150">
        <f t="shared" ref="O66:O91" si="37">N66+M66+L66</f>
        <v>222475948.19999999</v>
      </c>
      <c r="P66" s="154" t="s">
        <v>7</v>
      </c>
      <c r="Q66" s="20"/>
      <c r="R66" s="20"/>
      <c r="S66" s="494">
        <v>41367</v>
      </c>
      <c r="T66" s="67" t="s">
        <v>104</v>
      </c>
      <c r="U66" s="495" t="s">
        <v>105</v>
      </c>
      <c r="V66" s="66">
        <v>93</v>
      </c>
      <c r="W66" s="9" t="s">
        <v>19</v>
      </c>
      <c r="X66" s="9">
        <v>96</v>
      </c>
      <c r="Y66" s="66" t="s">
        <v>106</v>
      </c>
      <c r="Z66" s="11"/>
      <c r="AA66" s="11">
        <v>17</v>
      </c>
      <c r="AB66" s="2">
        <v>2320.6999999999998</v>
      </c>
      <c r="AC66" s="1">
        <f>(AD66/AB66)*1.101</f>
        <v>23199.996643254191</v>
      </c>
      <c r="AD66" s="4">
        <v>48901210</v>
      </c>
      <c r="AE66" s="13">
        <f t="shared" ref="AE66:AE71" si="38">AD66*10%</f>
        <v>4890121</v>
      </c>
      <c r="AF66" s="13">
        <f>AD66*0.1%</f>
        <v>48901.21</v>
      </c>
      <c r="AG66" s="2">
        <f t="shared" ref="AG66:AG71" si="39">AF66+AE66+AD66</f>
        <v>53840232.210000001</v>
      </c>
      <c r="AH66" s="3" t="s">
        <v>107</v>
      </c>
      <c r="AI66" s="20"/>
      <c r="AJ66" s="20"/>
      <c r="AK66" s="20"/>
      <c r="AL66" s="144">
        <v>41376</v>
      </c>
      <c r="AM66" s="145" t="s">
        <v>232</v>
      </c>
      <c r="AN66" s="146" t="s">
        <v>233</v>
      </c>
      <c r="AO66" s="147">
        <v>87</v>
      </c>
      <c r="AP66" s="148" t="s">
        <v>12</v>
      </c>
      <c r="AQ66" s="148">
        <v>60</v>
      </c>
      <c r="AR66" s="147" t="s">
        <v>216</v>
      </c>
      <c r="AS66" s="149"/>
      <c r="AT66" s="149">
        <v>36</v>
      </c>
      <c r="AU66" s="150">
        <v>5472.8</v>
      </c>
      <c r="AV66" s="151">
        <f t="shared" si="30"/>
        <v>30860.004951761442</v>
      </c>
      <c r="AW66" s="152">
        <v>153536941</v>
      </c>
      <c r="AX66" s="153">
        <f t="shared" si="31"/>
        <v>15353694.100000001</v>
      </c>
      <c r="AY66" s="153"/>
      <c r="AZ66" s="150">
        <f t="shared" si="32"/>
        <v>168890635.09999999</v>
      </c>
      <c r="BA66" s="154" t="s">
        <v>7</v>
      </c>
    </row>
    <row r="67" spans="1:53" x14ac:dyDescent="0.25">
      <c r="A67" s="678">
        <v>41386</v>
      </c>
      <c r="B67" s="145" t="s">
        <v>272</v>
      </c>
      <c r="C67" s="146" t="s">
        <v>273</v>
      </c>
      <c r="D67" s="147">
        <v>87</v>
      </c>
      <c r="E67" s="148" t="s">
        <v>12</v>
      </c>
      <c r="F67" s="148">
        <v>60</v>
      </c>
      <c r="G67" s="147" t="s">
        <v>216</v>
      </c>
      <c r="H67" s="149"/>
      <c r="I67" s="149">
        <v>15</v>
      </c>
      <c r="J67" s="150">
        <v>2176.9499999999998</v>
      </c>
      <c r="K67" s="151">
        <f t="shared" si="26"/>
        <v>30860.005190748529</v>
      </c>
      <c r="L67" s="152">
        <v>61073353</v>
      </c>
      <c r="M67" s="153">
        <f t="shared" si="24"/>
        <v>6107335.3000000007</v>
      </c>
      <c r="N67" s="153"/>
      <c r="O67" s="150">
        <f t="shared" si="37"/>
        <v>67180688.299999997</v>
      </c>
      <c r="P67" s="154" t="s">
        <v>7</v>
      </c>
      <c r="Q67" s="20"/>
      <c r="R67" s="20"/>
      <c r="S67" s="494">
        <v>41373</v>
      </c>
      <c r="T67" s="67" t="s">
        <v>155</v>
      </c>
      <c r="U67" s="495" t="s">
        <v>156</v>
      </c>
      <c r="V67" s="66">
        <v>99</v>
      </c>
      <c r="W67" s="9" t="s">
        <v>19</v>
      </c>
      <c r="X67" s="9">
        <v>96</v>
      </c>
      <c r="Y67" s="66" t="s">
        <v>145</v>
      </c>
      <c r="Z67" s="11"/>
      <c r="AA67" s="11">
        <v>12</v>
      </c>
      <c r="AB67" s="2">
        <v>1709.05</v>
      </c>
      <c r="AC67" s="1">
        <f>(AD67/AB67)*1.101</f>
        <v>23199.996532576577</v>
      </c>
      <c r="AD67" s="4">
        <v>36012674</v>
      </c>
      <c r="AE67" s="13">
        <f t="shared" si="38"/>
        <v>3601267.4000000004</v>
      </c>
      <c r="AF67" s="13">
        <f>AD67*0.1%</f>
        <v>36012.673999999999</v>
      </c>
      <c r="AG67" s="2">
        <f t="shared" si="39"/>
        <v>39649954.074000001</v>
      </c>
      <c r="AH67" s="3" t="s">
        <v>146</v>
      </c>
      <c r="AI67" s="20"/>
      <c r="AJ67" s="20"/>
      <c r="AK67" s="20"/>
      <c r="AL67" s="144">
        <v>41376</v>
      </c>
      <c r="AM67" s="145" t="s">
        <v>234</v>
      </c>
      <c r="AN67" s="146" t="s">
        <v>235</v>
      </c>
      <c r="AO67" s="147">
        <v>56</v>
      </c>
      <c r="AP67" s="148" t="s">
        <v>12</v>
      </c>
      <c r="AQ67" s="148">
        <v>60</v>
      </c>
      <c r="AR67" s="147" t="s">
        <v>231</v>
      </c>
      <c r="AS67" s="149"/>
      <c r="AT67" s="149">
        <v>4</v>
      </c>
      <c r="AU67" s="150">
        <v>835.7</v>
      </c>
      <c r="AV67" s="151">
        <f t="shared" si="30"/>
        <v>30860.004427426109</v>
      </c>
      <c r="AW67" s="152">
        <v>23445187</v>
      </c>
      <c r="AX67" s="153">
        <f t="shared" si="31"/>
        <v>2344518.7000000002</v>
      </c>
      <c r="AY67" s="153"/>
      <c r="AZ67" s="150">
        <f t="shared" si="32"/>
        <v>25789705.699999999</v>
      </c>
      <c r="BA67" s="154" t="s">
        <v>7</v>
      </c>
    </row>
    <row r="68" spans="1:53" x14ac:dyDescent="0.25">
      <c r="A68" s="678">
        <v>41388</v>
      </c>
      <c r="B68" s="145" t="s">
        <v>274</v>
      </c>
      <c r="C68" s="146" t="s">
        <v>275</v>
      </c>
      <c r="D68" s="147">
        <v>87</v>
      </c>
      <c r="E68" s="148" t="s">
        <v>12</v>
      </c>
      <c r="F68" s="148">
        <v>60</v>
      </c>
      <c r="G68" s="147" t="s">
        <v>231</v>
      </c>
      <c r="H68" s="149"/>
      <c r="I68" s="149">
        <v>34</v>
      </c>
      <c r="J68" s="150">
        <v>6834.9</v>
      </c>
      <c r="K68" s="151">
        <f t="shared" si="26"/>
        <v>30860.005032992442</v>
      </c>
      <c r="L68" s="152">
        <v>191750044</v>
      </c>
      <c r="M68" s="153">
        <f t="shared" si="24"/>
        <v>19175004.400000002</v>
      </c>
      <c r="N68" s="153"/>
      <c r="O68" s="150">
        <f t="shared" si="37"/>
        <v>210925048.40000001</v>
      </c>
      <c r="P68" s="154" t="s">
        <v>7</v>
      </c>
      <c r="Q68" s="20"/>
      <c r="R68" s="20"/>
      <c r="S68" s="494">
        <v>41383</v>
      </c>
      <c r="T68" s="67" t="s">
        <v>187</v>
      </c>
      <c r="U68" s="495" t="s">
        <v>188</v>
      </c>
      <c r="V68" s="66">
        <v>117</v>
      </c>
      <c r="W68" s="9" t="s">
        <v>19</v>
      </c>
      <c r="X68" s="9">
        <v>96</v>
      </c>
      <c r="Y68" s="66" t="s">
        <v>145</v>
      </c>
      <c r="Z68" s="11"/>
      <c r="AA68" s="11">
        <v>14</v>
      </c>
      <c r="AB68" s="2">
        <v>2000.8</v>
      </c>
      <c r="AC68" s="1">
        <f>(AD68/AB68)*1.101</f>
        <v>23199.996529888045</v>
      </c>
      <c r="AD68" s="4">
        <v>42160357</v>
      </c>
      <c r="AE68" s="13">
        <f t="shared" si="38"/>
        <v>4216035.7</v>
      </c>
      <c r="AF68" s="13">
        <f>AD68*0.1%</f>
        <v>42160.357000000004</v>
      </c>
      <c r="AG68" s="2">
        <f t="shared" si="39"/>
        <v>46418553.056999996</v>
      </c>
      <c r="AH68" s="3" t="s">
        <v>146</v>
      </c>
      <c r="AI68" s="20"/>
      <c r="AJ68" s="20"/>
      <c r="AK68" s="20"/>
      <c r="AL68" s="144">
        <v>41376</v>
      </c>
      <c r="AM68" s="145" t="s">
        <v>239</v>
      </c>
      <c r="AN68" s="146" t="s">
        <v>240</v>
      </c>
      <c r="AO68" s="147">
        <v>87</v>
      </c>
      <c r="AP68" s="148" t="s">
        <v>12</v>
      </c>
      <c r="AQ68" s="148">
        <v>60</v>
      </c>
      <c r="AR68" s="147" t="s">
        <v>231</v>
      </c>
      <c r="AS68" s="149"/>
      <c r="AT68" s="149">
        <v>18</v>
      </c>
      <c r="AU68" s="150">
        <v>3762.8</v>
      </c>
      <c r="AV68" s="151">
        <f t="shared" si="30"/>
        <v>30860.00507600723</v>
      </c>
      <c r="AW68" s="152">
        <v>105563661</v>
      </c>
      <c r="AX68" s="153">
        <f t="shared" si="31"/>
        <v>10556366.100000001</v>
      </c>
      <c r="AY68" s="153"/>
      <c r="AZ68" s="150">
        <f t="shared" si="32"/>
        <v>116120027.09999999</v>
      </c>
      <c r="BA68" s="154" t="s">
        <v>7</v>
      </c>
    </row>
    <row r="69" spans="1:53" x14ac:dyDescent="0.25">
      <c r="A69" s="678">
        <v>41388</v>
      </c>
      <c r="B69" s="145" t="s">
        <v>276</v>
      </c>
      <c r="C69" s="146" t="s">
        <v>277</v>
      </c>
      <c r="D69" s="147">
        <v>87</v>
      </c>
      <c r="E69" s="148" t="s">
        <v>12</v>
      </c>
      <c r="F69" s="148">
        <v>60</v>
      </c>
      <c r="G69" s="147" t="s">
        <v>216</v>
      </c>
      <c r="H69" s="149"/>
      <c r="I69" s="149">
        <v>18</v>
      </c>
      <c r="J69" s="150">
        <v>2567.9</v>
      </c>
      <c r="K69" s="151">
        <f t="shared" si="26"/>
        <v>30860.005023560108</v>
      </c>
      <c r="L69" s="152">
        <v>72041279</v>
      </c>
      <c r="M69" s="153">
        <f t="shared" si="24"/>
        <v>7204127.9000000004</v>
      </c>
      <c r="N69" s="153"/>
      <c r="O69" s="150">
        <f t="shared" si="37"/>
        <v>79245406.900000006</v>
      </c>
      <c r="P69" s="154" t="s">
        <v>7</v>
      </c>
      <c r="Q69" s="20"/>
      <c r="R69" s="20"/>
      <c r="S69" s="494">
        <v>41394</v>
      </c>
      <c r="T69" s="67" t="s">
        <v>195</v>
      </c>
      <c r="U69" s="495" t="s">
        <v>196</v>
      </c>
      <c r="V69" s="66">
        <v>131</v>
      </c>
      <c r="W69" s="9" t="s">
        <v>19</v>
      </c>
      <c r="X69" s="9">
        <v>96</v>
      </c>
      <c r="Y69" s="66" t="s">
        <v>145</v>
      </c>
      <c r="Z69" s="11"/>
      <c r="AA69" s="11">
        <v>34</v>
      </c>
      <c r="AB69" s="2">
        <v>5005.95</v>
      </c>
      <c r="AC69" s="1">
        <f>(AD69/AB69)*1.101</f>
        <v>23199.996769244601</v>
      </c>
      <c r="AD69" s="4">
        <v>105484127</v>
      </c>
      <c r="AE69" s="13">
        <f t="shared" si="38"/>
        <v>10548412.700000001</v>
      </c>
      <c r="AF69" s="13">
        <f>AD69*0.1%</f>
        <v>105484.12700000001</v>
      </c>
      <c r="AG69" s="2">
        <f t="shared" si="39"/>
        <v>116138023.82700001</v>
      </c>
      <c r="AH69" s="3" t="s">
        <v>146</v>
      </c>
      <c r="AI69" s="20"/>
      <c r="AJ69" s="20"/>
      <c r="AK69" s="20"/>
      <c r="AL69" s="144">
        <v>41376</v>
      </c>
      <c r="AM69" s="145" t="s">
        <v>241</v>
      </c>
      <c r="AN69" s="146" t="s">
        <v>242</v>
      </c>
      <c r="AO69" s="147">
        <v>87</v>
      </c>
      <c r="AP69" s="148" t="s">
        <v>12</v>
      </c>
      <c r="AQ69" s="148">
        <v>60</v>
      </c>
      <c r="AR69" s="147" t="s">
        <v>216</v>
      </c>
      <c r="AS69" s="149"/>
      <c r="AT69" s="149">
        <v>36</v>
      </c>
      <c r="AU69" s="150">
        <v>5233.1499999999996</v>
      </c>
      <c r="AV69" s="151">
        <f t="shared" si="30"/>
        <v>30860.004930109018</v>
      </c>
      <c r="AW69" s="152">
        <v>146813668</v>
      </c>
      <c r="AX69" s="153">
        <f t="shared" si="31"/>
        <v>14681366.800000001</v>
      </c>
      <c r="AY69" s="153"/>
      <c r="AZ69" s="150">
        <f t="shared" si="32"/>
        <v>161495034.80000001</v>
      </c>
      <c r="BA69" s="154" t="s">
        <v>7</v>
      </c>
    </row>
    <row r="70" spans="1:53" x14ac:dyDescent="0.25">
      <c r="A70" s="678">
        <v>41389</v>
      </c>
      <c r="B70" s="145" t="s">
        <v>278</v>
      </c>
      <c r="C70" s="146" t="s">
        <v>279</v>
      </c>
      <c r="D70" s="147">
        <v>87</v>
      </c>
      <c r="E70" s="148" t="s">
        <v>12</v>
      </c>
      <c r="F70" s="148">
        <v>60</v>
      </c>
      <c r="G70" s="147" t="s">
        <v>231</v>
      </c>
      <c r="H70" s="149"/>
      <c r="I70" s="149">
        <v>26</v>
      </c>
      <c r="J70" s="150">
        <v>5037.6000000000004</v>
      </c>
      <c r="K70" s="151">
        <f t="shared" si="26"/>
        <v>30860.004982531365</v>
      </c>
      <c r="L70" s="152">
        <v>141327601</v>
      </c>
      <c r="M70" s="153">
        <f t="shared" si="24"/>
        <v>14132760.100000001</v>
      </c>
      <c r="N70" s="153"/>
      <c r="O70" s="150">
        <f t="shared" si="37"/>
        <v>155460361.09999999</v>
      </c>
      <c r="P70" s="154" t="s">
        <v>7</v>
      </c>
      <c r="Q70" s="20"/>
      <c r="R70" s="20"/>
      <c r="S70" s="494">
        <v>41382</v>
      </c>
      <c r="T70" s="67" t="s">
        <v>264</v>
      </c>
      <c r="U70" s="495" t="s">
        <v>265</v>
      </c>
      <c r="V70" s="66">
        <v>113</v>
      </c>
      <c r="W70" s="9" t="s">
        <v>19</v>
      </c>
      <c r="X70" s="9">
        <v>96</v>
      </c>
      <c r="Y70" s="66" t="s">
        <v>119</v>
      </c>
      <c r="Z70" s="11"/>
      <c r="AA70" s="11">
        <v>18</v>
      </c>
      <c r="AB70" s="2">
        <v>561.6</v>
      </c>
      <c r="AC70" s="12">
        <f>AD70/AB70*1.1</f>
        <v>26125.000000000004</v>
      </c>
      <c r="AD70" s="4">
        <v>13338000</v>
      </c>
      <c r="AE70" s="13">
        <f t="shared" si="38"/>
        <v>1333800</v>
      </c>
      <c r="AF70" s="13">
        <f>+AD70*0.1%</f>
        <v>13338</v>
      </c>
      <c r="AG70" s="2">
        <f t="shared" si="39"/>
        <v>14685138</v>
      </c>
      <c r="AH70" s="3" t="s">
        <v>7</v>
      </c>
      <c r="AI70" s="20"/>
      <c r="AJ70" s="20"/>
      <c r="AK70" s="20"/>
      <c r="AL70" s="144">
        <v>41376</v>
      </c>
      <c r="AM70" s="145" t="s">
        <v>243</v>
      </c>
      <c r="AN70" s="146" t="s">
        <v>244</v>
      </c>
      <c r="AO70" s="147">
        <v>87</v>
      </c>
      <c r="AP70" s="148" t="s">
        <v>12</v>
      </c>
      <c r="AQ70" s="148">
        <v>60</v>
      </c>
      <c r="AR70" s="147" t="s">
        <v>216</v>
      </c>
      <c r="AS70" s="149"/>
      <c r="AT70" s="149">
        <v>33</v>
      </c>
      <c r="AU70" s="150">
        <v>5084.3500000000004</v>
      </c>
      <c r="AV70" s="151">
        <f t="shared" si="30"/>
        <v>30860.004936717574</v>
      </c>
      <c r="AW70" s="152">
        <v>142639151</v>
      </c>
      <c r="AX70" s="153">
        <f t="shared" si="31"/>
        <v>14263915.100000001</v>
      </c>
      <c r="AY70" s="153"/>
      <c r="AZ70" s="150">
        <f t="shared" si="32"/>
        <v>156903066.09999999</v>
      </c>
      <c r="BA70" s="154" t="s">
        <v>7</v>
      </c>
    </row>
    <row r="71" spans="1:53" x14ac:dyDescent="0.25">
      <c r="A71" s="678">
        <v>41389</v>
      </c>
      <c r="B71" s="145" t="s">
        <v>280</v>
      </c>
      <c r="C71" s="146" t="s">
        <v>281</v>
      </c>
      <c r="D71" s="147">
        <v>87</v>
      </c>
      <c r="E71" s="148" t="s">
        <v>12</v>
      </c>
      <c r="F71" s="148">
        <v>60</v>
      </c>
      <c r="G71" s="147" t="s">
        <v>216</v>
      </c>
      <c r="H71" s="149"/>
      <c r="I71" s="149">
        <v>30</v>
      </c>
      <c r="J71" s="150">
        <v>4511.8500000000004</v>
      </c>
      <c r="K71" s="151">
        <f t="shared" si="26"/>
        <v>30860.004898212486</v>
      </c>
      <c r="L71" s="152">
        <v>126577921</v>
      </c>
      <c r="M71" s="153">
        <f t="shared" si="24"/>
        <v>12657792.100000001</v>
      </c>
      <c r="N71" s="153"/>
      <c r="O71" s="150">
        <f t="shared" si="37"/>
        <v>139235713.09999999</v>
      </c>
      <c r="P71" s="154" t="s">
        <v>7</v>
      </c>
      <c r="Q71" s="20"/>
      <c r="R71" s="20"/>
      <c r="S71" s="494">
        <v>41373</v>
      </c>
      <c r="T71" s="67" t="s">
        <v>143</v>
      </c>
      <c r="U71" s="495" t="s">
        <v>144</v>
      </c>
      <c r="V71" s="66">
        <v>100</v>
      </c>
      <c r="W71" s="9" t="s">
        <v>50</v>
      </c>
      <c r="X71" s="9">
        <v>96</v>
      </c>
      <c r="Y71" s="66" t="s">
        <v>145</v>
      </c>
      <c r="Z71" s="11"/>
      <c r="AA71" s="11">
        <v>16</v>
      </c>
      <c r="AB71" s="2">
        <v>2303</v>
      </c>
      <c r="AC71" s="1">
        <f>(AD71/AB71)*1.101</f>
        <v>23199.996630481979</v>
      </c>
      <c r="AD71" s="4">
        <v>48528240</v>
      </c>
      <c r="AE71" s="13">
        <f t="shared" si="38"/>
        <v>4852824</v>
      </c>
      <c r="AF71" s="13">
        <f>AD71*0.1%</f>
        <v>48528.24</v>
      </c>
      <c r="AG71" s="2">
        <f t="shared" si="39"/>
        <v>53429592.240000002</v>
      </c>
      <c r="AH71" s="3" t="s">
        <v>146</v>
      </c>
      <c r="AI71" s="20"/>
      <c r="AJ71" s="20"/>
      <c r="AK71" s="20"/>
      <c r="AL71" s="144">
        <v>41378</v>
      </c>
      <c r="AM71" s="145" t="s">
        <v>245</v>
      </c>
      <c r="AN71" s="146" t="s">
        <v>246</v>
      </c>
      <c r="AO71" s="147">
        <v>87</v>
      </c>
      <c r="AP71" s="148" t="s">
        <v>12</v>
      </c>
      <c r="AQ71" s="148">
        <v>60</v>
      </c>
      <c r="AR71" s="147" t="s">
        <v>216</v>
      </c>
      <c r="AS71" s="149"/>
      <c r="AT71" s="149">
        <v>36</v>
      </c>
      <c r="AU71" s="150">
        <v>5533.65</v>
      </c>
      <c r="AV71" s="151">
        <f t="shared" si="30"/>
        <v>30860.005078022648</v>
      </c>
      <c r="AW71" s="152">
        <v>155244061</v>
      </c>
      <c r="AX71" s="153">
        <f t="shared" si="31"/>
        <v>15524406.100000001</v>
      </c>
      <c r="AY71" s="153"/>
      <c r="AZ71" s="150">
        <f t="shared" si="32"/>
        <v>170768467.09999999</v>
      </c>
      <c r="BA71" s="154" t="s">
        <v>7</v>
      </c>
    </row>
    <row r="72" spans="1:53" x14ac:dyDescent="0.25">
      <c r="A72" s="678">
        <v>41389</v>
      </c>
      <c r="B72" s="145" t="s">
        <v>282</v>
      </c>
      <c r="C72" s="146" t="s">
        <v>283</v>
      </c>
      <c r="D72" s="147">
        <v>87</v>
      </c>
      <c r="E72" s="148" t="s">
        <v>12</v>
      </c>
      <c r="F72" s="148">
        <v>60</v>
      </c>
      <c r="G72" s="147" t="s">
        <v>231</v>
      </c>
      <c r="H72" s="149"/>
      <c r="I72" s="149">
        <v>40</v>
      </c>
      <c r="J72" s="150">
        <v>8060.5</v>
      </c>
      <c r="K72" s="151">
        <f t="shared" si="26"/>
        <v>30860.00496247131</v>
      </c>
      <c r="L72" s="152">
        <v>226133700</v>
      </c>
      <c r="M72" s="153">
        <f t="shared" si="24"/>
        <v>22613370</v>
      </c>
      <c r="N72" s="153"/>
      <c r="O72" s="150">
        <f t="shared" si="37"/>
        <v>248747070</v>
      </c>
      <c r="P72" s="154" t="s">
        <v>7</v>
      </c>
      <c r="Q72" s="20"/>
      <c r="R72" s="20"/>
      <c r="S72" s="494"/>
      <c r="T72" s="67"/>
      <c r="U72" s="495"/>
      <c r="V72" s="66"/>
      <c r="W72" s="9"/>
      <c r="X72" s="9"/>
      <c r="Y72" s="66"/>
      <c r="Z72" s="11"/>
      <c r="AA72" s="11"/>
      <c r="AB72" s="2">
        <f>SUM(AB66:AB71)</f>
        <v>13901.1</v>
      </c>
      <c r="AC72" s="1"/>
      <c r="AD72" s="2">
        <f>SUM(AD66:AD71)</f>
        <v>294424608</v>
      </c>
      <c r="AE72" s="13"/>
      <c r="AF72" s="13"/>
      <c r="AG72" s="2"/>
      <c r="AH72" s="3"/>
      <c r="AI72" s="20"/>
      <c r="AJ72" s="20"/>
      <c r="AL72" s="144">
        <v>41378</v>
      </c>
      <c r="AM72" s="145" t="s">
        <v>247</v>
      </c>
      <c r="AN72" s="146" t="s">
        <v>248</v>
      </c>
      <c r="AO72" s="147">
        <v>87</v>
      </c>
      <c r="AP72" s="148" t="s">
        <v>12</v>
      </c>
      <c r="AQ72" s="148">
        <v>60</v>
      </c>
      <c r="AR72" s="147" t="s">
        <v>216</v>
      </c>
      <c r="AS72" s="149"/>
      <c r="AT72" s="149">
        <v>33</v>
      </c>
      <c r="AU72" s="150">
        <v>4954.7</v>
      </c>
      <c r="AV72" s="151">
        <f t="shared" si="30"/>
        <v>30860.005025531318</v>
      </c>
      <c r="AW72" s="152">
        <v>139001879</v>
      </c>
      <c r="AX72" s="153">
        <f t="shared" si="31"/>
        <v>13900187.9</v>
      </c>
      <c r="AY72" s="153"/>
      <c r="AZ72" s="150">
        <f t="shared" si="32"/>
        <v>152902066.90000001</v>
      </c>
      <c r="BA72" s="154" t="s">
        <v>7</v>
      </c>
    </row>
    <row r="73" spans="1:53" x14ac:dyDescent="0.25">
      <c r="A73" s="678">
        <v>41392</v>
      </c>
      <c r="B73" s="145" t="s">
        <v>284</v>
      </c>
      <c r="C73" s="146" t="s">
        <v>285</v>
      </c>
      <c r="D73" s="147">
        <v>87</v>
      </c>
      <c r="E73" s="148" t="s">
        <v>12</v>
      </c>
      <c r="F73" s="148">
        <v>60</v>
      </c>
      <c r="G73" s="147" t="s">
        <v>231</v>
      </c>
      <c r="H73" s="149"/>
      <c r="I73" s="149">
        <v>30</v>
      </c>
      <c r="J73" s="150">
        <v>6035.5</v>
      </c>
      <c r="K73" s="151">
        <f t="shared" si="26"/>
        <v>30860.005086571124</v>
      </c>
      <c r="L73" s="152">
        <v>169323237</v>
      </c>
      <c r="M73" s="153">
        <f t="shared" si="24"/>
        <v>16932323.699999999</v>
      </c>
      <c r="N73" s="153"/>
      <c r="O73" s="150">
        <f t="shared" si="37"/>
        <v>186255560.69999999</v>
      </c>
      <c r="P73" s="154" t="s">
        <v>7</v>
      </c>
      <c r="S73" s="494">
        <v>41372</v>
      </c>
      <c r="T73" s="67" t="s">
        <v>127</v>
      </c>
      <c r="U73" s="495" t="s">
        <v>128</v>
      </c>
      <c r="V73" s="66">
        <v>91</v>
      </c>
      <c r="W73" s="9" t="s">
        <v>10</v>
      </c>
      <c r="X73" s="9">
        <v>70</v>
      </c>
      <c r="Y73" s="66" t="s">
        <v>110</v>
      </c>
      <c r="Z73" s="11">
        <v>20</v>
      </c>
      <c r="AA73" s="11"/>
      <c r="AB73" s="2">
        <v>756</v>
      </c>
      <c r="AC73" s="1">
        <f>(AD73/AB73)*1.101</f>
        <v>5500.0003531746024</v>
      </c>
      <c r="AD73" s="4">
        <v>3776567</v>
      </c>
      <c r="AE73" s="13">
        <f>AD73*10%</f>
        <v>377656.7</v>
      </c>
      <c r="AF73" s="13">
        <f>AD73*0.1%</f>
        <v>3776.567</v>
      </c>
      <c r="AG73" s="2">
        <f>AF73+AE73+AD73</f>
        <v>4158000.267</v>
      </c>
      <c r="AH73" s="3" t="s">
        <v>129</v>
      </c>
      <c r="AL73" s="144">
        <v>41379</v>
      </c>
      <c r="AM73" s="145" t="s">
        <v>249</v>
      </c>
      <c r="AN73" s="146" t="s">
        <v>250</v>
      </c>
      <c r="AO73" s="147">
        <v>87</v>
      </c>
      <c r="AP73" s="148" t="s">
        <v>12</v>
      </c>
      <c r="AQ73" s="148">
        <v>60</v>
      </c>
      <c r="AR73" s="147" t="s">
        <v>231</v>
      </c>
      <c r="AS73" s="149"/>
      <c r="AT73" s="149">
        <v>24</v>
      </c>
      <c r="AU73" s="150">
        <v>4925.3500000000004</v>
      </c>
      <c r="AV73" s="151">
        <f t="shared" si="30"/>
        <v>30860.005035175167</v>
      </c>
      <c r="AW73" s="152">
        <v>138178478</v>
      </c>
      <c r="AX73" s="153">
        <f t="shared" si="31"/>
        <v>13817847.800000001</v>
      </c>
      <c r="AY73" s="153"/>
      <c r="AZ73" s="150">
        <f t="shared" si="32"/>
        <v>151996325.80000001</v>
      </c>
      <c r="BA73" s="154" t="s">
        <v>7</v>
      </c>
    </row>
    <row r="74" spans="1:53" x14ac:dyDescent="0.25">
      <c r="A74" s="678">
        <v>41392</v>
      </c>
      <c r="B74" s="145" t="s">
        <v>286</v>
      </c>
      <c r="C74" s="146" t="s">
        <v>287</v>
      </c>
      <c r="D74" s="147">
        <v>87</v>
      </c>
      <c r="E74" s="148" t="s">
        <v>12</v>
      </c>
      <c r="F74" s="148">
        <v>60</v>
      </c>
      <c r="G74" s="147" t="s">
        <v>216</v>
      </c>
      <c r="H74" s="149"/>
      <c r="I74" s="149">
        <v>24</v>
      </c>
      <c r="J74" s="150">
        <v>3467.15</v>
      </c>
      <c r="K74" s="151">
        <f t="shared" si="26"/>
        <v>30860.00498968894</v>
      </c>
      <c r="L74" s="152">
        <v>97269333</v>
      </c>
      <c r="M74" s="153">
        <f t="shared" si="24"/>
        <v>9726933.3000000007</v>
      </c>
      <c r="N74" s="153"/>
      <c r="O74" s="150">
        <f t="shared" si="37"/>
        <v>106996266.3</v>
      </c>
      <c r="P74" s="154" t="s">
        <v>7</v>
      </c>
      <c r="S74" s="494">
        <v>41379</v>
      </c>
      <c r="T74" s="67" t="s">
        <v>176</v>
      </c>
      <c r="U74" s="495" t="s">
        <v>177</v>
      </c>
      <c r="V74" s="66">
        <v>110</v>
      </c>
      <c r="W74" s="9" t="s">
        <v>10</v>
      </c>
      <c r="X74" s="9">
        <v>80</v>
      </c>
      <c r="Y74" s="66" t="s">
        <v>119</v>
      </c>
      <c r="Z74" s="11">
        <v>20</v>
      </c>
      <c r="AA74" s="11"/>
      <c r="AB74" s="2">
        <v>494</v>
      </c>
      <c r="AC74" s="1">
        <f>(AD74/AB74)*1.101</f>
        <v>3441.2958522267204</v>
      </c>
      <c r="AD74" s="4">
        <v>1544051</v>
      </c>
      <c r="AE74" s="13">
        <f>AD74*10%</f>
        <v>154405.1</v>
      </c>
      <c r="AF74" s="13">
        <f>AD74*0.1%</f>
        <v>1544.0509999999999</v>
      </c>
      <c r="AG74" s="2">
        <f>AF74+AE74+AD74</f>
        <v>1700000.1510000001</v>
      </c>
      <c r="AH74" s="3" t="s">
        <v>178</v>
      </c>
      <c r="AL74" s="144">
        <v>41379</v>
      </c>
      <c r="AM74" s="145" t="s">
        <v>251</v>
      </c>
      <c r="AN74" s="146" t="s">
        <v>252</v>
      </c>
      <c r="AO74" s="147">
        <v>87</v>
      </c>
      <c r="AP74" s="148" t="s">
        <v>12</v>
      </c>
      <c r="AQ74" s="148">
        <v>60</v>
      </c>
      <c r="AR74" s="147" t="s">
        <v>231</v>
      </c>
      <c r="AS74" s="149"/>
      <c r="AT74" s="149">
        <v>22</v>
      </c>
      <c r="AU74" s="150">
        <v>4498.95</v>
      </c>
      <c r="AV74" s="151">
        <f t="shared" si="30"/>
        <v>30860.005067849168</v>
      </c>
      <c r="AW74" s="152">
        <v>126216018</v>
      </c>
      <c r="AX74" s="153">
        <f t="shared" si="31"/>
        <v>12621601.800000001</v>
      </c>
      <c r="AY74" s="153"/>
      <c r="AZ74" s="150">
        <f t="shared" si="32"/>
        <v>138837619.80000001</v>
      </c>
      <c r="BA74" s="154" t="s">
        <v>7</v>
      </c>
    </row>
    <row r="75" spans="1:53" x14ac:dyDescent="0.25">
      <c r="A75" s="678">
        <v>41392</v>
      </c>
      <c r="B75" s="145" t="s">
        <v>288</v>
      </c>
      <c r="C75" s="146" t="s">
        <v>289</v>
      </c>
      <c r="D75" s="147">
        <v>87</v>
      </c>
      <c r="E75" s="148" t="s">
        <v>12</v>
      </c>
      <c r="F75" s="148">
        <v>60</v>
      </c>
      <c r="G75" s="147" t="s">
        <v>231</v>
      </c>
      <c r="H75" s="149"/>
      <c r="I75" s="149">
        <v>30</v>
      </c>
      <c r="J75" s="150">
        <v>5766.85</v>
      </c>
      <c r="K75" s="151">
        <f t="shared" si="26"/>
        <v>30860.005063422839</v>
      </c>
      <c r="L75" s="152">
        <v>161786382</v>
      </c>
      <c r="M75" s="153">
        <f t="shared" si="24"/>
        <v>16178638.200000001</v>
      </c>
      <c r="N75" s="153"/>
      <c r="O75" s="150">
        <f t="shared" si="37"/>
        <v>177965020.19999999</v>
      </c>
      <c r="P75" s="154" t="s">
        <v>7</v>
      </c>
      <c r="S75" s="494">
        <v>41380</v>
      </c>
      <c r="T75" s="67" t="s">
        <v>184</v>
      </c>
      <c r="U75" s="495" t="s">
        <v>185</v>
      </c>
      <c r="V75" s="66">
        <v>112</v>
      </c>
      <c r="W75" s="9" t="s">
        <v>10</v>
      </c>
      <c r="X75" s="9">
        <v>80</v>
      </c>
      <c r="Y75" s="66" t="s">
        <v>186</v>
      </c>
      <c r="Z75" s="11">
        <v>20</v>
      </c>
      <c r="AA75" s="11"/>
      <c r="AB75" s="2">
        <v>494</v>
      </c>
      <c r="AC75" s="1">
        <f>(AD75/AB75)*1.101</f>
        <v>3441.2958522267204</v>
      </c>
      <c r="AD75" s="4">
        <v>1544051</v>
      </c>
      <c r="AE75" s="13">
        <f>AD75*10%</f>
        <v>154405.1</v>
      </c>
      <c r="AF75" s="13">
        <f>AD75*0.1%</f>
        <v>1544.0509999999999</v>
      </c>
      <c r="AG75" s="2">
        <f>AF75+AE75+AD75</f>
        <v>1700000.1510000001</v>
      </c>
      <c r="AH75" s="3" t="s">
        <v>178</v>
      </c>
      <c r="AL75" s="144">
        <v>41380</v>
      </c>
      <c r="AM75" s="145" t="s">
        <v>253</v>
      </c>
      <c r="AN75" s="146" t="s">
        <v>254</v>
      </c>
      <c r="AO75" s="147">
        <v>87</v>
      </c>
      <c r="AP75" s="148" t="s">
        <v>12</v>
      </c>
      <c r="AQ75" s="148">
        <v>60</v>
      </c>
      <c r="AR75" s="147" t="s">
        <v>231</v>
      </c>
      <c r="AS75" s="149"/>
      <c r="AT75" s="149">
        <v>30</v>
      </c>
      <c r="AU75" s="150">
        <v>6206.75</v>
      </c>
      <c r="AV75" s="151">
        <f t="shared" si="30"/>
        <v>30860.00496233939</v>
      </c>
      <c r="AW75" s="152">
        <v>174127578</v>
      </c>
      <c r="AX75" s="153">
        <f t="shared" si="31"/>
        <v>17412757.800000001</v>
      </c>
      <c r="AY75" s="153"/>
      <c r="AZ75" s="150">
        <f t="shared" si="32"/>
        <v>191540335.80000001</v>
      </c>
      <c r="BA75" s="154" t="s">
        <v>7</v>
      </c>
    </row>
    <row r="76" spans="1:53" x14ac:dyDescent="0.25">
      <c r="A76" s="678">
        <v>41392</v>
      </c>
      <c r="B76" s="145" t="s">
        <v>290</v>
      </c>
      <c r="C76" s="146" t="s">
        <v>291</v>
      </c>
      <c r="D76" s="147">
        <v>87</v>
      </c>
      <c r="E76" s="148" t="s">
        <v>12</v>
      </c>
      <c r="F76" s="148">
        <v>60</v>
      </c>
      <c r="G76" s="147" t="s">
        <v>231</v>
      </c>
      <c r="H76" s="149"/>
      <c r="I76" s="149">
        <v>10</v>
      </c>
      <c r="J76" s="150">
        <v>1921.15</v>
      </c>
      <c r="K76" s="151">
        <f t="shared" si="26"/>
        <v>30860.005153163471</v>
      </c>
      <c r="L76" s="152">
        <v>53896999</v>
      </c>
      <c r="M76" s="153">
        <f t="shared" si="24"/>
        <v>5389699.9000000004</v>
      </c>
      <c r="N76" s="153"/>
      <c r="O76" s="150">
        <f t="shared" si="37"/>
        <v>59286698.899999999</v>
      </c>
      <c r="P76" s="154" t="s">
        <v>7</v>
      </c>
      <c r="S76" s="494">
        <v>41382</v>
      </c>
      <c r="T76" s="67" t="s">
        <v>108</v>
      </c>
      <c r="U76" s="495" t="s">
        <v>109</v>
      </c>
      <c r="V76" s="66">
        <v>114</v>
      </c>
      <c r="W76" s="9" t="s">
        <v>10</v>
      </c>
      <c r="X76" s="9">
        <v>50</v>
      </c>
      <c r="Y76" s="66" t="s">
        <v>110</v>
      </c>
      <c r="Z76" s="11">
        <v>74</v>
      </c>
      <c r="AA76" s="11"/>
      <c r="AB76" s="2">
        <v>1998</v>
      </c>
      <c r="AC76" s="1">
        <f>(AD76/AB76)*1.101</f>
        <v>4814.8151711711707</v>
      </c>
      <c r="AD76" s="4">
        <v>8737512</v>
      </c>
      <c r="AE76" s="13">
        <f>AD76*10%</f>
        <v>873751.20000000007</v>
      </c>
      <c r="AF76" s="13">
        <f>AD76*0.1%</f>
        <v>8737.5120000000006</v>
      </c>
      <c r="AG76" s="2">
        <f>AF76+AE76+AD76</f>
        <v>9620000.7119999994</v>
      </c>
      <c r="AH76" s="3" t="s">
        <v>99</v>
      </c>
      <c r="AL76" s="144">
        <v>41380</v>
      </c>
      <c r="AM76" s="145" t="s">
        <v>255</v>
      </c>
      <c r="AN76" s="146" t="s">
        <v>256</v>
      </c>
      <c r="AO76" s="147">
        <v>87</v>
      </c>
      <c r="AP76" s="148" t="s">
        <v>12</v>
      </c>
      <c r="AQ76" s="148">
        <v>60</v>
      </c>
      <c r="AR76" s="147" t="s">
        <v>231</v>
      </c>
      <c r="AS76" s="149"/>
      <c r="AT76" s="149">
        <v>16</v>
      </c>
      <c r="AU76" s="150">
        <v>3139.4</v>
      </c>
      <c r="AV76" s="151">
        <f t="shared" si="30"/>
        <v>30860.004905395937</v>
      </c>
      <c r="AW76" s="152">
        <v>88074454</v>
      </c>
      <c r="AX76" s="153">
        <f t="shared" si="31"/>
        <v>8807445.4000000004</v>
      </c>
      <c r="AY76" s="153"/>
      <c r="AZ76" s="150">
        <f t="shared" si="32"/>
        <v>96881899.400000006</v>
      </c>
      <c r="BA76" s="154" t="s">
        <v>7</v>
      </c>
    </row>
    <row r="77" spans="1:53" x14ac:dyDescent="0.25">
      <c r="A77" s="678">
        <v>41392</v>
      </c>
      <c r="B77" s="145" t="s">
        <v>292</v>
      </c>
      <c r="C77" s="146" t="s">
        <v>293</v>
      </c>
      <c r="D77" s="147">
        <v>87</v>
      </c>
      <c r="E77" s="148" t="s">
        <v>12</v>
      </c>
      <c r="F77" s="148">
        <v>60</v>
      </c>
      <c r="G77" s="147" t="s">
        <v>216</v>
      </c>
      <c r="H77" s="149"/>
      <c r="I77" s="149">
        <v>9</v>
      </c>
      <c r="J77" s="150">
        <v>1317.95</v>
      </c>
      <c r="K77" s="151">
        <f t="shared" si="26"/>
        <v>30860.004856026404</v>
      </c>
      <c r="L77" s="152">
        <v>36974494</v>
      </c>
      <c r="M77" s="153">
        <f t="shared" si="24"/>
        <v>3697449.4000000004</v>
      </c>
      <c r="N77" s="153"/>
      <c r="O77" s="150">
        <f t="shared" si="37"/>
        <v>40671943.399999999</v>
      </c>
      <c r="P77" s="154" t="s">
        <v>7</v>
      </c>
      <c r="S77" s="494">
        <v>41388</v>
      </c>
      <c r="T77" s="67" t="s">
        <v>139</v>
      </c>
      <c r="U77" s="495" t="s">
        <v>140</v>
      </c>
      <c r="V77" s="66">
        <v>122</v>
      </c>
      <c r="W77" s="9" t="s">
        <v>10</v>
      </c>
      <c r="X77" s="9">
        <v>80</v>
      </c>
      <c r="Y77" s="66" t="s">
        <v>141</v>
      </c>
      <c r="Z77" s="11">
        <v>2</v>
      </c>
      <c r="AA77" s="11"/>
      <c r="AB77" s="2">
        <v>49.4</v>
      </c>
      <c r="AC77" s="1">
        <f>(AD77/AB77)*1.101</f>
        <v>3441.2936234817817</v>
      </c>
      <c r="AD77" s="4">
        <v>154405</v>
      </c>
      <c r="AE77" s="13">
        <f>AD77*10%</f>
        <v>15440.5</v>
      </c>
      <c r="AF77" s="13">
        <f>AD77*0.1%</f>
        <v>154.405</v>
      </c>
      <c r="AG77" s="2">
        <f>AF77+AE77+AD77</f>
        <v>169999.905</v>
      </c>
      <c r="AH77" s="3" t="s">
        <v>142</v>
      </c>
      <c r="AL77" s="144">
        <v>41381</v>
      </c>
      <c r="AM77" s="145" t="s">
        <v>257</v>
      </c>
      <c r="AN77" s="146" t="s">
        <v>258</v>
      </c>
      <c r="AO77" s="147">
        <v>87</v>
      </c>
      <c r="AP77" s="148" t="s">
        <v>12</v>
      </c>
      <c r="AQ77" s="148">
        <v>60</v>
      </c>
      <c r="AR77" s="147" t="s">
        <v>216</v>
      </c>
      <c r="AS77" s="149"/>
      <c r="AT77" s="149">
        <v>36</v>
      </c>
      <c r="AU77" s="150">
        <v>5492.4</v>
      </c>
      <c r="AV77" s="151">
        <f t="shared" si="30"/>
        <v>30860.004915883772</v>
      </c>
      <c r="AW77" s="152">
        <v>154086810</v>
      </c>
      <c r="AX77" s="153">
        <f t="shared" si="31"/>
        <v>15408681</v>
      </c>
      <c r="AY77" s="153"/>
      <c r="AZ77" s="150">
        <f t="shared" si="32"/>
        <v>169495491</v>
      </c>
      <c r="BA77" s="154" t="s">
        <v>7</v>
      </c>
    </row>
    <row r="78" spans="1:53" x14ac:dyDescent="0.25">
      <c r="A78" s="678">
        <v>41393</v>
      </c>
      <c r="B78" s="145" t="s">
        <v>294</v>
      </c>
      <c r="C78" s="146" t="s">
        <v>295</v>
      </c>
      <c r="D78" s="147">
        <v>87</v>
      </c>
      <c r="E78" s="148" t="s">
        <v>12</v>
      </c>
      <c r="F78" s="148">
        <v>60</v>
      </c>
      <c r="G78" s="147" t="s">
        <v>216</v>
      </c>
      <c r="H78" s="149"/>
      <c r="I78" s="149">
        <v>36</v>
      </c>
      <c r="J78" s="150">
        <v>4992.3</v>
      </c>
      <c r="K78" s="151">
        <f t="shared" si="26"/>
        <v>30860.005007711876</v>
      </c>
      <c r="L78" s="152">
        <v>140056730</v>
      </c>
      <c r="M78" s="153">
        <f t="shared" si="24"/>
        <v>14005673</v>
      </c>
      <c r="N78" s="153"/>
      <c r="O78" s="150">
        <f t="shared" si="37"/>
        <v>154062403</v>
      </c>
      <c r="P78" s="154" t="s">
        <v>7</v>
      </c>
      <c r="S78" s="494"/>
      <c r="T78" s="67"/>
      <c r="U78" s="495"/>
      <c r="V78" s="66"/>
      <c r="W78" s="9"/>
      <c r="X78" s="9"/>
      <c r="Y78" s="66"/>
      <c r="Z78" s="11"/>
      <c r="AA78" s="11"/>
      <c r="AB78" s="2">
        <f>SUM(AB73:AB77)</f>
        <v>3791.4</v>
      </c>
      <c r="AC78" s="1"/>
      <c r="AD78" s="2">
        <f>SUM(AD73:AD77)</f>
        <v>15756586</v>
      </c>
      <c r="AE78" s="2"/>
      <c r="AF78" s="13"/>
      <c r="AG78" s="2"/>
      <c r="AH78" s="3"/>
      <c r="AL78" s="144">
        <v>41381</v>
      </c>
      <c r="AM78" s="145" t="s">
        <v>257</v>
      </c>
      <c r="AN78" s="146" t="s">
        <v>259</v>
      </c>
      <c r="AO78" s="147">
        <v>87</v>
      </c>
      <c r="AP78" s="148" t="s">
        <v>12</v>
      </c>
      <c r="AQ78" s="148">
        <v>60</v>
      </c>
      <c r="AR78" s="147" t="s">
        <v>231</v>
      </c>
      <c r="AS78" s="149"/>
      <c r="AT78" s="149">
        <v>22</v>
      </c>
      <c r="AU78" s="150">
        <v>4489.25</v>
      </c>
      <c r="AV78" s="151">
        <f t="shared" si="30"/>
        <v>30860.005101074792</v>
      </c>
      <c r="AW78" s="152">
        <v>125943889</v>
      </c>
      <c r="AX78" s="153">
        <f t="shared" si="31"/>
        <v>12594388.9</v>
      </c>
      <c r="AY78" s="153"/>
      <c r="AZ78" s="150">
        <f t="shared" si="32"/>
        <v>138538277.90000001</v>
      </c>
      <c r="BA78" s="154" t="s">
        <v>7</v>
      </c>
    </row>
    <row r="79" spans="1:53" x14ac:dyDescent="0.25">
      <c r="A79" s="678">
        <v>41393</v>
      </c>
      <c r="B79" s="145" t="s">
        <v>296</v>
      </c>
      <c r="C79" s="146" t="s">
        <v>297</v>
      </c>
      <c r="D79" s="147">
        <v>87</v>
      </c>
      <c r="E79" s="148" t="s">
        <v>12</v>
      </c>
      <c r="F79" s="148">
        <v>60</v>
      </c>
      <c r="G79" s="147" t="s">
        <v>216</v>
      </c>
      <c r="H79" s="149"/>
      <c r="I79" s="149">
        <v>35</v>
      </c>
      <c r="J79" s="150">
        <v>4790.7</v>
      </c>
      <c r="K79" s="151">
        <f t="shared" si="26"/>
        <v>30860.005072327636</v>
      </c>
      <c r="L79" s="152">
        <v>134400933</v>
      </c>
      <c r="M79" s="153">
        <f t="shared" si="24"/>
        <v>13440093.300000001</v>
      </c>
      <c r="N79" s="153"/>
      <c r="O79" s="150">
        <f t="shared" si="37"/>
        <v>147841026.30000001</v>
      </c>
      <c r="P79" s="154" t="s">
        <v>7</v>
      </c>
      <c r="S79" s="494">
        <v>41366</v>
      </c>
      <c r="T79" s="67" t="s">
        <v>96</v>
      </c>
      <c r="U79" s="495" t="s">
        <v>97</v>
      </c>
      <c r="V79" s="66">
        <v>92</v>
      </c>
      <c r="W79" s="9" t="s">
        <v>72</v>
      </c>
      <c r="X79" s="9">
        <v>120</v>
      </c>
      <c r="Y79" s="66" t="s">
        <v>98</v>
      </c>
      <c r="Z79" s="11">
        <v>8</v>
      </c>
      <c r="AA79" s="11"/>
      <c r="AB79" s="2">
        <v>198</v>
      </c>
      <c r="AC79" s="1">
        <f>(AD79/AB79)*1.101</f>
        <v>13151.517287878789</v>
      </c>
      <c r="AD79" s="4">
        <v>2365123</v>
      </c>
      <c r="AE79" s="13">
        <f>AD79*10%</f>
        <v>236512.30000000002</v>
      </c>
      <c r="AF79" s="13">
        <f>AD79*0.1%</f>
        <v>2365.123</v>
      </c>
      <c r="AG79" s="2">
        <f>AF79+AE79+AD79</f>
        <v>2604000.423</v>
      </c>
      <c r="AH79" s="3" t="s">
        <v>99</v>
      </c>
      <c r="AL79" s="144">
        <v>41382</v>
      </c>
      <c r="AM79" s="145" t="s">
        <v>260</v>
      </c>
      <c r="AN79" s="146" t="s">
        <v>261</v>
      </c>
      <c r="AO79" s="147">
        <v>87</v>
      </c>
      <c r="AP79" s="148" t="s">
        <v>12</v>
      </c>
      <c r="AQ79" s="148">
        <v>60</v>
      </c>
      <c r="AR79" s="147" t="s">
        <v>231</v>
      </c>
      <c r="AS79" s="149"/>
      <c r="AT79" s="149">
        <v>24</v>
      </c>
      <c r="AU79" s="150">
        <v>4900.25</v>
      </c>
      <c r="AV79" s="151">
        <f t="shared" si="30"/>
        <v>30860.005081373401</v>
      </c>
      <c r="AW79" s="152">
        <v>137474309</v>
      </c>
      <c r="AX79" s="153">
        <f t="shared" si="31"/>
        <v>13747430.9</v>
      </c>
      <c r="AY79" s="153"/>
      <c r="AZ79" s="150">
        <f t="shared" si="32"/>
        <v>151221739.90000001</v>
      </c>
      <c r="BA79" s="154" t="s">
        <v>7</v>
      </c>
    </row>
    <row r="80" spans="1:53" x14ac:dyDescent="0.25">
      <c r="A80" s="678">
        <v>41393</v>
      </c>
      <c r="B80" s="145" t="s">
        <v>298</v>
      </c>
      <c r="C80" s="146" t="s">
        <v>299</v>
      </c>
      <c r="D80" s="147">
        <v>87</v>
      </c>
      <c r="E80" s="148" t="s">
        <v>12</v>
      </c>
      <c r="F80" s="148">
        <v>60</v>
      </c>
      <c r="G80" s="147" t="s">
        <v>231</v>
      </c>
      <c r="H80" s="149"/>
      <c r="I80" s="149">
        <v>9</v>
      </c>
      <c r="J80" s="150">
        <v>1738.95</v>
      </c>
      <c r="K80" s="151">
        <f t="shared" si="26"/>
        <v>30860.005175536964</v>
      </c>
      <c r="L80" s="152">
        <v>48785460</v>
      </c>
      <c r="M80" s="153">
        <f t="shared" si="24"/>
        <v>4878546</v>
      </c>
      <c r="N80" s="153"/>
      <c r="O80" s="150">
        <f t="shared" si="37"/>
        <v>53664006</v>
      </c>
      <c r="P80" s="154" t="s">
        <v>7</v>
      </c>
      <c r="Q80" s="19"/>
      <c r="R80" s="19"/>
      <c r="S80" s="494">
        <v>41366</v>
      </c>
      <c r="T80" s="67" t="s">
        <v>96</v>
      </c>
      <c r="U80" s="495" t="s">
        <v>97</v>
      </c>
      <c r="V80" s="66">
        <v>92</v>
      </c>
      <c r="W80" s="9" t="s">
        <v>72</v>
      </c>
      <c r="X80" s="9">
        <v>120</v>
      </c>
      <c r="Y80" s="66" t="s">
        <v>100</v>
      </c>
      <c r="Z80" s="11"/>
      <c r="AA80" s="11">
        <v>20</v>
      </c>
      <c r="AB80" s="2">
        <v>188.4</v>
      </c>
      <c r="AC80" s="1">
        <f>(AD80/AB80)*1.101</f>
        <v>16162.422866242037</v>
      </c>
      <c r="AD80" s="4">
        <v>2765668</v>
      </c>
      <c r="AE80" s="13">
        <f>AD80*10%</f>
        <v>276566.8</v>
      </c>
      <c r="AF80" s="13">
        <f>AD80*0.1%</f>
        <v>2765.6680000000001</v>
      </c>
      <c r="AG80" s="2">
        <f>AF80+AE80+AD80</f>
        <v>3045000.4679999999</v>
      </c>
      <c r="AH80" s="3" t="s">
        <v>99</v>
      </c>
      <c r="AI80" s="19"/>
      <c r="AJ80" s="19"/>
      <c r="AK80" s="20"/>
      <c r="AL80" s="144">
        <v>41382</v>
      </c>
      <c r="AM80" s="145" t="s">
        <v>262</v>
      </c>
      <c r="AN80" s="146" t="s">
        <v>263</v>
      </c>
      <c r="AO80" s="147">
        <v>87</v>
      </c>
      <c r="AP80" s="148" t="s">
        <v>12</v>
      </c>
      <c r="AQ80" s="148">
        <v>60</v>
      </c>
      <c r="AR80" s="147" t="s">
        <v>216</v>
      </c>
      <c r="AS80" s="149"/>
      <c r="AT80" s="149">
        <v>33</v>
      </c>
      <c r="AU80" s="150">
        <v>5023.3999999999996</v>
      </c>
      <c r="AV80" s="151">
        <f t="shared" si="30"/>
        <v>30860.004897081664</v>
      </c>
      <c r="AW80" s="152">
        <v>140929226</v>
      </c>
      <c r="AX80" s="153">
        <f t="shared" si="31"/>
        <v>14092922.600000001</v>
      </c>
      <c r="AY80" s="153"/>
      <c r="AZ80" s="150">
        <f t="shared" si="32"/>
        <v>155022148.59999999</v>
      </c>
      <c r="BA80" s="154" t="s">
        <v>7</v>
      </c>
    </row>
    <row r="81" spans="1:53" x14ac:dyDescent="0.25">
      <c r="A81" s="678">
        <v>41393</v>
      </c>
      <c r="B81" s="145" t="s">
        <v>300</v>
      </c>
      <c r="C81" s="146" t="s">
        <v>301</v>
      </c>
      <c r="D81" s="147">
        <v>87</v>
      </c>
      <c r="E81" s="148" t="s">
        <v>12</v>
      </c>
      <c r="F81" s="148">
        <v>60</v>
      </c>
      <c r="G81" s="147" t="s">
        <v>216</v>
      </c>
      <c r="H81" s="149"/>
      <c r="I81" s="149">
        <v>36</v>
      </c>
      <c r="J81" s="150">
        <v>4902.8999999999996</v>
      </c>
      <c r="K81" s="151">
        <f t="shared" si="26"/>
        <v>30860.004956250385</v>
      </c>
      <c r="L81" s="152">
        <v>137548653</v>
      </c>
      <c r="M81" s="153">
        <f t="shared" si="24"/>
        <v>13754865.300000001</v>
      </c>
      <c r="N81" s="153"/>
      <c r="O81" s="150">
        <f t="shared" si="37"/>
        <v>151303518.30000001</v>
      </c>
      <c r="P81" s="154" t="s">
        <v>7</v>
      </c>
      <c r="Q81" s="19"/>
      <c r="R81" s="19"/>
      <c r="S81" s="494">
        <v>41379</v>
      </c>
      <c r="T81" s="67" t="s">
        <v>101</v>
      </c>
      <c r="U81" s="495" t="s">
        <v>102</v>
      </c>
      <c r="V81" s="66">
        <v>109</v>
      </c>
      <c r="W81" s="9" t="s">
        <v>72</v>
      </c>
      <c r="X81" s="9">
        <v>120</v>
      </c>
      <c r="Y81" s="66" t="s">
        <v>103</v>
      </c>
      <c r="Z81" s="11"/>
      <c r="AA81" s="11">
        <v>40</v>
      </c>
      <c r="AB81" s="2">
        <v>376.8</v>
      </c>
      <c r="AC81" s="1">
        <f>(AD81/AB81)*1.101</f>
        <v>16162.419944267514</v>
      </c>
      <c r="AD81" s="4">
        <v>5531335</v>
      </c>
      <c r="AE81" s="13">
        <f>AD81*10%</f>
        <v>553133.5</v>
      </c>
      <c r="AF81" s="13">
        <f>AD81*0.1%</f>
        <v>5531.335</v>
      </c>
      <c r="AG81" s="2">
        <f>AF81+AE81+AD81</f>
        <v>6089999.835</v>
      </c>
      <c r="AH81" s="3" t="s">
        <v>99</v>
      </c>
      <c r="AI81" s="19"/>
      <c r="AJ81" s="19"/>
      <c r="AL81" s="144">
        <v>41382</v>
      </c>
      <c r="AM81" s="145" t="s">
        <v>264</v>
      </c>
      <c r="AN81" s="146" t="s">
        <v>265</v>
      </c>
      <c r="AO81" s="147">
        <v>113</v>
      </c>
      <c r="AP81" s="148" t="s">
        <v>19</v>
      </c>
      <c r="AQ81" s="148">
        <v>96</v>
      </c>
      <c r="AR81" s="147" t="s">
        <v>119</v>
      </c>
      <c r="AS81" s="149"/>
      <c r="AT81" s="149">
        <v>18</v>
      </c>
      <c r="AU81" s="150">
        <v>561.6</v>
      </c>
      <c r="AV81" s="151">
        <f t="shared" si="30"/>
        <v>26125.000000000004</v>
      </c>
      <c r="AW81" s="152">
        <v>13338000</v>
      </c>
      <c r="AX81" s="153">
        <f t="shared" si="31"/>
        <v>1333800</v>
      </c>
      <c r="AY81" s="153">
        <f>+AW81*0.1%</f>
        <v>13338</v>
      </c>
      <c r="AZ81" s="150">
        <f t="shared" si="32"/>
        <v>14685138</v>
      </c>
      <c r="BA81" s="154" t="s">
        <v>7</v>
      </c>
    </row>
    <row r="82" spans="1:53" x14ac:dyDescent="0.25">
      <c r="A82" s="678">
        <v>41393</v>
      </c>
      <c r="B82" s="145" t="s">
        <v>302</v>
      </c>
      <c r="C82" s="146" t="s">
        <v>303</v>
      </c>
      <c r="D82" s="147">
        <v>87</v>
      </c>
      <c r="E82" s="148" t="s">
        <v>12</v>
      </c>
      <c r="F82" s="148">
        <v>60</v>
      </c>
      <c r="G82" s="147" t="s">
        <v>216</v>
      </c>
      <c r="H82" s="149"/>
      <c r="I82" s="149">
        <v>25</v>
      </c>
      <c r="J82" s="150">
        <v>3564.7</v>
      </c>
      <c r="K82" s="151">
        <f t="shared" si="26"/>
        <v>30860.004881196175</v>
      </c>
      <c r="L82" s="152">
        <v>100006054</v>
      </c>
      <c r="M82" s="153">
        <f t="shared" si="24"/>
        <v>10000605.4</v>
      </c>
      <c r="N82" s="153"/>
      <c r="O82" s="150">
        <f t="shared" si="37"/>
        <v>110006659.40000001</v>
      </c>
      <c r="P82" s="154" t="s">
        <v>7</v>
      </c>
      <c r="S82" s="494">
        <v>41388</v>
      </c>
      <c r="T82" s="67" t="s">
        <v>121</v>
      </c>
      <c r="U82" s="495" t="s">
        <v>122</v>
      </c>
      <c r="V82" s="66">
        <v>121</v>
      </c>
      <c r="W82" s="9" t="s">
        <v>8</v>
      </c>
      <c r="X82" s="9">
        <v>120</v>
      </c>
      <c r="Y82" s="66" t="s">
        <v>203</v>
      </c>
      <c r="Z82" s="11">
        <v>16</v>
      </c>
      <c r="AA82" s="11"/>
      <c r="AB82" s="2">
        <v>396</v>
      </c>
      <c r="AC82" s="1">
        <f>(AD82/AB82)*1.101</f>
        <v>13151.514507575757</v>
      </c>
      <c r="AD82" s="4">
        <v>4730245</v>
      </c>
      <c r="AE82" s="13">
        <f>AD82*10%</f>
        <v>473024.5</v>
      </c>
      <c r="AF82" s="13">
        <f>AD82*0.1%</f>
        <v>4730.2449999999999</v>
      </c>
      <c r="AG82" s="2">
        <f>AF82+AE82+AD82</f>
        <v>5207999.7450000001</v>
      </c>
      <c r="AH82" s="3" t="s">
        <v>99</v>
      </c>
      <c r="AK82" s="20"/>
      <c r="AL82" s="144">
        <v>41383</v>
      </c>
      <c r="AM82" s="145" t="s">
        <v>266</v>
      </c>
      <c r="AN82" s="146" t="s">
        <v>267</v>
      </c>
      <c r="AO82" s="147">
        <v>87</v>
      </c>
      <c r="AP82" s="148" t="s">
        <v>12</v>
      </c>
      <c r="AQ82" s="148">
        <v>60</v>
      </c>
      <c r="AR82" s="147" t="s">
        <v>231</v>
      </c>
      <c r="AS82" s="149"/>
      <c r="AT82" s="149">
        <v>32</v>
      </c>
      <c r="AU82" s="150">
        <v>6472.6</v>
      </c>
      <c r="AV82" s="151">
        <f t="shared" si="30"/>
        <v>30860.00494391744</v>
      </c>
      <c r="AW82" s="152">
        <v>181585880</v>
      </c>
      <c r="AX82" s="153">
        <f t="shared" si="31"/>
        <v>18158588</v>
      </c>
      <c r="AY82" s="153"/>
      <c r="AZ82" s="150">
        <f t="shared" si="32"/>
        <v>199744468</v>
      </c>
      <c r="BA82" s="154" t="s">
        <v>7</v>
      </c>
    </row>
    <row r="83" spans="1:53" x14ac:dyDescent="0.25">
      <c r="A83" s="680">
        <v>41365</v>
      </c>
      <c r="B83" s="135" t="s">
        <v>147</v>
      </c>
      <c r="C83" s="136" t="s">
        <v>148</v>
      </c>
      <c r="D83" s="137">
        <v>14</v>
      </c>
      <c r="E83" s="138" t="s">
        <v>9</v>
      </c>
      <c r="F83" s="138">
        <v>28</v>
      </c>
      <c r="G83" s="137" t="s">
        <v>149</v>
      </c>
      <c r="H83" s="139">
        <v>1500</v>
      </c>
      <c r="I83" s="139"/>
      <c r="J83" s="140">
        <f t="shared" ref="J83:J91" si="40">H83*5.46</f>
        <v>8190</v>
      </c>
      <c r="K83" s="141">
        <f t="shared" ref="K83:K91" si="41">L83/H83*1.101</f>
        <v>70999.999830000001</v>
      </c>
      <c r="L83" s="140">
        <v>96730245</v>
      </c>
      <c r="M83" s="140">
        <f t="shared" si="24"/>
        <v>9673024.5</v>
      </c>
      <c r="N83" s="140">
        <f t="shared" ref="N83:N91" si="42">L83*0.1%</f>
        <v>96730.244999999995</v>
      </c>
      <c r="O83" s="140">
        <f t="shared" si="37"/>
        <v>106499999.745</v>
      </c>
      <c r="P83" s="141" t="s">
        <v>142</v>
      </c>
      <c r="S83" s="494">
        <v>41387</v>
      </c>
      <c r="T83" s="67" t="s">
        <v>115</v>
      </c>
      <c r="U83" s="495" t="s">
        <v>116</v>
      </c>
      <c r="V83" s="66">
        <v>118</v>
      </c>
      <c r="W83" s="9" t="s">
        <v>44</v>
      </c>
      <c r="X83" s="9">
        <v>120</v>
      </c>
      <c r="Y83" s="66" t="s">
        <v>103</v>
      </c>
      <c r="Z83" s="11"/>
      <c r="AA83" s="11">
        <v>40</v>
      </c>
      <c r="AB83" s="2">
        <v>376.8</v>
      </c>
      <c r="AC83" s="1">
        <f>(AD83/AB83)*1.101</f>
        <v>16162.419944267514</v>
      </c>
      <c r="AD83" s="4">
        <v>5531335</v>
      </c>
      <c r="AE83" s="13">
        <f>AD83*10%</f>
        <v>553133.5</v>
      </c>
      <c r="AF83" s="13">
        <f>AD83*0.1%</f>
        <v>5531.335</v>
      </c>
      <c r="AG83" s="2">
        <f>AF83+AE83+AD83</f>
        <v>6089999.835</v>
      </c>
      <c r="AH83" s="3" t="s">
        <v>99</v>
      </c>
      <c r="AK83" s="19"/>
      <c r="AL83" s="144">
        <v>41383</v>
      </c>
      <c r="AM83" s="145" t="s">
        <v>268</v>
      </c>
      <c r="AN83" s="146" t="s">
        <v>269</v>
      </c>
      <c r="AO83" s="147">
        <v>87</v>
      </c>
      <c r="AP83" s="148" t="s">
        <v>12</v>
      </c>
      <c r="AQ83" s="148">
        <v>60</v>
      </c>
      <c r="AR83" s="147" t="s">
        <v>216</v>
      </c>
      <c r="AS83" s="149"/>
      <c r="AT83" s="149">
        <v>21</v>
      </c>
      <c r="AU83" s="150">
        <v>3109.8</v>
      </c>
      <c r="AV83" s="151">
        <f t="shared" si="30"/>
        <v>30860.005145025407</v>
      </c>
      <c r="AW83" s="152">
        <v>87244040</v>
      </c>
      <c r="AX83" s="153">
        <f t="shared" si="31"/>
        <v>8724404</v>
      </c>
      <c r="AY83" s="153"/>
      <c r="AZ83" s="150">
        <f t="shared" si="32"/>
        <v>95968444</v>
      </c>
      <c r="BA83" s="154" t="s">
        <v>7</v>
      </c>
    </row>
    <row r="84" spans="1:53" x14ac:dyDescent="0.25">
      <c r="A84" s="680">
        <v>41366</v>
      </c>
      <c r="B84" s="135" t="s">
        <v>171</v>
      </c>
      <c r="C84" s="136" t="s">
        <v>172</v>
      </c>
      <c r="D84" s="137">
        <v>15</v>
      </c>
      <c r="E84" s="138" t="s">
        <v>9</v>
      </c>
      <c r="F84" s="138">
        <v>28</v>
      </c>
      <c r="G84" s="137" t="s">
        <v>149</v>
      </c>
      <c r="H84" s="139">
        <v>1000</v>
      </c>
      <c r="I84" s="139"/>
      <c r="J84" s="140">
        <f t="shared" si="40"/>
        <v>5460</v>
      </c>
      <c r="K84" s="141">
        <f t="shared" si="41"/>
        <v>70999.999830000001</v>
      </c>
      <c r="L84" s="140">
        <v>64486830</v>
      </c>
      <c r="M84" s="140">
        <f t="shared" si="24"/>
        <v>6448683</v>
      </c>
      <c r="N84" s="140">
        <f t="shared" si="42"/>
        <v>64486.83</v>
      </c>
      <c r="O84" s="140">
        <f t="shared" si="37"/>
        <v>70999999.829999998</v>
      </c>
      <c r="P84" s="141" t="s">
        <v>173</v>
      </c>
      <c r="S84" s="494"/>
      <c r="T84" s="67"/>
      <c r="U84" s="495"/>
      <c r="V84" s="66"/>
      <c r="W84" s="9"/>
      <c r="X84" s="9"/>
      <c r="Y84" s="66"/>
      <c r="Z84" s="11"/>
      <c r="AA84" s="11"/>
      <c r="AB84" s="2">
        <f>SUM(AB79:AB83)</f>
        <v>1536</v>
      </c>
      <c r="AC84" s="1"/>
      <c r="AD84" s="2">
        <f>SUM(AD79:AD83)</f>
        <v>20923706</v>
      </c>
      <c r="AE84" s="13"/>
      <c r="AF84" s="13"/>
      <c r="AG84" s="2"/>
      <c r="AH84" s="3"/>
      <c r="AK84" s="32"/>
      <c r="AL84" s="144">
        <v>41386</v>
      </c>
      <c r="AM84" s="145" t="s">
        <v>270</v>
      </c>
      <c r="AN84" s="146" t="s">
        <v>271</v>
      </c>
      <c r="AO84" s="147">
        <v>87</v>
      </c>
      <c r="AP84" s="148" t="s">
        <v>12</v>
      </c>
      <c r="AQ84" s="148">
        <v>60</v>
      </c>
      <c r="AR84" s="147" t="s">
        <v>231</v>
      </c>
      <c r="AS84" s="149"/>
      <c r="AT84" s="149">
        <v>36</v>
      </c>
      <c r="AU84" s="150">
        <v>7209.2</v>
      </c>
      <c r="AV84" s="151">
        <f t="shared" si="30"/>
        <v>30860.005021361598</v>
      </c>
      <c r="AW84" s="152">
        <v>202250862</v>
      </c>
      <c r="AX84" s="153">
        <f t="shared" si="31"/>
        <v>20225086.200000003</v>
      </c>
      <c r="AY84" s="153"/>
      <c r="AZ84" s="150">
        <f t="shared" si="32"/>
        <v>222475948.19999999</v>
      </c>
      <c r="BA84" s="154" t="s">
        <v>7</v>
      </c>
    </row>
    <row r="85" spans="1:53" x14ac:dyDescent="0.25">
      <c r="A85" s="680">
        <v>41368</v>
      </c>
      <c r="B85" s="135" t="s">
        <v>209</v>
      </c>
      <c r="C85" s="136" t="s">
        <v>210</v>
      </c>
      <c r="D85" s="137">
        <v>17</v>
      </c>
      <c r="E85" s="138" t="s">
        <v>9</v>
      </c>
      <c r="F85" s="138">
        <v>28</v>
      </c>
      <c r="G85" s="137" t="s">
        <v>149</v>
      </c>
      <c r="H85" s="139">
        <v>100</v>
      </c>
      <c r="I85" s="139"/>
      <c r="J85" s="140">
        <f t="shared" si="40"/>
        <v>546</v>
      </c>
      <c r="K85" s="141">
        <f t="shared" si="41"/>
        <v>78950.001539999997</v>
      </c>
      <c r="L85" s="140">
        <v>7170754</v>
      </c>
      <c r="M85" s="140">
        <f t="shared" si="24"/>
        <v>717075.4</v>
      </c>
      <c r="N85" s="140">
        <f t="shared" si="42"/>
        <v>7170.7539999999999</v>
      </c>
      <c r="O85" s="140">
        <f t="shared" si="37"/>
        <v>7895000.1540000001</v>
      </c>
      <c r="P85" s="141" t="s">
        <v>211</v>
      </c>
      <c r="S85" s="494">
        <v>41365</v>
      </c>
      <c r="T85" s="67" t="s">
        <v>147</v>
      </c>
      <c r="U85" s="495" t="s">
        <v>148</v>
      </c>
      <c r="V85" s="66">
        <v>14</v>
      </c>
      <c r="W85" s="14" t="s">
        <v>9</v>
      </c>
      <c r="X85" s="14">
        <v>28</v>
      </c>
      <c r="Y85" s="66" t="s">
        <v>149</v>
      </c>
      <c r="Z85" s="15">
        <v>1500</v>
      </c>
      <c r="AA85" s="15"/>
      <c r="AB85" s="16">
        <f t="shared" ref="AB85:AB93" si="43">Z85*5.46</f>
        <v>8190</v>
      </c>
      <c r="AC85" s="7">
        <f t="shared" ref="AC85:AC93" si="44">AD85/Z85*1.101</f>
        <v>70999.999830000001</v>
      </c>
      <c r="AD85" s="16">
        <v>96730245</v>
      </c>
      <c r="AE85" s="6">
        <f t="shared" ref="AE85:AE93" si="45">AD85*10%</f>
        <v>9673024.5</v>
      </c>
      <c r="AF85" s="6">
        <f t="shared" ref="AF85:AF93" si="46">AD85*0.1%</f>
        <v>96730.244999999995</v>
      </c>
      <c r="AG85" s="16">
        <f t="shared" ref="AG85:AG93" si="47">AF85+AE85+AD85</f>
        <v>106499999.745</v>
      </c>
      <c r="AH85" s="7" t="s">
        <v>142</v>
      </c>
      <c r="AL85" s="144">
        <v>41386</v>
      </c>
      <c r="AM85" s="145" t="s">
        <v>272</v>
      </c>
      <c r="AN85" s="146" t="s">
        <v>273</v>
      </c>
      <c r="AO85" s="147">
        <v>87</v>
      </c>
      <c r="AP85" s="148" t="s">
        <v>12</v>
      </c>
      <c r="AQ85" s="148">
        <v>60</v>
      </c>
      <c r="AR85" s="147" t="s">
        <v>216</v>
      </c>
      <c r="AS85" s="149"/>
      <c r="AT85" s="149">
        <v>15</v>
      </c>
      <c r="AU85" s="150">
        <v>2176.9499999999998</v>
      </c>
      <c r="AV85" s="151">
        <f t="shared" si="30"/>
        <v>30860.005190748529</v>
      </c>
      <c r="AW85" s="152">
        <v>61073353</v>
      </c>
      <c r="AX85" s="153">
        <f t="shared" si="31"/>
        <v>6107335.3000000007</v>
      </c>
      <c r="AY85" s="153"/>
      <c r="AZ85" s="150">
        <f t="shared" si="32"/>
        <v>67180688.299999997</v>
      </c>
      <c r="BA85" s="154" t="s">
        <v>7</v>
      </c>
    </row>
    <row r="86" spans="1:53" x14ac:dyDescent="0.25">
      <c r="A86" s="680">
        <v>41372</v>
      </c>
      <c r="B86" s="135" t="s">
        <v>304</v>
      </c>
      <c r="C86" s="136" t="s">
        <v>305</v>
      </c>
      <c r="D86" s="137">
        <v>16</v>
      </c>
      <c r="E86" s="138" t="s">
        <v>9</v>
      </c>
      <c r="F86" s="138">
        <v>28</v>
      </c>
      <c r="G86" s="137" t="s">
        <v>149</v>
      </c>
      <c r="H86" s="139">
        <v>1000</v>
      </c>
      <c r="I86" s="139"/>
      <c r="J86" s="140">
        <f t="shared" si="40"/>
        <v>5460</v>
      </c>
      <c r="K86" s="141">
        <f t="shared" si="41"/>
        <v>72999.999360000002</v>
      </c>
      <c r="L86" s="140">
        <v>66303360</v>
      </c>
      <c r="M86" s="140">
        <f t="shared" si="24"/>
        <v>6630336</v>
      </c>
      <c r="N86" s="140">
        <f t="shared" si="42"/>
        <v>66303.360000000001</v>
      </c>
      <c r="O86" s="140">
        <f t="shared" si="37"/>
        <v>72999999.359999999</v>
      </c>
      <c r="P86" s="141" t="s">
        <v>81</v>
      </c>
      <c r="S86" s="494">
        <v>41366</v>
      </c>
      <c r="T86" s="67" t="s">
        <v>171</v>
      </c>
      <c r="U86" s="495" t="s">
        <v>172</v>
      </c>
      <c r="V86" s="66">
        <v>15</v>
      </c>
      <c r="W86" s="14" t="s">
        <v>9</v>
      </c>
      <c r="X86" s="14">
        <v>28</v>
      </c>
      <c r="Y86" s="66" t="s">
        <v>149</v>
      </c>
      <c r="Z86" s="15">
        <v>1000</v>
      </c>
      <c r="AA86" s="15"/>
      <c r="AB86" s="16">
        <f t="shared" si="43"/>
        <v>5460</v>
      </c>
      <c r="AC86" s="7">
        <f t="shared" si="44"/>
        <v>70999.999830000001</v>
      </c>
      <c r="AD86" s="16">
        <v>64486830</v>
      </c>
      <c r="AE86" s="6">
        <f t="shared" si="45"/>
        <v>6448683</v>
      </c>
      <c r="AF86" s="6">
        <f t="shared" si="46"/>
        <v>64486.83</v>
      </c>
      <c r="AG86" s="16">
        <f t="shared" si="47"/>
        <v>70999999.829999998</v>
      </c>
      <c r="AH86" s="7" t="s">
        <v>173</v>
      </c>
      <c r="AK86" s="19"/>
      <c r="AL86" s="144">
        <v>41388</v>
      </c>
      <c r="AM86" s="145" t="s">
        <v>274</v>
      </c>
      <c r="AN86" s="146" t="s">
        <v>275</v>
      </c>
      <c r="AO86" s="147">
        <v>87</v>
      </c>
      <c r="AP86" s="148" t="s">
        <v>12</v>
      </c>
      <c r="AQ86" s="148">
        <v>60</v>
      </c>
      <c r="AR86" s="147" t="s">
        <v>231</v>
      </c>
      <c r="AS86" s="149"/>
      <c r="AT86" s="149">
        <v>34</v>
      </c>
      <c r="AU86" s="150">
        <v>6834.9</v>
      </c>
      <c r="AV86" s="151">
        <f t="shared" si="30"/>
        <v>30860.005032992442</v>
      </c>
      <c r="AW86" s="152">
        <v>191750044</v>
      </c>
      <c r="AX86" s="153">
        <f t="shared" si="31"/>
        <v>19175004.400000002</v>
      </c>
      <c r="AY86" s="153"/>
      <c r="AZ86" s="150">
        <f t="shared" si="32"/>
        <v>210925048.40000001</v>
      </c>
      <c r="BA86" s="154" t="s">
        <v>7</v>
      </c>
    </row>
    <row r="87" spans="1:53" x14ac:dyDescent="0.25">
      <c r="A87" s="680">
        <v>41372</v>
      </c>
      <c r="B87" s="135" t="s">
        <v>236</v>
      </c>
      <c r="C87" s="136" t="s">
        <v>237</v>
      </c>
      <c r="D87" s="137">
        <v>13</v>
      </c>
      <c r="E87" s="138" t="s">
        <v>9</v>
      </c>
      <c r="F87" s="138">
        <v>28</v>
      </c>
      <c r="G87" s="137" t="s">
        <v>149</v>
      </c>
      <c r="H87" s="139">
        <v>1000</v>
      </c>
      <c r="I87" s="139"/>
      <c r="J87" s="140">
        <f t="shared" si="40"/>
        <v>5460</v>
      </c>
      <c r="K87" s="141">
        <f t="shared" si="41"/>
        <v>70500.002699999997</v>
      </c>
      <c r="L87" s="140">
        <v>64032700</v>
      </c>
      <c r="M87" s="140">
        <f t="shared" si="24"/>
        <v>6403270</v>
      </c>
      <c r="N87" s="140">
        <f t="shared" si="42"/>
        <v>64032.700000000004</v>
      </c>
      <c r="O87" s="140">
        <f t="shared" si="37"/>
        <v>70500002.700000003</v>
      </c>
      <c r="P87" s="141" t="s">
        <v>238</v>
      </c>
      <c r="S87" s="494">
        <v>41368</v>
      </c>
      <c r="T87" s="67" t="s">
        <v>209</v>
      </c>
      <c r="U87" s="495" t="s">
        <v>210</v>
      </c>
      <c r="V87" s="66">
        <v>17</v>
      </c>
      <c r="W87" s="14" t="s">
        <v>9</v>
      </c>
      <c r="X87" s="14">
        <v>28</v>
      </c>
      <c r="Y87" s="66" t="s">
        <v>149</v>
      </c>
      <c r="Z87" s="15">
        <v>100</v>
      </c>
      <c r="AA87" s="15"/>
      <c r="AB87" s="16">
        <f t="shared" si="43"/>
        <v>546</v>
      </c>
      <c r="AC87" s="7">
        <f t="shared" si="44"/>
        <v>78950.001539999997</v>
      </c>
      <c r="AD87" s="16">
        <v>7170754</v>
      </c>
      <c r="AE87" s="6">
        <f t="shared" si="45"/>
        <v>717075.4</v>
      </c>
      <c r="AF87" s="6">
        <f t="shared" si="46"/>
        <v>7170.7539999999999</v>
      </c>
      <c r="AG87" s="16">
        <f t="shared" si="47"/>
        <v>7895000.1540000001</v>
      </c>
      <c r="AH87" s="7" t="s">
        <v>211</v>
      </c>
      <c r="AK87" s="19"/>
      <c r="AL87" s="144">
        <v>41388</v>
      </c>
      <c r="AM87" s="145" t="s">
        <v>276</v>
      </c>
      <c r="AN87" s="146" t="s">
        <v>277</v>
      </c>
      <c r="AO87" s="147">
        <v>87</v>
      </c>
      <c r="AP87" s="148" t="s">
        <v>12</v>
      </c>
      <c r="AQ87" s="148">
        <v>60</v>
      </c>
      <c r="AR87" s="147" t="s">
        <v>216</v>
      </c>
      <c r="AS87" s="149"/>
      <c r="AT87" s="149">
        <v>18</v>
      </c>
      <c r="AU87" s="150">
        <v>2567.9</v>
      </c>
      <c r="AV87" s="151">
        <f t="shared" si="30"/>
        <v>30860.005023560108</v>
      </c>
      <c r="AW87" s="152">
        <v>72041279</v>
      </c>
      <c r="AX87" s="153">
        <f t="shared" si="31"/>
        <v>7204127.9000000004</v>
      </c>
      <c r="AY87" s="153"/>
      <c r="AZ87" s="150">
        <f t="shared" si="32"/>
        <v>79245406.900000006</v>
      </c>
      <c r="BA87" s="154" t="s">
        <v>7</v>
      </c>
    </row>
    <row r="88" spans="1:53" x14ac:dyDescent="0.25">
      <c r="A88" s="680">
        <v>41373</v>
      </c>
      <c r="B88" s="135" t="s">
        <v>153</v>
      </c>
      <c r="C88" s="136" t="s">
        <v>154</v>
      </c>
      <c r="D88" s="137">
        <v>18</v>
      </c>
      <c r="E88" s="138" t="s">
        <v>9</v>
      </c>
      <c r="F88" s="138">
        <v>28</v>
      </c>
      <c r="G88" s="137" t="s">
        <v>149</v>
      </c>
      <c r="H88" s="139">
        <v>1500</v>
      </c>
      <c r="I88" s="139"/>
      <c r="J88" s="140">
        <f t="shared" si="40"/>
        <v>8190</v>
      </c>
      <c r="K88" s="141">
        <f t="shared" si="41"/>
        <v>70999.999830000001</v>
      </c>
      <c r="L88" s="140">
        <v>96730245</v>
      </c>
      <c r="M88" s="140">
        <f t="shared" si="24"/>
        <v>9673024.5</v>
      </c>
      <c r="N88" s="140">
        <f t="shared" si="42"/>
        <v>96730.244999999995</v>
      </c>
      <c r="O88" s="140">
        <f t="shared" si="37"/>
        <v>106499999.745</v>
      </c>
      <c r="P88" s="141" t="s">
        <v>142</v>
      </c>
      <c r="S88" s="494">
        <v>41372</v>
      </c>
      <c r="T88" s="67" t="s">
        <v>304</v>
      </c>
      <c r="U88" s="495" t="s">
        <v>305</v>
      </c>
      <c r="V88" s="66">
        <v>16</v>
      </c>
      <c r="W88" s="14" t="s">
        <v>9</v>
      </c>
      <c r="X88" s="14">
        <v>28</v>
      </c>
      <c r="Y88" s="66" t="s">
        <v>149</v>
      </c>
      <c r="Z88" s="15">
        <v>1000</v>
      </c>
      <c r="AA88" s="15"/>
      <c r="AB88" s="16">
        <f t="shared" si="43"/>
        <v>5460</v>
      </c>
      <c r="AC88" s="7">
        <f t="shared" si="44"/>
        <v>72999.999360000002</v>
      </c>
      <c r="AD88" s="16">
        <v>66303360</v>
      </c>
      <c r="AE88" s="6">
        <f t="shared" si="45"/>
        <v>6630336</v>
      </c>
      <c r="AF88" s="6">
        <f t="shared" si="46"/>
        <v>66303.360000000001</v>
      </c>
      <c r="AG88" s="16">
        <f t="shared" si="47"/>
        <v>72999999.359999999</v>
      </c>
      <c r="AH88" s="7" t="s">
        <v>81</v>
      </c>
      <c r="AL88" s="144">
        <v>41389</v>
      </c>
      <c r="AM88" s="145" t="s">
        <v>278</v>
      </c>
      <c r="AN88" s="146" t="s">
        <v>279</v>
      </c>
      <c r="AO88" s="147">
        <v>87</v>
      </c>
      <c r="AP88" s="148" t="s">
        <v>12</v>
      </c>
      <c r="AQ88" s="148">
        <v>60</v>
      </c>
      <c r="AR88" s="147" t="s">
        <v>231</v>
      </c>
      <c r="AS88" s="149"/>
      <c r="AT88" s="149">
        <v>26</v>
      </c>
      <c r="AU88" s="150">
        <v>5037.6000000000004</v>
      </c>
      <c r="AV88" s="151">
        <f t="shared" si="30"/>
        <v>30860.004982531365</v>
      </c>
      <c r="AW88" s="152">
        <v>141327601</v>
      </c>
      <c r="AX88" s="153">
        <f t="shared" si="31"/>
        <v>14132760.100000001</v>
      </c>
      <c r="AY88" s="153"/>
      <c r="AZ88" s="150">
        <f t="shared" si="32"/>
        <v>155460361.09999999</v>
      </c>
      <c r="BA88" s="154" t="s">
        <v>7</v>
      </c>
    </row>
    <row r="89" spans="1:53" x14ac:dyDescent="0.25">
      <c r="A89" s="680">
        <v>41380</v>
      </c>
      <c r="B89" s="135" t="s">
        <v>157</v>
      </c>
      <c r="C89" s="136" t="s">
        <v>158</v>
      </c>
      <c r="D89" s="137">
        <v>15</v>
      </c>
      <c r="E89" s="138" t="s">
        <v>9</v>
      </c>
      <c r="F89" s="138">
        <v>28</v>
      </c>
      <c r="G89" s="137" t="s">
        <v>149</v>
      </c>
      <c r="H89" s="139">
        <v>1000</v>
      </c>
      <c r="I89" s="139"/>
      <c r="J89" s="140">
        <f t="shared" si="40"/>
        <v>5460</v>
      </c>
      <c r="K89" s="141">
        <f t="shared" si="41"/>
        <v>70999.999830000001</v>
      </c>
      <c r="L89" s="140">
        <v>64486830</v>
      </c>
      <c r="M89" s="140">
        <f t="shared" si="24"/>
        <v>6448683</v>
      </c>
      <c r="N89" s="140">
        <f t="shared" si="42"/>
        <v>64486.83</v>
      </c>
      <c r="O89" s="140">
        <f t="shared" si="37"/>
        <v>70999999.829999998</v>
      </c>
      <c r="P89" s="141" t="s">
        <v>142</v>
      </c>
      <c r="S89" s="494">
        <v>41372</v>
      </c>
      <c r="T89" s="67" t="s">
        <v>236</v>
      </c>
      <c r="U89" s="495" t="s">
        <v>237</v>
      </c>
      <c r="V89" s="66">
        <v>13</v>
      </c>
      <c r="W89" s="14" t="s">
        <v>9</v>
      </c>
      <c r="X89" s="14">
        <v>28</v>
      </c>
      <c r="Y89" s="66" t="s">
        <v>149</v>
      </c>
      <c r="Z89" s="15">
        <v>1000</v>
      </c>
      <c r="AA89" s="15"/>
      <c r="AB89" s="16">
        <f t="shared" si="43"/>
        <v>5460</v>
      </c>
      <c r="AC89" s="7">
        <f t="shared" si="44"/>
        <v>70500.002699999997</v>
      </c>
      <c r="AD89" s="16">
        <v>64032700</v>
      </c>
      <c r="AE89" s="6">
        <f t="shared" si="45"/>
        <v>6403270</v>
      </c>
      <c r="AF89" s="6">
        <f t="shared" si="46"/>
        <v>64032.700000000004</v>
      </c>
      <c r="AG89" s="16">
        <f t="shared" si="47"/>
        <v>70500002.700000003</v>
      </c>
      <c r="AH89" s="7" t="s">
        <v>238</v>
      </c>
      <c r="AK89" s="32"/>
      <c r="AL89" s="144">
        <v>41389</v>
      </c>
      <c r="AM89" s="145" t="s">
        <v>280</v>
      </c>
      <c r="AN89" s="146" t="s">
        <v>281</v>
      </c>
      <c r="AO89" s="147">
        <v>87</v>
      </c>
      <c r="AP89" s="148" t="s">
        <v>12</v>
      </c>
      <c r="AQ89" s="148">
        <v>60</v>
      </c>
      <c r="AR89" s="147" t="s">
        <v>216</v>
      </c>
      <c r="AS89" s="149"/>
      <c r="AT89" s="149">
        <v>30</v>
      </c>
      <c r="AU89" s="150">
        <v>4511.8500000000004</v>
      </c>
      <c r="AV89" s="151">
        <f t="shared" si="30"/>
        <v>30860.004898212486</v>
      </c>
      <c r="AW89" s="152">
        <v>126577921</v>
      </c>
      <c r="AX89" s="153">
        <f t="shared" si="31"/>
        <v>12657792.100000001</v>
      </c>
      <c r="AY89" s="153"/>
      <c r="AZ89" s="150">
        <f t="shared" si="32"/>
        <v>139235713.09999999</v>
      </c>
      <c r="BA89" s="154" t="s">
        <v>7</v>
      </c>
    </row>
    <row r="90" spans="1:53" x14ac:dyDescent="0.25">
      <c r="A90" s="680">
        <v>41388</v>
      </c>
      <c r="B90" s="135" t="s">
        <v>161</v>
      </c>
      <c r="C90" s="136" t="s">
        <v>162</v>
      </c>
      <c r="D90" s="137">
        <v>19</v>
      </c>
      <c r="E90" s="138" t="s">
        <v>9</v>
      </c>
      <c r="F90" s="138">
        <v>28</v>
      </c>
      <c r="G90" s="137" t="s">
        <v>149</v>
      </c>
      <c r="H90" s="139">
        <v>100</v>
      </c>
      <c r="I90" s="139"/>
      <c r="J90" s="140">
        <f t="shared" si="40"/>
        <v>546</v>
      </c>
      <c r="K90" s="141">
        <f t="shared" si="41"/>
        <v>70999.999830000001</v>
      </c>
      <c r="L90" s="140">
        <v>6448683</v>
      </c>
      <c r="M90" s="140">
        <f t="shared" si="24"/>
        <v>644868.30000000005</v>
      </c>
      <c r="N90" s="140">
        <f t="shared" si="42"/>
        <v>6448.683</v>
      </c>
      <c r="O90" s="140">
        <f t="shared" si="37"/>
        <v>7099999.983</v>
      </c>
      <c r="P90" s="141" t="s">
        <v>142</v>
      </c>
      <c r="S90" s="494">
        <v>41373</v>
      </c>
      <c r="T90" s="67" t="s">
        <v>153</v>
      </c>
      <c r="U90" s="495" t="s">
        <v>154</v>
      </c>
      <c r="V90" s="66">
        <v>18</v>
      </c>
      <c r="W90" s="14" t="s">
        <v>9</v>
      </c>
      <c r="X90" s="14">
        <v>28</v>
      </c>
      <c r="Y90" s="66" t="s">
        <v>149</v>
      </c>
      <c r="Z90" s="15">
        <v>1500</v>
      </c>
      <c r="AA90" s="15"/>
      <c r="AB90" s="16">
        <f t="shared" si="43"/>
        <v>8190</v>
      </c>
      <c r="AC90" s="7">
        <f t="shared" si="44"/>
        <v>70999.999830000001</v>
      </c>
      <c r="AD90" s="16">
        <v>96730245</v>
      </c>
      <c r="AE90" s="6">
        <f t="shared" si="45"/>
        <v>9673024.5</v>
      </c>
      <c r="AF90" s="6">
        <f t="shared" si="46"/>
        <v>96730.244999999995</v>
      </c>
      <c r="AG90" s="16">
        <f t="shared" si="47"/>
        <v>106499999.745</v>
      </c>
      <c r="AH90" s="7" t="s">
        <v>142</v>
      </c>
      <c r="AK90" s="32"/>
      <c r="AL90" s="144">
        <v>41389</v>
      </c>
      <c r="AM90" s="145" t="s">
        <v>282</v>
      </c>
      <c r="AN90" s="146" t="s">
        <v>283</v>
      </c>
      <c r="AO90" s="147">
        <v>87</v>
      </c>
      <c r="AP90" s="148" t="s">
        <v>12</v>
      </c>
      <c r="AQ90" s="148">
        <v>60</v>
      </c>
      <c r="AR90" s="147" t="s">
        <v>231</v>
      </c>
      <c r="AS90" s="149"/>
      <c r="AT90" s="149">
        <v>40</v>
      </c>
      <c r="AU90" s="150">
        <v>8060.5</v>
      </c>
      <c r="AV90" s="151">
        <f t="shared" si="30"/>
        <v>30860.00496247131</v>
      </c>
      <c r="AW90" s="152">
        <v>226133700</v>
      </c>
      <c r="AX90" s="153">
        <f t="shared" si="31"/>
        <v>22613370</v>
      </c>
      <c r="AY90" s="153"/>
      <c r="AZ90" s="150">
        <f t="shared" si="32"/>
        <v>248747070</v>
      </c>
      <c r="BA90" s="154" t="s">
        <v>7</v>
      </c>
    </row>
    <row r="91" spans="1:53" ht="15.75" thickBot="1" x14ac:dyDescent="0.3">
      <c r="A91" s="683">
        <v>41393</v>
      </c>
      <c r="B91" s="156" t="s">
        <v>166</v>
      </c>
      <c r="C91" s="157" t="s">
        <v>167</v>
      </c>
      <c r="D91" s="158">
        <v>20</v>
      </c>
      <c r="E91" s="159" t="s">
        <v>65</v>
      </c>
      <c r="F91" s="159">
        <v>28</v>
      </c>
      <c r="G91" s="158" t="s">
        <v>149</v>
      </c>
      <c r="H91" s="160">
        <v>500</v>
      </c>
      <c r="I91" s="160"/>
      <c r="J91" s="142">
        <f t="shared" si="40"/>
        <v>2730</v>
      </c>
      <c r="K91" s="161">
        <f t="shared" si="41"/>
        <v>71499.996960000004</v>
      </c>
      <c r="L91" s="142">
        <v>32470480</v>
      </c>
      <c r="M91" s="142">
        <f t="shared" si="24"/>
        <v>3247048</v>
      </c>
      <c r="N91" s="142">
        <f t="shared" si="42"/>
        <v>32470.48</v>
      </c>
      <c r="O91" s="142">
        <f t="shared" si="37"/>
        <v>35749998.479999997</v>
      </c>
      <c r="P91" s="161" t="s">
        <v>142</v>
      </c>
      <c r="S91" s="494">
        <v>41380</v>
      </c>
      <c r="T91" s="67" t="s">
        <v>157</v>
      </c>
      <c r="U91" s="495" t="s">
        <v>158</v>
      </c>
      <c r="V91" s="66">
        <v>15</v>
      </c>
      <c r="W91" s="14" t="s">
        <v>9</v>
      </c>
      <c r="X91" s="14">
        <v>28</v>
      </c>
      <c r="Y91" s="66" t="s">
        <v>149</v>
      </c>
      <c r="Z91" s="15">
        <v>1000</v>
      </c>
      <c r="AA91" s="15"/>
      <c r="AB91" s="16">
        <f t="shared" si="43"/>
        <v>5460</v>
      </c>
      <c r="AC91" s="7">
        <f t="shared" si="44"/>
        <v>70999.999830000001</v>
      </c>
      <c r="AD91" s="16">
        <v>64486830</v>
      </c>
      <c r="AE91" s="16">
        <f t="shared" si="45"/>
        <v>6448683</v>
      </c>
      <c r="AF91" s="16">
        <f t="shared" si="46"/>
        <v>64486.83</v>
      </c>
      <c r="AG91" s="16">
        <f t="shared" si="47"/>
        <v>70999999.829999998</v>
      </c>
      <c r="AH91" s="7" t="s">
        <v>142</v>
      </c>
      <c r="AL91" s="144">
        <v>41392</v>
      </c>
      <c r="AM91" s="145" t="s">
        <v>284</v>
      </c>
      <c r="AN91" s="146" t="s">
        <v>285</v>
      </c>
      <c r="AO91" s="147">
        <v>87</v>
      </c>
      <c r="AP91" s="148" t="s">
        <v>12</v>
      </c>
      <c r="AQ91" s="148">
        <v>60</v>
      </c>
      <c r="AR91" s="147" t="s">
        <v>231</v>
      </c>
      <c r="AS91" s="149"/>
      <c r="AT91" s="149">
        <v>30</v>
      </c>
      <c r="AU91" s="150">
        <v>6035.5</v>
      </c>
      <c r="AV91" s="151">
        <f t="shared" si="30"/>
        <v>30860.005086571124</v>
      </c>
      <c r="AW91" s="152">
        <v>169323237</v>
      </c>
      <c r="AX91" s="153">
        <f t="shared" si="31"/>
        <v>16932323.699999999</v>
      </c>
      <c r="AY91" s="153"/>
      <c r="AZ91" s="150">
        <f t="shared" si="32"/>
        <v>186255560.69999999</v>
      </c>
      <c r="BA91" s="154" t="s">
        <v>7</v>
      </c>
    </row>
    <row r="92" spans="1:53" ht="17.25" thickTop="1" thickBot="1" x14ac:dyDescent="0.3">
      <c r="A92" s="162" t="s">
        <v>306</v>
      </c>
      <c r="B92" s="163"/>
      <c r="C92" s="164"/>
      <c r="D92" s="165"/>
      <c r="E92" s="166"/>
      <c r="F92" s="166"/>
      <c r="G92" s="167"/>
      <c r="H92" s="168">
        <f t="shared" ref="H92:O92" si="48">SUM(H2:H91)</f>
        <v>11254</v>
      </c>
      <c r="I92" s="168">
        <f t="shared" si="48"/>
        <v>1451</v>
      </c>
      <c r="J92" s="169">
        <f t="shared" si="48"/>
        <v>327958.3600000001</v>
      </c>
      <c r="K92" s="168">
        <f t="shared" si="48"/>
        <v>2705796.5851929998</v>
      </c>
      <c r="L92" s="168">
        <f t="shared" si="48"/>
        <v>6970040429</v>
      </c>
      <c r="M92" s="168">
        <f t="shared" si="48"/>
        <v>667119740.89999974</v>
      </c>
      <c r="N92" s="168">
        <f t="shared" si="48"/>
        <v>-1682474.0210000004</v>
      </c>
      <c r="O92" s="168">
        <f t="shared" si="48"/>
        <v>7635477695.8789978</v>
      </c>
      <c r="P92" s="170"/>
      <c r="S92" s="494">
        <v>41388</v>
      </c>
      <c r="T92" s="67" t="s">
        <v>161</v>
      </c>
      <c r="U92" s="495" t="s">
        <v>162</v>
      </c>
      <c r="V92" s="66">
        <v>19</v>
      </c>
      <c r="W92" s="14" t="s">
        <v>9</v>
      </c>
      <c r="X92" s="14">
        <v>28</v>
      </c>
      <c r="Y92" s="66" t="s">
        <v>149</v>
      </c>
      <c r="Z92" s="15">
        <v>100</v>
      </c>
      <c r="AA92" s="15"/>
      <c r="AB92" s="16">
        <f t="shared" si="43"/>
        <v>546</v>
      </c>
      <c r="AC92" s="7">
        <f t="shared" si="44"/>
        <v>70999.999830000001</v>
      </c>
      <c r="AD92" s="16">
        <v>6448683</v>
      </c>
      <c r="AE92" s="16">
        <f t="shared" si="45"/>
        <v>644868.30000000005</v>
      </c>
      <c r="AF92" s="16">
        <f t="shared" si="46"/>
        <v>6448.683</v>
      </c>
      <c r="AG92" s="16">
        <f t="shared" si="47"/>
        <v>7099999.983</v>
      </c>
      <c r="AH92" s="7" t="s">
        <v>142</v>
      </c>
      <c r="AL92" s="144">
        <v>41392</v>
      </c>
      <c r="AM92" s="145" t="s">
        <v>286</v>
      </c>
      <c r="AN92" s="146" t="s">
        <v>287</v>
      </c>
      <c r="AO92" s="147">
        <v>87</v>
      </c>
      <c r="AP92" s="148" t="s">
        <v>12</v>
      </c>
      <c r="AQ92" s="148">
        <v>60</v>
      </c>
      <c r="AR92" s="147" t="s">
        <v>216</v>
      </c>
      <c r="AS92" s="149"/>
      <c r="AT92" s="149">
        <v>24</v>
      </c>
      <c r="AU92" s="150">
        <v>3467.15</v>
      </c>
      <c r="AV92" s="151">
        <f t="shared" si="30"/>
        <v>30860.00498968894</v>
      </c>
      <c r="AW92" s="152">
        <v>97269333</v>
      </c>
      <c r="AX92" s="153">
        <f t="shared" si="31"/>
        <v>9726933.3000000007</v>
      </c>
      <c r="AY92" s="153"/>
      <c r="AZ92" s="150">
        <f t="shared" si="32"/>
        <v>106996266.3</v>
      </c>
      <c r="BA92" s="154" t="s">
        <v>7</v>
      </c>
    </row>
    <row r="93" spans="1:53" x14ac:dyDescent="0.25">
      <c r="C93" s="50"/>
      <c r="D93" s="50"/>
      <c r="H93" s="51"/>
      <c r="I93" s="51"/>
      <c r="J93" s="52"/>
      <c r="K93" s="34"/>
      <c r="L93" s="53"/>
      <c r="M93" s="53"/>
      <c r="N93" s="53"/>
      <c r="O93" s="53"/>
      <c r="S93" s="494">
        <v>41393</v>
      </c>
      <c r="T93" s="67" t="s">
        <v>166</v>
      </c>
      <c r="U93" s="495" t="s">
        <v>167</v>
      </c>
      <c r="V93" s="66">
        <v>20</v>
      </c>
      <c r="W93" s="14" t="s">
        <v>65</v>
      </c>
      <c r="X93" s="14">
        <v>28</v>
      </c>
      <c r="Y93" s="66" t="s">
        <v>149</v>
      </c>
      <c r="Z93" s="15">
        <v>500</v>
      </c>
      <c r="AA93" s="15"/>
      <c r="AB93" s="16">
        <f t="shared" si="43"/>
        <v>2730</v>
      </c>
      <c r="AC93" s="7">
        <f t="shared" si="44"/>
        <v>71499.996960000004</v>
      </c>
      <c r="AD93" s="16">
        <v>32470480</v>
      </c>
      <c r="AE93" s="16">
        <f t="shared" si="45"/>
        <v>3247048</v>
      </c>
      <c r="AF93" s="16">
        <f t="shared" si="46"/>
        <v>32470.48</v>
      </c>
      <c r="AG93" s="16">
        <f t="shared" si="47"/>
        <v>35749998.479999997</v>
      </c>
      <c r="AH93" s="7" t="s">
        <v>142</v>
      </c>
      <c r="AL93" s="144">
        <v>41392</v>
      </c>
      <c r="AM93" s="145" t="s">
        <v>288</v>
      </c>
      <c r="AN93" s="146" t="s">
        <v>289</v>
      </c>
      <c r="AO93" s="147">
        <v>87</v>
      </c>
      <c r="AP93" s="148" t="s">
        <v>12</v>
      </c>
      <c r="AQ93" s="148">
        <v>60</v>
      </c>
      <c r="AR93" s="147" t="s">
        <v>231</v>
      </c>
      <c r="AS93" s="149"/>
      <c r="AT93" s="149">
        <v>30</v>
      </c>
      <c r="AU93" s="150">
        <v>5766.85</v>
      </c>
      <c r="AV93" s="151">
        <f t="shared" si="30"/>
        <v>30860.005063422839</v>
      </c>
      <c r="AW93" s="152">
        <v>161786382</v>
      </c>
      <c r="AX93" s="153">
        <f t="shared" si="31"/>
        <v>16178638.200000001</v>
      </c>
      <c r="AY93" s="153"/>
      <c r="AZ93" s="150">
        <f t="shared" si="32"/>
        <v>177965020.19999999</v>
      </c>
      <c r="BA93" s="154" t="s">
        <v>7</v>
      </c>
    </row>
    <row r="94" spans="1:53" x14ac:dyDescent="0.25">
      <c r="H94" s="51"/>
      <c r="I94" s="51"/>
      <c r="J94" s="54"/>
      <c r="K94" s="34"/>
      <c r="L94" s="53"/>
      <c r="M94" s="53"/>
      <c r="N94" s="53"/>
      <c r="O94" s="53"/>
      <c r="S94" s="494"/>
      <c r="T94" s="67"/>
      <c r="U94" s="495"/>
      <c r="V94" s="66"/>
      <c r="W94" s="14"/>
      <c r="X94" s="14"/>
      <c r="Y94" s="66"/>
      <c r="Z94" s="15"/>
      <c r="AA94" s="15"/>
      <c r="AB94" s="16">
        <f>SUM(AB85:AB93)</f>
        <v>42042</v>
      </c>
      <c r="AC94" s="7"/>
      <c r="AD94" s="16">
        <f>SUM(AD85:AD93)</f>
        <v>498860127</v>
      </c>
      <c r="AE94" s="16"/>
      <c r="AF94" s="16"/>
      <c r="AG94" s="16"/>
      <c r="AH94" s="7"/>
      <c r="AL94" s="144">
        <v>41392</v>
      </c>
      <c r="AM94" s="145" t="s">
        <v>290</v>
      </c>
      <c r="AN94" s="146" t="s">
        <v>291</v>
      </c>
      <c r="AO94" s="147">
        <v>87</v>
      </c>
      <c r="AP94" s="148" t="s">
        <v>12</v>
      </c>
      <c r="AQ94" s="148">
        <v>60</v>
      </c>
      <c r="AR94" s="147" t="s">
        <v>231</v>
      </c>
      <c r="AS94" s="149"/>
      <c r="AT94" s="149">
        <v>10</v>
      </c>
      <c r="AU94" s="150">
        <v>1921.15</v>
      </c>
      <c r="AV94" s="151">
        <f t="shared" si="30"/>
        <v>30860.005153163471</v>
      </c>
      <c r="AW94" s="152">
        <v>53896999</v>
      </c>
      <c r="AX94" s="153">
        <f t="shared" si="31"/>
        <v>5389699.9000000004</v>
      </c>
      <c r="AY94" s="153"/>
      <c r="AZ94" s="150">
        <f t="shared" si="32"/>
        <v>59286698.899999999</v>
      </c>
      <c r="BA94" s="154" t="s">
        <v>7</v>
      </c>
    </row>
    <row r="95" spans="1:53" x14ac:dyDescent="0.25">
      <c r="H95" s="51"/>
      <c r="I95" s="51"/>
      <c r="J95" s="53"/>
      <c r="K95" s="55"/>
      <c r="L95" s="53"/>
      <c r="M95" s="53"/>
      <c r="N95" s="53"/>
      <c r="O95" s="56" t="s">
        <v>71</v>
      </c>
      <c r="S95" s="494">
        <v>41374</v>
      </c>
      <c r="T95" s="67" t="s">
        <v>163</v>
      </c>
      <c r="U95" s="495" t="s">
        <v>164</v>
      </c>
      <c r="V95" s="66">
        <v>101</v>
      </c>
      <c r="W95" s="9" t="s">
        <v>69</v>
      </c>
      <c r="X95" s="9">
        <v>100</v>
      </c>
      <c r="Y95" s="66" t="s">
        <v>165</v>
      </c>
      <c r="Z95" s="11"/>
      <c r="AA95" s="11">
        <v>1</v>
      </c>
      <c r="AB95" s="2">
        <v>108.6</v>
      </c>
      <c r="AC95" s="1">
        <f>(AD95/AB95)*1.101</f>
        <v>26969.998674033148</v>
      </c>
      <c r="AD95" s="4">
        <v>2660256</v>
      </c>
      <c r="AE95" s="2">
        <f>AD95*10%</f>
        <v>266025.60000000003</v>
      </c>
      <c r="AF95" s="2">
        <f>AD95*0.1%</f>
        <v>2660.2559999999999</v>
      </c>
      <c r="AG95" s="2">
        <f>AF95+AE95+AD95</f>
        <v>2928941.8560000001</v>
      </c>
      <c r="AH95" s="3" t="s">
        <v>138</v>
      </c>
      <c r="AL95" s="144">
        <v>41392</v>
      </c>
      <c r="AM95" s="145" t="s">
        <v>292</v>
      </c>
      <c r="AN95" s="146" t="s">
        <v>293</v>
      </c>
      <c r="AO95" s="147">
        <v>87</v>
      </c>
      <c r="AP95" s="148" t="s">
        <v>12</v>
      </c>
      <c r="AQ95" s="148">
        <v>60</v>
      </c>
      <c r="AR95" s="147" t="s">
        <v>216</v>
      </c>
      <c r="AS95" s="149"/>
      <c r="AT95" s="149">
        <v>9</v>
      </c>
      <c r="AU95" s="150">
        <v>1317.95</v>
      </c>
      <c r="AV95" s="151">
        <f t="shared" si="30"/>
        <v>30860.004856026404</v>
      </c>
      <c r="AW95" s="152">
        <v>36974494</v>
      </c>
      <c r="AX95" s="153">
        <f t="shared" si="31"/>
        <v>3697449.4000000004</v>
      </c>
      <c r="AY95" s="153"/>
      <c r="AZ95" s="150">
        <f t="shared" si="32"/>
        <v>40671943.399999999</v>
      </c>
      <c r="BA95" s="154" t="s">
        <v>7</v>
      </c>
    </row>
    <row r="96" spans="1:53" x14ac:dyDescent="0.25">
      <c r="E96" s="171" t="s">
        <v>307</v>
      </c>
      <c r="H96" s="51"/>
      <c r="I96" s="51"/>
      <c r="J96" s="172">
        <f>+SUM(J2:J38)</f>
        <v>89977.76</v>
      </c>
      <c r="K96" s="173"/>
      <c r="L96" s="172">
        <f>+SUM(L2:L38)</f>
        <v>980920852</v>
      </c>
      <c r="M96" s="53"/>
      <c r="N96" s="53"/>
      <c r="O96" s="53" t="s">
        <v>0</v>
      </c>
      <c r="S96" s="494">
        <v>41388</v>
      </c>
      <c r="T96" s="67" t="s">
        <v>199</v>
      </c>
      <c r="U96" s="495" t="s">
        <v>200</v>
      </c>
      <c r="V96" s="66">
        <v>120</v>
      </c>
      <c r="W96" s="9" t="s">
        <v>69</v>
      </c>
      <c r="X96" s="9">
        <v>100</v>
      </c>
      <c r="Y96" s="66" t="s">
        <v>201</v>
      </c>
      <c r="Z96" s="11">
        <v>12</v>
      </c>
      <c r="AA96" s="11"/>
      <c r="AB96" s="2">
        <v>332.64</v>
      </c>
      <c r="AC96" s="1">
        <f>(AD96/AB96)*1.101</f>
        <v>28626</v>
      </c>
      <c r="AD96" s="4">
        <v>8648640</v>
      </c>
      <c r="AE96" s="2">
        <f>AD96*10%</f>
        <v>864864</v>
      </c>
      <c r="AF96" s="2">
        <f>AD96*0.1%</f>
        <v>8648.64</v>
      </c>
      <c r="AG96" s="2">
        <f>AF96+AE96+AD96</f>
        <v>9522152.6400000006</v>
      </c>
      <c r="AH96" s="3" t="s">
        <v>202</v>
      </c>
      <c r="AL96" s="144">
        <v>41393</v>
      </c>
      <c r="AM96" s="145" t="s">
        <v>294</v>
      </c>
      <c r="AN96" s="146" t="s">
        <v>295</v>
      </c>
      <c r="AO96" s="147">
        <v>87</v>
      </c>
      <c r="AP96" s="148" t="s">
        <v>12</v>
      </c>
      <c r="AQ96" s="148">
        <v>60</v>
      </c>
      <c r="AR96" s="147" t="s">
        <v>216</v>
      </c>
      <c r="AS96" s="149"/>
      <c r="AT96" s="149">
        <v>36</v>
      </c>
      <c r="AU96" s="150">
        <v>4992.3</v>
      </c>
      <c r="AV96" s="151">
        <f t="shared" si="30"/>
        <v>30860.005007711876</v>
      </c>
      <c r="AW96" s="152">
        <v>140056730</v>
      </c>
      <c r="AX96" s="153">
        <f t="shared" si="31"/>
        <v>14005673</v>
      </c>
      <c r="AY96" s="153"/>
      <c r="AZ96" s="150">
        <f t="shared" si="32"/>
        <v>154062403</v>
      </c>
      <c r="BA96" s="154" t="s">
        <v>7</v>
      </c>
    </row>
    <row r="97" spans="5:53" x14ac:dyDescent="0.25">
      <c r="E97" s="171" t="s">
        <v>308</v>
      </c>
      <c r="H97" s="51"/>
      <c r="I97" s="51"/>
      <c r="J97" s="172">
        <f>+SUM(J39:J82)</f>
        <v>195938.60000000003</v>
      </c>
      <c r="K97" s="174"/>
      <c r="L97" s="172">
        <f>+SUM(L39:L82)</f>
        <v>5490259450</v>
      </c>
      <c r="M97" s="53"/>
      <c r="N97" s="53"/>
      <c r="O97" s="53"/>
      <c r="S97" s="494"/>
      <c r="T97" s="67"/>
      <c r="U97" s="495"/>
      <c r="V97" s="66"/>
      <c r="W97" s="9"/>
      <c r="X97" s="9"/>
      <c r="Y97" s="66"/>
      <c r="Z97" s="11"/>
      <c r="AA97" s="11"/>
      <c r="AB97" s="2">
        <f>AB95+AB96</f>
        <v>441.24</v>
      </c>
      <c r="AC97" s="1"/>
      <c r="AD97" s="2">
        <f>AD95+AD96</f>
        <v>11308896</v>
      </c>
      <c r="AE97" s="2"/>
      <c r="AF97" s="2"/>
      <c r="AG97" s="2"/>
      <c r="AH97" s="3"/>
      <c r="AL97" s="144">
        <v>41393</v>
      </c>
      <c r="AM97" s="145" t="s">
        <v>296</v>
      </c>
      <c r="AN97" s="146" t="s">
        <v>297</v>
      </c>
      <c r="AO97" s="147">
        <v>87</v>
      </c>
      <c r="AP97" s="148" t="s">
        <v>12</v>
      </c>
      <c r="AQ97" s="148">
        <v>60</v>
      </c>
      <c r="AR97" s="147" t="s">
        <v>216</v>
      </c>
      <c r="AS97" s="149"/>
      <c r="AT97" s="149">
        <v>35</v>
      </c>
      <c r="AU97" s="150">
        <v>4790.7</v>
      </c>
      <c r="AV97" s="151">
        <f t="shared" si="30"/>
        <v>30860.005072327636</v>
      </c>
      <c r="AW97" s="152">
        <v>134400933</v>
      </c>
      <c r="AX97" s="153">
        <f t="shared" si="31"/>
        <v>13440093.300000001</v>
      </c>
      <c r="AY97" s="153"/>
      <c r="AZ97" s="150">
        <f t="shared" si="32"/>
        <v>147841026.30000001</v>
      </c>
      <c r="BA97" s="154" t="s">
        <v>7</v>
      </c>
    </row>
    <row r="98" spans="5:53" x14ac:dyDescent="0.25">
      <c r="E98" s="171" t="s">
        <v>309</v>
      </c>
      <c r="H98" s="51"/>
      <c r="I98" s="51"/>
      <c r="J98" s="175"/>
      <c r="K98" s="174"/>
      <c r="L98" s="176"/>
      <c r="M98" s="53"/>
      <c r="N98" s="53"/>
      <c r="O98" s="53"/>
      <c r="S98" s="494">
        <v>41365</v>
      </c>
      <c r="T98" s="67" t="s">
        <v>92</v>
      </c>
      <c r="U98" s="495" t="s">
        <v>93</v>
      </c>
      <c r="V98" s="66">
        <v>90</v>
      </c>
      <c r="W98" s="9" t="s">
        <v>56</v>
      </c>
      <c r="X98" s="9">
        <v>150</v>
      </c>
      <c r="Y98" s="66" t="s">
        <v>94</v>
      </c>
      <c r="Z98" s="11">
        <v>1</v>
      </c>
      <c r="AA98" s="11"/>
      <c r="AB98" s="2">
        <v>49.72</v>
      </c>
      <c r="AC98" s="1">
        <f>(AD98/AB98)*1.101</f>
        <v>30277.5</v>
      </c>
      <c r="AD98" s="4">
        <v>1367300</v>
      </c>
      <c r="AE98" s="2">
        <f>AD98*10%</f>
        <v>136730</v>
      </c>
      <c r="AF98" s="2">
        <f>AD98*0.1%</f>
        <v>1367.3</v>
      </c>
      <c r="AG98" s="2">
        <f>AF98+AE98+AD98</f>
        <v>1505397.3</v>
      </c>
      <c r="AH98" s="3" t="s">
        <v>95</v>
      </c>
      <c r="AL98" s="144">
        <v>41393</v>
      </c>
      <c r="AM98" s="145" t="s">
        <v>298</v>
      </c>
      <c r="AN98" s="146" t="s">
        <v>299</v>
      </c>
      <c r="AO98" s="147">
        <v>87</v>
      </c>
      <c r="AP98" s="148" t="s">
        <v>12</v>
      </c>
      <c r="AQ98" s="148">
        <v>60</v>
      </c>
      <c r="AR98" s="147" t="s">
        <v>231</v>
      </c>
      <c r="AS98" s="149"/>
      <c r="AT98" s="149">
        <v>9</v>
      </c>
      <c r="AU98" s="150">
        <v>1738.95</v>
      </c>
      <c r="AV98" s="151">
        <f t="shared" si="30"/>
        <v>30860.005175536964</v>
      </c>
      <c r="AW98" s="152">
        <v>48785460</v>
      </c>
      <c r="AX98" s="153">
        <f t="shared" si="31"/>
        <v>4878546</v>
      </c>
      <c r="AY98" s="153"/>
      <c r="AZ98" s="150">
        <f t="shared" si="32"/>
        <v>53664006</v>
      </c>
      <c r="BA98" s="154" t="s">
        <v>7</v>
      </c>
    </row>
    <row r="99" spans="5:53" x14ac:dyDescent="0.25">
      <c r="E99" s="171" t="s">
        <v>310</v>
      </c>
      <c r="H99" s="51"/>
      <c r="I99" s="51"/>
      <c r="J99" s="179"/>
      <c r="K99" s="174"/>
      <c r="L99" s="180"/>
      <c r="M99" s="53"/>
      <c r="N99" s="53"/>
      <c r="O99" s="53"/>
      <c r="S99" s="494"/>
      <c r="T99" s="67"/>
      <c r="U99" s="495"/>
      <c r="V99" s="66"/>
      <c r="W99" s="9"/>
      <c r="X99" s="9"/>
      <c r="Y99" s="66"/>
      <c r="Z99" s="11"/>
      <c r="AA99" s="11"/>
      <c r="AB99" s="2"/>
      <c r="AC99" s="1"/>
      <c r="AD99" s="4"/>
      <c r="AE99" s="2"/>
      <c r="AF99" s="2"/>
      <c r="AG99" s="2"/>
      <c r="AH99" s="3"/>
      <c r="AL99" s="144">
        <v>41393</v>
      </c>
      <c r="AM99" s="145" t="s">
        <v>300</v>
      </c>
      <c r="AN99" s="146" t="s">
        <v>301</v>
      </c>
      <c r="AO99" s="147">
        <v>87</v>
      </c>
      <c r="AP99" s="148" t="s">
        <v>12</v>
      </c>
      <c r="AQ99" s="148">
        <v>60</v>
      </c>
      <c r="AR99" s="147" t="s">
        <v>216</v>
      </c>
      <c r="AS99" s="149"/>
      <c r="AT99" s="149">
        <v>36</v>
      </c>
      <c r="AU99" s="150">
        <v>4902.8999999999996</v>
      </c>
      <c r="AV99" s="151">
        <f t="shared" si="30"/>
        <v>30860.004956250385</v>
      </c>
      <c r="AW99" s="152">
        <v>137548653</v>
      </c>
      <c r="AX99" s="153">
        <f t="shared" si="31"/>
        <v>13754865.300000001</v>
      </c>
      <c r="AY99" s="153"/>
      <c r="AZ99" s="150">
        <f t="shared" si="32"/>
        <v>151303518.30000001</v>
      </c>
      <c r="BA99" s="154" t="s">
        <v>7</v>
      </c>
    </row>
    <row r="100" spans="5:53" ht="15.75" thickBot="1" x14ac:dyDescent="0.3">
      <c r="E100" s="171" t="s">
        <v>311</v>
      </c>
      <c r="H100" s="51"/>
      <c r="I100" s="51"/>
      <c r="J100" s="182">
        <f>+SUM(J83:J91)</f>
        <v>42042</v>
      </c>
      <c r="K100" s="183"/>
      <c r="L100" s="182">
        <f>+SUM(L83:L91)</f>
        <v>498860127</v>
      </c>
      <c r="M100" s="53"/>
      <c r="N100" s="53"/>
      <c r="O100" s="53"/>
      <c r="S100" s="494">
        <v>41384</v>
      </c>
      <c r="T100" s="67" t="s">
        <v>197</v>
      </c>
      <c r="U100" s="495" t="s">
        <v>198</v>
      </c>
      <c r="V100" s="66">
        <v>104</v>
      </c>
      <c r="W100" s="9" t="s">
        <v>77</v>
      </c>
      <c r="X100" s="9" t="s">
        <v>11</v>
      </c>
      <c r="Y100" s="66" t="s">
        <v>11</v>
      </c>
      <c r="Z100" s="11"/>
      <c r="AA100" s="11" t="s">
        <v>78</v>
      </c>
      <c r="AB100" s="2">
        <v>16200</v>
      </c>
      <c r="AC100" s="1">
        <f>(AD100/AB100)*1.101</f>
        <v>20310.257099999999</v>
      </c>
      <c r="AD100" s="4">
        <v>298843020</v>
      </c>
      <c r="AE100" s="2"/>
      <c r="AF100" s="2"/>
      <c r="AG100" s="2">
        <f>AF100+AE100+AD100</f>
        <v>298843020</v>
      </c>
      <c r="AH100" s="3" t="s">
        <v>79</v>
      </c>
      <c r="AL100" s="144">
        <v>41393</v>
      </c>
      <c r="AM100" s="145" t="s">
        <v>302</v>
      </c>
      <c r="AN100" s="146" t="s">
        <v>303</v>
      </c>
      <c r="AO100" s="147">
        <v>87</v>
      </c>
      <c r="AP100" s="148" t="s">
        <v>12</v>
      </c>
      <c r="AQ100" s="148">
        <v>60</v>
      </c>
      <c r="AR100" s="147" t="s">
        <v>216</v>
      </c>
      <c r="AS100" s="149"/>
      <c r="AT100" s="149">
        <v>25</v>
      </c>
      <c r="AU100" s="177">
        <v>3564.7</v>
      </c>
      <c r="AV100" s="151">
        <f t="shared" si="30"/>
        <v>30860.004881196175</v>
      </c>
      <c r="AW100" s="178">
        <v>100006054</v>
      </c>
      <c r="AX100" s="153">
        <f t="shared" si="31"/>
        <v>10000605.4</v>
      </c>
      <c r="AY100" s="153"/>
      <c r="AZ100" s="150">
        <f t="shared" si="32"/>
        <v>110006659.40000001</v>
      </c>
      <c r="BA100" s="154" t="s">
        <v>7</v>
      </c>
    </row>
    <row r="101" spans="5:53" ht="15.75" thickTop="1" x14ac:dyDescent="0.25">
      <c r="E101" s="18" t="s">
        <v>312</v>
      </c>
      <c r="H101" s="51"/>
      <c r="I101" s="51"/>
      <c r="J101" s="184">
        <f>+SUM(J96:J100)</f>
        <v>327958.36000000004</v>
      </c>
      <c r="K101" s="174"/>
      <c r="L101" s="184">
        <f>+SUM(L96:L100)</f>
        <v>6970040429</v>
      </c>
      <c r="M101" s="53"/>
      <c r="N101" s="53"/>
      <c r="O101" s="53"/>
      <c r="S101" s="494"/>
      <c r="T101" s="67"/>
      <c r="U101" s="495"/>
      <c r="V101" s="66"/>
      <c r="W101" s="9"/>
      <c r="X101" s="9"/>
      <c r="Y101" s="66"/>
      <c r="Z101" s="11"/>
      <c r="AA101" s="11"/>
      <c r="AB101" s="2"/>
      <c r="AC101" s="1"/>
      <c r="AD101" s="4"/>
      <c r="AE101" s="2"/>
      <c r="AF101" s="2"/>
      <c r="AG101" s="2"/>
      <c r="AH101" s="3"/>
      <c r="AL101" s="144"/>
      <c r="AM101" s="145"/>
      <c r="AN101" s="146"/>
      <c r="AO101" s="147"/>
      <c r="AP101" s="148"/>
      <c r="AQ101" s="148"/>
      <c r="AR101" s="147"/>
      <c r="AS101" s="149"/>
      <c r="AT101" s="149"/>
      <c r="AU101" s="181">
        <f>SUM(AU58:AU100)</f>
        <v>195418.60000000003</v>
      </c>
      <c r="AV101" s="151"/>
      <c r="AW101" s="181">
        <f>SUM(AW58:AW100)</f>
        <v>5479963450</v>
      </c>
      <c r="AX101" s="153"/>
      <c r="AY101" s="153"/>
      <c r="AZ101" s="150"/>
      <c r="BA101" s="154"/>
    </row>
    <row r="102" spans="5:53" x14ac:dyDescent="0.25">
      <c r="H102" s="51"/>
      <c r="I102" s="51"/>
      <c r="J102" s="63"/>
      <c r="K102" s="34"/>
      <c r="L102" s="62"/>
      <c r="M102" s="53"/>
      <c r="N102" s="53"/>
      <c r="O102" s="53"/>
      <c r="S102" s="494">
        <v>41372</v>
      </c>
      <c r="T102" s="67" t="s">
        <v>133</v>
      </c>
      <c r="U102" s="495" t="s">
        <v>134</v>
      </c>
      <c r="V102" s="66">
        <v>92</v>
      </c>
      <c r="W102" s="9" t="s">
        <v>75</v>
      </c>
      <c r="X102" s="9">
        <v>80</v>
      </c>
      <c r="Y102" s="66" t="s">
        <v>119</v>
      </c>
      <c r="Z102" s="11">
        <v>39</v>
      </c>
      <c r="AA102" s="11"/>
      <c r="AB102" s="2">
        <v>1014</v>
      </c>
      <c r="AC102" s="1">
        <f>(AD102/AB102)*1.101</f>
        <v>21799.8</v>
      </c>
      <c r="AD102" s="4">
        <v>20077200</v>
      </c>
      <c r="AE102" s="2">
        <f>AD102*10%</f>
        <v>2007720</v>
      </c>
      <c r="AF102" s="2">
        <f>AD102*0.1%</f>
        <v>20077.2</v>
      </c>
      <c r="AG102" s="2">
        <f>AF102+AE102+AD102</f>
        <v>22104997.199999999</v>
      </c>
      <c r="AH102" s="3" t="s">
        <v>135</v>
      </c>
      <c r="AL102" s="144">
        <v>41382</v>
      </c>
      <c r="AM102" s="145" t="s">
        <v>264</v>
      </c>
      <c r="AN102" s="146" t="s">
        <v>265</v>
      </c>
      <c r="AO102" s="147">
        <v>113</v>
      </c>
      <c r="AP102" s="148" t="s">
        <v>75</v>
      </c>
      <c r="AQ102" s="148">
        <v>80</v>
      </c>
      <c r="AR102" s="147" t="s">
        <v>119</v>
      </c>
      <c r="AS102" s="149"/>
      <c r="AT102" s="149">
        <v>20</v>
      </c>
      <c r="AU102" s="150">
        <v>520</v>
      </c>
      <c r="AV102" s="151">
        <f>AW102/AU102*1.1</f>
        <v>21780</v>
      </c>
      <c r="AW102" s="152">
        <v>10296000</v>
      </c>
      <c r="AX102" s="153">
        <f>AW102*10%</f>
        <v>1029600</v>
      </c>
      <c r="AY102" s="153">
        <f>+AW102*0.1%</f>
        <v>10296</v>
      </c>
      <c r="AZ102" s="150">
        <f>AY102+AX102+AW102</f>
        <v>11335896</v>
      </c>
      <c r="BA102" s="154" t="s">
        <v>80</v>
      </c>
    </row>
    <row r="103" spans="5:53" ht="15.75" thickBot="1" x14ac:dyDescent="0.3">
      <c r="H103" s="51"/>
      <c r="I103" s="51"/>
      <c r="J103" s="62"/>
      <c r="K103" s="34"/>
      <c r="L103" s="62"/>
      <c r="M103" s="53"/>
      <c r="N103" s="53"/>
      <c r="O103" s="53"/>
      <c r="S103" s="497">
        <v>41382</v>
      </c>
      <c r="T103" s="498" t="s">
        <v>264</v>
      </c>
      <c r="U103" s="499" t="s">
        <v>265</v>
      </c>
      <c r="V103" s="500">
        <v>113</v>
      </c>
      <c r="W103" s="505" t="s">
        <v>75</v>
      </c>
      <c r="X103" s="505">
        <v>80</v>
      </c>
      <c r="Y103" s="500" t="s">
        <v>119</v>
      </c>
      <c r="Z103" s="506"/>
      <c r="AA103" s="506">
        <v>20</v>
      </c>
      <c r="AB103" s="507">
        <v>520</v>
      </c>
      <c r="AC103" s="508">
        <f>AD103/AB103*1.1</f>
        <v>21780</v>
      </c>
      <c r="AD103" s="509">
        <v>10296000</v>
      </c>
      <c r="AE103" s="507">
        <f>AD103*10%</f>
        <v>1029600</v>
      </c>
      <c r="AF103" s="507">
        <f>+AD103*0.1%</f>
        <v>10296</v>
      </c>
      <c r="AG103" s="507">
        <f>AF103+AE103+AD103</f>
        <v>11335896</v>
      </c>
      <c r="AH103" s="511" t="s">
        <v>80</v>
      </c>
      <c r="AL103" s="144"/>
      <c r="AM103" s="145"/>
      <c r="AN103" s="146"/>
      <c r="AO103" s="147"/>
      <c r="AP103" s="148"/>
      <c r="AQ103" s="148"/>
      <c r="AR103" s="147"/>
      <c r="AS103" s="149"/>
      <c r="AT103" s="149"/>
      <c r="AU103" s="150"/>
      <c r="AV103" s="151"/>
      <c r="AW103" s="152"/>
      <c r="AX103" s="153"/>
      <c r="AY103" s="153"/>
      <c r="AZ103" s="150"/>
      <c r="BA103" s="154"/>
    </row>
    <row r="104" spans="5:53" ht="15.75" thickTop="1" x14ac:dyDescent="0.25">
      <c r="H104" s="51"/>
      <c r="I104" s="51"/>
      <c r="J104" s="62"/>
      <c r="K104" s="34"/>
      <c r="L104" s="62"/>
      <c r="M104" s="53"/>
      <c r="N104" s="53"/>
      <c r="O104" s="53"/>
      <c r="AB104" s="32">
        <f>AB102+AB103</f>
        <v>1534</v>
      </c>
      <c r="AD104" s="32">
        <f>AD102+AD103</f>
        <v>30373200</v>
      </c>
      <c r="AL104" s="118">
        <v>41373</v>
      </c>
      <c r="AM104" s="119" t="s">
        <v>150</v>
      </c>
      <c r="AN104" s="120" t="s">
        <v>151</v>
      </c>
      <c r="AO104" s="121">
        <v>95</v>
      </c>
      <c r="AP104" s="123" t="s">
        <v>61</v>
      </c>
      <c r="AQ104" s="123">
        <v>230</v>
      </c>
      <c r="AR104" s="121" t="s">
        <v>119</v>
      </c>
      <c r="AS104" s="124">
        <v>6</v>
      </c>
      <c r="AT104" s="124"/>
      <c r="AU104" s="125">
        <v>448.5</v>
      </c>
      <c r="AV104" s="126">
        <f>(AW104/AU104)*1.101</f>
        <v>44851.438227424747</v>
      </c>
      <c r="AW104" s="127">
        <v>18270545</v>
      </c>
      <c r="AX104" s="125">
        <f>AW104*10%</f>
        <v>1827054.5</v>
      </c>
      <c r="AY104" s="125">
        <f>AW104*0.1%</f>
        <v>18270.545000000002</v>
      </c>
      <c r="AZ104" s="125">
        <f>AY104+AX104+AW104</f>
        <v>20115870.045000002</v>
      </c>
      <c r="BA104" s="128" t="s">
        <v>152</v>
      </c>
    </row>
    <row r="105" spans="5:53" x14ac:dyDescent="0.25">
      <c r="H105" s="51"/>
      <c r="I105" s="51"/>
      <c r="J105" s="62"/>
      <c r="K105" s="34"/>
      <c r="L105" s="62"/>
      <c r="M105" s="53"/>
      <c r="N105" s="53"/>
      <c r="O105" s="53"/>
      <c r="AL105" s="118"/>
      <c r="AM105" s="119"/>
      <c r="AN105" s="120"/>
      <c r="AO105" s="121"/>
      <c r="AP105" s="123"/>
      <c r="AQ105" s="123"/>
      <c r="AR105" s="121"/>
      <c r="AS105" s="124"/>
      <c r="AT105" s="124"/>
      <c r="AU105" s="125"/>
      <c r="AV105" s="126"/>
      <c r="AW105" s="127"/>
      <c r="AX105" s="125"/>
      <c r="AY105" s="125"/>
      <c r="AZ105" s="125"/>
      <c r="BA105" s="128"/>
    </row>
    <row r="106" spans="5:53" x14ac:dyDescent="0.25">
      <c r="H106" s="51"/>
      <c r="I106" s="51"/>
      <c r="J106" s="62"/>
      <c r="K106" s="62"/>
      <c r="L106" s="62"/>
      <c r="M106" s="53"/>
      <c r="N106" s="53"/>
      <c r="O106" s="53"/>
      <c r="W106" s="18" t="s">
        <v>1548</v>
      </c>
      <c r="AB106" s="32">
        <f>SUM(AB6:AB47)</f>
        <v>194857.00000000003</v>
      </c>
      <c r="AD106" s="32">
        <f>SUM(AD6:AD47)</f>
        <v>5466625450</v>
      </c>
      <c r="AL106" s="129">
        <v>41368</v>
      </c>
      <c r="AM106" s="119" t="s">
        <v>111</v>
      </c>
      <c r="AN106" s="120" t="s">
        <v>112</v>
      </c>
      <c r="AO106" s="121">
        <v>94</v>
      </c>
      <c r="AP106" s="123" t="s">
        <v>28</v>
      </c>
      <c r="AQ106" s="123">
        <v>53</v>
      </c>
      <c r="AR106" s="121" t="s">
        <v>113</v>
      </c>
      <c r="AS106" s="124">
        <v>400</v>
      </c>
      <c r="AT106" s="124"/>
      <c r="AU106" s="125">
        <v>5252</v>
      </c>
      <c r="AV106" s="126">
        <f t="shared" ref="AV106:AV112" si="49">(AW106/AU106)*1.101</f>
        <v>3262.2629999999999</v>
      </c>
      <c r="AW106" s="127">
        <v>15561676</v>
      </c>
      <c r="AX106" s="125">
        <f t="shared" ref="AX106:AX112" si="50">AW106*10%</f>
        <v>1556167.6</v>
      </c>
      <c r="AY106" s="125">
        <f>-AW106*2%</f>
        <v>-311233.52</v>
      </c>
      <c r="AZ106" s="125">
        <f t="shared" ref="AZ106:AZ112" si="51">AY106+AX106+AW106</f>
        <v>16806610.079999998</v>
      </c>
      <c r="BA106" s="128" t="s">
        <v>114</v>
      </c>
    </row>
    <row r="107" spans="5:53" x14ac:dyDescent="0.25">
      <c r="H107" s="51"/>
      <c r="I107" s="51"/>
      <c r="J107" s="62"/>
      <c r="K107" s="62"/>
      <c r="L107" s="62"/>
      <c r="M107" s="53"/>
      <c r="N107" s="53"/>
      <c r="O107" s="53"/>
      <c r="W107" s="18" t="s">
        <v>1549</v>
      </c>
      <c r="AL107" s="118">
        <v>41374</v>
      </c>
      <c r="AM107" s="119" t="s">
        <v>159</v>
      </c>
      <c r="AN107" s="120" t="s">
        <v>160</v>
      </c>
      <c r="AO107" s="121">
        <v>102</v>
      </c>
      <c r="AP107" s="123" t="s">
        <v>28</v>
      </c>
      <c r="AQ107" s="123">
        <v>53</v>
      </c>
      <c r="AR107" s="121" t="s">
        <v>113</v>
      </c>
      <c r="AS107" s="124">
        <v>400</v>
      </c>
      <c r="AT107" s="124"/>
      <c r="AU107" s="125">
        <v>5252</v>
      </c>
      <c r="AV107" s="126">
        <f t="shared" si="49"/>
        <v>3262.2629999999999</v>
      </c>
      <c r="AW107" s="127">
        <v>15561676</v>
      </c>
      <c r="AX107" s="125">
        <f t="shared" si="50"/>
        <v>1556167.6</v>
      </c>
      <c r="AY107" s="125">
        <f>-AW107*2%</f>
        <v>-311233.52</v>
      </c>
      <c r="AZ107" s="125">
        <f t="shared" si="51"/>
        <v>16806610.079999998</v>
      </c>
      <c r="BA107" s="128" t="s">
        <v>114</v>
      </c>
    </row>
    <row r="108" spans="5:53" x14ac:dyDescent="0.25">
      <c r="H108" s="51"/>
      <c r="I108" s="51"/>
      <c r="J108" s="62"/>
      <c r="K108" s="62"/>
      <c r="L108" s="62"/>
      <c r="M108" s="62"/>
      <c r="N108" s="62"/>
      <c r="O108" s="62"/>
      <c r="W108" s="18" t="s">
        <v>1550</v>
      </c>
      <c r="AB108" s="32">
        <f>AB106+AB107</f>
        <v>194857.00000000003</v>
      </c>
      <c r="AD108" s="32">
        <f>AD106+AD107</f>
        <v>5466625450</v>
      </c>
      <c r="AL108" s="118">
        <v>41376</v>
      </c>
      <c r="AM108" s="119" t="s">
        <v>174</v>
      </c>
      <c r="AN108" s="120" t="s">
        <v>175</v>
      </c>
      <c r="AO108" s="121">
        <v>107</v>
      </c>
      <c r="AP108" s="123" t="s">
        <v>76</v>
      </c>
      <c r="AQ108" s="123">
        <v>53</v>
      </c>
      <c r="AR108" s="121" t="s">
        <v>113</v>
      </c>
      <c r="AS108" s="124">
        <v>400</v>
      </c>
      <c r="AT108" s="124"/>
      <c r="AU108" s="125">
        <v>5252</v>
      </c>
      <c r="AV108" s="126">
        <f t="shared" si="49"/>
        <v>3262.2629999999999</v>
      </c>
      <c r="AW108" s="127">
        <v>15561676</v>
      </c>
      <c r="AX108" s="125">
        <f t="shared" si="50"/>
        <v>1556167.6</v>
      </c>
      <c r="AY108" s="125">
        <f>-AW108*2%</f>
        <v>-311233.52</v>
      </c>
      <c r="AZ108" s="125">
        <f t="shared" si="51"/>
        <v>16806610.079999998</v>
      </c>
      <c r="BA108" s="128" t="s">
        <v>114</v>
      </c>
    </row>
    <row r="109" spans="5:53" x14ac:dyDescent="0.25">
      <c r="H109" s="51"/>
      <c r="I109" s="51"/>
      <c r="J109" s="62"/>
      <c r="K109" s="62"/>
      <c r="L109" s="62"/>
      <c r="M109" s="62"/>
      <c r="N109" s="62"/>
      <c r="O109" s="62"/>
      <c r="W109" s="18" t="s">
        <v>1544</v>
      </c>
      <c r="AB109" s="32">
        <f>AB5+AB65+AB72+AB97+AB98+AB104</f>
        <v>22334.160000000003</v>
      </c>
      <c r="AD109" s="32">
        <f>AD5+AD65+AD72+AD97+AD98+AD104</f>
        <v>490314718</v>
      </c>
      <c r="AL109" s="118">
        <v>41380</v>
      </c>
      <c r="AM109" s="119" t="s">
        <v>179</v>
      </c>
      <c r="AN109" s="120" t="s">
        <v>180</v>
      </c>
      <c r="AO109" s="121">
        <v>110</v>
      </c>
      <c r="AP109" s="123" t="s">
        <v>28</v>
      </c>
      <c r="AQ109" s="123">
        <v>53</v>
      </c>
      <c r="AR109" s="121" t="s">
        <v>113</v>
      </c>
      <c r="AS109" s="124">
        <v>400</v>
      </c>
      <c r="AT109" s="124"/>
      <c r="AU109" s="125">
        <v>5252</v>
      </c>
      <c r="AV109" s="126">
        <f t="shared" si="49"/>
        <v>3262.2629999999999</v>
      </c>
      <c r="AW109" s="127">
        <v>15561676</v>
      </c>
      <c r="AX109" s="125">
        <f t="shared" si="50"/>
        <v>1556167.6</v>
      </c>
      <c r="AY109" s="125">
        <f>-AW109*2%</f>
        <v>-311233.52</v>
      </c>
      <c r="AZ109" s="125">
        <f t="shared" si="51"/>
        <v>16806610.079999998</v>
      </c>
      <c r="BA109" s="128" t="s">
        <v>114</v>
      </c>
    </row>
    <row r="110" spans="5:53" x14ac:dyDescent="0.25">
      <c r="H110" s="65"/>
      <c r="I110" s="65"/>
      <c r="J110" s="62"/>
      <c r="K110" s="62"/>
      <c r="L110" s="62"/>
      <c r="M110" s="62"/>
      <c r="N110" s="62"/>
      <c r="O110" s="62"/>
      <c r="W110" s="18" t="s">
        <v>1545</v>
      </c>
      <c r="AB110" s="32">
        <f>AB78+AB84</f>
        <v>5327.4</v>
      </c>
      <c r="AD110" s="32">
        <f>AD78+AD84</f>
        <v>36680292</v>
      </c>
      <c r="AL110" s="118">
        <v>41382</v>
      </c>
      <c r="AM110" s="119" t="s">
        <v>191</v>
      </c>
      <c r="AN110" s="120" t="s">
        <v>192</v>
      </c>
      <c r="AO110" s="121">
        <v>116</v>
      </c>
      <c r="AP110" s="123" t="s">
        <v>28</v>
      </c>
      <c r="AQ110" s="123">
        <v>53</v>
      </c>
      <c r="AR110" s="121" t="s">
        <v>113</v>
      </c>
      <c r="AS110" s="124">
        <v>400</v>
      </c>
      <c r="AT110" s="124"/>
      <c r="AU110" s="125">
        <v>5252</v>
      </c>
      <c r="AV110" s="126">
        <f t="shared" si="49"/>
        <v>3262.2629999999999</v>
      </c>
      <c r="AW110" s="127">
        <v>15561676</v>
      </c>
      <c r="AX110" s="125">
        <f t="shared" si="50"/>
        <v>1556167.6</v>
      </c>
      <c r="AY110" s="125">
        <f>-AW110*2%</f>
        <v>-311233.52</v>
      </c>
      <c r="AZ110" s="125">
        <f t="shared" si="51"/>
        <v>16806610.079999998</v>
      </c>
      <c r="BA110" s="128" t="s">
        <v>114</v>
      </c>
    </row>
    <row r="111" spans="5:53" x14ac:dyDescent="0.25">
      <c r="H111" s="65"/>
      <c r="I111" s="65"/>
      <c r="M111" s="62"/>
      <c r="N111" s="62"/>
      <c r="O111" s="62"/>
      <c r="W111" s="18" t="s">
        <v>1</v>
      </c>
      <c r="AB111" s="32">
        <f>SUM(AB85:AB93)</f>
        <v>42042</v>
      </c>
      <c r="AD111" s="32">
        <f>SUM(AD85:AD93)</f>
        <v>498860127</v>
      </c>
      <c r="AL111" s="118">
        <v>41389</v>
      </c>
      <c r="AM111" s="119" t="s">
        <v>204</v>
      </c>
      <c r="AN111" s="120" t="s">
        <v>205</v>
      </c>
      <c r="AO111" s="121">
        <v>124</v>
      </c>
      <c r="AP111" s="123" t="s">
        <v>28</v>
      </c>
      <c r="AQ111" s="123">
        <v>53</v>
      </c>
      <c r="AR111" s="121" t="s">
        <v>113</v>
      </c>
      <c r="AS111" s="124">
        <v>540</v>
      </c>
      <c r="AT111" s="124"/>
      <c r="AU111" s="125">
        <v>7090.2</v>
      </c>
      <c r="AV111" s="126">
        <f t="shared" si="49"/>
        <v>3262.2630621139037</v>
      </c>
      <c r="AW111" s="127">
        <v>21008263</v>
      </c>
      <c r="AX111" s="125">
        <f t="shared" si="50"/>
        <v>2100826.3000000003</v>
      </c>
      <c r="AY111" s="125">
        <f>AW111*0.1%</f>
        <v>21008.262999999999</v>
      </c>
      <c r="AZ111" s="125">
        <f t="shared" si="51"/>
        <v>23130097.563000001</v>
      </c>
      <c r="BA111" s="128" t="s">
        <v>114</v>
      </c>
    </row>
    <row r="112" spans="5:53" ht="15.75" thickBot="1" x14ac:dyDescent="0.3">
      <c r="W112" s="18" t="s">
        <v>1551</v>
      </c>
      <c r="AB112" s="32">
        <f>AB100</f>
        <v>16200</v>
      </c>
      <c r="AD112" s="32">
        <f>AD100</f>
        <v>298843020</v>
      </c>
      <c r="AL112" s="118">
        <v>41394</v>
      </c>
      <c r="AM112" s="119" t="s">
        <v>212</v>
      </c>
      <c r="AN112" s="120" t="s">
        <v>213</v>
      </c>
      <c r="AO112" s="121">
        <v>130</v>
      </c>
      <c r="AP112" s="123" t="s">
        <v>76</v>
      </c>
      <c r="AQ112" s="123">
        <v>53</v>
      </c>
      <c r="AR112" s="121" t="s">
        <v>113</v>
      </c>
      <c r="AS112" s="124">
        <v>520</v>
      </c>
      <c r="AT112" s="124"/>
      <c r="AU112" s="131">
        <v>6827.6</v>
      </c>
      <c r="AV112" s="126">
        <f t="shared" si="49"/>
        <v>3262.2630322514497</v>
      </c>
      <c r="AW112" s="132">
        <v>20230179</v>
      </c>
      <c r="AX112" s="125">
        <f t="shared" si="50"/>
        <v>2023017.9000000001</v>
      </c>
      <c r="AY112" s="125">
        <f>AW112*0.1%</f>
        <v>20230.179</v>
      </c>
      <c r="AZ112" s="125">
        <f t="shared" si="51"/>
        <v>22273427.079</v>
      </c>
      <c r="BA112" s="128" t="s">
        <v>114</v>
      </c>
    </row>
    <row r="113" spans="23:53" ht="15.75" thickTop="1" x14ac:dyDescent="0.25">
      <c r="W113" s="18" t="s">
        <v>1546</v>
      </c>
      <c r="AB113" s="32">
        <f>AB56+AB57</f>
        <v>47197.799999999996</v>
      </c>
      <c r="AD113" s="32">
        <f>AD56+AD57</f>
        <v>178716822</v>
      </c>
      <c r="AL113" s="185"/>
      <c r="AM113" s="119"/>
      <c r="AN113" s="186"/>
      <c r="AO113" s="121"/>
      <c r="AP113" s="123"/>
      <c r="AQ113" s="123"/>
      <c r="AR113" s="121"/>
      <c r="AS113" s="124"/>
      <c r="AT113" s="124"/>
      <c r="AU113" s="133">
        <f>SUM(AU106:AU112)</f>
        <v>40177.799999999996</v>
      </c>
      <c r="AV113" s="126"/>
      <c r="AW113" s="133">
        <f>SUM(AW106:AW112)</f>
        <v>119046822</v>
      </c>
      <c r="AX113" s="125"/>
      <c r="AY113" s="125"/>
      <c r="AZ113" s="125"/>
      <c r="BA113" s="128"/>
    </row>
    <row r="114" spans="23:53" x14ac:dyDescent="0.25">
      <c r="AB114" s="32">
        <f>SUM(AB108:AB113)</f>
        <v>327958.36000000004</v>
      </c>
      <c r="AD114" s="32">
        <f>SUM(AD108:AD113)</f>
        <v>6970040429</v>
      </c>
      <c r="AL114" s="187">
        <v>41372</v>
      </c>
      <c r="AM114" s="188" t="s">
        <v>304</v>
      </c>
      <c r="AN114" s="189" t="s">
        <v>305</v>
      </c>
      <c r="AO114" s="190">
        <v>16</v>
      </c>
      <c r="AP114" s="191" t="s">
        <v>9</v>
      </c>
      <c r="AQ114" s="191">
        <v>28</v>
      </c>
      <c r="AR114" s="190" t="s">
        <v>149</v>
      </c>
      <c r="AS114" s="192">
        <v>1000</v>
      </c>
      <c r="AT114" s="192"/>
      <c r="AU114" s="193">
        <f>AS114*5.46</f>
        <v>5460</v>
      </c>
      <c r="AV114" s="194">
        <f>AW114/AS114*1.101</f>
        <v>72999.999360000002</v>
      </c>
      <c r="AW114" s="193">
        <v>66303360</v>
      </c>
      <c r="AX114" s="193">
        <f>AW114*10%</f>
        <v>6630336</v>
      </c>
      <c r="AY114" s="193">
        <f>AW114*0.1%</f>
        <v>66303.360000000001</v>
      </c>
      <c r="AZ114" s="193">
        <f>AY114+AX114+AW114</f>
        <v>72999999.359999999</v>
      </c>
      <c r="BA114" s="194" t="s">
        <v>81</v>
      </c>
    </row>
    <row r="115" spans="23:53" x14ac:dyDescent="0.25">
      <c r="W115" s="18" t="s">
        <v>1547</v>
      </c>
    </row>
  </sheetData>
  <sortState ref="S2:AH92">
    <sortCondition ref="W2"/>
  </sortState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07"/>
  <sheetViews>
    <sheetView topLeftCell="A64" zoomScale="75" zoomScaleNormal="75" workbookViewId="0">
      <selection activeCell="A80" sqref="A2:A80"/>
    </sheetView>
  </sheetViews>
  <sheetFormatPr defaultRowHeight="15" x14ac:dyDescent="0.25"/>
  <cols>
    <col min="1" max="1" width="15.7109375" style="18" bestFit="1" customWidth="1"/>
    <col min="2" max="2" width="8.85546875" style="18" bestFit="1" customWidth="1"/>
    <col min="3" max="3" width="10.7109375" style="18" bestFit="1" customWidth="1"/>
    <col min="4" max="4" width="13.7109375" style="18" bestFit="1" customWidth="1"/>
    <col min="5" max="5" width="27.85546875" style="18" customWidth="1"/>
    <col min="6" max="6" width="5.7109375" style="18" customWidth="1"/>
    <col min="7" max="7" width="11" style="18" bestFit="1" customWidth="1"/>
    <col min="8" max="8" width="10.85546875" style="18" customWidth="1"/>
    <col min="9" max="9" width="11" style="18" customWidth="1"/>
    <col min="10" max="10" width="14.140625" style="18" bestFit="1" customWidth="1"/>
    <col min="11" max="11" width="17.140625" style="18" bestFit="1" customWidth="1"/>
    <col min="12" max="12" width="18.5703125" style="18" bestFit="1" customWidth="1"/>
    <col min="13" max="13" width="15.140625" style="18" bestFit="1" customWidth="1"/>
    <col min="14" max="14" width="12.7109375" style="18" bestFit="1" customWidth="1"/>
    <col min="15" max="15" width="23.42578125" style="18" bestFit="1" customWidth="1"/>
    <col min="16" max="16" width="25.5703125" style="18" bestFit="1" customWidth="1"/>
    <col min="17" max="18" width="9.140625" style="18"/>
    <col min="19" max="19" width="12.28515625" style="18" bestFit="1" customWidth="1"/>
    <col min="20" max="22" width="9.140625" style="18"/>
    <col min="23" max="23" width="22.7109375" style="18" bestFit="1" customWidth="1"/>
    <col min="24" max="27" width="9.140625" style="18"/>
    <col min="28" max="28" width="11.7109375" style="18" bestFit="1" customWidth="1"/>
    <col min="29" max="29" width="17.85546875" style="18" bestFit="1" customWidth="1"/>
    <col min="30" max="30" width="16.28515625" style="18" bestFit="1" customWidth="1"/>
    <col min="31" max="31" width="15.140625" style="18" bestFit="1" customWidth="1"/>
    <col min="32" max="32" width="12.140625" style="18" bestFit="1" customWidth="1"/>
    <col min="33" max="33" width="16.28515625" style="18" bestFit="1" customWidth="1"/>
    <col min="34" max="34" width="28.85546875" style="18" bestFit="1" customWidth="1"/>
    <col min="35" max="35" width="9.140625" style="18"/>
    <col min="36" max="36" width="15.42578125" style="18" bestFit="1" customWidth="1"/>
    <col min="37" max="39" width="9.140625" style="18"/>
    <col min="40" max="40" width="22.5703125" style="18" bestFit="1" customWidth="1"/>
    <col min="41" max="44" width="9.140625" style="18"/>
    <col min="45" max="45" width="12.28515625" style="18" bestFit="1" customWidth="1"/>
    <col min="46" max="46" width="17.85546875" style="18" bestFit="1" customWidth="1"/>
    <col min="47" max="47" width="18" style="18" bestFit="1" customWidth="1"/>
    <col min="48" max="48" width="15.140625" style="18" bestFit="1" customWidth="1"/>
    <col min="49" max="49" width="12.140625" style="18" bestFit="1" customWidth="1"/>
    <col min="50" max="50" width="16.28515625" style="18" bestFit="1" customWidth="1"/>
    <col min="51" max="51" width="28.85546875" style="18" bestFit="1" customWidth="1"/>
    <col min="52" max="16384" width="9.140625" style="18"/>
  </cols>
  <sheetData>
    <row r="1" spans="1:51" ht="30.75" customHeight="1" x14ac:dyDescent="0.25">
      <c r="A1" s="195" t="s">
        <v>82</v>
      </c>
      <c r="B1" s="196" t="s">
        <v>83</v>
      </c>
      <c r="C1" s="197" t="s">
        <v>84</v>
      </c>
      <c r="D1" s="198" t="s">
        <v>85</v>
      </c>
      <c r="E1" s="197" t="s">
        <v>3</v>
      </c>
      <c r="F1" s="195" t="s">
        <v>2</v>
      </c>
      <c r="G1" s="199" t="s">
        <v>6</v>
      </c>
      <c r="H1" s="195" t="s">
        <v>86</v>
      </c>
      <c r="I1" s="195" t="s">
        <v>87</v>
      </c>
      <c r="J1" s="195" t="s">
        <v>91</v>
      </c>
      <c r="K1" s="200" t="s">
        <v>313</v>
      </c>
      <c r="L1" s="197" t="s">
        <v>314</v>
      </c>
      <c r="M1" s="197" t="s">
        <v>5</v>
      </c>
      <c r="N1" s="197" t="s">
        <v>4</v>
      </c>
      <c r="O1" s="197" t="s">
        <v>89</v>
      </c>
      <c r="P1" s="197" t="s">
        <v>90</v>
      </c>
      <c r="S1" s="195" t="s">
        <v>82</v>
      </c>
      <c r="T1" s="196" t="s">
        <v>83</v>
      </c>
      <c r="U1" s="197" t="s">
        <v>84</v>
      </c>
      <c r="V1" s="198" t="s">
        <v>85</v>
      </c>
      <c r="W1" s="197" t="s">
        <v>3</v>
      </c>
      <c r="X1" s="195" t="s">
        <v>2</v>
      </c>
      <c r="Y1" s="199" t="s">
        <v>6</v>
      </c>
      <c r="Z1" s="195" t="s">
        <v>86</v>
      </c>
      <c r="AA1" s="195" t="s">
        <v>87</v>
      </c>
      <c r="AB1" s="195" t="s">
        <v>91</v>
      </c>
      <c r="AC1" s="200" t="s">
        <v>313</v>
      </c>
      <c r="AD1" s="197" t="s">
        <v>314</v>
      </c>
      <c r="AE1" s="197" t="s">
        <v>5</v>
      </c>
      <c r="AF1" s="197" t="s">
        <v>4</v>
      </c>
      <c r="AG1" s="197" t="s">
        <v>89</v>
      </c>
      <c r="AH1" s="197" t="s">
        <v>90</v>
      </c>
      <c r="AJ1" s="195" t="s">
        <v>82</v>
      </c>
      <c r="AK1" s="196" t="s">
        <v>83</v>
      </c>
      <c r="AL1" s="197" t="s">
        <v>84</v>
      </c>
      <c r="AM1" s="198" t="s">
        <v>85</v>
      </c>
      <c r="AN1" s="197" t="s">
        <v>3</v>
      </c>
      <c r="AO1" s="195" t="s">
        <v>2</v>
      </c>
      <c r="AP1" s="199" t="s">
        <v>6</v>
      </c>
      <c r="AQ1" s="195" t="s">
        <v>86</v>
      </c>
      <c r="AR1" s="195" t="s">
        <v>87</v>
      </c>
      <c r="AS1" s="195" t="s">
        <v>91</v>
      </c>
      <c r="AT1" s="200" t="s">
        <v>313</v>
      </c>
      <c r="AU1" s="197" t="s">
        <v>314</v>
      </c>
      <c r="AV1" s="197" t="s">
        <v>5</v>
      </c>
      <c r="AW1" s="197" t="s">
        <v>4</v>
      </c>
      <c r="AX1" s="197" t="s">
        <v>89</v>
      </c>
      <c r="AY1" s="197" t="s">
        <v>90</v>
      </c>
    </row>
    <row r="2" spans="1:51" x14ac:dyDescent="0.25">
      <c r="A2" s="673">
        <v>41395</v>
      </c>
      <c r="B2" s="119" t="s">
        <v>316</v>
      </c>
      <c r="C2" s="120" t="s">
        <v>317</v>
      </c>
      <c r="D2" s="121" t="s">
        <v>318</v>
      </c>
      <c r="E2" s="122" t="s">
        <v>319</v>
      </c>
      <c r="F2" s="123">
        <v>50</v>
      </c>
      <c r="G2" s="121" t="s">
        <v>359</v>
      </c>
      <c r="H2" s="124">
        <v>400</v>
      </c>
      <c r="I2" s="124"/>
      <c r="J2" s="125">
        <v>5248</v>
      </c>
      <c r="K2" s="126">
        <f t="shared" ref="K2:K22" si="0">(L2/J2)*1.101</f>
        <v>5200.0009716082313</v>
      </c>
      <c r="L2" s="127">
        <v>24786199</v>
      </c>
      <c r="M2" s="125">
        <f>L2*10%</f>
        <v>2478619.9</v>
      </c>
      <c r="N2" s="125">
        <f>L2*0.1%</f>
        <v>24786.199000000001</v>
      </c>
      <c r="O2" s="125">
        <f>L2+M2+N2</f>
        <v>27289605.098999999</v>
      </c>
      <c r="P2" s="128" t="s">
        <v>320</v>
      </c>
      <c r="S2" s="494">
        <v>41395</v>
      </c>
      <c r="T2" s="67" t="s">
        <v>316</v>
      </c>
      <c r="U2" s="495" t="s">
        <v>317</v>
      </c>
      <c r="V2" s="66" t="s">
        <v>318</v>
      </c>
      <c r="W2" s="36" t="s">
        <v>319</v>
      </c>
      <c r="X2" s="9">
        <v>50</v>
      </c>
      <c r="Y2" s="66" t="s">
        <v>359</v>
      </c>
      <c r="Z2" s="11">
        <v>400</v>
      </c>
      <c r="AA2" s="11"/>
      <c r="AB2" s="2">
        <v>5248</v>
      </c>
      <c r="AC2" s="1">
        <f t="shared" ref="AC2:AC36" si="1">(AD2/AB2)*1.101</f>
        <v>5200.0009716082313</v>
      </c>
      <c r="AD2" s="4">
        <v>24786199</v>
      </c>
      <c r="AE2" s="2">
        <f>AD2*10%</f>
        <v>2478619.9</v>
      </c>
      <c r="AF2" s="2">
        <f>AD2*0.1%</f>
        <v>24786.199000000001</v>
      </c>
      <c r="AG2" s="2">
        <f>AD2+AE2+AF2</f>
        <v>27289605.098999999</v>
      </c>
      <c r="AH2" s="3" t="s">
        <v>320</v>
      </c>
      <c r="AJ2" s="220">
        <v>41411</v>
      </c>
      <c r="AK2" s="221" t="s">
        <v>413</v>
      </c>
      <c r="AL2" s="222" t="s">
        <v>414</v>
      </c>
      <c r="AM2" s="223" t="s">
        <v>415</v>
      </c>
      <c r="AN2" s="333" t="s">
        <v>410</v>
      </c>
      <c r="AO2" s="224">
        <v>120</v>
      </c>
      <c r="AP2" s="223" t="s">
        <v>411</v>
      </c>
      <c r="AQ2" s="225"/>
      <c r="AR2" s="225">
        <v>40</v>
      </c>
      <c r="AS2" s="226">
        <v>376.8</v>
      </c>
      <c r="AT2" s="227">
        <f>(AU2/AS2)*1.101</f>
        <v>16162.419944267514</v>
      </c>
      <c r="AU2" s="228">
        <v>5531335</v>
      </c>
      <c r="AV2" s="226">
        <f>AU2*10%</f>
        <v>553133.5</v>
      </c>
      <c r="AW2" s="226">
        <f>AU2*0.1%</f>
        <v>5531.335</v>
      </c>
      <c r="AX2" s="226">
        <f>AU2+AV2+AW2</f>
        <v>6089999.835</v>
      </c>
      <c r="AY2" s="229" t="s">
        <v>416</v>
      </c>
    </row>
    <row r="3" spans="1:51" x14ac:dyDescent="0.25">
      <c r="A3" s="673">
        <v>41396</v>
      </c>
      <c r="B3" s="119" t="s">
        <v>321</v>
      </c>
      <c r="C3" s="120" t="s">
        <v>322</v>
      </c>
      <c r="D3" s="121" t="s">
        <v>327</v>
      </c>
      <c r="E3" s="123" t="s">
        <v>323</v>
      </c>
      <c r="F3" s="123">
        <v>53</v>
      </c>
      <c r="G3" s="121" t="s">
        <v>324</v>
      </c>
      <c r="H3" s="124">
        <v>420</v>
      </c>
      <c r="I3" s="124"/>
      <c r="J3" s="125">
        <v>5514.6</v>
      </c>
      <c r="K3" s="126">
        <f t="shared" si="0"/>
        <v>3262.2630399303662</v>
      </c>
      <c r="L3" s="127">
        <v>16339760</v>
      </c>
      <c r="M3" s="125">
        <f t="shared" ref="M3:M22" si="2">L3*10%</f>
        <v>1633976</v>
      </c>
      <c r="N3" s="125">
        <f t="shared" ref="N3:N22" si="3">L3*0.1%</f>
        <v>16339.76</v>
      </c>
      <c r="O3" s="125">
        <f t="shared" ref="O3:O22" si="4">L3+M3+N3</f>
        <v>17990075.760000002</v>
      </c>
      <c r="P3" s="128" t="s">
        <v>383</v>
      </c>
      <c r="S3" s="494">
        <v>41396</v>
      </c>
      <c r="T3" s="67" t="s">
        <v>321</v>
      </c>
      <c r="U3" s="495" t="s">
        <v>322</v>
      </c>
      <c r="V3" s="66" t="s">
        <v>327</v>
      </c>
      <c r="W3" s="9" t="s">
        <v>323</v>
      </c>
      <c r="X3" s="9">
        <v>53</v>
      </c>
      <c r="Y3" s="66" t="s">
        <v>324</v>
      </c>
      <c r="Z3" s="11">
        <v>420</v>
      </c>
      <c r="AA3" s="11"/>
      <c r="AB3" s="2">
        <v>5514.6</v>
      </c>
      <c r="AC3" s="1">
        <f t="shared" si="1"/>
        <v>3262.2630399303662</v>
      </c>
      <c r="AD3" s="4">
        <v>16339760</v>
      </c>
      <c r="AE3" s="2">
        <f t="shared" ref="AE3:AE36" si="5">AD3*10%</f>
        <v>1633976</v>
      </c>
      <c r="AF3" s="2">
        <f t="shared" ref="AF3:AF36" si="6">AD3*0.1%</f>
        <v>16339.76</v>
      </c>
      <c r="AG3" s="2">
        <f t="shared" ref="AG3:AG36" si="7">AD3+AE3+AF3</f>
        <v>17990075.760000002</v>
      </c>
      <c r="AH3" s="3" t="s">
        <v>383</v>
      </c>
      <c r="AJ3" s="220"/>
      <c r="AK3" s="221"/>
      <c r="AL3" s="222"/>
      <c r="AM3" s="223"/>
      <c r="AN3" s="333"/>
      <c r="AO3" s="224"/>
      <c r="AP3" s="223"/>
      <c r="AQ3" s="225"/>
      <c r="AR3" s="225"/>
      <c r="AS3" s="226"/>
      <c r="AT3" s="227"/>
      <c r="AU3" s="228"/>
      <c r="AV3" s="226"/>
      <c r="AW3" s="226"/>
      <c r="AX3" s="226"/>
      <c r="AY3" s="229"/>
    </row>
    <row r="4" spans="1:51" x14ac:dyDescent="0.25">
      <c r="A4" s="673">
        <v>41396</v>
      </c>
      <c r="B4" s="119" t="s">
        <v>330</v>
      </c>
      <c r="C4" s="120" t="s">
        <v>325</v>
      </c>
      <c r="D4" s="121" t="s">
        <v>326</v>
      </c>
      <c r="E4" s="123" t="s">
        <v>56</v>
      </c>
      <c r="F4" s="123">
        <v>150</v>
      </c>
      <c r="G4" s="121" t="s">
        <v>328</v>
      </c>
      <c r="H4" s="124">
        <v>17.5</v>
      </c>
      <c r="I4" s="124"/>
      <c r="J4" s="125">
        <v>870.1</v>
      </c>
      <c r="K4" s="126">
        <f t="shared" si="0"/>
        <v>26999.999772439951</v>
      </c>
      <c r="L4" s="127">
        <v>21337602</v>
      </c>
      <c r="M4" s="125">
        <f t="shared" si="2"/>
        <v>2133760.2000000002</v>
      </c>
      <c r="N4" s="125">
        <f t="shared" si="3"/>
        <v>21337.601999999999</v>
      </c>
      <c r="O4" s="125">
        <f t="shared" si="4"/>
        <v>23492699.802000001</v>
      </c>
      <c r="P4" s="128" t="s">
        <v>329</v>
      </c>
      <c r="S4" s="494">
        <v>41396</v>
      </c>
      <c r="T4" s="67" t="s">
        <v>330</v>
      </c>
      <c r="U4" s="495" t="s">
        <v>325</v>
      </c>
      <c r="V4" s="66" t="s">
        <v>326</v>
      </c>
      <c r="W4" s="9" t="s">
        <v>56</v>
      </c>
      <c r="X4" s="9">
        <v>150</v>
      </c>
      <c r="Y4" s="66" t="s">
        <v>328</v>
      </c>
      <c r="Z4" s="11">
        <v>17.5</v>
      </c>
      <c r="AA4" s="11"/>
      <c r="AB4" s="2">
        <v>870.1</v>
      </c>
      <c r="AC4" s="1">
        <f t="shared" si="1"/>
        <v>26999.999772439951</v>
      </c>
      <c r="AD4" s="4">
        <v>21337602</v>
      </c>
      <c r="AE4" s="2">
        <f t="shared" si="5"/>
        <v>2133760.2000000002</v>
      </c>
      <c r="AF4" s="2">
        <f t="shared" si="6"/>
        <v>21337.601999999999</v>
      </c>
      <c r="AG4" s="2">
        <f t="shared" si="7"/>
        <v>23492699.802000001</v>
      </c>
      <c r="AH4" s="3" t="s">
        <v>329</v>
      </c>
      <c r="AJ4" s="134">
        <v>41422</v>
      </c>
      <c r="AK4" s="135" t="s">
        <v>541</v>
      </c>
      <c r="AL4" s="136" t="s">
        <v>542</v>
      </c>
      <c r="AM4" s="137" t="s">
        <v>147</v>
      </c>
      <c r="AN4" s="138" t="s">
        <v>546</v>
      </c>
      <c r="AO4" s="138">
        <v>28</v>
      </c>
      <c r="AP4" s="137" t="s">
        <v>149</v>
      </c>
      <c r="AQ4" s="139">
        <v>1000</v>
      </c>
      <c r="AR4" s="139"/>
      <c r="AS4" s="140">
        <f>AQ4*5.46</f>
        <v>5460</v>
      </c>
      <c r="AT4" s="141">
        <f>AU4/AQ4*1.101</f>
        <v>70500.002699999997</v>
      </c>
      <c r="AU4" s="140">
        <v>64032700</v>
      </c>
      <c r="AV4" s="140">
        <f>AU4*10%</f>
        <v>6403270</v>
      </c>
      <c r="AW4" s="140">
        <f>AU4*0.1%</f>
        <v>64032.700000000004</v>
      </c>
      <c r="AX4" s="140">
        <f>AU4+AV4+AW4</f>
        <v>70500002.700000003</v>
      </c>
      <c r="AY4" s="141" t="s">
        <v>543</v>
      </c>
    </row>
    <row r="5" spans="1:51" x14ac:dyDescent="0.25">
      <c r="A5" s="673">
        <v>41396</v>
      </c>
      <c r="B5" s="119" t="s">
        <v>331</v>
      </c>
      <c r="C5" s="120" t="s">
        <v>332</v>
      </c>
      <c r="D5" s="121" t="s">
        <v>333</v>
      </c>
      <c r="E5" s="123" t="s">
        <v>56</v>
      </c>
      <c r="F5" s="123">
        <v>150</v>
      </c>
      <c r="G5" s="121" t="s">
        <v>328</v>
      </c>
      <c r="H5" s="124">
        <v>15</v>
      </c>
      <c r="I5" s="124"/>
      <c r="J5" s="125">
        <v>745.8</v>
      </c>
      <c r="K5" s="126">
        <f t="shared" si="0"/>
        <v>26999.99956154465</v>
      </c>
      <c r="L5" s="127">
        <v>18289373</v>
      </c>
      <c r="M5" s="125">
        <f t="shared" si="2"/>
        <v>1828937.3</v>
      </c>
      <c r="N5" s="125">
        <f t="shared" si="3"/>
        <v>18289.373</v>
      </c>
      <c r="O5" s="125">
        <f t="shared" si="4"/>
        <v>20136599.673</v>
      </c>
      <c r="P5" s="128" t="s">
        <v>329</v>
      </c>
      <c r="S5" s="494">
        <v>41396</v>
      </c>
      <c r="T5" s="67" t="s">
        <v>331</v>
      </c>
      <c r="U5" s="495" t="s">
        <v>332</v>
      </c>
      <c r="V5" s="66" t="s">
        <v>333</v>
      </c>
      <c r="W5" s="9" t="s">
        <v>56</v>
      </c>
      <c r="X5" s="9">
        <v>150</v>
      </c>
      <c r="Y5" s="66" t="s">
        <v>328</v>
      </c>
      <c r="Z5" s="11">
        <v>15</v>
      </c>
      <c r="AA5" s="11"/>
      <c r="AB5" s="2">
        <v>745.8</v>
      </c>
      <c r="AC5" s="1">
        <f t="shared" si="1"/>
        <v>26999.99956154465</v>
      </c>
      <c r="AD5" s="4">
        <v>18289373</v>
      </c>
      <c r="AE5" s="2">
        <f t="shared" si="5"/>
        <v>1828937.3</v>
      </c>
      <c r="AF5" s="2">
        <f t="shared" si="6"/>
        <v>18289.373</v>
      </c>
      <c r="AG5" s="2">
        <f t="shared" si="7"/>
        <v>20136599.673</v>
      </c>
      <c r="AH5" s="3" t="s">
        <v>329</v>
      </c>
      <c r="AJ5" s="134">
        <v>41423</v>
      </c>
      <c r="AK5" s="135" t="s">
        <v>544</v>
      </c>
      <c r="AL5" s="136" t="s">
        <v>545</v>
      </c>
      <c r="AM5" s="137" t="s">
        <v>147</v>
      </c>
      <c r="AN5" s="138" t="s">
        <v>546</v>
      </c>
      <c r="AO5" s="138">
        <v>28</v>
      </c>
      <c r="AP5" s="137" t="s">
        <v>149</v>
      </c>
      <c r="AQ5" s="139">
        <v>1000</v>
      </c>
      <c r="AR5" s="139"/>
      <c r="AS5" s="140">
        <f>AQ5*5.46</f>
        <v>5460</v>
      </c>
      <c r="AT5" s="141">
        <f>AU5/AQ5*1.101</f>
        <v>70500.002699999997</v>
      </c>
      <c r="AU5" s="140">
        <v>64032700</v>
      </c>
      <c r="AV5" s="140">
        <f>AU5*10%</f>
        <v>6403270</v>
      </c>
      <c r="AW5" s="140">
        <f>AU5*0.1%</f>
        <v>64032.700000000004</v>
      </c>
      <c r="AX5" s="140">
        <f>AU5+AV5+AW5</f>
        <v>70500002.700000003</v>
      </c>
      <c r="AY5" s="141" t="s">
        <v>543</v>
      </c>
    </row>
    <row r="6" spans="1:51" ht="15.75" thickBot="1" x14ac:dyDescent="0.3">
      <c r="A6" s="674">
        <v>41396</v>
      </c>
      <c r="B6" s="119" t="s">
        <v>334</v>
      </c>
      <c r="C6" s="120" t="s">
        <v>335</v>
      </c>
      <c r="D6" s="121" t="s">
        <v>336</v>
      </c>
      <c r="E6" s="123" t="s">
        <v>337</v>
      </c>
      <c r="F6" s="123">
        <v>70</v>
      </c>
      <c r="G6" s="121" t="s">
        <v>338</v>
      </c>
      <c r="H6" s="124">
        <v>20</v>
      </c>
      <c r="I6" s="124"/>
      <c r="J6" s="125">
        <v>756</v>
      </c>
      <c r="K6" s="126">
        <f t="shared" si="0"/>
        <v>5500.0018095238092</v>
      </c>
      <c r="L6" s="127">
        <v>3776568</v>
      </c>
      <c r="M6" s="125">
        <f t="shared" si="2"/>
        <v>377656.80000000005</v>
      </c>
      <c r="N6" s="125">
        <f t="shared" si="3"/>
        <v>3776.5680000000002</v>
      </c>
      <c r="O6" s="125">
        <f t="shared" si="4"/>
        <v>4158001.3679999998</v>
      </c>
      <c r="P6" s="128" t="s">
        <v>339</v>
      </c>
      <c r="S6" s="496">
        <v>41396</v>
      </c>
      <c r="T6" s="67" t="s">
        <v>334</v>
      </c>
      <c r="U6" s="495" t="s">
        <v>335</v>
      </c>
      <c r="V6" s="66" t="s">
        <v>336</v>
      </c>
      <c r="W6" s="9" t="s">
        <v>337</v>
      </c>
      <c r="X6" s="9">
        <v>70</v>
      </c>
      <c r="Y6" s="66" t="s">
        <v>338</v>
      </c>
      <c r="Z6" s="11">
        <v>20</v>
      </c>
      <c r="AA6" s="11"/>
      <c r="AB6" s="2">
        <v>756</v>
      </c>
      <c r="AC6" s="1">
        <f t="shared" si="1"/>
        <v>5500.0018095238092</v>
      </c>
      <c r="AD6" s="4">
        <v>3776568</v>
      </c>
      <c r="AE6" s="2">
        <f t="shared" si="5"/>
        <v>377656.80000000005</v>
      </c>
      <c r="AF6" s="2">
        <f t="shared" si="6"/>
        <v>3776.5680000000002</v>
      </c>
      <c r="AG6" s="2">
        <f t="shared" si="7"/>
        <v>4158001.3679999998</v>
      </c>
      <c r="AH6" s="3" t="s">
        <v>339</v>
      </c>
      <c r="AJ6" s="134">
        <v>41424</v>
      </c>
      <c r="AK6" s="135" t="s">
        <v>547</v>
      </c>
      <c r="AL6" s="136" t="s">
        <v>548</v>
      </c>
      <c r="AM6" s="137" t="s">
        <v>147</v>
      </c>
      <c r="AN6" s="138" t="s">
        <v>65</v>
      </c>
      <c r="AO6" s="138">
        <v>28</v>
      </c>
      <c r="AP6" s="137" t="s">
        <v>149</v>
      </c>
      <c r="AQ6" s="139">
        <v>1000</v>
      </c>
      <c r="AR6" s="139"/>
      <c r="AS6" s="142">
        <f>AQ6*5.46</f>
        <v>5460</v>
      </c>
      <c r="AT6" s="141">
        <f>AU6/AQ6*1.101</f>
        <v>70500.002699999997</v>
      </c>
      <c r="AU6" s="140">
        <v>64032700</v>
      </c>
      <c r="AV6" s="140">
        <f>AU6*10%</f>
        <v>6403270</v>
      </c>
      <c r="AW6" s="140">
        <f>AU6*0.1%</f>
        <v>64032.700000000004</v>
      </c>
      <c r="AX6" s="140">
        <f>AU6+AV6+AW6</f>
        <v>70500002.700000003</v>
      </c>
      <c r="AY6" s="141" t="s">
        <v>543</v>
      </c>
    </row>
    <row r="7" spans="1:51" ht="15.75" thickTop="1" x14ac:dyDescent="0.25">
      <c r="A7" s="673">
        <v>41397</v>
      </c>
      <c r="B7" s="119" t="s">
        <v>340</v>
      </c>
      <c r="C7" s="120" t="s">
        <v>341</v>
      </c>
      <c r="D7" s="121" t="s">
        <v>342</v>
      </c>
      <c r="E7" s="123" t="s">
        <v>343</v>
      </c>
      <c r="F7" s="123">
        <v>58</v>
      </c>
      <c r="G7" s="121" t="s">
        <v>344</v>
      </c>
      <c r="H7" s="124">
        <v>15</v>
      </c>
      <c r="I7" s="124"/>
      <c r="J7" s="125">
        <v>282.75</v>
      </c>
      <c r="K7" s="126">
        <f t="shared" si="0"/>
        <v>8700.26749071618</v>
      </c>
      <c r="L7" s="127">
        <v>2234333</v>
      </c>
      <c r="M7" s="125">
        <f t="shared" si="2"/>
        <v>223433.30000000002</v>
      </c>
      <c r="N7" s="125">
        <f t="shared" si="3"/>
        <v>2234.3330000000001</v>
      </c>
      <c r="O7" s="125">
        <f t="shared" si="4"/>
        <v>2460000.6329999999</v>
      </c>
      <c r="P7" s="128" t="s">
        <v>345</v>
      </c>
      <c r="S7" s="494">
        <v>41397</v>
      </c>
      <c r="T7" s="67" t="s">
        <v>340</v>
      </c>
      <c r="U7" s="495" t="s">
        <v>341</v>
      </c>
      <c r="V7" s="66" t="s">
        <v>342</v>
      </c>
      <c r="W7" s="9" t="s">
        <v>343</v>
      </c>
      <c r="X7" s="9">
        <v>58</v>
      </c>
      <c r="Y7" s="66" t="s">
        <v>344</v>
      </c>
      <c r="Z7" s="11">
        <v>15</v>
      </c>
      <c r="AA7" s="11"/>
      <c r="AB7" s="2">
        <v>282.75</v>
      </c>
      <c r="AC7" s="1">
        <f t="shared" si="1"/>
        <v>8700.26749071618</v>
      </c>
      <c r="AD7" s="4">
        <v>2234333</v>
      </c>
      <c r="AE7" s="2">
        <f t="shared" si="5"/>
        <v>223433.30000000002</v>
      </c>
      <c r="AF7" s="2">
        <f t="shared" si="6"/>
        <v>2234.3330000000001</v>
      </c>
      <c r="AG7" s="2">
        <f t="shared" si="7"/>
        <v>2460000.6329999999</v>
      </c>
      <c r="AH7" s="3" t="s">
        <v>345</v>
      </c>
      <c r="AJ7" s="134"/>
      <c r="AK7" s="135"/>
      <c r="AL7" s="136"/>
      <c r="AM7" s="137"/>
      <c r="AN7" s="138"/>
      <c r="AO7" s="138"/>
      <c r="AP7" s="137"/>
      <c r="AQ7" s="139"/>
      <c r="AR7" s="139"/>
      <c r="AS7" s="143">
        <f>SUM(AS4:AS6)</f>
        <v>16380</v>
      </c>
      <c r="AT7" s="141"/>
      <c r="AU7" s="143">
        <f>SUM(AU4:AU6)</f>
        <v>192098100</v>
      </c>
      <c r="AV7" s="140"/>
      <c r="AW7" s="140"/>
      <c r="AX7" s="140"/>
      <c r="AY7" s="141"/>
    </row>
    <row r="8" spans="1:51" x14ac:dyDescent="0.25">
      <c r="A8" s="673">
        <v>41400</v>
      </c>
      <c r="B8" s="119" t="s">
        <v>349</v>
      </c>
      <c r="C8" s="120" t="s">
        <v>346</v>
      </c>
      <c r="D8" s="121" t="s">
        <v>347</v>
      </c>
      <c r="E8" s="123" t="s">
        <v>319</v>
      </c>
      <c r="F8" s="123">
        <v>50</v>
      </c>
      <c r="G8" s="121" t="s">
        <v>359</v>
      </c>
      <c r="H8" s="124">
        <v>33</v>
      </c>
      <c r="I8" s="124"/>
      <c r="J8" s="125">
        <v>432.96</v>
      </c>
      <c r="K8" s="126">
        <f t="shared" si="0"/>
        <v>5716.4623891352558</v>
      </c>
      <c r="L8" s="127">
        <v>2247956</v>
      </c>
      <c r="M8" s="125">
        <f t="shared" si="2"/>
        <v>224795.6</v>
      </c>
      <c r="N8" s="125">
        <f t="shared" si="3"/>
        <v>2247.9560000000001</v>
      </c>
      <c r="O8" s="125">
        <f t="shared" si="4"/>
        <v>2474999.5559999999</v>
      </c>
      <c r="P8" s="128" t="s">
        <v>355</v>
      </c>
      <c r="S8" s="494">
        <v>41400</v>
      </c>
      <c r="T8" s="67" t="s">
        <v>349</v>
      </c>
      <c r="U8" s="495" t="s">
        <v>346</v>
      </c>
      <c r="V8" s="66" t="s">
        <v>347</v>
      </c>
      <c r="W8" s="9" t="s">
        <v>319</v>
      </c>
      <c r="X8" s="9">
        <v>50</v>
      </c>
      <c r="Y8" s="66" t="s">
        <v>359</v>
      </c>
      <c r="Z8" s="11">
        <v>33</v>
      </c>
      <c r="AA8" s="11"/>
      <c r="AB8" s="2">
        <v>432.96</v>
      </c>
      <c r="AC8" s="1">
        <f t="shared" si="1"/>
        <v>5716.4623891352558</v>
      </c>
      <c r="AD8" s="4">
        <v>2247956</v>
      </c>
      <c r="AE8" s="2">
        <f t="shared" si="5"/>
        <v>224795.6</v>
      </c>
      <c r="AF8" s="2">
        <f t="shared" si="6"/>
        <v>2247.9560000000001</v>
      </c>
      <c r="AG8" s="2">
        <f t="shared" si="7"/>
        <v>2474999.5559999999</v>
      </c>
      <c r="AH8" s="3" t="s">
        <v>355</v>
      </c>
      <c r="AJ8" s="220">
        <v>41411</v>
      </c>
      <c r="AK8" s="221" t="s">
        <v>514</v>
      </c>
      <c r="AL8" s="222" t="s">
        <v>408</v>
      </c>
      <c r="AM8" s="223" t="s">
        <v>409</v>
      </c>
      <c r="AN8" s="224" t="s">
        <v>410</v>
      </c>
      <c r="AO8" s="224">
        <v>120</v>
      </c>
      <c r="AP8" s="223" t="s">
        <v>411</v>
      </c>
      <c r="AQ8" s="225"/>
      <c r="AR8" s="225">
        <v>1</v>
      </c>
      <c r="AS8" s="226">
        <v>9.42</v>
      </c>
      <c r="AT8" s="227">
        <f>(AU8/AS8)*1.101</f>
        <v>19639.058280254776</v>
      </c>
      <c r="AU8" s="228">
        <v>168029</v>
      </c>
      <c r="AV8" s="226">
        <f>AU8*10%</f>
        <v>16802.900000000001</v>
      </c>
      <c r="AW8" s="226">
        <f>AU8*0.1%</f>
        <v>168.029</v>
      </c>
      <c r="AX8" s="226">
        <f>AU8+AV8+AW8</f>
        <v>184999.929</v>
      </c>
      <c r="AY8" s="229" t="s">
        <v>412</v>
      </c>
    </row>
    <row r="9" spans="1:51" x14ac:dyDescent="0.25">
      <c r="A9" s="673">
        <v>41400</v>
      </c>
      <c r="B9" s="119" t="s">
        <v>348</v>
      </c>
      <c r="C9" s="120" t="s">
        <v>350</v>
      </c>
      <c r="D9" s="121" t="s">
        <v>351</v>
      </c>
      <c r="E9" s="123" t="s">
        <v>352</v>
      </c>
      <c r="F9" s="123">
        <v>150</v>
      </c>
      <c r="G9" s="121" t="s">
        <v>353</v>
      </c>
      <c r="H9" s="124">
        <v>2</v>
      </c>
      <c r="I9" s="124"/>
      <c r="J9" s="125">
        <v>32.26</v>
      </c>
      <c r="K9" s="126">
        <f t="shared" si="0"/>
        <v>13500.014228146312</v>
      </c>
      <c r="L9" s="127">
        <v>395559</v>
      </c>
      <c r="M9" s="125">
        <f t="shared" si="2"/>
        <v>39555.9</v>
      </c>
      <c r="N9" s="125">
        <f t="shared" si="3"/>
        <v>395.55900000000003</v>
      </c>
      <c r="O9" s="125">
        <f t="shared" si="4"/>
        <v>435510.45900000003</v>
      </c>
      <c r="P9" s="128" t="s">
        <v>354</v>
      </c>
      <c r="S9" s="494">
        <v>41400</v>
      </c>
      <c r="T9" s="67" t="s">
        <v>348</v>
      </c>
      <c r="U9" s="495" t="s">
        <v>350</v>
      </c>
      <c r="V9" s="66" t="s">
        <v>351</v>
      </c>
      <c r="W9" s="9" t="s">
        <v>352</v>
      </c>
      <c r="X9" s="9">
        <v>150</v>
      </c>
      <c r="Y9" s="66" t="s">
        <v>353</v>
      </c>
      <c r="Z9" s="11">
        <v>2</v>
      </c>
      <c r="AA9" s="11"/>
      <c r="AB9" s="2">
        <v>32.26</v>
      </c>
      <c r="AC9" s="1">
        <f t="shared" si="1"/>
        <v>13500.014228146312</v>
      </c>
      <c r="AD9" s="4">
        <v>395559</v>
      </c>
      <c r="AE9" s="2">
        <f t="shared" si="5"/>
        <v>39555.9</v>
      </c>
      <c r="AF9" s="2">
        <f t="shared" si="6"/>
        <v>395.55900000000003</v>
      </c>
      <c r="AG9" s="2">
        <f t="shared" si="7"/>
        <v>435510.45900000003</v>
      </c>
      <c r="AH9" s="3" t="s">
        <v>354</v>
      </c>
      <c r="AJ9" s="220"/>
      <c r="AK9" s="221"/>
      <c r="AL9" s="222"/>
      <c r="AM9" s="223"/>
      <c r="AN9" s="224"/>
      <c r="AO9" s="224"/>
      <c r="AP9" s="223"/>
      <c r="AQ9" s="225"/>
      <c r="AR9" s="225"/>
      <c r="AS9" s="226"/>
      <c r="AT9" s="227"/>
      <c r="AU9" s="228"/>
      <c r="AV9" s="226"/>
      <c r="AW9" s="226"/>
      <c r="AX9" s="226"/>
      <c r="AY9" s="229"/>
    </row>
    <row r="10" spans="1:51" x14ac:dyDescent="0.25">
      <c r="A10" s="673">
        <v>41401</v>
      </c>
      <c r="B10" s="119" t="s">
        <v>356</v>
      </c>
      <c r="C10" s="120" t="s">
        <v>357</v>
      </c>
      <c r="D10" s="121" t="s">
        <v>358</v>
      </c>
      <c r="E10" s="123" t="s">
        <v>319</v>
      </c>
      <c r="F10" s="123">
        <v>50</v>
      </c>
      <c r="G10" s="121" t="s">
        <v>359</v>
      </c>
      <c r="H10" s="124">
        <v>33</v>
      </c>
      <c r="I10" s="124"/>
      <c r="J10" s="125">
        <v>432.96</v>
      </c>
      <c r="K10" s="126">
        <f t="shared" si="0"/>
        <v>5716.4623891352558</v>
      </c>
      <c r="L10" s="127">
        <v>2247956</v>
      </c>
      <c r="M10" s="125">
        <f t="shared" si="2"/>
        <v>224795.6</v>
      </c>
      <c r="N10" s="125">
        <f t="shared" si="3"/>
        <v>2247.9560000000001</v>
      </c>
      <c r="O10" s="125">
        <f t="shared" si="4"/>
        <v>2474999.5559999999</v>
      </c>
      <c r="P10" s="128" t="s">
        <v>355</v>
      </c>
      <c r="S10" s="494">
        <v>41401</v>
      </c>
      <c r="T10" s="67" t="s">
        <v>356</v>
      </c>
      <c r="U10" s="495" t="s">
        <v>357</v>
      </c>
      <c r="V10" s="66" t="s">
        <v>358</v>
      </c>
      <c r="W10" s="9" t="s">
        <v>319</v>
      </c>
      <c r="X10" s="9">
        <v>50</v>
      </c>
      <c r="Y10" s="66" t="s">
        <v>359</v>
      </c>
      <c r="Z10" s="11">
        <v>33</v>
      </c>
      <c r="AA10" s="11"/>
      <c r="AB10" s="2">
        <v>432.96</v>
      </c>
      <c r="AC10" s="1">
        <f t="shared" si="1"/>
        <v>5716.4623891352558</v>
      </c>
      <c r="AD10" s="4">
        <v>2247956</v>
      </c>
      <c r="AE10" s="2">
        <f t="shared" si="5"/>
        <v>224795.6</v>
      </c>
      <c r="AF10" s="2">
        <f t="shared" si="6"/>
        <v>2247.9560000000001</v>
      </c>
      <c r="AG10" s="2">
        <f t="shared" si="7"/>
        <v>2474999.5559999999</v>
      </c>
      <c r="AH10" s="3" t="s">
        <v>355</v>
      </c>
      <c r="AJ10" s="118">
        <v>41401</v>
      </c>
      <c r="AK10" s="119" t="s">
        <v>360</v>
      </c>
      <c r="AL10" s="120" t="s">
        <v>361</v>
      </c>
      <c r="AM10" s="121" t="s">
        <v>362</v>
      </c>
      <c r="AN10" s="123" t="s">
        <v>56</v>
      </c>
      <c r="AO10" s="123">
        <v>150</v>
      </c>
      <c r="AP10" s="121" t="s">
        <v>328</v>
      </c>
      <c r="AQ10" s="124">
        <v>24</v>
      </c>
      <c r="AR10" s="124"/>
      <c r="AS10" s="125">
        <v>1193.28</v>
      </c>
      <c r="AT10" s="126">
        <f>(AU10/AS10)*1.101</f>
        <v>28075.5</v>
      </c>
      <c r="AU10" s="127">
        <v>30428640</v>
      </c>
      <c r="AV10" s="125">
        <f>AU10*10%</f>
        <v>3042864</v>
      </c>
      <c r="AW10" s="125">
        <f>AU10*0.1%</f>
        <v>30428.639999999999</v>
      </c>
      <c r="AX10" s="125">
        <f>AU10+AV10+AW10</f>
        <v>33501932.640000001</v>
      </c>
      <c r="AY10" s="128" t="s">
        <v>363</v>
      </c>
    </row>
    <row r="11" spans="1:51" x14ac:dyDescent="0.25">
      <c r="A11" s="673">
        <v>41401</v>
      </c>
      <c r="B11" s="119" t="s">
        <v>360</v>
      </c>
      <c r="C11" s="120" t="s">
        <v>361</v>
      </c>
      <c r="D11" s="121" t="s">
        <v>362</v>
      </c>
      <c r="E11" s="123" t="s">
        <v>56</v>
      </c>
      <c r="F11" s="123">
        <v>150</v>
      </c>
      <c r="G11" s="121" t="s">
        <v>328</v>
      </c>
      <c r="H11" s="124">
        <v>24</v>
      </c>
      <c r="I11" s="124"/>
      <c r="J11" s="125">
        <v>1193.28</v>
      </c>
      <c r="K11" s="126">
        <f t="shared" si="0"/>
        <v>28075.5</v>
      </c>
      <c r="L11" s="127">
        <v>30428640</v>
      </c>
      <c r="M11" s="125">
        <f t="shared" si="2"/>
        <v>3042864</v>
      </c>
      <c r="N11" s="125">
        <f t="shared" si="3"/>
        <v>30428.639999999999</v>
      </c>
      <c r="O11" s="125">
        <f t="shared" si="4"/>
        <v>33501932.640000001</v>
      </c>
      <c r="P11" s="128" t="s">
        <v>363</v>
      </c>
      <c r="S11" s="494">
        <v>41401</v>
      </c>
      <c r="T11" s="67" t="s">
        <v>360</v>
      </c>
      <c r="U11" s="495" t="s">
        <v>361</v>
      </c>
      <c r="V11" s="66" t="s">
        <v>362</v>
      </c>
      <c r="W11" s="9" t="s">
        <v>56</v>
      </c>
      <c r="X11" s="9">
        <v>150</v>
      </c>
      <c r="Y11" s="66" t="s">
        <v>328</v>
      </c>
      <c r="Z11" s="11">
        <v>24</v>
      </c>
      <c r="AA11" s="11"/>
      <c r="AB11" s="2">
        <v>1193.28</v>
      </c>
      <c r="AC11" s="1">
        <f t="shared" si="1"/>
        <v>28075.5</v>
      </c>
      <c r="AD11" s="4">
        <v>30428640</v>
      </c>
      <c r="AE11" s="2">
        <f t="shared" si="5"/>
        <v>3042864</v>
      </c>
      <c r="AF11" s="2">
        <f t="shared" si="6"/>
        <v>30428.639999999999</v>
      </c>
      <c r="AG11" s="2">
        <f t="shared" si="7"/>
        <v>33501932.640000001</v>
      </c>
      <c r="AH11" s="3" t="s">
        <v>363</v>
      </c>
      <c r="AJ11" s="118"/>
      <c r="AK11" s="119"/>
      <c r="AL11" s="120"/>
      <c r="AM11" s="121"/>
      <c r="AN11" s="123"/>
      <c r="AO11" s="123"/>
      <c r="AP11" s="121"/>
      <c r="AQ11" s="124"/>
      <c r="AR11" s="124"/>
      <c r="AS11" s="125"/>
      <c r="AT11" s="126"/>
      <c r="AU11" s="127"/>
      <c r="AV11" s="125"/>
      <c r="AW11" s="125"/>
      <c r="AX11" s="125"/>
      <c r="AY11" s="128"/>
    </row>
    <row r="12" spans="1:51" x14ac:dyDescent="0.25">
      <c r="A12" s="673">
        <v>41401</v>
      </c>
      <c r="B12" s="119" t="s">
        <v>364</v>
      </c>
      <c r="C12" s="120" t="s">
        <v>365</v>
      </c>
      <c r="D12" s="121" t="s">
        <v>366</v>
      </c>
      <c r="E12" s="123" t="s">
        <v>367</v>
      </c>
      <c r="F12" s="123">
        <v>80</v>
      </c>
      <c r="G12" s="121" t="s">
        <v>344</v>
      </c>
      <c r="H12" s="124">
        <v>199</v>
      </c>
      <c r="I12" s="124"/>
      <c r="J12" s="125">
        <v>5174</v>
      </c>
      <c r="K12" s="126">
        <f t="shared" si="0"/>
        <v>9358.5</v>
      </c>
      <c r="L12" s="127">
        <v>43979000</v>
      </c>
      <c r="M12" s="125">
        <f t="shared" si="2"/>
        <v>4397900</v>
      </c>
      <c r="N12" s="125">
        <f t="shared" si="3"/>
        <v>43979</v>
      </c>
      <c r="O12" s="125">
        <f t="shared" si="4"/>
        <v>48420879</v>
      </c>
      <c r="P12" s="128" t="s">
        <v>368</v>
      </c>
      <c r="S12" s="494">
        <v>41401</v>
      </c>
      <c r="T12" s="67" t="s">
        <v>364</v>
      </c>
      <c r="U12" s="495" t="s">
        <v>365</v>
      </c>
      <c r="V12" s="66" t="s">
        <v>366</v>
      </c>
      <c r="W12" s="9" t="s">
        <v>367</v>
      </c>
      <c r="X12" s="9">
        <v>80</v>
      </c>
      <c r="Y12" s="66" t="s">
        <v>344</v>
      </c>
      <c r="Z12" s="11">
        <v>199</v>
      </c>
      <c r="AA12" s="11"/>
      <c r="AB12" s="2">
        <v>5174</v>
      </c>
      <c r="AC12" s="1">
        <f t="shared" si="1"/>
        <v>9358.5</v>
      </c>
      <c r="AD12" s="4">
        <v>43979000</v>
      </c>
      <c r="AE12" s="2">
        <f t="shared" si="5"/>
        <v>4397900</v>
      </c>
      <c r="AF12" s="2">
        <f t="shared" si="6"/>
        <v>43979</v>
      </c>
      <c r="AG12" s="2">
        <f t="shared" si="7"/>
        <v>48420879</v>
      </c>
      <c r="AH12" s="3" t="s">
        <v>368</v>
      </c>
      <c r="AJ12" s="118">
        <v>41418</v>
      </c>
      <c r="AK12" s="221" t="s">
        <v>516</v>
      </c>
      <c r="AL12" s="222" t="s">
        <v>499</v>
      </c>
      <c r="AM12" s="223" t="s">
        <v>500</v>
      </c>
      <c r="AN12" s="224" t="s">
        <v>501</v>
      </c>
      <c r="AO12" s="224">
        <v>230</v>
      </c>
      <c r="AP12" s="223" t="s">
        <v>344</v>
      </c>
      <c r="AQ12" s="225">
        <v>1</v>
      </c>
      <c r="AR12" s="225"/>
      <c r="AS12" s="226">
        <v>74.75</v>
      </c>
      <c r="AT12" s="227">
        <f>(AU12/AS12)*1.101</f>
        <v>44865.757364548488</v>
      </c>
      <c r="AU12" s="228">
        <v>3046063</v>
      </c>
      <c r="AV12" s="226">
        <f>AU12*10%</f>
        <v>304606.3</v>
      </c>
      <c r="AW12" s="226">
        <f>AU12*0.1%</f>
        <v>3046.0630000000001</v>
      </c>
      <c r="AX12" s="226">
        <f>AU12+AV12+AW12</f>
        <v>3353715.3629999999</v>
      </c>
      <c r="AY12" s="229" t="s">
        <v>502</v>
      </c>
    </row>
    <row r="13" spans="1:51" x14ac:dyDescent="0.25">
      <c r="A13" s="675">
        <v>41404</v>
      </c>
      <c r="B13" s="211" t="s">
        <v>369</v>
      </c>
      <c r="C13" s="212" t="s">
        <v>373</v>
      </c>
      <c r="D13" s="213" t="s">
        <v>370</v>
      </c>
      <c r="E13" s="214" t="s">
        <v>56</v>
      </c>
      <c r="F13" s="214">
        <v>150</v>
      </c>
      <c r="G13" s="213" t="s">
        <v>328</v>
      </c>
      <c r="H13" s="215">
        <v>1</v>
      </c>
      <c r="I13" s="215"/>
      <c r="J13" s="216">
        <v>49.72</v>
      </c>
      <c r="K13" s="217">
        <f t="shared" si="0"/>
        <v>30277.5</v>
      </c>
      <c r="L13" s="218">
        <v>1367300</v>
      </c>
      <c r="M13" s="216">
        <f t="shared" si="2"/>
        <v>136730</v>
      </c>
      <c r="N13" s="216">
        <f t="shared" si="3"/>
        <v>1367.3</v>
      </c>
      <c r="O13" s="216">
        <f t="shared" si="4"/>
        <v>1505397.3</v>
      </c>
      <c r="P13" s="219" t="s">
        <v>371</v>
      </c>
      <c r="S13" s="494">
        <v>41404</v>
      </c>
      <c r="T13" s="67" t="s">
        <v>369</v>
      </c>
      <c r="U13" s="495" t="s">
        <v>373</v>
      </c>
      <c r="V13" s="66" t="s">
        <v>370</v>
      </c>
      <c r="W13" s="9" t="s">
        <v>56</v>
      </c>
      <c r="X13" s="9">
        <v>150</v>
      </c>
      <c r="Y13" s="66" t="s">
        <v>328</v>
      </c>
      <c r="Z13" s="11">
        <v>1</v>
      </c>
      <c r="AA13" s="11"/>
      <c r="AB13" s="2">
        <v>49.72</v>
      </c>
      <c r="AC13" s="1">
        <f t="shared" si="1"/>
        <v>30277.5</v>
      </c>
      <c r="AD13" s="4">
        <v>1367300</v>
      </c>
      <c r="AE13" s="2">
        <f t="shared" si="5"/>
        <v>136730</v>
      </c>
      <c r="AF13" s="2">
        <f t="shared" si="6"/>
        <v>1367.3</v>
      </c>
      <c r="AG13" s="2">
        <f t="shared" si="7"/>
        <v>1505397.3</v>
      </c>
      <c r="AH13" s="3" t="s">
        <v>371</v>
      </c>
      <c r="AJ13" s="118"/>
      <c r="AK13" s="221"/>
      <c r="AL13" s="222"/>
      <c r="AM13" s="223"/>
      <c r="AN13" s="224"/>
      <c r="AO13" s="224"/>
      <c r="AP13" s="223"/>
      <c r="AQ13" s="225"/>
      <c r="AR13" s="225"/>
      <c r="AS13" s="226"/>
      <c r="AT13" s="227"/>
      <c r="AU13" s="228"/>
      <c r="AV13" s="226"/>
      <c r="AW13" s="226"/>
      <c r="AX13" s="226"/>
      <c r="AY13" s="229"/>
    </row>
    <row r="14" spans="1:51" x14ac:dyDescent="0.25">
      <c r="A14" s="675">
        <v>41407</v>
      </c>
      <c r="B14" s="211" t="s">
        <v>372</v>
      </c>
      <c r="C14" s="212" t="s">
        <v>374</v>
      </c>
      <c r="D14" s="213" t="s">
        <v>375</v>
      </c>
      <c r="E14" s="214" t="s">
        <v>323</v>
      </c>
      <c r="F14" s="214">
        <v>53</v>
      </c>
      <c r="G14" s="213" t="s">
        <v>324</v>
      </c>
      <c r="H14" s="215">
        <v>420</v>
      </c>
      <c r="I14" s="215"/>
      <c r="J14" s="216">
        <v>5514.6</v>
      </c>
      <c r="K14" s="217">
        <f t="shared" si="0"/>
        <v>3262.2630399303662</v>
      </c>
      <c r="L14" s="218">
        <v>16339760</v>
      </c>
      <c r="M14" s="216">
        <f t="shared" si="2"/>
        <v>1633976</v>
      </c>
      <c r="N14" s="216">
        <f t="shared" si="3"/>
        <v>16339.76</v>
      </c>
      <c r="O14" s="216">
        <f t="shared" si="4"/>
        <v>17990075.760000002</v>
      </c>
      <c r="P14" s="219" t="s">
        <v>383</v>
      </c>
      <c r="S14" s="494">
        <v>41407</v>
      </c>
      <c r="T14" s="67" t="s">
        <v>372</v>
      </c>
      <c r="U14" s="495" t="s">
        <v>374</v>
      </c>
      <c r="V14" s="66" t="s">
        <v>375</v>
      </c>
      <c r="W14" s="9" t="s">
        <v>323</v>
      </c>
      <c r="X14" s="9">
        <v>53</v>
      </c>
      <c r="Y14" s="66" t="s">
        <v>324</v>
      </c>
      <c r="Z14" s="11">
        <v>420</v>
      </c>
      <c r="AA14" s="11"/>
      <c r="AB14" s="2">
        <v>5514.6</v>
      </c>
      <c r="AC14" s="1">
        <f t="shared" si="1"/>
        <v>3262.2630399303662</v>
      </c>
      <c r="AD14" s="4">
        <v>16339760</v>
      </c>
      <c r="AE14" s="2">
        <f t="shared" si="5"/>
        <v>1633976</v>
      </c>
      <c r="AF14" s="2">
        <f t="shared" si="6"/>
        <v>16339.76</v>
      </c>
      <c r="AG14" s="2">
        <f t="shared" si="7"/>
        <v>17990075.760000002</v>
      </c>
      <c r="AH14" s="3" t="s">
        <v>383</v>
      </c>
      <c r="AJ14" s="134">
        <v>41396</v>
      </c>
      <c r="AK14" s="135" t="s">
        <v>446</v>
      </c>
      <c r="AL14" s="136" t="s">
        <v>447</v>
      </c>
      <c r="AM14" s="137" t="s">
        <v>448</v>
      </c>
      <c r="AN14" s="138" t="s">
        <v>9</v>
      </c>
      <c r="AO14" s="138">
        <v>28</v>
      </c>
      <c r="AP14" s="137" t="s">
        <v>149</v>
      </c>
      <c r="AQ14" s="139">
        <v>1000</v>
      </c>
      <c r="AR14" s="139"/>
      <c r="AS14" s="140">
        <f>AQ14*5.46</f>
        <v>5460</v>
      </c>
      <c r="AT14" s="141">
        <f>AU14/AQ14*1.101</f>
        <v>70999.999830000001</v>
      </c>
      <c r="AU14" s="140">
        <v>64486830</v>
      </c>
      <c r="AV14" s="140">
        <f>AU14*10%</f>
        <v>6448683</v>
      </c>
      <c r="AW14" s="140">
        <f>AU14*0.1%</f>
        <v>64486.83</v>
      </c>
      <c r="AX14" s="140">
        <f>AU14+AV14+AW14</f>
        <v>70999999.829999998</v>
      </c>
      <c r="AY14" s="141" t="s">
        <v>449</v>
      </c>
    </row>
    <row r="15" spans="1:51" x14ac:dyDescent="0.25">
      <c r="A15" s="675">
        <v>41407</v>
      </c>
      <c r="B15" s="211" t="s">
        <v>376</v>
      </c>
      <c r="C15" s="212" t="s">
        <v>377</v>
      </c>
      <c r="D15" s="213" t="s">
        <v>378</v>
      </c>
      <c r="E15" s="214" t="s">
        <v>56</v>
      </c>
      <c r="F15" s="214">
        <v>150</v>
      </c>
      <c r="G15" s="213" t="s">
        <v>328</v>
      </c>
      <c r="H15" s="215">
        <v>30</v>
      </c>
      <c r="I15" s="215"/>
      <c r="J15" s="216">
        <v>1491.6</v>
      </c>
      <c r="K15" s="217">
        <f t="shared" si="0"/>
        <v>30277.5</v>
      </c>
      <c r="L15" s="218">
        <v>41019000</v>
      </c>
      <c r="M15" s="216">
        <f t="shared" si="2"/>
        <v>4101900</v>
      </c>
      <c r="N15" s="216">
        <f t="shared" si="3"/>
        <v>41019</v>
      </c>
      <c r="O15" s="216">
        <f t="shared" si="4"/>
        <v>45161919</v>
      </c>
      <c r="P15" s="219" t="s">
        <v>379</v>
      </c>
      <c r="S15" s="494">
        <v>41407</v>
      </c>
      <c r="T15" s="67" t="s">
        <v>376</v>
      </c>
      <c r="U15" s="495" t="s">
        <v>377</v>
      </c>
      <c r="V15" s="66" t="s">
        <v>378</v>
      </c>
      <c r="W15" s="9" t="s">
        <v>56</v>
      </c>
      <c r="X15" s="9">
        <v>150</v>
      </c>
      <c r="Y15" s="66" t="s">
        <v>328</v>
      </c>
      <c r="Z15" s="11">
        <v>30</v>
      </c>
      <c r="AA15" s="11"/>
      <c r="AB15" s="2">
        <v>1491.6</v>
      </c>
      <c r="AC15" s="1">
        <f t="shared" si="1"/>
        <v>30277.5</v>
      </c>
      <c r="AD15" s="4">
        <v>41019000</v>
      </c>
      <c r="AE15" s="2">
        <f t="shared" si="5"/>
        <v>4101900</v>
      </c>
      <c r="AF15" s="2">
        <f t="shared" si="6"/>
        <v>41019</v>
      </c>
      <c r="AG15" s="2">
        <f t="shared" si="7"/>
        <v>45161919</v>
      </c>
      <c r="AH15" s="3" t="s">
        <v>379</v>
      </c>
      <c r="AJ15" s="251">
        <v>41409</v>
      </c>
      <c r="AK15" s="252" t="s">
        <v>458</v>
      </c>
      <c r="AL15" s="253" t="s">
        <v>459</v>
      </c>
      <c r="AM15" s="254" t="s">
        <v>460</v>
      </c>
      <c r="AN15" s="255" t="s">
        <v>9</v>
      </c>
      <c r="AO15" s="255">
        <v>28</v>
      </c>
      <c r="AP15" s="254" t="s">
        <v>149</v>
      </c>
      <c r="AQ15" s="256">
        <v>1000</v>
      </c>
      <c r="AR15" s="256"/>
      <c r="AS15" s="257">
        <f>AQ15*5.46</f>
        <v>5460</v>
      </c>
      <c r="AT15" s="258">
        <f>AU15/AQ15*1.101</f>
        <v>70999.999830000001</v>
      </c>
      <c r="AU15" s="257">
        <v>64486830</v>
      </c>
      <c r="AV15" s="257">
        <f>AU15*10%</f>
        <v>6448683</v>
      </c>
      <c r="AW15" s="257">
        <f>AU15*0.1%</f>
        <v>64486.83</v>
      </c>
      <c r="AX15" s="257">
        <f>AU15+AV15+AW15</f>
        <v>70999999.829999998</v>
      </c>
      <c r="AY15" s="258" t="s">
        <v>449</v>
      </c>
    </row>
    <row r="16" spans="1:51" ht="15.75" thickBot="1" x14ac:dyDescent="0.3">
      <c r="A16" s="675">
        <v>41408</v>
      </c>
      <c r="B16" s="211" t="s">
        <v>380</v>
      </c>
      <c r="C16" s="212" t="s">
        <v>381</v>
      </c>
      <c r="D16" s="213" t="s">
        <v>382</v>
      </c>
      <c r="E16" s="214" t="s">
        <v>323</v>
      </c>
      <c r="F16" s="214">
        <v>53</v>
      </c>
      <c r="G16" s="213" t="s">
        <v>324</v>
      </c>
      <c r="H16" s="215">
        <v>760</v>
      </c>
      <c r="I16" s="215"/>
      <c r="J16" s="216">
        <v>9978.7999999999993</v>
      </c>
      <c r="K16" s="217">
        <f t="shared" si="0"/>
        <v>3262.2629558664371</v>
      </c>
      <c r="L16" s="218">
        <v>29567184</v>
      </c>
      <c r="M16" s="216">
        <f t="shared" si="2"/>
        <v>2956718.4000000004</v>
      </c>
      <c r="N16" s="216">
        <f t="shared" si="3"/>
        <v>29567.184000000001</v>
      </c>
      <c r="O16" s="216">
        <f t="shared" si="4"/>
        <v>32553469.583999999</v>
      </c>
      <c r="P16" s="219" t="s">
        <v>383</v>
      </c>
      <c r="S16" s="494">
        <v>41408</v>
      </c>
      <c r="T16" s="67" t="s">
        <v>380</v>
      </c>
      <c r="U16" s="495" t="s">
        <v>381</v>
      </c>
      <c r="V16" s="66" t="s">
        <v>382</v>
      </c>
      <c r="W16" s="9" t="s">
        <v>323</v>
      </c>
      <c r="X16" s="9">
        <v>53</v>
      </c>
      <c r="Y16" s="66" t="s">
        <v>324</v>
      </c>
      <c r="Z16" s="11">
        <v>760</v>
      </c>
      <c r="AA16" s="11"/>
      <c r="AB16" s="2">
        <v>9978.7999999999993</v>
      </c>
      <c r="AC16" s="1">
        <f t="shared" si="1"/>
        <v>3262.2629558664371</v>
      </c>
      <c r="AD16" s="4">
        <v>29567184</v>
      </c>
      <c r="AE16" s="2">
        <f t="shared" si="5"/>
        <v>2956718.4000000004</v>
      </c>
      <c r="AF16" s="2">
        <f t="shared" si="6"/>
        <v>29567.184000000001</v>
      </c>
      <c r="AG16" s="2">
        <f t="shared" si="7"/>
        <v>32553469.583999999</v>
      </c>
      <c r="AH16" s="3" t="s">
        <v>383</v>
      </c>
      <c r="AJ16" s="134">
        <v>41421</v>
      </c>
      <c r="AK16" s="135" t="s">
        <v>464</v>
      </c>
      <c r="AL16" s="136" t="s">
        <v>465</v>
      </c>
      <c r="AM16" s="137" t="s">
        <v>466</v>
      </c>
      <c r="AN16" s="138" t="s">
        <v>9</v>
      </c>
      <c r="AO16" s="138">
        <v>28</v>
      </c>
      <c r="AP16" s="137" t="s">
        <v>149</v>
      </c>
      <c r="AQ16" s="139">
        <v>1000</v>
      </c>
      <c r="AR16" s="139"/>
      <c r="AS16" s="142">
        <f>AQ16*5.46</f>
        <v>5460</v>
      </c>
      <c r="AT16" s="141">
        <f>AU16/AQ16*1.101</f>
        <v>70999.999830000001</v>
      </c>
      <c r="AU16" s="142">
        <v>64486830</v>
      </c>
      <c r="AV16" s="140">
        <f>AU16*10%</f>
        <v>6448683</v>
      </c>
      <c r="AW16" s="140">
        <f>AU16*0.1%</f>
        <v>64486.83</v>
      </c>
      <c r="AX16" s="140">
        <f>AU16+AV16+AW16</f>
        <v>70999999.829999998</v>
      </c>
      <c r="AY16" s="141" t="s">
        <v>449</v>
      </c>
    </row>
    <row r="17" spans="1:51" ht="15.75" thickTop="1" x14ac:dyDescent="0.25">
      <c r="A17" s="676">
        <v>41409</v>
      </c>
      <c r="B17" s="221" t="s">
        <v>384</v>
      </c>
      <c r="C17" s="222" t="s">
        <v>385</v>
      </c>
      <c r="D17" s="223" t="s">
        <v>386</v>
      </c>
      <c r="E17" s="224" t="s">
        <v>387</v>
      </c>
      <c r="F17" s="224">
        <v>230</v>
      </c>
      <c r="G17" s="223" t="s">
        <v>344</v>
      </c>
      <c r="H17" s="225">
        <v>10</v>
      </c>
      <c r="I17" s="225"/>
      <c r="J17" s="226">
        <v>747.5</v>
      </c>
      <c r="K17" s="227">
        <f t="shared" si="0"/>
        <v>40000.431736454848</v>
      </c>
      <c r="L17" s="228">
        <v>27157423</v>
      </c>
      <c r="M17" s="226">
        <f t="shared" si="2"/>
        <v>2715742.3000000003</v>
      </c>
      <c r="N17" s="226">
        <f t="shared" si="3"/>
        <v>27157.422999999999</v>
      </c>
      <c r="O17" s="226">
        <f t="shared" si="4"/>
        <v>29900322.723000001</v>
      </c>
      <c r="P17" s="229" t="s">
        <v>388</v>
      </c>
      <c r="S17" s="494">
        <v>41409</v>
      </c>
      <c r="T17" s="67" t="s">
        <v>384</v>
      </c>
      <c r="U17" s="495" t="s">
        <v>385</v>
      </c>
      <c r="V17" s="66" t="s">
        <v>386</v>
      </c>
      <c r="W17" s="9" t="s">
        <v>387</v>
      </c>
      <c r="X17" s="9">
        <v>230</v>
      </c>
      <c r="Y17" s="66" t="s">
        <v>344</v>
      </c>
      <c r="Z17" s="11">
        <v>10</v>
      </c>
      <c r="AA17" s="11"/>
      <c r="AB17" s="2">
        <v>747.5</v>
      </c>
      <c r="AC17" s="1">
        <f t="shared" si="1"/>
        <v>40000.431736454848</v>
      </c>
      <c r="AD17" s="4">
        <v>27157423</v>
      </c>
      <c r="AE17" s="2">
        <f t="shared" si="5"/>
        <v>2715742.3000000003</v>
      </c>
      <c r="AF17" s="2">
        <f t="shared" si="6"/>
        <v>27157.422999999999</v>
      </c>
      <c r="AG17" s="2">
        <f t="shared" si="7"/>
        <v>29900322.723000001</v>
      </c>
      <c r="AH17" s="3" t="s">
        <v>388</v>
      </c>
      <c r="AJ17" s="134"/>
      <c r="AK17" s="135"/>
      <c r="AL17" s="136"/>
      <c r="AM17" s="137"/>
      <c r="AN17" s="138"/>
      <c r="AO17" s="138"/>
      <c r="AP17" s="137"/>
      <c r="AQ17" s="139"/>
      <c r="AR17" s="139"/>
      <c r="AS17" s="143">
        <f>SUM(AS14:AS16)</f>
        <v>16380</v>
      </c>
      <c r="AT17" s="141"/>
      <c r="AU17" s="143">
        <f>SUM(AU14:AU16)</f>
        <v>193460490</v>
      </c>
      <c r="AV17" s="140"/>
      <c r="AW17" s="140"/>
      <c r="AX17" s="140"/>
      <c r="AY17" s="141"/>
    </row>
    <row r="18" spans="1:51" x14ac:dyDescent="0.25">
      <c r="A18" s="676">
        <v>41410</v>
      </c>
      <c r="B18" s="221" t="s">
        <v>389</v>
      </c>
      <c r="C18" s="222" t="s">
        <v>390</v>
      </c>
      <c r="D18" s="223" t="s">
        <v>391</v>
      </c>
      <c r="E18" s="224" t="s">
        <v>323</v>
      </c>
      <c r="F18" s="224">
        <v>53</v>
      </c>
      <c r="G18" s="223" t="s">
        <v>324</v>
      </c>
      <c r="H18" s="225">
        <v>400</v>
      </c>
      <c r="I18" s="225"/>
      <c r="J18" s="226">
        <v>5252</v>
      </c>
      <c r="K18" s="227">
        <f t="shared" si="0"/>
        <v>3262.2629999999999</v>
      </c>
      <c r="L18" s="228">
        <v>15561676</v>
      </c>
      <c r="M18" s="226">
        <f t="shared" si="2"/>
        <v>1556167.6</v>
      </c>
      <c r="N18" s="226">
        <f t="shared" si="3"/>
        <v>15561.675999999999</v>
      </c>
      <c r="O18" s="226">
        <f t="shared" si="4"/>
        <v>17133405.276000001</v>
      </c>
      <c r="P18" s="229" t="s">
        <v>383</v>
      </c>
      <c r="S18" s="494">
        <v>41410</v>
      </c>
      <c r="T18" s="67" t="s">
        <v>389</v>
      </c>
      <c r="U18" s="495" t="s">
        <v>390</v>
      </c>
      <c r="V18" s="66" t="s">
        <v>391</v>
      </c>
      <c r="W18" s="9" t="s">
        <v>323</v>
      </c>
      <c r="X18" s="9">
        <v>53</v>
      </c>
      <c r="Y18" s="66" t="s">
        <v>324</v>
      </c>
      <c r="Z18" s="11">
        <v>400</v>
      </c>
      <c r="AA18" s="11"/>
      <c r="AB18" s="2">
        <v>5252</v>
      </c>
      <c r="AC18" s="1">
        <f t="shared" si="1"/>
        <v>3262.2629999999999</v>
      </c>
      <c r="AD18" s="4">
        <v>15561676</v>
      </c>
      <c r="AE18" s="2">
        <f t="shared" si="5"/>
        <v>1556167.6</v>
      </c>
      <c r="AF18" s="2">
        <f t="shared" si="6"/>
        <v>15561.675999999999</v>
      </c>
      <c r="AG18" s="2">
        <f t="shared" si="7"/>
        <v>17133405.276000001</v>
      </c>
      <c r="AH18" s="3" t="s">
        <v>383</v>
      </c>
      <c r="AJ18" s="118">
        <v>41396</v>
      </c>
      <c r="AK18" s="119" t="s">
        <v>330</v>
      </c>
      <c r="AL18" s="120" t="s">
        <v>325</v>
      </c>
      <c r="AM18" s="121" t="s">
        <v>326</v>
      </c>
      <c r="AN18" s="123" t="s">
        <v>56</v>
      </c>
      <c r="AO18" s="123">
        <v>150</v>
      </c>
      <c r="AP18" s="121" t="s">
        <v>328</v>
      </c>
      <c r="AQ18" s="124">
        <v>17.5</v>
      </c>
      <c r="AR18" s="124"/>
      <c r="AS18" s="125">
        <v>870.1</v>
      </c>
      <c r="AT18" s="126">
        <f t="shared" ref="AT18:AT26" si="8">(AU18/AS18)*1.101</f>
        <v>26999.999772439951</v>
      </c>
      <c r="AU18" s="127">
        <v>21337602</v>
      </c>
      <c r="AV18" s="125">
        <f t="shared" ref="AV18:AV26" si="9">AU18*10%</f>
        <v>2133760.2000000002</v>
      </c>
      <c r="AW18" s="125">
        <f t="shared" ref="AW18:AW26" si="10">AU18*0.1%</f>
        <v>21337.601999999999</v>
      </c>
      <c r="AX18" s="125">
        <f t="shared" ref="AX18:AX26" si="11">AU18+AV18+AW18</f>
        <v>23492699.802000001</v>
      </c>
      <c r="AY18" s="128" t="s">
        <v>329</v>
      </c>
    </row>
    <row r="19" spans="1:51" x14ac:dyDescent="0.25">
      <c r="A19" s="676">
        <v>41410</v>
      </c>
      <c r="B19" s="221" t="s">
        <v>392</v>
      </c>
      <c r="C19" s="222" t="s">
        <v>393</v>
      </c>
      <c r="D19" s="223" t="s">
        <v>394</v>
      </c>
      <c r="E19" s="224" t="s">
        <v>395</v>
      </c>
      <c r="F19" s="224">
        <v>80</v>
      </c>
      <c r="G19" s="223" t="s">
        <v>344</v>
      </c>
      <c r="H19" s="225">
        <v>63</v>
      </c>
      <c r="I19" s="225"/>
      <c r="J19" s="226">
        <v>1638</v>
      </c>
      <c r="K19" s="227">
        <f t="shared" si="0"/>
        <v>9358.5</v>
      </c>
      <c r="L19" s="228">
        <v>13923000</v>
      </c>
      <c r="M19" s="226">
        <f t="shared" si="2"/>
        <v>1392300</v>
      </c>
      <c r="N19" s="226">
        <f t="shared" si="3"/>
        <v>13923</v>
      </c>
      <c r="O19" s="226">
        <f t="shared" si="4"/>
        <v>15329223</v>
      </c>
      <c r="P19" s="229" t="s">
        <v>396</v>
      </c>
      <c r="S19" s="494">
        <v>41410</v>
      </c>
      <c r="T19" s="67" t="s">
        <v>392</v>
      </c>
      <c r="U19" s="495" t="s">
        <v>393</v>
      </c>
      <c r="V19" s="66" t="s">
        <v>394</v>
      </c>
      <c r="W19" s="9" t="s">
        <v>395</v>
      </c>
      <c r="X19" s="9">
        <v>80</v>
      </c>
      <c r="Y19" s="66" t="s">
        <v>344</v>
      </c>
      <c r="Z19" s="11">
        <v>63</v>
      </c>
      <c r="AA19" s="11"/>
      <c r="AB19" s="2">
        <v>1638</v>
      </c>
      <c r="AC19" s="1">
        <f t="shared" si="1"/>
        <v>9358.5</v>
      </c>
      <c r="AD19" s="4">
        <v>13923000</v>
      </c>
      <c r="AE19" s="2">
        <f t="shared" si="5"/>
        <v>1392300</v>
      </c>
      <c r="AF19" s="2">
        <f t="shared" si="6"/>
        <v>13923</v>
      </c>
      <c r="AG19" s="2">
        <f t="shared" si="7"/>
        <v>15329223</v>
      </c>
      <c r="AH19" s="3" t="s">
        <v>396</v>
      </c>
      <c r="AJ19" s="118">
        <v>41396</v>
      </c>
      <c r="AK19" s="119" t="s">
        <v>331</v>
      </c>
      <c r="AL19" s="120" t="s">
        <v>332</v>
      </c>
      <c r="AM19" s="121" t="s">
        <v>333</v>
      </c>
      <c r="AN19" s="123" t="s">
        <v>56</v>
      </c>
      <c r="AO19" s="123">
        <v>150</v>
      </c>
      <c r="AP19" s="121" t="s">
        <v>328</v>
      </c>
      <c r="AQ19" s="124">
        <v>15</v>
      </c>
      <c r="AR19" s="124"/>
      <c r="AS19" s="125">
        <v>745.8</v>
      </c>
      <c r="AT19" s="126">
        <f t="shared" si="8"/>
        <v>26999.99956154465</v>
      </c>
      <c r="AU19" s="127">
        <v>18289373</v>
      </c>
      <c r="AV19" s="125">
        <f t="shared" si="9"/>
        <v>1828937.3</v>
      </c>
      <c r="AW19" s="125">
        <f t="shared" si="10"/>
        <v>18289.373</v>
      </c>
      <c r="AX19" s="125">
        <f t="shared" si="11"/>
        <v>20136599.673</v>
      </c>
      <c r="AY19" s="128" t="s">
        <v>329</v>
      </c>
    </row>
    <row r="20" spans="1:51" x14ac:dyDescent="0.25">
      <c r="A20" s="676">
        <v>41410</v>
      </c>
      <c r="B20" s="221" t="s">
        <v>397</v>
      </c>
      <c r="C20" s="222" t="s">
        <v>398</v>
      </c>
      <c r="D20" s="223" t="s">
        <v>399</v>
      </c>
      <c r="E20" s="224" t="s">
        <v>400</v>
      </c>
      <c r="F20" s="224">
        <v>80</v>
      </c>
      <c r="G20" s="223" t="s">
        <v>344</v>
      </c>
      <c r="H20" s="225">
        <v>63</v>
      </c>
      <c r="I20" s="225"/>
      <c r="J20" s="226">
        <v>1638</v>
      </c>
      <c r="K20" s="227">
        <f t="shared" si="0"/>
        <v>9358.5</v>
      </c>
      <c r="L20" s="228">
        <v>13923000</v>
      </c>
      <c r="M20" s="226">
        <f t="shared" si="2"/>
        <v>1392300</v>
      </c>
      <c r="N20" s="226">
        <f t="shared" si="3"/>
        <v>13923</v>
      </c>
      <c r="O20" s="226">
        <f t="shared" si="4"/>
        <v>15329223</v>
      </c>
      <c r="P20" s="229" t="s">
        <v>401</v>
      </c>
      <c r="S20" s="494">
        <v>41410</v>
      </c>
      <c r="T20" s="67" t="s">
        <v>397</v>
      </c>
      <c r="U20" s="495" t="s">
        <v>398</v>
      </c>
      <c r="V20" s="66" t="s">
        <v>399</v>
      </c>
      <c r="W20" s="9" t="s">
        <v>400</v>
      </c>
      <c r="X20" s="9">
        <v>80</v>
      </c>
      <c r="Y20" s="66" t="s">
        <v>344</v>
      </c>
      <c r="Z20" s="11">
        <v>63</v>
      </c>
      <c r="AA20" s="11"/>
      <c r="AB20" s="2">
        <v>1638</v>
      </c>
      <c r="AC20" s="1">
        <f t="shared" si="1"/>
        <v>9358.5</v>
      </c>
      <c r="AD20" s="4">
        <v>13923000</v>
      </c>
      <c r="AE20" s="2">
        <f t="shared" si="5"/>
        <v>1392300</v>
      </c>
      <c r="AF20" s="2">
        <f t="shared" si="6"/>
        <v>13923</v>
      </c>
      <c r="AG20" s="2">
        <f t="shared" si="7"/>
        <v>15329223</v>
      </c>
      <c r="AH20" s="3" t="s">
        <v>401</v>
      </c>
      <c r="AJ20" s="220">
        <v>41410</v>
      </c>
      <c r="AK20" s="221" t="s">
        <v>402</v>
      </c>
      <c r="AL20" s="222" t="s">
        <v>403</v>
      </c>
      <c r="AM20" s="223" t="s">
        <v>404</v>
      </c>
      <c r="AN20" s="224" t="s">
        <v>19</v>
      </c>
      <c r="AO20" s="224">
        <v>96</v>
      </c>
      <c r="AP20" s="223" t="s">
        <v>405</v>
      </c>
      <c r="AQ20" s="225"/>
      <c r="AR20" s="225">
        <v>8</v>
      </c>
      <c r="AS20" s="226">
        <v>1167.95</v>
      </c>
      <c r="AT20" s="227">
        <f t="shared" si="8"/>
        <v>23199.996361145597</v>
      </c>
      <c r="AU20" s="228">
        <v>24610750</v>
      </c>
      <c r="AV20" s="226">
        <f t="shared" si="9"/>
        <v>2461075</v>
      </c>
      <c r="AW20" s="226">
        <f t="shared" si="10"/>
        <v>24610.75</v>
      </c>
      <c r="AX20" s="226">
        <f t="shared" si="11"/>
        <v>27096435.75</v>
      </c>
      <c r="AY20" s="229" t="s">
        <v>329</v>
      </c>
    </row>
    <row r="21" spans="1:51" x14ac:dyDescent="0.25">
      <c r="A21" s="676">
        <v>41410</v>
      </c>
      <c r="B21" s="221" t="s">
        <v>402</v>
      </c>
      <c r="C21" s="222" t="s">
        <v>403</v>
      </c>
      <c r="D21" s="223" t="s">
        <v>404</v>
      </c>
      <c r="E21" s="224" t="s">
        <v>19</v>
      </c>
      <c r="F21" s="224">
        <v>96</v>
      </c>
      <c r="G21" s="223" t="s">
        <v>405</v>
      </c>
      <c r="H21" s="225"/>
      <c r="I21" s="225">
        <v>8</v>
      </c>
      <c r="J21" s="226">
        <v>1167.95</v>
      </c>
      <c r="K21" s="227">
        <f t="shared" si="0"/>
        <v>23199.996361145597</v>
      </c>
      <c r="L21" s="228">
        <v>24610750</v>
      </c>
      <c r="M21" s="226">
        <f t="shared" si="2"/>
        <v>2461075</v>
      </c>
      <c r="N21" s="226">
        <f t="shared" si="3"/>
        <v>24610.75</v>
      </c>
      <c r="O21" s="226">
        <f t="shared" si="4"/>
        <v>27096435.75</v>
      </c>
      <c r="P21" s="229" t="s">
        <v>329</v>
      </c>
      <c r="S21" s="494">
        <v>41410</v>
      </c>
      <c r="T21" s="67" t="s">
        <v>402</v>
      </c>
      <c r="U21" s="495" t="s">
        <v>403</v>
      </c>
      <c r="V21" s="66" t="s">
        <v>404</v>
      </c>
      <c r="W21" s="9" t="s">
        <v>19</v>
      </c>
      <c r="X21" s="9">
        <v>96</v>
      </c>
      <c r="Y21" s="66" t="s">
        <v>405</v>
      </c>
      <c r="Z21" s="11"/>
      <c r="AA21" s="11">
        <v>8</v>
      </c>
      <c r="AB21" s="2">
        <v>1167.95</v>
      </c>
      <c r="AC21" s="1">
        <f t="shared" si="1"/>
        <v>23199.996361145597</v>
      </c>
      <c r="AD21" s="4">
        <v>24610750</v>
      </c>
      <c r="AE21" s="2">
        <f t="shared" si="5"/>
        <v>2461075</v>
      </c>
      <c r="AF21" s="2">
        <f t="shared" si="6"/>
        <v>24610.75</v>
      </c>
      <c r="AG21" s="2">
        <f t="shared" si="7"/>
        <v>27096435.75</v>
      </c>
      <c r="AH21" s="3" t="s">
        <v>329</v>
      </c>
      <c r="AJ21" s="220">
        <v>41410</v>
      </c>
      <c r="AK21" s="221" t="s">
        <v>402</v>
      </c>
      <c r="AL21" s="222" t="s">
        <v>403</v>
      </c>
      <c r="AM21" s="223" t="s">
        <v>404</v>
      </c>
      <c r="AN21" s="224" t="s">
        <v>406</v>
      </c>
      <c r="AO21" s="224">
        <v>125</v>
      </c>
      <c r="AP21" s="223" t="s">
        <v>407</v>
      </c>
      <c r="AQ21" s="225"/>
      <c r="AR21" s="225">
        <v>29</v>
      </c>
      <c r="AS21" s="226">
        <v>3000.8</v>
      </c>
      <c r="AT21" s="227">
        <f t="shared" si="8"/>
        <v>23199.996603239135</v>
      </c>
      <c r="AU21" s="228">
        <v>63232107</v>
      </c>
      <c r="AV21" s="226">
        <f t="shared" si="9"/>
        <v>6323210.7000000002</v>
      </c>
      <c r="AW21" s="226">
        <f t="shared" si="10"/>
        <v>63232.107000000004</v>
      </c>
      <c r="AX21" s="226">
        <f t="shared" si="11"/>
        <v>69618549.806999996</v>
      </c>
      <c r="AY21" s="229" t="s">
        <v>329</v>
      </c>
    </row>
    <row r="22" spans="1:51" x14ac:dyDescent="0.25">
      <c r="A22" s="676">
        <v>41410</v>
      </c>
      <c r="B22" s="221" t="s">
        <v>402</v>
      </c>
      <c r="C22" s="222" t="s">
        <v>403</v>
      </c>
      <c r="D22" s="223" t="s">
        <v>404</v>
      </c>
      <c r="E22" s="224" t="s">
        <v>406</v>
      </c>
      <c r="F22" s="224">
        <v>125</v>
      </c>
      <c r="G22" s="223" t="s">
        <v>407</v>
      </c>
      <c r="H22" s="225"/>
      <c r="I22" s="225">
        <v>29</v>
      </c>
      <c r="J22" s="226">
        <v>3000.8</v>
      </c>
      <c r="K22" s="227">
        <f t="shared" si="0"/>
        <v>23199.996603239135</v>
      </c>
      <c r="L22" s="228">
        <v>63232107</v>
      </c>
      <c r="M22" s="226">
        <f t="shared" si="2"/>
        <v>6323210.7000000002</v>
      </c>
      <c r="N22" s="226">
        <f t="shared" si="3"/>
        <v>63232.107000000004</v>
      </c>
      <c r="O22" s="226">
        <f t="shared" si="4"/>
        <v>69618549.806999996</v>
      </c>
      <c r="P22" s="229" t="s">
        <v>329</v>
      </c>
      <c r="S22" s="494">
        <v>41410</v>
      </c>
      <c r="T22" s="67" t="s">
        <v>402</v>
      </c>
      <c r="U22" s="495" t="s">
        <v>403</v>
      </c>
      <c r="V22" s="66" t="s">
        <v>404</v>
      </c>
      <c r="W22" s="9" t="s">
        <v>406</v>
      </c>
      <c r="X22" s="9">
        <v>125</v>
      </c>
      <c r="Y22" s="66" t="s">
        <v>407</v>
      </c>
      <c r="Z22" s="11"/>
      <c r="AA22" s="11">
        <v>29</v>
      </c>
      <c r="AB22" s="2">
        <v>3000.8</v>
      </c>
      <c r="AC22" s="1">
        <f t="shared" si="1"/>
        <v>23199.996603239135</v>
      </c>
      <c r="AD22" s="4">
        <v>63232107</v>
      </c>
      <c r="AE22" s="2">
        <f t="shared" si="5"/>
        <v>6323210.7000000002</v>
      </c>
      <c r="AF22" s="2">
        <f t="shared" si="6"/>
        <v>63232.107000000004</v>
      </c>
      <c r="AG22" s="2">
        <f t="shared" si="7"/>
        <v>69618549.806999996</v>
      </c>
      <c r="AH22" s="3" t="s">
        <v>329</v>
      </c>
      <c r="AJ22" s="220">
        <v>41414</v>
      </c>
      <c r="AK22" s="221" t="s">
        <v>515</v>
      </c>
      <c r="AL22" s="222" t="s">
        <v>491</v>
      </c>
      <c r="AM22" s="223" t="s">
        <v>492</v>
      </c>
      <c r="AN22" s="224" t="s">
        <v>406</v>
      </c>
      <c r="AO22" s="224">
        <v>125</v>
      </c>
      <c r="AP22" s="223" t="s">
        <v>407</v>
      </c>
      <c r="AQ22" s="225"/>
      <c r="AR22" s="225">
        <v>20</v>
      </c>
      <c r="AS22" s="226">
        <v>2007.5</v>
      </c>
      <c r="AT22" s="227">
        <f t="shared" si="8"/>
        <v>23199.996681444583</v>
      </c>
      <c r="AU22" s="228">
        <v>42301538</v>
      </c>
      <c r="AV22" s="226">
        <f t="shared" si="9"/>
        <v>4230153.8</v>
      </c>
      <c r="AW22" s="226">
        <f t="shared" si="10"/>
        <v>42301.538</v>
      </c>
      <c r="AX22" s="226">
        <f t="shared" si="11"/>
        <v>46573993.338</v>
      </c>
      <c r="AY22" s="229" t="s">
        <v>329</v>
      </c>
    </row>
    <row r="23" spans="1:51" x14ac:dyDescent="0.25">
      <c r="A23" s="676">
        <v>41411</v>
      </c>
      <c r="B23" s="221" t="s">
        <v>514</v>
      </c>
      <c r="C23" s="222" t="s">
        <v>408</v>
      </c>
      <c r="D23" s="223" t="s">
        <v>409</v>
      </c>
      <c r="E23" s="224" t="s">
        <v>410</v>
      </c>
      <c r="F23" s="224">
        <v>120</v>
      </c>
      <c r="G23" s="223" t="s">
        <v>411</v>
      </c>
      <c r="H23" s="225"/>
      <c r="I23" s="225">
        <v>1</v>
      </c>
      <c r="J23" s="226">
        <v>9.42</v>
      </c>
      <c r="K23" s="227">
        <f t="shared" ref="K23:K30" si="12">(L23/J23)*1.101</f>
        <v>19639.058280254776</v>
      </c>
      <c r="L23" s="228">
        <v>168029</v>
      </c>
      <c r="M23" s="226">
        <f t="shared" ref="M23:M30" si="13">L23*10%</f>
        <v>16802.900000000001</v>
      </c>
      <c r="N23" s="226">
        <f t="shared" ref="N23:N30" si="14">L23*0.1%</f>
        <v>168.029</v>
      </c>
      <c r="O23" s="226">
        <f t="shared" ref="O23:O30" si="15">L23+M23+N23</f>
        <v>184999.929</v>
      </c>
      <c r="P23" s="229" t="s">
        <v>412</v>
      </c>
      <c r="S23" s="494">
        <v>41411</v>
      </c>
      <c r="T23" s="67" t="s">
        <v>514</v>
      </c>
      <c r="U23" s="495" t="s">
        <v>408</v>
      </c>
      <c r="V23" s="66" t="s">
        <v>409</v>
      </c>
      <c r="W23" s="9" t="s">
        <v>410</v>
      </c>
      <c r="X23" s="9">
        <v>120</v>
      </c>
      <c r="Y23" s="66" t="s">
        <v>411</v>
      </c>
      <c r="Z23" s="11"/>
      <c r="AA23" s="11">
        <v>1</v>
      </c>
      <c r="AB23" s="2">
        <v>9.42</v>
      </c>
      <c r="AC23" s="1">
        <f t="shared" si="1"/>
        <v>19639.058280254776</v>
      </c>
      <c r="AD23" s="4">
        <v>168029</v>
      </c>
      <c r="AE23" s="2">
        <f t="shared" si="5"/>
        <v>16802.900000000001</v>
      </c>
      <c r="AF23" s="2">
        <f t="shared" si="6"/>
        <v>168.029</v>
      </c>
      <c r="AG23" s="2">
        <f t="shared" si="7"/>
        <v>184999.929</v>
      </c>
      <c r="AH23" s="3" t="s">
        <v>412</v>
      </c>
      <c r="AJ23" s="220">
        <v>41414</v>
      </c>
      <c r="AK23" s="221" t="s">
        <v>493</v>
      </c>
      <c r="AL23" s="222" t="s">
        <v>496</v>
      </c>
      <c r="AM23" s="223" t="s">
        <v>494</v>
      </c>
      <c r="AN23" s="224" t="s">
        <v>406</v>
      </c>
      <c r="AO23" s="224">
        <v>125</v>
      </c>
      <c r="AP23" s="223" t="s">
        <v>407</v>
      </c>
      <c r="AQ23" s="225"/>
      <c r="AR23" s="225">
        <v>2</v>
      </c>
      <c r="AS23" s="226">
        <v>207.55</v>
      </c>
      <c r="AT23" s="227">
        <f t="shared" si="8"/>
        <v>27745.200000000001</v>
      </c>
      <c r="AU23" s="228">
        <v>5230260</v>
      </c>
      <c r="AV23" s="226">
        <f t="shared" si="9"/>
        <v>523026</v>
      </c>
      <c r="AW23" s="226">
        <f t="shared" si="10"/>
        <v>5230.26</v>
      </c>
      <c r="AX23" s="226">
        <f t="shared" si="11"/>
        <v>5758516.2599999998</v>
      </c>
      <c r="AY23" s="229" t="s">
        <v>329</v>
      </c>
    </row>
    <row r="24" spans="1:51" x14ac:dyDescent="0.25">
      <c r="A24" s="676">
        <v>41411</v>
      </c>
      <c r="B24" s="221" t="s">
        <v>413</v>
      </c>
      <c r="C24" s="222" t="s">
        <v>414</v>
      </c>
      <c r="D24" s="223" t="s">
        <v>415</v>
      </c>
      <c r="E24" s="224" t="s">
        <v>410</v>
      </c>
      <c r="F24" s="224">
        <v>120</v>
      </c>
      <c r="G24" s="223" t="s">
        <v>411</v>
      </c>
      <c r="H24" s="225"/>
      <c r="I24" s="225">
        <v>40</v>
      </c>
      <c r="J24" s="226">
        <v>376.8</v>
      </c>
      <c r="K24" s="227">
        <f t="shared" si="12"/>
        <v>16162.419944267514</v>
      </c>
      <c r="L24" s="228">
        <v>5531335</v>
      </c>
      <c r="M24" s="226">
        <f t="shared" si="13"/>
        <v>553133.5</v>
      </c>
      <c r="N24" s="226">
        <f t="shared" si="14"/>
        <v>5531.335</v>
      </c>
      <c r="O24" s="226">
        <f t="shared" si="15"/>
        <v>6089999.835</v>
      </c>
      <c r="P24" s="229" t="s">
        <v>416</v>
      </c>
      <c r="S24" s="494">
        <v>41411</v>
      </c>
      <c r="T24" s="67" t="s">
        <v>413</v>
      </c>
      <c r="U24" s="495" t="s">
        <v>414</v>
      </c>
      <c r="V24" s="66" t="s">
        <v>415</v>
      </c>
      <c r="W24" s="9" t="s">
        <v>410</v>
      </c>
      <c r="X24" s="9">
        <v>120</v>
      </c>
      <c r="Y24" s="66" t="s">
        <v>411</v>
      </c>
      <c r="Z24" s="11"/>
      <c r="AA24" s="11">
        <v>40</v>
      </c>
      <c r="AB24" s="2">
        <v>376.8</v>
      </c>
      <c r="AC24" s="1">
        <f t="shared" si="1"/>
        <v>16162.419944267514</v>
      </c>
      <c r="AD24" s="4">
        <v>5531335</v>
      </c>
      <c r="AE24" s="2">
        <f t="shared" si="5"/>
        <v>553133.5</v>
      </c>
      <c r="AF24" s="2">
        <f t="shared" si="6"/>
        <v>5531.335</v>
      </c>
      <c r="AG24" s="2">
        <f t="shared" si="7"/>
        <v>6089999.835</v>
      </c>
      <c r="AH24" s="3" t="s">
        <v>416</v>
      </c>
      <c r="AJ24" s="118">
        <v>41421</v>
      </c>
      <c r="AK24" s="119" t="s">
        <v>503</v>
      </c>
      <c r="AL24" s="120" t="s">
        <v>504</v>
      </c>
      <c r="AM24" s="121" t="s">
        <v>505</v>
      </c>
      <c r="AN24" s="123" t="s">
        <v>56</v>
      </c>
      <c r="AO24" s="123">
        <v>150</v>
      </c>
      <c r="AP24" s="121" t="s">
        <v>328</v>
      </c>
      <c r="AQ24" s="124">
        <v>10</v>
      </c>
      <c r="AR24" s="124"/>
      <c r="AS24" s="125">
        <v>497.2</v>
      </c>
      <c r="AT24" s="126">
        <f t="shared" si="8"/>
        <v>26999.998823411101</v>
      </c>
      <c r="AU24" s="127">
        <v>12192915</v>
      </c>
      <c r="AV24" s="125">
        <f t="shared" si="9"/>
        <v>1219291.5</v>
      </c>
      <c r="AW24" s="125">
        <f t="shared" si="10"/>
        <v>12192.915000000001</v>
      </c>
      <c r="AX24" s="125">
        <f t="shared" si="11"/>
        <v>13424399.414999999</v>
      </c>
      <c r="AY24" s="128" t="s">
        <v>329</v>
      </c>
    </row>
    <row r="25" spans="1:51" x14ac:dyDescent="0.25">
      <c r="A25" s="676">
        <v>41414</v>
      </c>
      <c r="B25" s="221" t="s">
        <v>515</v>
      </c>
      <c r="C25" s="222" t="s">
        <v>491</v>
      </c>
      <c r="D25" s="223" t="s">
        <v>492</v>
      </c>
      <c r="E25" s="224" t="s">
        <v>406</v>
      </c>
      <c r="F25" s="224">
        <v>125</v>
      </c>
      <c r="G25" s="223" t="s">
        <v>407</v>
      </c>
      <c r="H25" s="225"/>
      <c r="I25" s="225">
        <v>20</v>
      </c>
      <c r="J25" s="226">
        <v>2007.5</v>
      </c>
      <c r="K25" s="227">
        <f t="shared" si="12"/>
        <v>23199.996681444583</v>
      </c>
      <c r="L25" s="228">
        <v>42301538</v>
      </c>
      <c r="M25" s="226">
        <f t="shared" si="13"/>
        <v>4230153.8</v>
      </c>
      <c r="N25" s="226">
        <f t="shared" si="14"/>
        <v>42301.538</v>
      </c>
      <c r="O25" s="226">
        <f t="shared" si="15"/>
        <v>46573993.338</v>
      </c>
      <c r="P25" s="229" t="s">
        <v>329</v>
      </c>
      <c r="S25" s="494">
        <v>41414</v>
      </c>
      <c r="T25" s="67" t="s">
        <v>515</v>
      </c>
      <c r="U25" s="495" t="s">
        <v>491</v>
      </c>
      <c r="V25" s="66" t="s">
        <v>492</v>
      </c>
      <c r="W25" s="9" t="s">
        <v>406</v>
      </c>
      <c r="X25" s="9">
        <v>125</v>
      </c>
      <c r="Y25" s="66" t="s">
        <v>407</v>
      </c>
      <c r="Z25" s="11"/>
      <c r="AA25" s="11">
        <v>20</v>
      </c>
      <c r="AB25" s="2">
        <v>2007.5</v>
      </c>
      <c r="AC25" s="1">
        <f t="shared" si="1"/>
        <v>23199.996681444583</v>
      </c>
      <c r="AD25" s="4">
        <v>42301538</v>
      </c>
      <c r="AE25" s="2">
        <f t="shared" si="5"/>
        <v>4230153.8</v>
      </c>
      <c r="AF25" s="2">
        <f t="shared" si="6"/>
        <v>42301.538</v>
      </c>
      <c r="AG25" s="2">
        <f t="shared" si="7"/>
        <v>46573993.338</v>
      </c>
      <c r="AH25" s="3" t="s">
        <v>329</v>
      </c>
      <c r="AJ25" s="118">
        <v>41421</v>
      </c>
      <c r="AK25" s="119" t="s">
        <v>512</v>
      </c>
      <c r="AL25" s="120" t="s">
        <v>507</v>
      </c>
      <c r="AM25" s="121" t="s">
        <v>513</v>
      </c>
      <c r="AN25" s="123" t="s">
        <v>406</v>
      </c>
      <c r="AO25" s="123">
        <v>125</v>
      </c>
      <c r="AP25" s="121" t="s">
        <v>407</v>
      </c>
      <c r="AQ25" s="124"/>
      <c r="AR25" s="124">
        <v>10</v>
      </c>
      <c r="AS25" s="125">
        <v>1021.9</v>
      </c>
      <c r="AT25" s="126">
        <f t="shared" si="8"/>
        <v>23199.996399843429</v>
      </c>
      <c r="AU25" s="127">
        <v>21533221</v>
      </c>
      <c r="AV25" s="125">
        <f t="shared" si="9"/>
        <v>2153322.1</v>
      </c>
      <c r="AW25" s="125">
        <f t="shared" si="10"/>
        <v>21533.221000000001</v>
      </c>
      <c r="AX25" s="125">
        <f t="shared" si="11"/>
        <v>23708076.321000002</v>
      </c>
      <c r="AY25" s="128" t="s">
        <v>329</v>
      </c>
    </row>
    <row r="26" spans="1:51" ht="15.75" thickBot="1" x14ac:dyDescent="0.3">
      <c r="A26" s="676">
        <v>41414</v>
      </c>
      <c r="B26" s="221" t="s">
        <v>493</v>
      </c>
      <c r="C26" s="222" t="s">
        <v>496</v>
      </c>
      <c r="D26" s="223" t="s">
        <v>494</v>
      </c>
      <c r="E26" s="224" t="s">
        <v>406</v>
      </c>
      <c r="F26" s="224">
        <v>125</v>
      </c>
      <c r="G26" s="223" t="s">
        <v>407</v>
      </c>
      <c r="H26" s="225"/>
      <c r="I26" s="225">
        <v>2</v>
      </c>
      <c r="J26" s="226">
        <v>207.55</v>
      </c>
      <c r="K26" s="227">
        <f t="shared" si="12"/>
        <v>27745.200000000001</v>
      </c>
      <c r="L26" s="228">
        <v>5230260</v>
      </c>
      <c r="M26" s="226">
        <f t="shared" si="13"/>
        <v>523026</v>
      </c>
      <c r="N26" s="226">
        <f t="shared" si="14"/>
        <v>5230.26</v>
      </c>
      <c r="O26" s="226">
        <f t="shared" si="15"/>
        <v>5758516.2599999998</v>
      </c>
      <c r="P26" s="229" t="s">
        <v>329</v>
      </c>
      <c r="S26" s="494">
        <v>41414</v>
      </c>
      <c r="T26" s="67" t="s">
        <v>493</v>
      </c>
      <c r="U26" s="495" t="s">
        <v>496</v>
      </c>
      <c r="V26" s="66" t="s">
        <v>494</v>
      </c>
      <c r="W26" s="9" t="s">
        <v>406</v>
      </c>
      <c r="X26" s="9">
        <v>125</v>
      </c>
      <c r="Y26" s="66" t="s">
        <v>407</v>
      </c>
      <c r="Z26" s="11"/>
      <c r="AA26" s="11">
        <v>2</v>
      </c>
      <c r="AB26" s="2">
        <v>207.55</v>
      </c>
      <c r="AC26" s="1">
        <f t="shared" si="1"/>
        <v>27745.200000000001</v>
      </c>
      <c r="AD26" s="4">
        <v>5230260</v>
      </c>
      <c r="AE26" s="2">
        <f t="shared" si="5"/>
        <v>523026</v>
      </c>
      <c r="AF26" s="2">
        <f t="shared" si="6"/>
        <v>5230.26</v>
      </c>
      <c r="AG26" s="2">
        <f t="shared" si="7"/>
        <v>5758516.2599999998</v>
      </c>
      <c r="AH26" s="3" t="s">
        <v>329</v>
      </c>
      <c r="AJ26" s="118">
        <v>41425</v>
      </c>
      <c r="AK26" s="119" t="s">
        <v>550</v>
      </c>
      <c r="AL26" s="120" t="s">
        <v>554</v>
      </c>
      <c r="AM26" s="121" t="s">
        <v>552</v>
      </c>
      <c r="AN26" s="123" t="s">
        <v>56</v>
      </c>
      <c r="AO26" s="123">
        <v>150</v>
      </c>
      <c r="AP26" s="121" t="s">
        <v>328</v>
      </c>
      <c r="AQ26" s="124">
        <v>7</v>
      </c>
      <c r="AR26" s="124"/>
      <c r="AS26" s="131">
        <v>348.04</v>
      </c>
      <c r="AT26" s="126">
        <f t="shared" si="8"/>
        <v>27000.000405125847</v>
      </c>
      <c r="AU26" s="132">
        <v>8535041</v>
      </c>
      <c r="AV26" s="125">
        <f t="shared" si="9"/>
        <v>853504.10000000009</v>
      </c>
      <c r="AW26" s="125">
        <f t="shared" si="10"/>
        <v>8535.0410000000011</v>
      </c>
      <c r="AX26" s="125">
        <f t="shared" si="11"/>
        <v>9397080.1409999989</v>
      </c>
      <c r="AY26" s="128" t="s">
        <v>329</v>
      </c>
    </row>
    <row r="27" spans="1:51" ht="15.75" thickTop="1" x14ac:dyDescent="0.25">
      <c r="A27" s="676">
        <v>41415</v>
      </c>
      <c r="B27" s="221" t="s">
        <v>495</v>
      </c>
      <c r="C27" s="222" t="s">
        <v>497</v>
      </c>
      <c r="D27" s="223" t="s">
        <v>498</v>
      </c>
      <c r="E27" s="224" t="s">
        <v>323</v>
      </c>
      <c r="F27" s="224">
        <v>53</v>
      </c>
      <c r="G27" s="223" t="s">
        <v>324</v>
      </c>
      <c r="H27" s="225"/>
      <c r="I27" s="225">
        <v>420</v>
      </c>
      <c r="J27" s="226">
        <v>5514.6</v>
      </c>
      <c r="K27" s="227">
        <f t="shared" si="12"/>
        <v>3262.2630399303662</v>
      </c>
      <c r="L27" s="228">
        <v>16339760</v>
      </c>
      <c r="M27" s="226">
        <f t="shared" si="13"/>
        <v>1633976</v>
      </c>
      <c r="N27" s="226">
        <f t="shared" si="14"/>
        <v>16339.76</v>
      </c>
      <c r="O27" s="226">
        <f t="shared" si="15"/>
        <v>17990075.760000002</v>
      </c>
      <c r="P27" s="229" t="s">
        <v>383</v>
      </c>
      <c r="S27" s="494">
        <v>41415</v>
      </c>
      <c r="T27" s="67" t="s">
        <v>495</v>
      </c>
      <c r="U27" s="495" t="s">
        <v>497</v>
      </c>
      <c r="V27" s="66" t="s">
        <v>498</v>
      </c>
      <c r="W27" s="9" t="s">
        <v>323</v>
      </c>
      <c r="X27" s="9">
        <v>53</v>
      </c>
      <c r="Y27" s="66" t="s">
        <v>324</v>
      </c>
      <c r="Z27" s="11"/>
      <c r="AA27" s="11">
        <v>420</v>
      </c>
      <c r="AB27" s="2">
        <v>5514.6</v>
      </c>
      <c r="AC27" s="1">
        <f t="shared" si="1"/>
        <v>3262.2630399303662</v>
      </c>
      <c r="AD27" s="4">
        <v>16339760</v>
      </c>
      <c r="AE27" s="2">
        <f t="shared" si="5"/>
        <v>1633976</v>
      </c>
      <c r="AF27" s="2">
        <f t="shared" si="6"/>
        <v>16339.76</v>
      </c>
      <c r="AG27" s="2">
        <f t="shared" si="7"/>
        <v>17990075.760000002</v>
      </c>
      <c r="AH27" s="3" t="s">
        <v>383</v>
      </c>
      <c r="AJ27" s="118"/>
      <c r="AK27" s="119"/>
      <c r="AL27" s="120"/>
      <c r="AM27" s="121"/>
      <c r="AN27" s="123"/>
      <c r="AO27" s="123"/>
      <c r="AP27" s="121"/>
      <c r="AQ27" s="124"/>
      <c r="AR27" s="124"/>
      <c r="AS27" s="133">
        <f>SUM(AS18:AS26)</f>
        <v>9866.840000000002</v>
      </c>
      <c r="AT27" s="126"/>
      <c r="AU27" s="133">
        <f>SUM(AU18:AU26)</f>
        <v>217262807</v>
      </c>
      <c r="AV27" s="125"/>
      <c r="AW27" s="125"/>
      <c r="AX27" s="125"/>
      <c r="AY27" s="128"/>
    </row>
    <row r="28" spans="1:51" x14ac:dyDescent="0.25">
      <c r="A28" s="673">
        <v>41418</v>
      </c>
      <c r="B28" s="221" t="s">
        <v>516</v>
      </c>
      <c r="C28" s="222" t="s">
        <v>499</v>
      </c>
      <c r="D28" s="223" t="s">
        <v>500</v>
      </c>
      <c r="E28" s="224" t="s">
        <v>501</v>
      </c>
      <c r="F28" s="224">
        <v>230</v>
      </c>
      <c r="G28" s="223" t="s">
        <v>344</v>
      </c>
      <c r="H28" s="225">
        <v>1</v>
      </c>
      <c r="I28" s="225"/>
      <c r="J28" s="226">
        <v>74.75</v>
      </c>
      <c r="K28" s="227">
        <f t="shared" si="12"/>
        <v>44865.757364548488</v>
      </c>
      <c r="L28" s="228">
        <v>3046063</v>
      </c>
      <c r="M28" s="226">
        <f t="shared" si="13"/>
        <v>304606.3</v>
      </c>
      <c r="N28" s="226">
        <f t="shared" si="14"/>
        <v>3046.0630000000001</v>
      </c>
      <c r="O28" s="226">
        <f t="shared" si="15"/>
        <v>3353715.3629999999</v>
      </c>
      <c r="P28" s="229" t="s">
        <v>502</v>
      </c>
      <c r="S28" s="494">
        <v>41418</v>
      </c>
      <c r="T28" s="67" t="s">
        <v>516</v>
      </c>
      <c r="U28" s="495" t="s">
        <v>499</v>
      </c>
      <c r="V28" s="66" t="s">
        <v>500</v>
      </c>
      <c r="W28" s="9" t="s">
        <v>501</v>
      </c>
      <c r="X28" s="9">
        <v>230</v>
      </c>
      <c r="Y28" s="66" t="s">
        <v>344</v>
      </c>
      <c r="Z28" s="11">
        <v>1</v>
      </c>
      <c r="AA28" s="11"/>
      <c r="AB28" s="2">
        <v>74.75</v>
      </c>
      <c r="AC28" s="1">
        <f t="shared" si="1"/>
        <v>44865.757364548488</v>
      </c>
      <c r="AD28" s="4">
        <v>3046063</v>
      </c>
      <c r="AE28" s="2">
        <f t="shared" si="5"/>
        <v>304606.3</v>
      </c>
      <c r="AF28" s="2">
        <f t="shared" si="6"/>
        <v>3046.0630000000001</v>
      </c>
      <c r="AG28" s="2">
        <f t="shared" si="7"/>
        <v>3353715.3629999999</v>
      </c>
      <c r="AH28" s="3" t="s">
        <v>502</v>
      </c>
      <c r="AJ28" s="220">
        <v>41410</v>
      </c>
      <c r="AK28" s="221" t="s">
        <v>397</v>
      </c>
      <c r="AL28" s="222" t="s">
        <v>398</v>
      </c>
      <c r="AM28" s="223" t="s">
        <v>399</v>
      </c>
      <c r="AN28" s="224" t="s">
        <v>400</v>
      </c>
      <c r="AO28" s="224">
        <v>80</v>
      </c>
      <c r="AP28" s="223" t="s">
        <v>344</v>
      </c>
      <c r="AQ28" s="225">
        <v>63</v>
      </c>
      <c r="AR28" s="225"/>
      <c r="AS28" s="226">
        <v>1638</v>
      </c>
      <c r="AT28" s="227">
        <f>(AU28/AS28)*1.101</f>
        <v>9358.5</v>
      </c>
      <c r="AU28" s="228">
        <v>13923000</v>
      </c>
      <c r="AV28" s="226">
        <f>AU28*10%</f>
        <v>1392300</v>
      </c>
      <c r="AW28" s="226">
        <f>AU28*0.1%</f>
        <v>13923</v>
      </c>
      <c r="AX28" s="226">
        <f>AU28+AV28+AW28</f>
        <v>15329223</v>
      </c>
      <c r="AY28" s="229" t="s">
        <v>401</v>
      </c>
    </row>
    <row r="29" spans="1:51" x14ac:dyDescent="0.25">
      <c r="A29" s="673">
        <v>41421</v>
      </c>
      <c r="B29" s="119" t="s">
        <v>503</v>
      </c>
      <c r="C29" s="120" t="s">
        <v>504</v>
      </c>
      <c r="D29" s="121" t="s">
        <v>505</v>
      </c>
      <c r="E29" s="123" t="s">
        <v>56</v>
      </c>
      <c r="F29" s="123">
        <v>150</v>
      </c>
      <c r="G29" s="121" t="s">
        <v>328</v>
      </c>
      <c r="H29" s="124">
        <v>10</v>
      </c>
      <c r="I29" s="124"/>
      <c r="J29" s="125">
        <v>497.2</v>
      </c>
      <c r="K29" s="126">
        <f t="shared" si="12"/>
        <v>26999.998823411101</v>
      </c>
      <c r="L29" s="127">
        <v>12192915</v>
      </c>
      <c r="M29" s="125">
        <f t="shared" si="13"/>
        <v>1219291.5</v>
      </c>
      <c r="N29" s="125">
        <f t="shared" si="14"/>
        <v>12192.915000000001</v>
      </c>
      <c r="O29" s="125">
        <f t="shared" si="15"/>
        <v>13424399.414999999</v>
      </c>
      <c r="P29" s="128" t="s">
        <v>329</v>
      </c>
      <c r="S29" s="494">
        <v>41421</v>
      </c>
      <c r="T29" s="67" t="s">
        <v>503</v>
      </c>
      <c r="U29" s="495" t="s">
        <v>504</v>
      </c>
      <c r="V29" s="66" t="s">
        <v>505</v>
      </c>
      <c r="W29" s="9" t="s">
        <v>56</v>
      </c>
      <c r="X29" s="9">
        <v>150</v>
      </c>
      <c r="Y29" s="66" t="s">
        <v>328</v>
      </c>
      <c r="Z29" s="11">
        <v>10</v>
      </c>
      <c r="AA29" s="11"/>
      <c r="AB29" s="2">
        <v>497.2</v>
      </c>
      <c r="AC29" s="1">
        <f t="shared" si="1"/>
        <v>26999.998823411101</v>
      </c>
      <c r="AD29" s="4">
        <v>12192915</v>
      </c>
      <c r="AE29" s="2">
        <f t="shared" si="5"/>
        <v>1219291.5</v>
      </c>
      <c r="AF29" s="2">
        <f t="shared" si="6"/>
        <v>12192.915000000001</v>
      </c>
      <c r="AG29" s="2">
        <f t="shared" si="7"/>
        <v>13424399.414999999</v>
      </c>
      <c r="AH29" s="3" t="s">
        <v>329</v>
      </c>
      <c r="AJ29" s="220"/>
      <c r="AK29" s="221"/>
      <c r="AL29" s="222"/>
      <c r="AM29" s="223"/>
      <c r="AN29" s="224"/>
      <c r="AO29" s="224"/>
      <c r="AP29" s="223"/>
      <c r="AQ29" s="225"/>
      <c r="AR29" s="225"/>
      <c r="AS29" s="226"/>
      <c r="AT29" s="227"/>
      <c r="AU29" s="228"/>
      <c r="AV29" s="226"/>
      <c r="AW29" s="226"/>
      <c r="AX29" s="226"/>
      <c r="AY29" s="229"/>
    </row>
    <row r="30" spans="1:51" x14ac:dyDescent="0.25">
      <c r="A30" s="673">
        <v>41421</v>
      </c>
      <c r="B30" s="119" t="s">
        <v>512</v>
      </c>
      <c r="C30" s="120" t="s">
        <v>507</v>
      </c>
      <c r="D30" s="121" t="s">
        <v>513</v>
      </c>
      <c r="E30" s="123" t="s">
        <v>406</v>
      </c>
      <c r="F30" s="123">
        <v>125</v>
      </c>
      <c r="G30" s="121" t="s">
        <v>407</v>
      </c>
      <c r="H30" s="124"/>
      <c r="I30" s="124">
        <v>10</v>
      </c>
      <c r="J30" s="125">
        <v>1021.9</v>
      </c>
      <c r="K30" s="126">
        <f t="shared" si="12"/>
        <v>23199.996399843429</v>
      </c>
      <c r="L30" s="127">
        <v>21533221</v>
      </c>
      <c r="M30" s="125">
        <f t="shared" si="13"/>
        <v>2153322.1</v>
      </c>
      <c r="N30" s="125">
        <f t="shared" si="14"/>
        <v>21533.221000000001</v>
      </c>
      <c r="O30" s="125">
        <f t="shared" si="15"/>
        <v>23708076.321000002</v>
      </c>
      <c r="P30" s="128" t="s">
        <v>329</v>
      </c>
      <c r="S30" s="494">
        <v>41421</v>
      </c>
      <c r="T30" s="67" t="s">
        <v>512</v>
      </c>
      <c r="U30" s="495" t="s">
        <v>507</v>
      </c>
      <c r="V30" s="66" t="s">
        <v>513</v>
      </c>
      <c r="W30" s="9" t="s">
        <v>406</v>
      </c>
      <c r="X30" s="9">
        <v>125</v>
      </c>
      <c r="Y30" s="66" t="s">
        <v>407</v>
      </c>
      <c r="Z30" s="11"/>
      <c r="AA30" s="11">
        <v>10</v>
      </c>
      <c r="AB30" s="2">
        <v>1021.9</v>
      </c>
      <c r="AC30" s="1">
        <f t="shared" si="1"/>
        <v>23199.996399843429</v>
      </c>
      <c r="AD30" s="4">
        <v>21533221</v>
      </c>
      <c r="AE30" s="2">
        <f t="shared" si="5"/>
        <v>2153322.1</v>
      </c>
      <c r="AF30" s="2">
        <f t="shared" si="6"/>
        <v>21533.221000000001</v>
      </c>
      <c r="AG30" s="2">
        <f t="shared" si="7"/>
        <v>23708076.321000002</v>
      </c>
      <c r="AH30" s="3" t="s">
        <v>329</v>
      </c>
      <c r="AJ30" s="243">
        <v>41404</v>
      </c>
      <c r="AK30" s="244" t="s">
        <v>454</v>
      </c>
      <c r="AL30" s="245" t="s">
        <v>455</v>
      </c>
      <c r="AM30" s="246" t="s">
        <v>456</v>
      </c>
      <c r="AN30" s="247" t="s">
        <v>9</v>
      </c>
      <c r="AO30" s="247">
        <v>28</v>
      </c>
      <c r="AP30" s="246" t="s">
        <v>149</v>
      </c>
      <c r="AQ30" s="248">
        <v>100</v>
      </c>
      <c r="AR30" s="248"/>
      <c r="AS30" s="249">
        <f>AQ30*5.46</f>
        <v>546</v>
      </c>
      <c r="AT30" s="250">
        <f>AU30/AQ30*1.101</f>
        <v>78950.001539999997</v>
      </c>
      <c r="AU30" s="249">
        <v>7170754</v>
      </c>
      <c r="AV30" s="249">
        <f>AU30*10%</f>
        <v>717075.4</v>
      </c>
      <c r="AW30" s="249">
        <f>AU30*0.1%</f>
        <v>7170.7539999999999</v>
      </c>
      <c r="AX30" s="249">
        <f>AU30+AV30+AW30</f>
        <v>7895000.1540000001</v>
      </c>
      <c r="AY30" s="250" t="s">
        <v>457</v>
      </c>
    </row>
    <row r="31" spans="1:51" x14ac:dyDescent="0.25">
      <c r="A31" s="673">
        <v>41421</v>
      </c>
      <c r="B31" s="119" t="s">
        <v>510</v>
      </c>
      <c r="C31" s="120" t="s">
        <v>509</v>
      </c>
      <c r="D31" s="121" t="s">
        <v>511</v>
      </c>
      <c r="E31" s="123" t="s">
        <v>521</v>
      </c>
      <c r="F31" s="123">
        <v>230</v>
      </c>
      <c r="G31" s="121" t="s">
        <v>344</v>
      </c>
      <c r="H31" s="124">
        <v>5.5</v>
      </c>
      <c r="I31" s="124"/>
      <c r="J31" s="125">
        <v>411.13</v>
      </c>
      <c r="K31" s="126">
        <f t="shared" ref="K31:K37" si="16">(L31/J31)*1.101</f>
        <v>40000.430919660452</v>
      </c>
      <c r="L31" s="127">
        <v>14936764</v>
      </c>
      <c r="M31" s="125">
        <f t="shared" ref="M31:M37" si="17">L31*10%</f>
        <v>1493676.4000000001</v>
      </c>
      <c r="N31" s="125">
        <f t="shared" ref="N31:N37" si="18">L31*0.1%</f>
        <v>14936.764000000001</v>
      </c>
      <c r="O31" s="125">
        <f t="shared" ref="O31:O37" si="19">L31+M31+N31</f>
        <v>16445377.164000001</v>
      </c>
      <c r="P31" s="128" t="s">
        <v>388</v>
      </c>
      <c r="S31" s="494">
        <v>41421</v>
      </c>
      <c r="T31" s="67" t="s">
        <v>510</v>
      </c>
      <c r="U31" s="495" t="s">
        <v>509</v>
      </c>
      <c r="V31" s="66" t="s">
        <v>511</v>
      </c>
      <c r="W31" s="9" t="s">
        <v>521</v>
      </c>
      <c r="X31" s="9">
        <v>230</v>
      </c>
      <c r="Y31" s="66" t="s">
        <v>344</v>
      </c>
      <c r="Z31" s="11">
        <v>5.5</v>
      </c>
      <c r="AA31" s="11"/>
      <c r="AB31" s="2">
        <v>411.13</v>
      </c>
      <c r="AC31" s="1">
        <f t="shared" si="1"/>
        <v>40000.430919660452</v>
      </c>
      <c r="AD31" s="4">
        <v>14936764</v>
      </c>
      <c r="AE31" s="2">
        <f t="shared" si="5"/>
        <v>1493676.4000000001</v>
      </c>
      <c r="AF31" s="2">
        <f t="shared" si="6"/>
        <v>14936.764000000001</v>
      </c>
      <c r="AG31" s="2">
        <f t="shared" si="7"/>
        <v>16445377.164000001</v>
      </c>
      <c r="AH31" s="3" t="s">
        <v>388</v>
      </c>
      <c r="AJ31" s="243"/>
      <c r="AK31" s="244"/>
      <c r="AL31" s="245"/>
      <c r="AM31" s="246"/>
      <c r="AN31" s="247"/>
      <c r="AO31" s="247"/>
      <c r="AP31" s="246"/>
      <c r="AQ31" s="248"/>
      <c r="AR31" s="248"/>
      <c r="AS31" s="249"/>
      <c r="AT31" s="250"/>
      <c r="AU31" s="249"/>
      <c r="AV31" s="249"/>
      <c r="AW31" s="249"/>
      <c r="AX31" s="249"/>
      <c r="AY31" s="250"/>
    </row>
    <row r="32" spans="1:51" x14ac:dyDescent="0.25">
      <c r="A32" s="673">
        <v>41423</v>
      </c>
      <c r="B32" s="119" t="s">
        <v>506</v>
      </c>
      <c r="C32" s="120" t="s">
        <v>518</v>
      </c>
      <c r="D32" s="121" t="s">
        <v>508</v>
      </c>
      <c r="E32" s="123" t="s">
        <v>323</v>
      </c>
      <c r="F32" s="123">
        <v>53</v>
      </c>
      <c r="G32" s="121" t="s">
        <v>324</v>
      </c>
      <c r="H32" s="124">
        <v>480</v>
      </c>
      <c r="I32" s="124"/>
      <c r="J32" s="125">
        <v>6302.4</v>
      </c>
      <c r="K32" s="126">
        <f t="shared" si="16"/>
        <v>3262.2629650609297</v>
      </c>
      <c r="L32" s="127">
        <v>18674011</v>
      </c>
      <c r="M32" s="125">
        <f t="shared" si="17"/>
        <v>1867401.1</v>
      </c>
      <c r="N32" s="125">
        <f t="shared" si="18"/>
        <v>18674.010999999999</v>
      </c>
      <c r="O32" s="125">
        <f t="shared" si="19"/>
        <v>20560086.111000001</v>
      </c>
      <c r="P32" s="128" t="s">
        <v>383</v>
      </c>
      <c r="S32" s="494">
        <v>41423</v>
      </c>
      <c r="T32" s="67" t="s">
        <v>506</v>
      </c>
      <c r="U32" s="495" t="s">
        <v>518</v>
      </c>
      <c r="V32" s="66" t="s">
        <v>508</v>
      </c>
      <c r="W32" s="9" t="s">
        <v>323</v>
      </c>
      <c r="X32" s="9">
        <v>53</v>
      </c>
      <c r="Y32" s="66" t="s">
        <v>324</v>
      </c>
      <c r="Z32" s="11">
        <v>480</v>
      </c>
      <c r="AA32" s="11"/>
      <c r="AB32" s="2">
        <v>6302.4</v>
      </c>
      <c r="AC32" s="1">
        <f t="shared" si="1"/>
        <v>3262.2629650609297</v>
      </c>
      <c r="AD32" s="4">
        <v>18674011</v>
      </c>
      <c r="AE32" s="2">
        <f t="shared" si="5"/>
        <v>1867401.1</v>
      </c>
      <c r="AF32" s="2">
        <f t="shared" si="6"/>
        <v>18674.010999999999</v>
      </c>
      <c r="AG32" s="2">
        <f t="shared" si="7"/>
        <v>20560086.111000001</v>
      </c>
      <c r="AH32" s="3" t="s">
        <v>383</v>
      </c>
      <c r="AJ32" s="118">
        <v>41400</v>
      </c>
      <c r="AK32" s="119" t="s">
        <v>349</v>
      </c>
      <c r="AL32" s="120" t="s">
        <v>346</v>
      </c>
      <c r="AM32" s="121" t="s">
        <v>347</v>
      </c>
      <c r="AN32" s="123" t="s">
        <v>319</v>
      </c>
      <c r="AO32" s="123">
        <v>50</v>
      </c>
      <c r="AP32" s="121" t="s">
        <v>359</v>
      </c>
      <c r="AQ32" s="124">
        <v>33</v>
      </c>
      <c r="AR32" s="124"/>
      <c r="AS32" s="125">
        <v>432.96</v>
      </c>
      <c r="AT32" s="126">
        <f>(AU32/AS32)*1.101</f>
        <v>5716.4623891352558</v>
      </c>
      <c r="AU32" s="127">
        <v>2247956</v>
      </c>
      <c r="AV32" s="125">
        <f>AU32*10%</f>
        <v>224795.6</v>
      </c>
      <c r="AW32" s="125">
        <f>AU32*0.1%</f>
        <v>2247.9560000000001</v>
      </c>
      <c r="AX32" s="125">
        <f>AU32+AV32+AW32</f>
        <v>2474999.5559999999</v>
      </c>
      <c r="AY32" s="128" t="s">
        <v>355</v>
      </c>
    </row>
    <row r="33" spans="1:51" ht="15.75" thickBot="1" x14ac:dyDescent="0.3">
      <c r="A33" s="673">
        <v>41424</v>
      </c>
      <c r="B33" s="119" t="s">
        <v>517</v>
      </c>
      <c r="C33" s="120" t="s">
        <v>519</v>
      </c>
      <c r="D33" s="121" t="s">
        <v>520</v>
      </c>
      <c r="E33" s="123" t="s">
        <v>69</v>
      </c>
      <c r="F33" s="123">
        <v>100</v>
      </c>
      <c r="G33" s="121" t="s">
        <v>522</v>
      </c>
      <c r="H33" s="124">
        <v>20</v>
      </c>
      <c r="I33" s="124"/>
      <c r="J33" s="125">
        <v>680</v>
      </c>
      <c r="K33" s="126">
        <f t="shared" si="16"/>
        <v>28075.5</v>
      </c>
      <c r="L33" s="127">
        <v>17340000</v>
      </c>
      <c r="M33" s="125">
        <f t="shared" si="17"/>
        <v>1734000</v>
      </c>
      <c r="N33" s="125">
        <f t="shared" si="18"/>
        <v>17340</v>
      </c>
      <c r="O33" s="125">
        <f t="shared" si="19"/>
        <v>19091340</v>
      </c>
      <c r="P33" s="128" t="s">
        <v>523</v>
      </c>
      <c r="S33" s="494">
        <v>41424</v>
      </c>
      <c r="T33" s="67" t="s">
        <v>517</v>
      </c>
      <c r="U33" s="495" t="s">
        <v>519</v>
      </c>
      <c r="V33" s="66" t="s">
        <v>520</v>
      </c>
      <c r="W33" s="9" t="s">
        <v>69</v>
      </c>
      <c r="X33" s="9">
        <v>100</v>
      </c>
      <c r="Y33" s="66" t="s">
        <v>522</v>
      </c>
      <c r="Z33" s="11">
        <v>20</v>
      </c>
      <c r="AA33" s="11"/>
      <c r="AB33" s="2">
        <v>680</v>
      </c>
      <c r="AC33" s="1">
        <f t="shared" si="1"/>
        <v>28075.5</v>
      </c>
      <c r="AD33" s="4">
        <v>17340000</v>
      </c>
      <c r="AE33" s="2">
        <f t="shared" si="5"/>
        <v>1734000</v>
      </c>
      <c r="AF33" s="2">
        <f t="shared" si="6"/>
        <v>17340</v>
      </c>
      <c r="AG33" s="2">
        <f t="shared" si="7"/>
        <v>19091340</v>
      </c>
      <c r="AH33" s="3" t="s">
        <v>523</v>
      </c>
      <c r="AJ33" s="118">
        <v>41401</v>
      </c>
      <c r="AK33" s="119" t="s">
        <v>356</v>
      </c>
      <c r="AL33" s="120" t="s">
        <v>357</v>
      </c>
      <c r="AM33" s="121" t="s">
        <v>358</v>
      </c>
      <c r="AN33" s="123" t="s">
        <v>319</v>
      </c>
      <c r="AO33" s="123">
        <v>50</v>
      </c>
      <c r="AP33" s="121" t="s">
        <v>359</v>
      </c>
      <c r="AQ33" s="124">
        <v>33</v>
      </c>
      <c r="AR33" s="124"/>
      <c r="AS33" s="131">
        <v>432.96</v>
      </c>
      <c r="AT33" s="126">
        <f>(AU33/AS33)*1.101</f>
        <v>5716.4623891352558</v>
      </c>
      <c r="AU33" s="132">
        <v>2247956</v>
      </c>
      <c r="AV33" s="125">
        <f>AU33*10%</f>
        <v>224795.6</v>
      </c>
      <c r="AW33" s="125">
        <f>AU33*0.1%</f>
        <v>2247.9560000000001</v>
      </c>
      <c r="AX33" s="125">
        <f>AU33+AV33+AW33</f>
        <v>2474999.5559999999</v>
      </c>
      <c r="AY33" s="128" t="s">
        <v>355</v>
      </c>
    </row>
    <row r="34" spans="1:51" ht="15.75" thickTop="1" x14ac:dyDescent="0.25">
      <c r="A34" s="673">
        <v>41424</v>
      </c>
      <c r="B34" s="119" t="s">
        <v>556</v>
      </c>
      <c r="C34" s="120" t="s">
        <v>551</v>
      </c>
      <c r="D34" s="121" t="s">
        <v>558</v>
      </c>
      <c r="E34" s="123" t="s">
        <v>337</v>
      </c>
      <c r="F34" s="123">
        <v>70</v>
      </c>
      <c r="G34" s="121" t="s">
        <v>559</v>
      </c>
      <c r="H34" s="124">
        <v>20</v>
      </c>
      <c r="I34" s="124"/>
      <c r="J34" s="125">
        <v>831.2</v>
      </c>
      <c r="K34" s="126">
        <f t="shared" si="16"/>
        <v>5499.9996691530314</v>
      </c>
      <c r="L34" s="127">
        <v>4152225</v>
      </c>
      <c r="M34" s="155">
        <f t="shared" si="17"/>
        <v>415222.5</v>
      </c>
      <c r="N34" s="155">
        <f t="shared" si="18"/>
        <v>4152.2250000000004</v>
      </c>
      <c r="O34" s="125">
        <f t="shared" si="19"/>
        <v>4571599.7249999996</v>
      </c>
      <c r="P34" s="128" t="s">
        <v>339</v>
      </c>
      <c r="S34" s="494">
        <v>41424</v>
      </c>
      <c r="T34" s="67" t="s">
        <v>556</v>
      </c>
      <c r="U34" s="495" t="s">
        <v>551</v>
      </c>
      <c r="V34" s="66" t="s">
        <v>558</v>
      </c>
      <c r="W34" s="9" t="s">
        <v>337</v>
      </c>
      <c r="X34" s="9">
        <v>70</v>
      </c>
      <c r="Y34" s="66" t="s">
        <v>559</v>
      </c>
      <c r="Z34" s="11">
        <v>20</v>
      </c>
      <c r="AA34" s="11"/>
      <c r="AB34" s="2">
        <v>831.2</v>
      </c>
      <c r="AC34" s="1">
        <f t="shared" si="1"/>
        <v>5499.9996691530314</v>
      </c>
      <c r="AD34" s="4">
        <v>4152225</v>
      </c>
      <c r="AE34" s="13">
        <f t="shared" si="5"/>
        <v>415222.5</v>
      </c>
      <c r="AF34" s="13">
        <f t="shared" si="6"/>
        <v>4152.2250000000004</v>
      </c>
      <c r="AG34" s="2">
        <f t="shared" si="7"/>
        <v>4571599.7249999996</v>
      </c>
      <c r="AH34" s="3" t="s">
        <v>339</v>
      </c>
      <c r="AJ34" s="118"/>
      <c r="AK34" s="119"/>
      <c r="AL34" s="120"/>
      <c r="AM34" s="121"/>
      <c r="AN34" s="123"/>
      <c r="AO34" s="123"/>
      <c r="AP34" s="121"/>
      <c r="AQ34" s="124"/>
      <c r="AR34" s="124"/>
      <c r="AS34" s="133">
        <f>SUM(AS32:AS33)</f>
        <v>865.92</v>
      </c>
      <c r="AT34" s="126"/>
      <c r="AU34" s="133">
        <f>SUM(AU32:AU33)</f>
        <v>4495912</v>
      </c>
      <c r="AV34" s="125"/>
      <c r="AW34" s="125"/>
      <c r="AX34" s="125"/>
      <c r="AY34" s="128"/>
    </row>
    <row r="35" spans="1:51" x14ac:dyDescent="0.25">
      <c r="A35" s="673">
        <v>41425</v>
      </c>
      <c r="B35" s="119" t="s">
        <v>550</v>
      </c>
      <c r="C35" s="120" t="s">
        <v>554</v>
      </c>
      <c r="D35" s="121" t="s">
        <v>552</v>
      </c>
      <c r="E35" s="123" t="s">
        <v>56</v>
      </c>
      <c r="F35" s="123">
        <v>150</v>
      </c>
      <c r="G35" s="121" t="s">
        <v>328</v>
      </c>
      <c r="H35" s="124">
        <v>7</v>
      </c>
      <c r="I35" s="124"/>
      <c r="J35" s="125">
        <v>348.04</v>
      </c>
      <c r="K35" s="126">
        <f t="shared" si="16"/>
        <v>27000.000405125847</v>
      </c>
      <c r="L35" s="127">
        <v>8535041</v>
      </c>
      <c r="M35" s="155">
        <f t="shared" si="17"/>
        <v>853504.10000000009</v>
      </c>
      <c r="N35" s="155">
        <f t="shared" si="18"/>
        <v>8535.0410000000011</v>
      </c>
      <c r="O35" s="125">
        <f t="shared" si="19"/>
        <v>9397080.1409999989</v>
      </c>
      <c r="P35" s="128" t="s">
        <v>329</v>
      </c>
      <c r="S35" s="494">
        <v>41425</v>
      </c>
      <c r="T35" s="67" t="s">
        <v>550</v>
      </c>
      <c r="U35" s="495" t="s">
        <v>554</v>
      </c>
      <c r="V35" s="66" t="s">
        <v>552</v>
      </c>
      <c r="W35" s="9" t="s">
        <v>56</v>
      </c>
      <c r="X35" s="9">
        <v>150</v>
      </c>
      <c r="Y35" s="66" t="s">
        <v>328</v>
      </c>
      <c r="Z35" s="11">
        <v>7</v>
      </c>
      <c r="AA35" s="11"/>
      <c r="AB35" s="2">
        <v>348.04</v>
      </c>
      <c r="AC35" s="1">
        <f t="shared" si="1"/>
        <v>27000.000405125847</v>
      </c>
      <c r="AD35" s="4">
        <v>8535041</v>
      </c>
      <c r="AE35" s="13">
        <f t="shared" si="5"/>
        <v>853504.10000000009</v>
      </c>
      <c r="AF35" s="13">
        <f t="shared" si="6"/>
        <v>8535.0410000000011</v>
      </c>
      <c r="AG35" s="2">
        <f t="shared" si="7"/>
        <v>9397080.1409999989</v>
      </c>
      <c r="AH35" s="3" t="s">
        <v>329</v>
      </c>
      <c r="AJ35" s="118">
        <v>41397</v>
      </c>
      <c r="AK35" s="119" t="s">
        <v>340</v>
      </c>
      <c r="AL35" s="120" t="s">
        <v>341</v>
      </c>
      <c r="AM35" s="121" t="s">
        <v>342</v>
      </c>
      <c r="AN35" s="123" t="s">
        <v>343</v>
      </c>
      <c r="AO35" s="123">
        <v>58</v>
      </c>
      <c r="AP35" s="121" t="s">
        <v>344</v>
      </c>
      <c r="AQ35" s="124">
        <v>15</v>
      </c>
      <c r="AR35" s="124"/>
      <c r="AS35" s="125">
        <v>282.75</v>
      </c>
      <c r="AT35" s="126">
        <f>(AU35/AS35)*1.101</f>
        <v>8700.26749071618</v>
      </c>
      <c r="AU35" s="127">
        <v>2234333</v>
      </c>
      <c r="AV35" s="125">
        <f>AU35*10%</f>
        <v>223433.30000000002</v>
      </c>
      <c r="AW35" s="125">
        <f>AU35*0.1%</f>
        <v>2234.3330000000001</v>
      </c>
      <c r="AX35" s="125">
        <f>AU35+AV35+AW35</f>
        <v>2460000.6329999999</v>
      </c>
      <c r="AY35" s="128" t="s">
        <v>345</v>
      </c>
    </row>
    <row r="36" spans="1:51" x14ac:dyDescent="0.25">
      <c r="A36" s="673">
        <v>41425</v>
      </c>
      <c r="B36" s="119" t="s">
        <v>553</v>
      </c>
      <c r="C36" s="120" t="s">
        <v>557</v>
      </c>
      <c r="D36" s="121" t="s">
        <v>555</v>
      </c>
      <c r="E36" s="123" t="s">
        <v>323</v>
      </c>
      <c r="F36" s="123">
        <v>53</v>
      </c>
      <c r="G36" s="121" t="s">
        <v>324</v>
      </c>
      <c r="H36" s="124">
        <v>600</v>
      </c>
      <c r="I36" s="124"/>
      <c r="J36" s="125">
        <v>7878</v>
      </c>
      <c r="K36" s="126">
        <f t="shared" si="16"/>
        <v>3262.2629999999999</v>
      </c>
      <c r="L36" s="127">
        <v>23342514</v>
      </c>
      <c r="M36" s="155">
        <f t="shared" si="17"/>
        <v>2334251.4</v>
      </c>
      <c r="N36" s="155">
        <f t="shared" si="18"/>
        <v>23342.513999999999</v>
      </c>
      <c r="O36" s="125">
        <f t="shared" si="19"/>
        <v>25700107.913999997</v>
      </c>
      <c r="P36" s="128" t="s">
        <v>383</v>
      </c>
      <c r="S36" s="494">
        <v>41425</v>
      </c>
      <c r="T36" s="67" t="s">
        <v>553</v>
      </c>
      <c r="U36" s="495" t="s">
        <v>557</v>
      </c>
      <c r="V36" s="66" t="s">
        <v>555</v>
      </c>
      <c r="W36" s="9" t="s">
        <v>323</v>
      </c>
      <c r="X36" s="9">
        <v>53</v>
      </c>
      <c r="Y36" s="66" t="s">
        <v>324</v>
      </c>
      <c r="Z36" s="11">
        <v>600</v>
      </c>
      <c r="AA36" s="11"/>
      <c r="AB36" s="2">
        <v>7878</v>
      </c>
      <c r="AC36" s="1">
        <f t="shared" si="1"/>
        <v>3262.2629999999999</v>
      </c>
      <c r="AD36" s="4">
        <v>23342514</v>
      </c>
      <c r="AE36" s="13">
        <f t="shared" si="5"/>
        <v>2334251.4</v>
      </c>
      <c r="AF36" s="13">
        <f t="shared" si="6"/>
        <v>23342.513999999999</v>
      </c>
      <c r="AG36" s="2">
        <f t="shared" si="7"/>
        <v>25700107.913999997</v>
      </c>
      <c r="AH36" s="3" t="s">
        <v>383</v>
      </c>
      <c r="AJ36" s="118"/>
      <c r="AK36" s="119"/>
      <c r="AL36" s="120"/>
      <c r="AM36" s="121"/>
      <c r="AN36" s="123"/>
      <c r="AO36" s="123"/>
      <c r="AP36" s="121"/>
      <c r="AQ36" s="124"/>
      <c r="AR36" s="124"/>
      <c r="AS36" s="125"/>
      <c r="AT36" s="126"/>
      <c r="AU36" s="127"/>
      <c r="AV36" s="125"/>
      <c r="AW36" s="125"/>
      <c r="AX36" s="125"/>
      <c r="AY36" s="128"/>
    </row>
    <row r="37" spans="1:51" x14ac:dyDescent="0.25">
      <c r="A37" s="673"/>
      <c r="B37" s="119"/>
      <c r="C37" s="120" t="s">
        <v>2250</v>
      </c>
      <c r="D37" s="121"/>
      <c r="E37" s="123" t="s">
        <v>2251</v>
      </c>
      <c r="F37" s="123">
        <v>230</v>
      </c>
      <c r="G37" s="121" t="s">
        <v>344</v>
      </c>
      <c r="H37" s="124"/>
      <c r="I37" s="124"/>
      <c r="J37" s="125">
        <v>-4485</v>
      </c>
      <c r="K37" s="126">
        <f t="shared" si="16"/>
        <v>44851.436999999998</v>
      </c>
      <c r="L37" s="130">
        <v>-182705445</v>
      </c>
      <c r="M37" s="155">
        <f t="shared" si="17"/>
        <v>-18270544.5</v>
      </c>
      <c r="N37" s="155">
        <f t="shared" si="18"/>
        <v>-182705.44500000001</v>
      </c>
      <c r="O37" s="125">
        <f t="shared" si="19"/>
        <v>-201158694.94499999</v>
      </c>
      <c r="P37" s="128" t="s">
        <v>439</v>
      </c>
      <c r="S37" s="494">
        <v>41400</v>
      </c>
      <c r="T37" s="67" t="s">
        <v>417</v>
      </c>
      <c r="U37" s="495" t="s">
        <v>418</v>
      </c>
      <c r="V37" s="66" t="s">
        <v>419</v>
      </c>
      <c r="W37" s="9" t="s">
        <v>12</v>
      </c>
      <c r="X37" s="9">
        <v>60</v>
      </c>
      <c r="Y37" s="66" t="s">
        <v>420</v>
      </c>
      <c r="Z37" s="11"/>
      <c r="AA37" s="11">
        <v>16</v>
      </c>
      <c r="AB37" s="2">
        <v>3244</v>
      </c>
      <c r="AC37" s="12">
        <f t="shared" ref="AC37:AC70" si="20">AD37/AB37*1.1</f>
        <v>30860.004932182492</v>
      </c>
      <c r="AD37" s="4">
        <v>91008960</v>
      </c>
      <c r="AE37" s="13">
        <f>AD37*10%</f>
        <v>9100896</v>
      </c>
      <c r="AF37" s="13"/>
      <c r="AG37" s="2">
        <f>AD37+AE37+AF37</f>
        <v>100109856</v>
      </c>
      <c r="AH37" s="3" t="s">
        <v>7</v>
      </c>
      <c r="AJ37" s="118">
        <v>41400</v>
      </c>
      <c r="AK37" s="119" t="s">
        <v>348</v>
      </c>
      <c r="AL37" s="120" t="s">
        <v>350</v>
      </c>
      <c r="AM37" s="121" t="s">
        <v>351</v>
      </c>
      <c r="AN37" s="123" t="s">
        <v>352</v>
      </c>
      <c r="AO37" s="123">
        <v>150</v>
      </c>
      <c r="AP37" s="121" t="s">
        <v>353</v>
      </c>
      <c r="AQ37" s="124">
        <v>2</v>
      </c>
      <c r="AR37" s="124"/>
      <c r="AS37" s="125">
        <v>32.26</v>
      </c>
      <c r="AT37" s="126">
        <f>(AU37/AS37)*1.101</f>
        <v>13500.014228146312</v>
      </c>
      <c r="AU37" s="127">
        <v>395559</v>
      </c>
      <c r="AV37" s="125">
        <f>AU37*10%</f>
        <v>39555.9</v>
      </c>
      <c r="AW37" s="125">
        <f>AU37*0.1%</f>
        <v>395.55900000000003</v>
      </c>
      <c r="AX37" s="125">
        <f>AU37+AV37+AW37</f>
        <v>435510.45900000003</v>
      </c>
      <c r="AY37" s="128" t="s">
        <v>354</v>
      </c>
    </row>
    <row r="38" spans="1:51" x14ac:dyDescent="0.25">
      <c r="A38" s="677">
        <v>41400</v>
      </c>
      <c r="B38" s="202" t="s">
        <v>417</v>
      </c>
      <c r="C38" s="203" t="s">
        <v>418</v>
      </c>
      <c r="D38" s="204" t="s">
        <v>419</v>
      </c>
      <c r="E38" s="205" t="s">
        <v>12</v>
      </c>
      <c r="F38" s="205">
        <v>60</v>
      </c>
      <c r="G38" s="204" t="s">
        <v>420</v>
      </c>
      <c r="H38" s="206"/>
      <c r="I38" s="206">
        <v>16</v>
      </c>
      <c r="J38" s="207">
        <v>3244</v>
      </c>
      <c r="K38" s="230">
        <f t="shared" ref="K38:K71" si="21">L38/J38*1.1</f>
        <v>30860.004932182492</v>
      </c>
      <c r="L38" s="208">
        <v>91008960</v>
      </c>
      <c r="M38" s="231">
        <f>L38*10%</f>
        <v>9100896</v>
      </c>
      <c r="N38" s="231"/>
      <c r="O38" s="207">
        <f>L38+M38+N38</f>
        <v>100109856</v>
      </c>
      <c r="P38" s="209" t="s">
        <v>7</v>
      </c>
      <c r="S38" s="494">
        <v>41400</v>
      </c>
      <c r="T38" s="67" t="s">
        <v>421</v>
      </c>
      <c r="U38" s="495" t="s">
        <v>422</v>
      </c>
      <c r="V38" s="66" t="s">
        <v>419</v>
      </c>
      <c r="W38" s="9" t="s">
        <v>12</v>
      </c>
      <c r="X38" s="9">
        <v>60</v>
      </c>
      <c r="Y38" s="66" t="s">
        <v>423</v>
      </c>
      <c r="Z38" s="11"/>
      <c r="AA38" s="11">
        <v>11</v>
      </c>
      <c r="AB38" s="2">
        <v>1526.65</v>
      </c>
      <c r="AC38" s="12">
        <f t="shared" si="20"/>
        <v>30860.00517472898</v>
      </c>
      <c r="AD38" s="4">
        <v>42829479</v>
      </c>
      <c r="AE38" s="13">
        <f t="shared" ref="AE38:AE70" si="22">AD38*10%</f>
        <v>4282947.9000000004</v>
      </c>
      <c r="AF38" s="13"/>
      <c r="AG38" s="2">
        <f t="shared" ref="AG38:AG70" si="23">AD38+AE38+AF38</f>
        <v>47112426.899999999</v>
      </c>
      <c r="AH38" s="3" t="s">
        <v>7</v>
      </c>
      <c r="AJ38" s="118"/>
      <c r="AK38" s="119"/>
      <c r="AL38" s="120"/>
      <c r="AM38" s="121"/>
      <c r="AN38" s="123"/>
      <c r="AO38" s="123"/>
      <c r="AP38" s="121"/>
      <c r="AQ38" s="124"/>
      <c r="AR38" s="124"/>
      <c r="AS38" s="125"/>
      <c r="AT38" s="126"/>
      <c r="AU38" s="127"/>
      <c r="AV38" s="125"/>
      <c r="AW38" s="125"/>
      <c r="AX38" s="125"/>
      <c r="AY38" s="128"/>
    </row>
    <row r="39" spans="1:51" x14ac:dyDescent="0.25">
      <c r="A39" s="677">
        <v>41400</v>
      </c>
      <c r="B39" s="202" t="s">
        <v>421</v>
      </c>
      <c r="C39" s="203" t="s">
        <v>422</v>
      </c>
      <c r="D39" s="204" t="s">
        <v>419</v>
      </c>
      <c r="E39" s="205" t="s">
        <v>12</v>
      </c>
      <c r="F39" s="205">
        <v>60</v>
      </c>
      <c r="G39" s="204" t="s">
        <v>423</v>
      </c>
      <c r="H39" s="206"/>
      <c r="I39" s="206">
        <v>11</v>
      </c>
      <c r="J39" s="207">
        <v>1526.65</v>
      </c>
      <c r="K39" s="230">
        <f t="shared" si="21"/>
        <v>30860.00517472898</v>
      </c>
      <c r="L39" s="208">
        <v>42829479</v>
      </c>
      <c r="M39" s="231">
        <f t="shared" ref="M39:M71" si="24">L39*10%</f>
        <v>4282947.9000000004</v>
      </c>
      <c r="N39" s="231"/>
      <c r="O39" s="207">
        <f t="shared" ref="O39:O71" si="25">L39+M39+N39</f>
        <v>47112426.899999999</v>
      </c>
      <c r="P39" s="209" t="s">
        <v>7</v>
      </c>
      <c r="S39" s="494">
        <v>41407</v>
      </c>
      <c r="T39" s="67" t="s">
        <v>424</v>
      </c>
      <c r="U39" s="495" t="s">
        <v>425</v>
      </c>
      <c r="V39" s="66" t="s">
        <v>419</v>
      </c>
      <c r="W39" s="9" t="s">
        <v>12</v>
      </c>
      <c r="X39" s="9">
        <v>60</v>
      </c>
      <c r="Y39" s="66" t="s">
        <v>420</v>
      </c>
      <c r="Z39" s="11"/>
      <c r="AA39" s="11">
        <v>30</v>
      </c>
      <c r="AB39" s="2">
        <v>6177.1</v>
      </c>
      <c r="AC39" s="12">
        <f t="shared" si="20"/>
        <v>30860.005034725036</v>
      </c>
      <c r="AD39" s="4">
        <v>173295761</v>
      </c>
      <c r="AE39" s="13">
        <f t="shared" si="22"/>
        <v>17329576.100000001</v>
      </c>
      <c r="AF39" s="13"/>
      <c r="AG39" s="2">
        <f t="shared" si="23"/>
        <v>190625337.09999999</v>
      </c>
      <c r="AH39" s="3" t="s">
        <v>7</v>
      </c>
      <c r="AJ39" s="118">
        <v>41401</v>
      </c>
      <c r="AK39" s="119" t="s">
        <v>364</v>
      </c>
      <c r="AL39" s="120" t="s">
        <v>365</v>
      </c>
      <c r="AM39" s="121" t="s">
        <v>366</v>
      </c>
      <c r="AN39" s="123" t="s">
        <v>367</v>
      </c>
      <c r="AO39" s="123">
        <v>80</v>
      </c>
      <c r="AP39" s="121" t="s">
        <v>344</v>
      </c>
      <c r="AQ39" s="124">
        <v>199</v>
      </c>
      <c r="AR39" s="124"/>
      <c r="AS39" s="125">
        <v>5174</v>
      </c>
      <c r="AT39" s="126">
        <f>(AU39/AS39)*1.101</f>
        <v>9358.5</v>
      </c>
      <c r="AU39" s="127">
        <v>43979000</v>
      </c>
      <c r="AV39" s="125">
        <f>AU39*10%</f>
        <v>4397900</v>
      </c>
      <c r="AW39" s="125">
        <f>AU39*0.1%</f>
        <v>43979</v>
      </c>
      <c r="AX39" s="125">
        <f>AU39+AV39+AW39</f>
        <v>48420879</v>
      </c>
      <c r="AY39" s="128" t="s">
        <v>368</v>
      </c>
    </row>
    <row r="40" spans="1:51" x14ac:dyDescent="0.25">
      <c r="A40" s="678">
        <v>41407</v>
      </c>
      <c r="B40" s="145" t="s">
        <v>424</v>
      </c>
      <c r="C40" s="146" t="s">
        <v>425</v>
      </c>
      <c r="D40" s="147" t="s">
        <v>419</v>
      </c>
      <c r="E40" s="148" t="s">
        <v>12</v>
      </c>
      <c r="F40" s="148">
        <v>60</v>
      </c>
      <c r="G40" s="147" t="s">
        <v>420</v>
      </c>
      <c r="H40" s="149"/>
      <c r="I40" s="149">
        <v>30</v>
      </c>
      <c r="J40" s="150">
        <v>6177.1</v>
      </c>
      <c r="K40" s="151">
        <f t="shared" si="21"/>
        <v>30860.005034725036</v>
      </c>
      <c r="L40" s="152">
        <v>173295761</v>
      </c>
      <c r="M40" s="153">
        <f t="shared" si="24"/>
        <v>17329576.100000001</v>
      </c>
      <c r="N40" s="153"/>
      <c r="O40" s="150">
        <f t="shared" si="25"/>
        <v>190625337.09999999</v>
      </c>
      <c r="P40" s="154" t="s">
        <v>7</v>
      </c>
      <c r="S40" s="494">
        <v>41407</v>
      </c>
      <c r="T40" s="67" t="s">
        <v>426</v>
      </c>
      <c r="U40" s="495" t="s">
        <v>427</v>
      </c>
      <c r="V40" s="66" t="s">
        <v>419</v>
      </c>
      <c r="W40" s="9" t="s">
        <v>12</v>
      </c>
      <c r="X40" s="9">
        <v>60</v>
      </c>
      <c r="Y40" s="66" t="s">
        <v>423</v>
      </c>
      <c r="Z40" s="11"/>
      <c r="AA40" s="11">
        <v>24</v>
      </c>
      <c r="AB40" s="2">
        <v>3470.5</v>
      </c>
      <c r="AC40" s="12">
        <f t="shared" si="20"/>
        <v>30860.005071315376</v>
      </c>
      <c r="AD40" s="4">
        <v>97363316</v>
      </c>
      <c r="AE40" s="13">
        <f t="shared" si="22"/>
        <v>9736331.5999999996</v>
      </c>
      <c r="AF40" s="13"/>
      <c r="AG40" s="2">
        <f t="shared" si="23"/>
        <v>107099647.59999999</v>
      </c>
      <c r="AH40" s="3" t="s">
        <v>7</v>
      </c>
      <c r="AJ40" s="118"/>
      <c r="AK40" s="119"/>
      <c r="AL40" s="120"/>
      <c r="AM40" s="121"/>
      <c r="AN40" s="123"/>
      <c r="AO40" s="123"/>
      <c r="AP40" s="121"/>
      <c r="AQ40" s="124"/>
      <c r="AR40" s="124"/>
      <c r="AS40" s="125"/>
      <c r="AT40" s="126"/>
      <c r="AU40" s="127"/>
      <c r="AV40" s="125"/>
      <c r="AW40" s="125"/>
      <c r="AX40" s="125"/>
      <c r="AY40" s="128"/>
    </row>
    <row r="41" spans="1:51" x14ac:dyDescent="0.25">
      <c r="A41" s="678">
        <v>41407</v>
      </c>
      <c r="B41" s="145" t="s">
        <v>426</v>
      </c>
      <c r="C41" s="146" t="s">
        <v>427</v>
      </c>
      <c r="D41" s="147" t="s">
        <v>419</v>
      </c>
      <c r="E41" s="148" t="s">
        <v>12</v>
      </c>
      <c r="F41" s="148">
        <v>60</v>
      </c>
      <c r="G41" s="147" t="s">
        <v>423</v>
      </c>
      <c r="H41" s="149"/>
      <c r="I41" s="149">
        <v>24</v>
      </c>
      <c r="J41" s="150">
        <v>3470.5</v>
      </c>
      <c r="K41" s="151">
        <f t="shared" si="21"/>
        <v>30860.005071315376</v>
      </c>
      <c r="L41" s="152">
        <v>97363316</v>
      </c>
      <c r="M41" s="153">
        <f t="shared" si="24"/>
        <v>9736331.5999999996</v>
      </c>
      <c r="N41" s="153"/>
      <c r="O41" s="150">
        <f t="shared" si="25"/>
        <v>107099647.59999999</v>
      </c>
      <c r="P41" s="154" t="s">
        <v>7</v>
      </c>
      <c r="S41" s="494">
        <v>41408</v>
      </c>
      <c r="T41" s="67" t="s">
        <v>428</v>
      </c>
      <c r="U41" s="495" t="s">
        <v>429</v>
      </c>
      <c r="V41" s="66" t="s">
        <v>419</v>
      </c>
      <c r="W41" s="9" t="s">
        <v>12</v>
      </c>
      <c r="X41" s="9">
        <v>60</v>
      </c>
      <c r="Y41" s="66" t="s">
        <v>420</v>
      </c>
      <c r="Z41" s="11"/>
      <c r="AA41" s="11">
        <v>30</v>
      </c>
      <c r="AB41" s="2">
        <v>5998.55</v>
      </c>
      <c r="AC41" s="12">
        <f t="shared" si="20"/>
        <v>30860.005017879324</v>
      </c>
      <c r="AD41" s="4">
        <v>168286621</v>
      </c>
      <c r="AE41" s="13">
        <f t="shared" si="22"/>
        <v>16828662.100000001</v>
      </c>
      <c r="AF41" s="13"/>
      <c r="AG41" s="2">
        <f t="shared" si="23"/>
        <v>185115283.09999999</v>
      </c>
      <c r="AH41" s="3" t="s">
        <v>7</v>
      </c>
      <c r="AJ41" s="220">
        <v>41409</v>
      </c>
      <c r="AK41" s="221" t="s">
        <v>384</v>
      </c>
      <c r="AL41" s="222" t="s">
        <v>385</v>
      </c>
      <c r="AM41" s="223" t="s">
        <v>386</v>
      </c>
      <c r="AN41" s="224" t="s">
        <v>387</v>
      </c>
      <c r="AO41" s="224">
        <v>230</v>
      </c>
      <c r="AP41" s="223" t="s">
        <v>344</v>
      </c>
      <c r="AQ41" s="225">
        <v>10</v>
      </c>
      <c r="AR41" s="225"/>
      <c r="AS41" s="226">
        <v>747.5</v>
      </c>
      <c r="AT41" s="227">
        <f>(AU41/AS41)*1.101</f>
        <v>40000.431736454848</v>
      </c>
      <c r="AU41" s="228">
        <v>27157423</v>
      </c>
      <c r="AV41" s="226">
        <f>AU41*10%</f>
        <v>2715742.3000000003</v>
      </c>
      <c r="AW41" s="226">
        <f>AU41*0.1%</f>
        <v>27157.422999999999</v>
      </c>
      <c r="AX41" s="226">
        <f>AU41+AV41+AW41</f>
        <v>29900322.723000001</v>
      </c>
      <c r="AY41" s="229" t="s">
        <v>388</v>
      </c>
    </row>
    <row r="42" spans="1:51" ht="15.75" thickBot="1" x14ac:dyDescent="0.3">
      <c r="A42" s="678">
        <v>41408</v>
      </c>
      <c r="B42" s="145" t="s">
        <v>428</v>
      </c>
      <c r="C42" s="146" t="s">
        <v>429</v>
      </c>
      <c r="D42" s="147" t="s">
        <v>419</v>
      </c>
      <c r="E42" s="148" t="s">
        <v>12</v>
      </c>
      <c r="F42" s="148">
        <v>60</v>
      </c>
      <c r="G42" s="147" t="s">
        <v>420</v>
      </c>
      <c r="H42" s="149"/>
      <c r="I42" s="149">
        <v>30</v>
      </c>
      <c r="J42" s="150">
        <v>5998.55</v>
      </c>
      <c r="K42" s="151">
        <f t="shared" si="21"/>
        <v>30860.005017879324</v>
      </c>
      <c r="L42" s="152">
        <v>168286621</v>
      </c>
      <c r="M42" s="153">
        <f t="shared" si="24"/>
        <v>16828662.100000001</v>
      </c>
      <c r="N42" s="153"/>
      <c r="O42" s="150">
        <f t="shared" si="25"/>
        <v>185115283.09999999</v>
      </c>
      <c r="P42" s="154" t="s">
        <v>7</v>
      </c>
      <c r="S42" s="494">
        <v>41408</v>
      </c>
      <c r="T42" s="67" t="s">
        <v>430</v>
      </c>
      <c r="U42" s="495" t="s">
        <v>431</v>
      </c>
      <c r="V42" s="66" t="s">
        <v>419</v>
      </c>
      <c r="W42" s="9" t="s">
        <v>12</v>
      </c>
      <c r="X42" s="9">
        <v>60</v>
      </c>
      <c r="Y42" s="66" t="s">
        <v>423</v>
      </c>
      <c r="Z42" s="11"/>
      <c r="AA42" s="11">
        <v>24</v>
      </c>
      <c r="AB42" s="2">
        <v>3592.05</v>
      </c>
      <c r="AC42" s="12">
        <f t="shared" si="20"/>
        <v>30860.004899709078</v>
      </c>
      <c r="AD42" s="4">
        <v>100773346</v>
      </c>
      <c r="AE42" s="13">
        <f t="shared" si="22"/>
        <v>10077334.600000001</v>
      </c>
      <c r="AF42" s="13"/>
      <c r="AG42" s="2">
        <f t="shared" si="23"/>
        <v>110850680.59999999</v>
      </c>
      <c r="AH42" s="3" t="s">
        <v>7</v>
      </c>
      <c r="AJ42" s="118">
        <v>41421</v>
      </c>
      <c r="AK42" s="119" t="s">
        <v>510</v>
      </c>
      <c r="AL42" s="120" t="s">
        <v>509</v>
      </c>
      <c r="AM42" s="121" t="s">
        <v>511</v>
      </c>
      <c r="AN42" s="123" t="s">
        <v>521</v>
      </c>
      <c r="AO42" s="123">
        <v>230</v>
      </c>
      <c r="AP42" s="121" t="s">
        <v>344</v>
      </c>
      <c r="AQ42" s="124">
        <v>5.5</v>
      </c>
      <c r="AR42" s="124"/>
      <c r="AS42" s="131">
        <v>411.13</v>
      </c>
      <c r="AT42" s="126">
        <f>(AU42/AS42)*1.101</f>
        <v>40000.430919660452</v>
      </c>
      <c r="AU42" s="132">
        <v>14936764</v>
      </c>
      <c r="AV42" s="125">
        <f>AU42*10%</f>
        <v>1493676.4000000001</v>
      </c>
      <c r="AW42" s="125">
        <f>AU42*0.1%</f>
        <v>14936.764000000001</v>
      </c>
      <c r="AX42" s="125">
        <f>AU42+AV42+AW42</f>
        <v>16445377.164000001</v>
      </c>
      <c r="AY42" s="128" t="s">
        <v>388</v>
      </c>
    </row>
    <row r="43" spans="1:51" ht="15.75" thickTop="1" x14ac:dyDescent="0.25">
      <c r="A43" s="678">
        <v>41408</v>
      </c>
      <c r="B43" s="145" t="s">
        <v>430</v>
      </c>
      <c r="C43" s="146" t="s">
        <v>431</v>
      </c>
      <c r="D43" s="147" t="s">
        <v>419</v>
      </c>
      <c r="E43" s="148" t="s">
        <v>12</v>
      </c>
      <c r="F43" s="148">
        <v>60</v>
      </c>
      <c r="G43" s="147" t="s">
        <v>423</v>
      </c>
      <c r="H43" s="149"/>
      <c r="I43" s="149">
        <v>24</v>
      </c>
      <c r="J43" s="150">
        <v>3592.05</v>
      </c>
      <c r="K43" s="151">
        <f t="shared" si="21"/>
        <v>30860.004899709078</v>
      </c>
      <c r="L43" s="152">
        <v>100773346</v>
      </c>
      <c r="M43" s="153">
        <f t="shared" si="24"/>
        <v>10077334.600000001</v>
      </c>
      <c r="N43" s="153"/>
      <c r="O43" s="150">
        <f t="shared" si="25"/>
        <v>110850680.59999999</v>
      </c>
      <c r="P43" s="154" t="s">
        <v>7</v>
      </c>
      <c r="Q43" s="19"/>
      <c r="R43" s="19"/>
      <c r="S43" s="494">
        <v>41409</v>
      </c>
      <c r="T43" s="67" t="s">
        <v>432</v>
      </c>
      <c r="U43" s="495" t="s">
        <v>433</v>
      </c>
      <c r="V43" s="66" t="s">
        <v>419</v>
      </c>
      <c r="W43" s="9" t="s">
        <v>12</v>
      </c>
      <c r="X43" s="9">
        <v>60</v>
      </c>
      <c r="Y43" s="66" t="s">
        <v>420</v>
      </c>
      <c r="Z43" s="11"/>
      <c r="AA43" s="11">
        <v>30</v>
      </c>
      <c r="AB43" s="2">
        <v>6136.7</v>
      </c>
      <c r="AC43" s="12">
        <f t="shared" si="20"/>
        <v>30860.005002688744</v>
      </c>
      <c r="AD43" s="4">
        <v>172162357</v>
      </c>
      <c r="AE43" s="13">
        <f t="shared" si="22"/>
        <v>17216235.699999999</v>
      </c>
      <c r="AF43" s="13"/>
      <c r="AG43" s="2">
        <f t="shared" si="23"/>
        <v>189378592.69999999</v>
      </c>
      <c r="AH43" s="3" t="s">
        <v>7</v>
      </c>
      <c r="AJ43" s="118"/>
      <c r="AK43" s="119"/>
      <c r="AL43" s="120"/>
      <c r="AM43" s="121"/>
      <c r="AN43" s="123"/>
      <c r="AO43" s="123"/>
      <c r="AP43" s="121"/>
      <c r="AQ43" s="124"/>
      <c r="AR43" s="124"/>
      <c r="AS43" s="133">
        <f>AS42+AS41</f>
        <v>1158.6300000000001</v>
      </c>
      <c r="AT43" s="126"/>
      <c r="AU43" s="133">
        <f>AU42+AU41</f>
        <v>42094187</v>
      </c>
      <c r="AV43" s="125"/>
      <c r="AW43" s="125"/>
      <c r="AX43" s="125"/>
      <c r="AY43" s="128"/>
    </row>
    <row r="44" spans="1:51" x14ac:dyDescent="0.25">
      <c r="A44" s="679">
        <v>41409</v>
      </c>
      <c r="B44" s="233" t="s">
        <v>432</v>
      </c>
      <c r="C44" s="234" t="s">
        <v>433</v>
      </c>
      <c r="D44" s="235" t="s">
        <v>419</v>
      </c>
      <c r="E44" s="236" t="s">
        <v>12</v>
      </c>
      <c r="F44" s="236">
        <v>60</v>
      </c>
      <c r="G44" s="235" t="s">
        <v>420</v>
      </c>
      <c r="H44" s="237"/>
      <c r="I44" s="237">
        <v>30</v>
      </c>
      <c r="J44" s="238">
        <v>6136.7</v>
      </c>
      <c r="K44" s="239">
        <f t="shared" si="21"/>
        <v>30860.005002688744</v>
      </c>
      <c r="L44" s="240">
        <v>172162357</v>
      </c>
      <c r="M44" s="241">
        <f t="shared" si="24"/>
        <v>17216235.699999999</v>
      </c>
      <c r="N44" s="241"/>
      <c r="O44" s="238">
        <f t="shared" si="25"/>
        <v>189378592.69999999</v>
      </c>
      <c r="P44" s="242" t="s">
        <v>7</v>
      </c>
      <c r="Q44" s="19"/>
      <c r="R44" s="19"/>
      <c r="S44" s="494">
        <v>41409</v>
      </c>
      <c r="T44" s="67" t="s">
        <v>434</v>
      </c>
      <c r="U44" s="495" t="s">
        <v>435</v>
      </c>
      <c r="V44" s="66" t="s">
        <v>419</v>
      </c>
      <c r="W44" s="9" t="s">
        <v>12</v>
      </c>
      <c r="X44" s="9">
        <v>60</v>
      </c>
      <c r="Y44" s="66" t="s">
        <v>420</v>
      </c>
      <c r="Z44" s="11"/>
      <c r="AA44" s="11">
        <v>16</v>
      </c>
      <c r="AB44" s="2">
        <v>3271.35</v>
      </c>
      <c r="AC44" s="12">
        <f t="shared" si="20"/>
        <v>30860.004952084004</v>
      </c>
      <c r="AD44" s="4">
        <v>91776252</v>
      </c>
      <c r="AE44" s="13">
        <f t="shared" si="22"/>
        <v>9177625.2000000011</v>
      </c>
      <c r="AF44" s="13"/>
      <c r="AG44" s="2">
        <f t="shared" si="23"/>
        <v>100953877.2</v>
      </c>
      <c r="AH44" s="3" t="s">
        <v>7</v>
      </c>
      <c r="AJ44" s="118">
        <v>41395</v>
      </c>
      <c r="AK44" s="119" t="s">
        <v>316</v>
      </c>
      <c r="AL44" s="120" t="s">
        <v>317</v>
      </c>
      <c r="AM44" s="121" t="s">
        <v>318</v>
      </c>
      <c r="AN44" s="123" t="s">
        <v>319</v>
      </c>
      <c r="AO44" s="123">
        <v>50</v>
      </c>
      <c r="AP44" s="121" t="s">
        <v>359</v>
      </c>
      <c r="AQ44" s="124">
        <v>400</v>
      </c>
      <c r="AR44" s="124"/>
      <c r="AS44" s="125">
        <v>5248</v>
      </c>
      <c r="AT44" s="126">
        <f>(AU44/AS44)*1.101</f>
        <v>5200.0009716082313</v>
      </c>
      <c r="AU44" s="127">
        <v>24786199</v>
      </c>
      <c r="AV44" s="125">
        <f>AU44*10%</f>
        <v>2478619.9</v>
      </c>
      <c r="AW44" s="125">
        <f>AU44*0.1%</f>
        <v>24786.199000000001</v>
      </c>
      <c r="AX44" s="125">
        <f>AU44+AV44+AW44</f>
        <v>27289605.098999999</v>
      </c>
      <c r="AY44" s="128" t="s">
        <v>320</v>
      </c>
    </row>
    <row r="45" spans="1:51" x14ac:dyDescent="0.25">
      <c r="A45" s="679">
        <v>41409</v>
      </c>
      <c r="B45" s="233" t="s">
        <v>434</v>
      </c>
      <c r="C45" s="234" t="s">
        <v>435</v>
      </c>
      <c r="D45" s="235" t="s">
        <v>419</v>
      </c>
      <c r="E45" s="236" t="s">
        <v>12</v>
      </c>
      <c r="F45" s="236">
        <v>60</v>
      </c>
      <c r="G45" s="235" t="s">
        <v>420</v>
      </c>
      <c r="H45" s="237"/>
      <c r="I45" s="237">
        <v>16</v>
      </c>
      <c r="J45" s="238">
        <v>3271.35</v>
      </c>
      <c r="K45" s="239">
        <f t="shared" si="21"/>
        <v>30860.004952084004</v>
      </c>
      <c r="L45" s="240">
        <v>91776252</v>
      </c>
      <c r="M45" s="241">
        <f t="shared" si="24"/>
        <v>9177625.2000000011</v>
      </c>
      <c r="N45" s="241"/>
      <c r="O45" s="238">
        <f t="shared" si="25"/>
        <v>100953877.2</v>
      </c>
      <c r="P45" s="242" t="s">
        <v>7</v>
      </c>
      <c r="Q45" s="19"/>
      <c r="R45" s="19"/>
      <c r="S45" s="494">
        <v>41409</v>
      </c>
      <c r="T45" s="67" t="s">
        <v>436</v>
      </c>
      <c r="U45" s="495" t="s">
        <v>437</v>
      </c>
      <c r="V45" s="66" t="s">
        <v>438</v>
      </c>
      <c r="W45" s="9" t="s">
        <v>387</v>
      </c>
      <c r="X45" s="9">
        <v>230</v>
      </c>
      <c r="Y45" s="66" t="s">
        <v>344</v>
      </c>
      <c r="Z45" s="11">
        <v>60</v>
      </c>
      <c r="AA45" s="11"/>
      <c r="AB45" s="2">
        <v>4485</v>
      </c>
      <c r="AC45" s="12">
        <f t="shared" si="20"/>
        <v>44810.700000000004</v>
      </c>
      <c r="AD45" s="4">
        <v>182705445</v>
      </c>
      <c r="AE45" s="13">
        <f t="shared" si="22"/>
        <v>18270544.5</v>
      </c>
      <c r="AF45" s="13"/>
      <c r="AG45" s="2">
        <f t="shared" si="23"/>
        <v>200975989.5</v>
      </c>
      <c r="AH45" s="3" t="s">
        <v>439</v>
      </c>
      <c r="AJ45" s="118"/>
      <c r="AK45" s="119"/>
      <c r="AL45" s="120"/>
      <c r="AM45" s="121"/>
      <c r="AN45" s="123"/>
      <c r="AO45" s="123"/>
      <c r="AP45" s="121"/>
      <c r="AQ45" s="124"/>
      <c r="AR45" s="124"/>
      <c r="AS45" s="125"/>
      <c r="AT45" s="126"/>
      <c r="AU45" s="127"/>
      <c r="AV45" s="125"/>
      <c r="AW45" s="125"/>
      <c r="AX45" s="125"/>
      <c r="AY45" s="128"/>
    </row>
    <row r="46" spans="1:51" x14ac:dyDescent="0.25">
      <c r="A46" s="679">
        <v>41409</v>
      </c>
      <c r="B46" s="233" t="s">
        <v>436</v>
      </c>
      <c r="C46" s="234" t="s">
        <v>437</v>
      </c>
      <c r="D46" s="235" t="s">
        <v>438</v>
      </c>
      <c r="E46" s="236" t="s">
        <v>387</v>
      </c>
      <c r="F46" s="236">
        <v>230</v>
      </c>
      <c r="G46" s="235" t="s">
        <v>344</v>
      </c>
      <c r="H46" s="237">
        <v>60</v>
      </c>
      <c r="I46" s="237"/>
      <c r="J46" s="238">
        <v>4485</v>
      </c>
      <c r="K46" s="239">
        <f t="shared" si="21"/>
        <v>44810.700000000004</v>
      </c>
      <c r="L46" s="240">
        <v>182705445</v>
      </c>
      <c r="M46" s="241">
        <f t="shared" si="24"/>
        <v>18270544.5</v>
      </c>
      <c r="N46" s="241"/>
      <c r="O46" s="238">
        <f t="shared" si="25"/>
        <v>200975989.5</v>
      </c>
      <c r="P46" s="242" t="s">
        <v>439</v>
      </c>
      <c r="Q46" s="19"/>
      <c r="R46" s="19"/>
      <c r="S46" s="494">
        <v>41411</v>
      </c>
      <c r="T46" s="67" t="s">
        <v>440</v>
      </c>
      <c r="U46" s="495" t="s">
        <v>441</v>
      </c>
      <c r="V46" s="66" t="s">
        <v>419</v>
      </c>
      <c r="W46" s="9" t="s">
        <v>12</v>
      </c>
      <c r="X46" s="9">
        <v>60</v>
      </c>
      <c r="Y46" s="66" t="s">
        <v>423</v>
      </c>
      <c r="Z46" s="11"/>
      <c r="AA46" s="11">
        <v>36</v>
      </c>
      <c r="AB46" s="2">
        <v>5495.05</v>
      </c>
      <c r="AC46" s="12">
        <f t="shared" si="20"/>
        <v>30860.005004504052</v>
      </c>
      <c r="AD46" s="4">
        <v>154161155</v>
      </c>
      <c r="AE46" s="13">
        <f t="shared" si="22"/>
        <v>15416115.5</v>
      </c>
      <c r="AF46" s="13"/>
      <c r="AG46" s="2">
        <f t="shared" si="23"/>
        <v>169577270.5</v>
      </c>
      <c r="AH46" s="3" t="s">
        <v>7</v>
      </c>
      <c r="AJ46" s="210">
        <v>41407</v>
      </c>
      <c r="AK46" s="211" t="s">
        <v>376</v>
      </c>
      <c r="AL46" s="212" t="s">
        <v>377</v>
      </c>
      <c r="AM46" s="213" t="s">
        <v>378</v>
      </c>
      <c r="AN46" s="214" t="s">
        <v>56</v>
      </c>
      <c r="AO46" s="214">
        <v>150</v>
      </c>
      <c r="AP46" s="213" t="s">
        <v>328</v>
      </c>
      <c r="AQ46" s="215">
        <v>30</v>
      </c>
      <c r="AR46" s="215"/>
      <c r="AS46" s="216">
        <v>1491.6</v>
      </c>
      <c r="AT46" s="217">
        <f>(AU46/AS46)*1.101</f>
        <v>30277.5</v>
      </c>
      <c r="AU46" s="218">
        <v>41019000</v>
      </c>
      <c r="AV46" s="216">
        <f>AU46*10%</f>
        <v>4101900</v>
      </c>
      <c r="AW46" s="216">
        <f>AU46*0.1%</f>
        <v>41019</v>
      </c>
      <c r="AX46" s="216">
        <f>AU46+AV46+AW46</f>
        <v>45161919</v>
      </c>
      <c r="AY46" s="219" t="s">
        <v>379</v>
      </c>
    </row>
    <row r="47" spans="1:51" ht="15.75" thickBot="1" x14ac:dyDescent="0.3">
      <c r="A47" s="679">
        <v>41411</v>
      </c>
      <c r="B47" s="233" t="s">
        <v>440</v>
      </c>
      <c r="C47" s="234" t="s">
        <v>441</v>
      </c>
      <c r="D47" s="235" t="s">
        <v>419</v>
      </c>
      <c r="E47" s="236" t="s">
        <v>12</v>
      </c>
      <c r="F47" s="236">
        <v>60</v>
      </c>
      <c r="G47" s="235" t="s">
        <v>423</v>
      </c>
      <c r="H47" s="237"/>
      <c r="I47" s="237">
        <v>36</v>
      </c>
      <c r="J47" s="238">
        <v>5495.05</v>
      </c>
      <c r="K47" s="239">
        <f t="shared" si="21"/>
        <v>30860.005004504052</v>
      </c>
      <c r="L47" s="240">
        <v>154161155</v>
      </c>
      <c r="M47" s="241">
        <f t="shared" si="24"/>
        <v>15416115.5</v>
      </c>
      <c r="N47" s="241"/>
      <c r="O47" s="238">
        <f t="shared" si="25"/>
        <v>169577270.5</v>
      </c>
      <c r="P47" s="242" t="s">
        <v>7</v>
      </c>
      <c r="Q47" s="19"/>
      <c r="R47" s="19"/>
      <c r="S47" s="494">
        <v>41411</v>
      </c>
      <c r="T47" s="67" t="s">
        <v>442</v>
      </c>
      <c r="U47" s="495" t="s">
        <v>443</v>
      </c>
      <c r="V47" s="66" t="s">
        <v>419</v>
      </c>
      <c r="W47" s="9" t="s">
        <v>12</v>
      </c>
      <c r="X47" s="9">
        <v>60</v>
      </c>
      <c r="Y47" s="66" t="s">
        <v>420</v>
      </c>
      <c r="Z47" s="11"/>
      <c r="AA47" s="11">
        <v>22</v>
      </c>
      <c r="AB47" s="2">
        <v>4515.55</v>
      </c>
      <c r="AC47" s="12">
        <f t="shared" si="20"/>
        <v>30860.004938490329</v>
      </c>
      <c r="AD47" s="4">
        <v>126681723</v>
      </c>
      <c r="AE47" s="13">
        <f t="shared" si="22"/>
        <v>12668172.300000001</v>
      </c>
      <c r="AF47" s="13"/>
      <c r="AG47" s="2">
        <f t="shared" si="23"/>
        <v>139349895.30000001</v>
      </c>
      <c r="AH47" s="3" t="s">
        <v>7</v>
      </c>
      <c r="AJ47" s="118">
        <v>41424</v>
      </c>
      <c r="AK47" s="119" t="s">
        <v>517</v>
      </c>
      <c r="AL47" s="120" t="s">
        <v>519</v>
      </c>
      <c r="AM47" s="121" t="s">
        <v>520</v>
      </c>
      <c r="AN47" s="123" t="s">
        <v>69</v>
      </c>
      <c r="AO47" s="123">
        <v>100</v>
      </c>
      <c r="AP47" s="121" t="s">
        <v>522</v>
      </c>
      <c r="AQ47" s="124">
        <v>20</v>
      </c>
      <c r="AR47" s="124"/>
      <c r="AS47" s="131">
        <v>680</v>
      </c>
      <c r="AT47" s="126">
        <f>(AU47/AS47)*1.101</f>
        <v>28075.5</v>
      </c>
      <c r="AU47" s="132">
        <v>17340000</v>
      </c>
      <c r="AV47" s="125">
        <f>AU47*10%</f>
        <v>1734000</v>
      </c>
      <c r="AW47" s="125">
        <f>AU47*0.1%</f>
        <v>17340</v>
      </c>
      <c r="AX47" s="125">
        <f>AU47+AV47+AW47</f>
        <v>19091340</v>
      </c>
      <c r="AY47" s="128" t="s">
        <v>379</v>
      </c>
    </row>
    <row r="48" spans="1:51" ht="15.75" thickTop="1" x14ac:dyDescent="0.25">
      <c r="A48" s="679">
        <v>41411</v>
      </c>
      <c r="B48" s="233" t="s">
        <v>442</v>
      </c>
      <c r="C48" s="234" t="s">
        <v>443</v>
      </c>
      <c r="D48" s="235" t="s">
        <v>419</v>
      </c>
      <c r="E48" s="236" t="s">
        <v>12</v>
      </c>
      <c r="F48" s="236">
        <v>60</v>
      </c>
      <c r="G48" s="235" t="s">
        <v>420</v>
      </c>
      <c r="H48" s="237"/>
      <c r="I48" s="237">
        <v>22</v>
      </c>
      <c r="J48" s="238">
        <v>4515.55</v>
      </c>
      <c r="K48" s="239">
        <f t="shared" si="21"/>
        <v>30860.004938490329</v>
      </c>
      <c r="L48" s="240">
        <v>126681723</v>
      </c>
      <c r="M48" s="241">
        <f t="shared" si="24"/>
        <v>12668172.300000001</v>
      </c>
      <c r="N48" s="241"/>
      <c r="O48" s="238">
        <f t="shared" si="25"/>
        <v>139349895.30000001</v>
      </c>
      <c r="P48" s="242" t="s">
        <v>7</v>
      </c>
      <c r="Q48" s="20"/>
      <c r="R48" s="20"/>
      <c r="S48" s="494">
        <v>41411</v>
      </c>
      <c r="T48" s="67" t="s">
        <v>444</v>
      </c>
      <c r="U48" s="495" t="s">
        <v>445</v>
      </c>
      <c r="V48" s="66" t="s">
        <v>419</v>
      </c>
      <c r="W48" s="9" t="s">
        <v>12</v>
      </c>
      <c r="X48" s="9">
        <v>60</v>
      </c>
      <c r="Y48" s="66" t="s">
        <v>420</v>
      </c>
      <c r="Z48" s="11"/>
      <c r="AA48" s="11">
        <v>22</v>
      </c>
      <c r="AB48" s="2">
        <v>4352.95</v>
      </c>
      <c r="AC48" s="12">
        <f t="shared" si="20"/>
        <v>30860.004893233327</v>
      </c>
      <c r="AD48" s="4">
        <v>122120053</v>
      </c>
      <c r="AE48" s="13">
        <f t="shared" si="22"/>
        <v>12212005.300000001</v>
      </c>
      <c r="AF48" s="13"/>
      <c r="AG48" s="2">
        <f t="shared" si="23"/>
        <v>134332058.30000001</v>
      </c>
      <c r="AH48" s="3" t="s">
        <v>7</v>
      </c>
      <c r="AJ48" s="118"/>
      <c r="AK48" s="119"/>
      <c r="AL48" s="120"/>
      <c r="AM48" s="121"/>
      <c r="AN48" s="123"/>
      <c r="AO48" s="123"/>
      <c r="AP48" s="121"/>
      <c r="AQ48" s="124"/>
      <c r="AR48" s="124"/>
      <c r="AS48" s="133">
        <f>AS47+AS46</f>
        <v>2171.6</v>
      </c>
      <c r="AT48" s="126"/>
      <c r="AU48" s="133">
        <f>AU47+AU46</f>
        <v>58359000</v>
      </c>
      <c r="AV48" s="125"/>
      <c r="AW48" s="125"/>
      <c r="AX48" s="125"/>
      <c r="AY48" s="128"/>
    </row>
    <row r="49" spans="1:51" x14ac:dyDescent="0.25">
      <c r="A49" s="679">
        <v>41411</v>
      </c>
      <c r="B49" s="233" t="s">
        <v>444</v>
      </c>
      <c r="C49" s="234" t="s">
        <v>445</v>
      </c>
      <c r="D49" s="235" t="s">
        <v>419</v>
      </c>
      <c r="E49" s="236" t="s">
        <v>12</v>
      </c>
      <c r="F49" s="236">
        <v>60</v>
      </c>
      <c r="G49" s="235" t="s">
        <v>420</v>
      </c>
      <c r="H49" s="237"/>
      <c r="I49" s="237">
        <v>22</v>
      </c>
      <c r="J49" s="238">
        <v>4352.95</v>
      </c>
      <c r="K49" s="239">
        <f t="shared" si="21"/>
        <v>30860.004893233327</v>
      </c>
      <c r="L49" s="240">
        <v>122120053</v>
      </c>
      <c r="M49" s="241">
        <f t="shared" si="24"/>
        <v>12212005.300000001</v>
      </c>
      <c r="N49" s="241"/>
      <c r="O49" s="238">
        <f t="shared" si="25"/>
        <v>134332058.30000001</v>
      </c>
      <c r="P49" s="242" t="s">
        <v>7</v>
      </c>
      <c r="Q49" s="20"/>
      <c r="R49" s="20"/>
      <c r="S49" s="494">
        <v>41414</v>
      </c>
      <c r="T49" s="67" t="s">
        <v>467</v>
      </c>
      <c r="U49" s="495" t="s">
        <v>468</v>
      </c>
      <c r="V49" s="66" t="s">
        <v>419</v>
      </c>
      <c r="W49" s="9" t="s">
        <v>12</v>
      </c>
      <c r="X49" s="9">
        <v>60</v>
      </c>
      <c r="Y49" s="66" t="s">
        <v>420</v>
      </c>
      <c r="Z49" s="11"/>
      <c r="AA49" s="11">
        <v>26</v>
      </c>
      <c r="AB49" s="2">
        <v>5315.65</v>
      </c>
      <c r="AC49" s="12">
        <f t="shared" si="20"/>
        <v>30860.00506052882</v>
      </c>
      <c r="AD49" s="4">
        <v>149128169</v>
      </c>
      <c r="AE49" s="13">
        <f t="shared" si="22"/>
        <v>14912816.9</v>
      </c>
      <c r="AF49" s="13"/>
      <c r="AG49" s="2">
        <f t="shared" si="23"/>
        <v>164040985.90000001</v>
      </c>
      <c r="AH49" s="3" t="s">
        <v>7</v>
      </c>
      <c r="AJ49" s="210">
        <v>41404</v>
      </c>
      <c r="AK49" s="211" t="s">
        <v>369</v>
      </c>
      <c r="AL49" s="212" t="s">
        <v>373</v>
      </c>
      <c r="AM49" s="213" t="s">
        <v>370</v>
      </c>
      <c r="AN49" s="214" t="s">
        <v>56</v>
      </c>
      <c r="AO49" s="214">
        <v>150</v>
      </c>
      <c r="AP49" s="213" t="s">
        <v>328</v>
      </c>
      <c r="AQ49" s="215">
        <v>1</v>
      </c>
      <c r="AR49" s="215"/>
      <c r="AS49" s="216">
        <v>49.72</v>
      </c>
      <c r="AT49" s="217">
        <f>(AU49/AS49)*1.101</f>
        <v>30277.5</v>
      </c>
      <c r="AU49" s="218">
        <v>1367300</v>
      </c>
      <c r="AV49" s="216">
        <f>AU49*10%</f>
        <v>136730</v>
      </c>
      <c r="AW49" s="216">
        <f>AU49*0.1%</f>
        <v>1367.3</v>
      </c>
      <c r="AX49" s="216">
        <f>AU49+AV49+AW49</f>
        <v>1505397.3</v>
      </c>
      <c r="AY49" s="219" t="s">
        <v>371</v>
      </c>
    </row>
    <row r="50" spans="1:51" x14ac:dyDescent="0.25">
      <c r="A50" s="679">
        <v>41414</v>
      </c>
      <c r="B50" s="233" t="s">
        <v>467</v>
      </c>
      <c r="C50" s="234" t="s">
        <v>468</v>
      </c>
      <c r="D50" s="235" t="s">
        <v>419</v>
      </c>
      <c r="E50" s="236" t="s">
        <v>12</v>
      </c>
      <c r="F50" s="236">
        <v>60</v>
      </c>
      <c r="G50" s="235" t="s">
        <v>420</v>
      </c>
      <c r="H50" s="237"/>
      <c r="I50" s="237">
        <v>26</v>
      </c>
      <c r="J50" s="238">
        <v>5315.65</v>
      </c>
      <c r="K50" s="239">
        <f t="shared" si="21"/>
        <v>30860.00506052882</v>
      </c>
      <c r="L50" s="240">
        <v>149128169</v>
      </c>
      <c r="M50" s="241">
        <f t="shared" si="24"/>
        <v>14912816.9</v>
      </c>
      <c r="N50" s="241"/>
      <c r="O50" s="238">
        <f t="shared" si="25"/>
        <v>164040985.90000001</v>
      </c>
      <c r="P50" s="242" t="s">
        <v>7</v>
      </c>
      <c r="Q50" s="20"/>
      <c r="R50" s="20"/>
      <c r="S50" s="494">
        <v>41414</v>
      </c>
      <c r="T50" s="67" t="s">
        <v>469</v>
      </c>
      <c r="U50" s="495" t="s">
        <v>470</v>
      </c>
      <c r="V50" s="66" t="s">
        <v>419</v>
      </c>
      <c r="W50" s="9" t="s">
        <v>12</v>
      </c>
      <c r="X50" s="9">
        <v>60</v>
      </c>
      <c r="Y50" s="66" t="s">
        <v>423</v>
      </c>
      <c r="Z50" s="11"/>
      <c r="AA50" s="11">
        <v>30</v>
      </c>
      <c r="AB50" s="2">
        <v>4520.25</v>
      </c>
      <c r="AC50" s="12">
        <f t="shared" si="20"/>
        <v>30860.005088214151</v>
      </c>
      <c r="AD50" s="4">
        <v>126813580</v>
      </c>
      <c r="AE50" s="13">
        <f t="shared" si="22"/>
        <v>12681358</v>
      </c>
      <c r="AF50" s="13"/>
      <c r="AG50" s="2">
        <f t="shared" si="23"/>
        <v>139494938</v>
      </c>
      <c r="AH50" s="3" t="s">
        <v>7</v>
      </c>
      <c r="AJ50" s="210"/>
      <c r="AK50" s="211"/>
      <c r="AL50" s="212"/>
      <c r="AM50" s="213"/>
      <c r="AN50" s="214"/>
      <c r="AO50" s="214"/>
      <c r="AP50" s="213"/>
      <c r="AQ50" s="215"/>
      <c r="AR50" s="215"/>
      <c r="AS50" s="216"/>
      <c r="AT50" s="217"/>
      <c r="AU50" s="218"/>
      <c r="AV50" s="335"/>
      <c r="AW50" s="335"/>
      <c r="AX50" s="216"/>
      <c r="AY50" s="219"/>
    </row>
    <row r="51" spans="1:51" x14ac:dyDescent="0.25">
      <c r="A51" s="679">
        <v>41414</v>
      </c>
      <c r="B51" s="233" t="s">
        <v>469</v>
      </c>
      <c r="C51" s="234" t="s">
        <v>470</v>
      </c>
      <c r="D51" s="235" t="s">
        <v>419</v>
      </c>
      <c r="E51" s="236" t="s">
        <v>12</v>
      </c>
      <c r="F51" s="236">
        <v>60</v>
      </c>
      <c r="G51" s="235" t="s">
        <v>423</v>
      </c>
      <c r="H51" s="237"/>
      <c r="I51" s="237">
        <v>30</v>
      </c>
      <c r="J51" s="238">
        <v>4520.25</v>
      </c>
      <c r="K51" s="239">
        <f t="shared" si="21"/>
        <v>30860.005088214151</v>
      </c>
      <c r="L51" s="240">
        <v>126813580</v>
      </c>
      <c r="M51" s="241">
        <f t="shared" si="24"/>
        <v>12681358</v>
      </c>
      <c r="N51" s="241"/>
      <c r="O51" s="238">
        <f t="shared" si="25"/>
        <v>139494938</v>
      </c>
      <c r="P51" s="242" t="s">
        <v>7</v>
      </c>
      <c r="Q51" s="20"/>
      <c r="R51" s="20"/>
      <c r="S51" s="494">
        <v>41415</v>
      </c>
      <c r="T51" s="67" t="s">
        <v>471</v>
      </c>
      <c r="U51" s="495" t="s">
        <v>472</v>
      </c>
      <c r="V51" s="66" t="s">
        <v>419</v>
      </c>
      <c r="W51" s="9" t="s">
        <v>12</v>
      </c>
      <c r="X51" s="9">
        <v>60</v>
      </c>
      <c r="Y51" s="66" t="s">
        <v>420</v>
      </c>
      <c r="Z51" s="11"/>
      <c r="AA51" s="11">
        <v>28</v>
      </c>
      <c r="AB51" s="2">
        <v>5687.85</v>
      </c>
      <c r="AC51" s="12">
        <f t="shared" si="20"/>
        <v>30860.004957936653</v>
      </c>
      <c r="AD51" s="4">
        <v>159570072</v>
      </c>
      <c r="AE51" s="13">
        <f t="shared" si="22"/>
        <v>15957007.200000001</v>
      </c>
      <c r="AF51" s="13"/>
      <c r="AG51" s="2">
        <f t="shared" si="23"/>
        <v>175527079.19999999</v>
      </c>
      <c r="AH51" s="3" t="s">
        <v>7</v>
      </c>
      <c r="AJ51" s="134">
        <v>41418</v>
      </c>
      <c r="AK51" s="135" t="s">
        <v>461</v>
      </c>
      <c r="AL51" s="136" t="s">
        <v>462</v>
      </c>
      <c r="AM51" s="137" t="s">
        <v>448</v>
      </c>
      <c r="AN51" s="138" t="s">
        <v>9</v>
      </c>
      <c r="AO51" s="138">
        <v>28</v>
      </c>
      <c r="AP51" s="137" t="s">
        <v>149</v>
      </c>
      <c r="AQ51" s="139">
        <v>3500</v>
      </c>
      <c r="AR51" s="139"/>
      <c r="AS51" s="140">
        <f>AQ51*5.46</f>
        <v>19110</v>
      </c>
      <c r="AT51" s="141">
        <f>AU51/AQ51*1.101</f>
        <v>67000.000769999999</v>
      </c>
      <c r="AU51" s="140">
        <v>212988195</v>
      </c>
      <c r="AV51" s="334">
        <f>AU51*10%</f>
        <v>21298819.5</v>
      </c>
      <c r="AW51" s="334">
        <f>AU51*0.1%</f>
        <v>212988.19500000001</v>
      </c>
      <c r="AX51" s="140">
        <f>AU51+AV51+AW51</f>
        <v>234500002.69499999</v>
      </c>
      <c r="AY51" s="141" t="s">
        <v>463</v>
      </c>
    </row>
    <row r="52" spans="1:51" x14ac:dyDescent="0.25">
      <c r="A52" s="679">
        <v>41415</v>
      </c>
      <c r="B52" s="233" t="s">
        <v>471</v>
      </c>
      <c r="C52" s="234" t="s">
        <v>472</v>
      </c>
      <c r="D52" s="235" t="s">
        <v>419</v>
      </c>
      <c r="E52" s="236" t="s">
        <v>12</v>
      </c>
      <c r="F52" s="236">
        <v>60</v>
      </c>
      <c r="G52" s="235" t="s">
        <v>420</v>
      </c>
      <c r="H52" s="237"/>
      <c r="I52" s="237">
        <v>28</v>
      </c>
      <c r="J52" s="238">
        <v>5687.85</v>
      </c>
      <c r="K52" s="239">
        <f t="shared" si="21"/>
        <v>30860.004957936653</v>
      </c>
      <c r="L52" s="240">
        <v>159570072</v>
      </c>
      <c r="M52" s="241">
        <f t="shared" si="24"/>
        <v>15957007.200000001</v>
      </c>
      <c r="N52" s="241"/>
      <c r="O52" s="238">
        <f t="shared" si="25"/>
        <v>175527079.19999999</v>
      </c>
      <c r="P52" s="242" t="s">
        <v>7</v>
      </c>
      <c r="Q52" s="20"/>
      <c r="R52" s="20"/>
      <c r="S52" s="494">
        <v>41415</v>
      </c>
      <c r="T52" s="67" t="s">
        <v>473</v>
      </c>
      <c r="U52" s="495" t="s">
        <v>474</v>
      </c>
      <c r="V52" s="66" t="s">
        <v>419</v>
      </c>
      <c r="W52" s="9" t="s">
        <v>12</v>
      </c>
      <c r="X52" s="9">
        <v>60</v>
      </c>
      <c r="Y52" s="66" t="s">
        <v>423</v>
      </c>
      <c r="Z52" s="11"/>
      <c r="AA52" s="11">
        <v>27</v>
      </c>
      <c r="AB52" s="2">
        <v>3955.6</v>
      </c>
      <c r="AC52" s="12">
        <f t="shared" si="20"/>
        <v>30860.005005561739</v>
      </c>
      <c r="AD52" s="4">
        <v>110972578</v>
      </c>
      <c r="AE52" s="13">
        <f t="shared" si="22"/>
        <v>11097257.800000001</v>
      </c>
      <c r="AF52" s="13"/>
      <c r="AG52" s="2">
        <f t="shared" si="23"/>
        <v>122069835.8</v>
      </c>
      <c r="AH52" s="3" t="s">
        <v>7</v>
      </c>
      <c r="AJ52" s="134"/>
      <c r="AK52" s="135"/>
      <c r="AL52" s="136"/>
      <c r="AM52" s="137"/>
      <c r="AN52" s="138"/>
      <c r="AO52" s="138"/>
      <c r="AP52" s="137"/>
      <c r="AQ52" s="139"/>
      <c r="AR52" s="139"/>
      <c r="AS52" s="140"/>
      <c r="AT52" s="141"/>
      <c r="AU52" s="140"/>
      <c r="AV52" s="334"/>
      <c r="AW52" s="334"/>
      <c r="AX52" s="140"/>
      <c r="AY52" s="141"/>
    </row>
    <row r="53" spans="1:51" x14ac:dyDescent="0.25">
      <c r="A53" s="679">
        <v>41415</v>
      </c>
      <c r="B53" s="233" t="s">
        <v>473</v>
      </c>
      <c r="C53" s="234" t="s">
        <v>474</v>
      </c>
      <c r="D53" s="235" t="s">
        <v>419</v>
      </c>
      <c r="E53" s="236" t="s">
        <v>12</v>
      </c>
      <c r="F53" s="236">
        <v>60</v>
      </c>
      <c r="G53" s="235" t="s">
        <v>423</v>
      </c>
      <c r="H53" s="237"/>
      <c r="I53" s="237">
        <v>27</v>
      </c>
      <c r="J53" s="238">
        <v>3955.6</v>
      </c>
      <c r="K53" s="239">
        <f t="shared" si="21"/>
        <v>30860.005005561739</v>
      </c>
      <c r="L53" s="240">
        <v>110972578</v>
      </c>
      <c r="M53" s="241">
        <f t="shared" si="24"/>
        <v>11097257.800000001</v>
      </c>
      <c r="N53" s="241"/>
      <c r="O53" s="238">
        <f t="shared" si="25"/>
        <v>122069835.8</v>
      </c>
      <c r="P53" s="242" t="s">
        <v>7</v>
      </c>
      <c r="Q53" s="20"/>
      <c r="R53" s="20"/>
      <c r="S53" s="494">
        <v>41416</v>
      </c>
      <c r="T53" s="67" t="s">
        <v>475</v>
      </c>
      <c r="U53" s="495" t="s">
        <v>476</v>
      </c>
      <c r="V53" s="66" t="s">
        <v>419</v>
      </c>
      <c r="W53" s="9" t="s">
        <v>12</v>
      </c>
      <c r="X53" s="9">
        <v>60</v>
      </c>
      <c r="Y53" s="66" t="s">
        <v>420</v>
      </c>
      <c r="Z53" s="11"/>
      <c r="AA53" s="11">
        <v>30</v>
      </c>
      <c r="AB53" s="2">
        <v>6097.3</v>
      </c>
      <c r="AC53" s="12">
        <f t="shared" si="20"/>
        <v>30860.005051416199</v>
      </c>
      <c r="AD53" s="4">
        <v>171057008</v>
      </c>
      <c r="AE53" s="13">
        <f t="shared" si="22"/>
        <v>17105700.800000001</v>
      </c>
      <c r="AF53" s="13"/>
      <c r="AG53" s="2">
        <f t="shared" si="23"/>
        <v>188162708.80000001</v>
      </c>
      <c r="AH53" s="3" t="s">
        <v>7</v>
      </c>
      <c r="AJ53" s="129">
        <v>41396</v>
      </c>
      <c r="AK53" s="119" t="s">
        <v>334</v>
      </c>
      <c r="AL53" s="120" t="s">
        <v>335</v>
      </c>
      <c r="AM53" s="121" t="s">
        <v>336</v>
      </c>
      <c r="AN53" s="123" t="s">
        <v>337</v>
      </c>
      <c r="AO53" s="123">
        <v>70</v>
      </c>
      <c r="AP53" s="121" t="s">
        <v>338</v>
      </c>
      <c r="AQ53" s="124">
        <v>20</v>
      </c>
      <c r="AR53" s="124"/>
      <c r="AS53" s="125">
        <v>756</v>
      </c>
      <c r="AT53" s="126">
        <f>(AU53/AS53)*1.101</f>
        <v>5500.0018095238092</v>
      </c>
      <c r="AU53" s="127">
        <v>3776568</v>
      </c>
      <c r="AV53" s="155">
        <f>AU53*10%</f>
        <v>377656.80000000005</v>
      </c>
      <c r="AW53" s="155">
        <f>AU53*0.1%</f>
        <v>3776.5680000000002</v>
      </c>
      <c r="AX53" s="125">
        <f>AU53+AV53+AW53</f>
        <v>4158001.3679999998</v>
      </c>
      <c r="AY53" s="128" t="s">
        <v>339</v>
      </c>
    </row>
    <row r="54" spans="1:51" ht="15.75" thickBot="1" x14ac:dyDescent="0.3">
      <c r="A54" s="679">
        <v>41416</v>
      </c>
      <c r="B54" s="233" t="s">
        <v>475</v>
      </c>
      <c r="C54" s="234" t="s">
        <v>476</v>
      </c>
      <c r="D54" s="235" t="s">
        <v>419</v>
      </c>
      <c r="E54" s="236" t="s">
        <v>12</v>
      </c>
      <c r="F54" s="236">
        <v>60</v>
      </c>
      <c r="G54" s="235" t="s">
        <v>420</v>
      </c>
      <c r="H54" s="237"/>
      <c r="I54" s="237">
        <v>30</v>
      </c>
      <c r="J54" s="238">
        <v>6097.3</v>
      </c>
      <c r="K54" s="239">
        <f t="shared" si="21"/>
        <v>30860.005051416199</v>
      </c>
      <c r="L54" s="240">
        <v>171057008</v>
      </c>
      <c r="M54" s="241">
        <f t="shared" si="24"/>
        <v>17105700.800000001</v>
      </c>
      <c r="N54" s="241"/>
      <c r="O54" s="238">
        <f t="shared" si="25"/>
        <v>188162708.80000001</v>
      </c>
      <c r="P54" s="242" t="s">
        <v>7</v>
      </c>
      <c r="Q54" s="20"/>
      <c r="R54" s="20"/>
      <c r="S54" s="494">
        <v>41416</v>
      </c>
      <c r="T54" s="67" t="s">
        <v>477</v>
      </c>
      <c r="U54" s="495" t="s">
        <v>478</v>
      </c>
      <c r="V54" s="66" t="s">
        <v>419</v>
      </c>
      <c r="W54" s="9" t="s">
        <v>12</v>
      </c>
      <c r="X54" s="9">
        <v>60</v>
      </c>
      <c r="Y54" s="66" t="s">
        <v>420</v>
      </c>
      <c r="Z54" s="11"/>
      <c r="AA54" s="11">
        <v>16</v>
      </c>
      <c r="AB54" s="2">
        <v>3267.95</v>
      </c>
      <c r="AC54" s="12">
        <f t="shared" si="20"/>
        <v>30860.005110237307</v>
      </c>
      <c r="AD54" s="4">
        <v>91680867</v>
      </c>
      <c r="AE54" s="13">
        <f t="shared" si="22"/>
        <v>9168086.7000000011</v>
      </c>
      <c r="AF54" s="13"/>
      <c r="AG54" s="2">
        <f t="shared" si="23"/>
        <v>100848953.7</v>
      </c>
      <c r="AH54" s="3" t="s">
        <v>7</v>
      </c>
      <c r="AJ54" s="118">
        <v>41424</v>
      </c>
      <c r="AK54" s="119" t="s">
        <v>556</v>
      </c>
      <c r="AL54" s="120" t="s">
        <v>551</v>
      </c>
      <c r="AM54" s="121" t="s">
        <v>558</v>
      </c>
      <c r="AN54" s="123" t="s">
        <v>337</v>
      </c>
      <c r="AO54" s="123">
        <v>70</v>
      </c>
      <c r="AP54" s="121" t="s">
        <v>559</v>
      </c>
      <c r="AQ54" s="124">
        <v>20</v>
      </c>
      <c r="AR54" s="124"/>
      <c r="AS54" s="131">
        <v>831.2</v>
      </c>
      <c r="AT54" s="126">
        <f>(AU54/AS54)*1.101</f>
        <v>5499.9996691530314</v>
      </c>
      <c r="AU54" s="132">
        <v>4152225</v>
      </c>
      <c r="AV54" s="155">
        <f>AU54*10%</f>
        <v>415222.5</v>
      </c>
      <c r="AW54" s="155">
        <f>AU54*0.1%</f>
        <v>4152.2250000000004</v>
      </c>
      <c r="AX54" s="125">
        <f>AU54+AV54+AW54</f>
        <v>4571599.7249999996</v>
      </c>
      <c r="AY54" s="128" t="s">
        <v>339</v>
      </c>
    </row>
    <row r="55" spans="1:51" ht="15.75" thickTop="1" x14ac:dyDescent="0.25">
      <c r="A55" s="679">
        <v>41416</v>
      </c>
      <c r="B55" s="233" t="s">
        <v>477</v>
      </c>
      <c r="C55" s="234" t="s">
        <v>478</v>
      </c>
      <c r="D55" s="235" t="s">
        <v>419</v>
      </c>
      <c r="E55" s="236" t="s">
        <v>12</v>
      </c>
      <c r="F55" s="236">
        <v>60</v>
      </c>
      <c r="G55" s="235" t="s">
        <v>420</v>
      </c>
      <c r="H55" s="237"/>
      <c r="I55" s="237">
        <v>16</v>
      </c>
      <c r="J55" s="238">
        <v>3267.95</v>
      </c>
      <c r="K55" s="239">
        <f t="shared" si="21"/>
        <v>30860.005110237307</v>
      </c>
      <c r="L55" s="240">
        <v>91680867</v>
      </c>
      <c r="M55" s="241">
        <f t="shared" si="24"/>
        <v>9168086.7000000011</v>
      </c>
      <c r="N55" s="241"/>
      <c r="O55" s="238">
        <f t="shared" si="25"/>
        <v>100848953.7</v>
      </c>
      <c r="P55" s="242" t="s">
        <v>7</v>
      </c>
      <c r="Q55" s="20"/>
      <c r="R55" s="20"/>
      <c r="S55" s="494">
        <v>41417</v>
      </c>
      <c r="T55" s="67" t="s">
        <v>479</v>
      </c>
      <c r="U55" s="495" t="s">
        <v>480</v>
      </c>
      <c r="V55" s="66" t="s">
        <v>419</v>
      </c>
      <c r="W55" s="9" t="s">
        <v>12</v>
      </c>
      <c r="X55" s="9">
        <v>60</v>
      </c>
      <c r="Y55" s="66" t="s">
        <v>423</v>
      </c>
      <c r="Z55" s="11"/>
      <c r="AA55" s="11">
        <v>36</v>
      </c>
      <c r="AB55" s="2">
        <v>5302.35</v>
      </c>
      <c r="AC55" s="12">
        <f t="shared" si="20"/>
        <v>30860.004960064874</v>
      </c>
      <c r="AD55" s="4">
        <v>148755043</v>
      </c>
      <c r="AE55" s="13">
        <f t="shared" si="22"/>
        <v>14875504.300000001</v>
      </c>
      <c r="AF55" s="13"/>
      <c r="AG55" s="2">
        <f t="shared" si="23"/>
        <v>163630547.30000001</v>
      </c>
      <c r="AH55" s="3" t="s">
        <v>7</v>
      </c>
      <c r="AJ55" s="118"/>
      <c r="AK55" s="119"/>
      <c r="AL55" s="120"/>
      <c r="AM55" s="121"/>
      <c r="AN55" s="123"/>
      <c r="AO55" s="123"/>
      <c r="AP55" s="121"/>
      <c r="AQ55" s="124"/>
      <c r="AR55" s="124"/>
      <c r="AS55" s="133">
        <f>AS54+AS53</f>
        <v>1587.2</v>
      </c>
      <c r="AT55" s="126"/>
      <c r="AU55" s="133">
        <f>AU54+AU53</f>
        <v>7928793</v>
      </c>
      <c r="AV55" s="155"/>
      <c r="AW55" s="155"/>
      <c r="AX55" s="125"/>
      <c r="AY55" s="128"/>
    </row>
    <row r="56" spans="1:51" x14ac:dyDescent="0.25">
      <c r="A56" s="678">
        <v>41417</v>
      </c>
      <c r="B56" s="145" t="s">
        <v>479</v>
      </c>
      <c r="C56" s="146" t="s">
        <v>480</v>
      </c>
      <c r="D56" s="147" t="s">
        <v>419</v>
      </c>
      <c r="E56" s="148" t="s">
        <v>12</v>
      </c>
      <c r="F56" s="148">
        <v>60</v>
      </c>
      <c r="G56" s="147" t="s">
        <v>423</v>
      </c>
      <c r="H56" s="149"/>
      <c r="I56" s="149">
        <v>36</v>
      </c>
      <c r="J56" s="150">
        <v>5302.35</v>
      </c>
      <c r="K56" s="151">
        <f t="shared" si="21"/>
        <v>30860.004960064874</v>
      </c>
      <c r="L56" s="152">
        <v>148755043</v>
      </c>
      <c r="M56" s="153">
        <f t="shared" si="24"/>
        <v>14875504.300000001</v>
      </c>
      <c r="N56" s="153"/>
      <c r="O56" s="150">
        <f t="shared" si="25"/>
        <v>163630547.30000001</v>
      </c>
      <c r="P56" s="154" t="s">
        <v>7</v>
      </c>
      <c r="Q56" s="20"/>
      <c r="R56" s="20"/>
      <c r="S56" s="494">
        <v>41417</v>
      </c>
      <c r="T56" s="67" t="s">
        <v>481</v>
      </c>
      <c r="U56" s="495" t="s">
        <v>482</v>
      </c>
      <c r="V56" s="66" t="s">
        <v>419</v>
      </c>
      <c r="W56" s="9" t="s">
        <v>12</v>
      </c>
      <c r="X56" s="9">
        <v>60</v>
      </c>
      <c r="Y56" s="66" t="s">
        <v>420</v>
      </c>
      <c r="Z56" s="11"/>
      <c r="AA56" s="11">
        <v>22</v>
      </c>
      <c r="AB56" s="2">
        <v>4475.05</v>
      </c>
      <c r="AC56" s="12">
        <f t="shared" si="20"/>
        <v>30860.005005530664</v>
      </c>
      <c r="AD56" s="4">
        <v>125545514</v>
      </c>
      <c r="AE56" s="13">
        <f t="shared" si="22"/>
        <v>12554551.4</v>
      </c>
      <c r="AF56" s="13"/>
      <c r="AG56" s="2">
        <f t="shared" si="23"/>
        <v>138100065.40000001</v>
      </c>
      <c r="AH56" s="3" t="s">
        <v>7</v>
      </c>
      <c r="AJ56" s="201">
        <v>41400</v>
      </c>
      <c r="AK56" s="202" t="s">
        <v>417</v>
      </c>
      <c r="AL56" s="203" t="s">
        <v>418</v>
      </c>
      <c r="AM56" s="204" t="s">
        <v>419</v>
      </c>
      <c r="AN56" s="205" t="s">
        <v>12</v>
      </c>
      <c r="AO56" s="205">
        <v>60</v>
      </c>
      <c r="AP56" s="204" t="s">
        <v>420</v>
      </c>
      <c r="AQ56" s="206"/>
      <c r="AR56" s="206">
        <v>16</v>
      </c>
      <c r="AS56" s="207">
        <v>3244</v>
      </c>
      <c r="AT56" s="230">
        <f t="shared" ref="AT56:AT87" si="26">AU56/AS56*1.1</f>
        <v>30860.004932182492</v>
      </c>
      <c r="AU56" s="208">
        <v>91008960</v>
      </c>
      <c r="AV56" s="231">
        <f t="shared" ref="AV56:AV87" si="27">AU56*10%</f>
        <v>9100896</v>
      </c>
      <c r="AW56" s="231"/>
      <c r="AX56" s="207">
        <f t="shared" ref="AX56:AX87" si="28">AU56+AV56+AW56</f>
        <v>100109856</v>
      </c>
      <c r="AY56" s="209" t="s">
        <v>7</v>
      </c>
    </row>
    <row r="57" spans="1:51" x14ac:dyDescent="0.25">
      <c r="A57" s="678">
        <v>41417</v>
      </c>
      <c r="B57" s="145" t="s">
        <v>481</v>
      </c>
      <c r="C57" s="146" t="s">
        <v>482</v>
      </c>
      <c r="D57" s="147" t="s">
        <v>419</v>
      </c>
      <c r="E57" s="148" t="s">
        <v>12</v>
      </c>
      <c r="F57" s="148">
        <v>60</v>
      </c>
      <c r="G57" s="147" t="s">
        <v>420</v>
      </c>
      <c r="H57" s="149"/>
      <c r="I57" s="149">
        <v>22</v>
      </c>
      <c r="J57" s="150">
        <v>4475.05</v>
      </c>
      <c r="K57" s="151">
        <f t="shared" si="21"/>
        <v>30860.005005530664</v>
      </c>
      <c r="L57" s="152">
        <v>125545514</v>
      </c>
      <c r="M57" s="153">
        <f t="shared" si="24"/>
        <v>12554551.4</v>
      </c>
      <c r="N57" s="153"/>
      <c r="O57" s="150">
        <f t="shared" si="25"/>
        <v>138100065.40000001</v>
      </c>
      <c r="P57" s="154" t="s">
        <v>7</v>
      </c>
      <c r="Q57" s="20"/>
      <c r="R57" s="20"/>
      <c r="S57" s="494">
        <v>41421</v>
      </c>
      <c r="T57" s="67" t="s">
        <v>483</v>
      </c>
      <c r="U57" s="495" t="s">
        <v>484</v>
      </c>
      <c r="V57" s="66" t="s">
        <v>419</v>
      </c>
      <c r="W57" s="9" t="s">
        <v>12</v>
      </c>
      <c r="X57" s="9">
        <v>60</v>
      </c>
      <c r="Y57" s="66" t="s">
        <v>420</v>
      </c>
      <c r="Z57" s="11"/>
      <c r="AA57" s="11">
        <v>30</v>
      </c>
      <c r="AB57" s="2">
        <v>6025.65</v>
      </c>
      <c r="AC57" s="12">
        <f t="shared" si="20"/>
        <v>30860.004962120271</v>
      </c>
      <c r="AD57" s="4">
        <v>169046899</v>
      </c>
      <c r="AE57" s="13">
        <f t="shared" si="22"/>
        <v>16904689.900000002</v>
      </c>
      <c r="AF57" s="13"/>
      <c r="AG57" s="2">
        <f t="shared" si="23"/>
        <v>185951588.90000001</v>
      </c>
      <c r="AH57" s="3" t="s">
        <v>7</v>
      </c>
      <c r="AJ57" s="201">
        <v>41400</v>
      </c>
      <c r="AK57" s="202" t="s">
        <v>421</v>
      </c>
      <c r="AL57" s="203" t="s">
        <v>422</v>
      </c>
      <c r="AM57" s="204" t="s">
        <v>419</v>
      </c>
      <c r="AN57" s="205" t="s">
        <v>12</v>
      </c>
      <c r="AO57" s="205">
        <v>60</v>
      </c>
      <c r="AP57" s="204" t="s">
        <v>423</v>
      </c>
      <c r="AQ57" s="206"/>
      <c r="AR57" s="206">
        <v>11</v>
      </c>
      <c r="AS57" s="207">
        <v>1526.65</v>
      </c>
      <c r="AT57" s="230">
        <f t="shared" si="26"/>
        <v>30860.00517472898</v>
      </c>
      <c r="AU57" s="208">
        <v>42829479</v>
      </c>
      <c r="AV57" s="231">
        <f t="shared" si="27"/>
        <v>4282947.9000000004</v>
      </c>
      <c r="AW57" s="231"/>
      <c r="AX57" s="207">
        <f t="shared" si="28"/>
        <v>47112426.899999999</v>
      </c>
      <c r="AY57" s="209" t="s">
        <v>7</v>
      </c>
    </row>
    <row r="58" spans="1:51" x14ac:dyDescent="0.25">
      <c r="A58" s="678">
        <v>41421</v>
      </c>
      <c r="B58" s="145" t="s">
        <v>483</v>
      </c>
      <c r="C58" s="146" t="s">
        <v>484</v>
      </c>
      <c r="D58" s="147" t="s">
        <v>419</v>
      </c>
      <c r="E58" s="148" t="s">
        <v>12</v>
      </c>
      <c r="F58" s="148">
        <v>60</v>
      </c>
      <c r="G58" s="147" t="s">
        <v>420</v>
      </c>
      <c r="H58" s="149"/>
      <c r="I58" s="149">
        <v>30</v>
      </c>
      <c r="J58" s="150">
        <v>6025.65</v>
      </c>
      <c r="K58" s="151">
        <f t="shared" si="21"/>
        <v>30860.004962120271</v>
      </c>
      <c r="L58" s="152">
        <v>169046899</v>
      </c>
      <c r="M58" s="153">
        <f t="shared" si="24"/>
        <v>16904689.900000002</v>
      </c>
      <c r="N58" s="153"/>
      <c r="O58" s="150">
        <f t="shared" si="25"/>
        <v>185951588.90000001</v>
      </c>
      <c r="P58" s="154" t="s">
        <v>7</v>
      </c>
      <c r="Q58" s="20"/>
      <c r="R58" s="20"/>
      <c r="S58" s="494">
        <v>41421</v>
      </c>
      <c r="T58" s="67" t="s">
        <v>485</v>
      </c>
      <c r="U58" s="495" t="s">
        <v>486</v>
      </c>
      <c r="V58" s="66" t="s">
        <v>419</v>
      </c>
      <c r="W58" s="9" t="s">
        <v>12</v>
      </c>
      <c r="X58" s="9">
        <v>60</v>
      </c>
      <c r="Y58" s="66" t="s">
        <v>420</v>
      </c>
      <c r="Z58" s="11"/>
      <c r="AA58" s="11">
        <v>16</v>
      </c>
      <c r="AB58" s="2">
        <v>3280.05</v>
      </c>
      <c r="AC58" s="12">
        <f t="shared" si="20"/>
        <v>30860.005091385803</v>
      </c>
      <c r="AD58" s="4">
        <v>92020327</v>
      </c>
      <c r="AE58" s="13">
        <f t="shared" si="22"/>
        <v>9202032.7000000011</v>
      </c>
      <c r="AF58" s="13"/>
      <c r="AG58" s="2">
        <f t="shared" si="23"/>
        <v>101222359.7</v>
      </c>
      <c r="AH58" s="3" t="s">
        <v>7</v>
      </c>
      <c r="AJ58" s="144">
        <v>41407</v>
      </c>
      <c r="AK58" s="145" t="s">
        <v>424</v>
      </c>
      <c r="AL58" s="146" t="s">
        <v>425</v>
      </c>
      <c r="AM58" s="147" t="s">
        <v>419</v>
      </c>
      <c r="AN58" s="148" t="s">
        <v>12</v>
      </c>
      <c r="AO58" s="148">
        <v>60</v>
      </c>
      <c r="AP58" s="147" t="s">
        <v>420</v>
      </c>
      <c r="AQ58" s="149"/>
      <c r="AR58" s="149">
        <v>30</v>
      </c>
      <c r="AS58" s="150">
        <v>6177.1</v>
      </c>
      <c r="AT58" s="151">
        <f t="shared" si="26"/>
        <v>30860.005034725036</v>
      </c>
      <c r="AU58" s="152">
        <v>173295761</v>
      </c>
      <c r="AV58" s="153">
        <f t="shared" si="27"/>
        <v>17329576.100000001</v>
      </c>
      <c r="AW58" s="153"/>
      <c r="AX58" s="150">
        <f t="shared" si="28"/>
        <v>190625337.09999999</v>
      </c>
      <c r="AY58" s="154" t="s">
        <v>7</v>
      </c>
    </row>
    <row r="59" spans="1:51" x14ac:dyDescent="0.25">
      <c r="A59" s="678">
        <v>41421</v>
      </c>
      <c r="B59" s="145" t="s">
        <v>485</v>
      </c>
      <c r="C59" s="146" t="s">
        <v>486</v>
      </c>
      <c r="D59" s="147" t="s">
        <v>419</v>
      </c>
      <c r="E59" s="148" t="s">
        <v>12</v>
      </c>
      <c r="F59" s="148">
        <v>60</v>
      </c>
      <c r="G59" s="147" t="s">
        <v>420</v>
      </c>
      <c r="H59" s="149"/>
      <c r="I59" s="149">
        <v>16</v>
      </c>
      <c r="J59" s="150">
        <v>3280.05</v>
      </c>
      <c r="K59" s="151">
        <f t="shared" si="21"/>
        <v>30860.005091385803</v>
      </c>
      <c r="L59" s="152">
        <v>92020327</v>
      </c>
      <c r="M59" s="153">
        <f t="shared" si="24"/>
        <v>9202032.7000000011</v>
      </c>
      <c r="N59" s="153"/>
      <c r="O59" s="150">
        <f t="shared" si="25"/>
        <v>101222359.7</v>
      </c>
      <c r="P59" s="154" t="s">
        <v>7</v>
      </c>
      <c r="Q59" s="20"/>
      <c r="R59" s="20"/>
      <c r="S59" s="494">
        <v>41421</v>
      </c>
      <c r="T59" s="67" t="s">
        <v>487</v>
      </c>
      <c r="U59" s="495" t="s">
        <v>488</v>
      </c>
      <c r="V59" s="66" t="s">
        <v>489</v>
      </c>
      <c r="W59" s="9" t="s">
        <v>490</v>
      </c>
      <c r="X59" s="9">
        <v>230</v>
      </c>
      <c r="Y59" s="66" t="s">
        <v>119</v>
      </c>
      <c r="Z59" s="11">
        <v>60</v>
      </c>
      <c r="AA59" s="11"/>
      <c r="AB59" s="2">
        <v>4485</v>
      </c>
      <c r="AC59" s="12">
        <f t="shared" si="20"/>
        <v>44810.700000000004</v>
      </c>
      <c r="AD59" s="4">
        <v>182705445</v>
      </c>
      <c r="AE59" s="13">
        <f t="shared" si="22"/>
        <v>18270544.5</v>
      </c>
      <c r="AF59" s="13"/>
      <c r="AG59" s="2">
        <f t="shared" si="23"/>
        <v>200975989.5</v>
      </c>
      <c r="AH59" s="3" t="s">
        <v>439</v>
      </c>
      <c r="AJ59" s="144">
        <v>41407</v>
      </c>
      <c r="AK59" s="145" t="s">
        <v>426</v>
      </c>
      <c r="AL59" s="146" t="s">
        <v>427</v>
      </c>
      <c r="AM59" s="147" t="s">
        <v>419</v>
      </c>
      <c r="AN59" s="148" t="s">
        <v>12</v>
      </c>
      <c r="AO59" s="148">
        <v>60</v>
      </c>
      <c r="AP59" s="147" t="s">
        <v>423</v>
      </c>
      <c r="AQ59" s="149"/>
      <c r="AR59" s="149">
        <v>24</v>
      </c>
      <c r="AS59" s="150">
        <v>3470.5</v>
      </c>
      <c r="AT59" s="151">
        <f t="shared" si="26"/>
        <v>30860.005071315376</v>
      </c>
      <c r="AU59" s="152">
        <v>97363316</v>
      </c>
      <c r="AV59" s="153">
        <f t="shared" si="27"/>
        <v>9736331.5999999996</v>
      </c>
      <c r="AW59" s="153"/>
      <c r="AX59" s="150">
        <f t="shared" si="28"/>
        <v>107099647.59999999</v>
      </c>
      <c r="AY59" s="154" t="s">
        <v>7</v>
      </c>
    </row>
    <row r="60" spans="1:51" x14ac:dyDescent="0.25">
      <c r="A60" s="678">
        <v>41421</v>
      </c>
      <c r="B60" s="145" t="s">
        <v>487</v>
      </c>
      <c r="C60" s="146" t="s">
        <v>488</v>
      </c>
      <c r="D60" s="147" t="s">
        <v>489</v>
      </c>
      <c r="E60" s="148" t="s">
        <v>490</v>
      </c>
      <c r="F60" s="148">
        <v>230</v>
      </c>
      <c r="G60" s="147" t="s">
        <v>119</v>
      </c>
      <c r="H60" s="149">
        <v>60</v>
      </c>
      <c r="I60" s="149"/>
      <c r="J60" s="150">
        <v>4485</v>
      </c>
      <c r="K60" s="151">
        <f t="shared" si="21"/>
        <v>44810.700000000004</v>
      </c>
      <c r="L60" s="152">
        <v>182705445</v>
      </c>
      <c r="M60" s="153">
        <f t="shared" si="24"/>
        <v>18270544.5</v>
      </c>
      <c r="N60" s="153"/>
      <c r="O60" s="150">
        <f t="shared" si="25"/>
        <v>200975989.5</v>
      </c>
      <c r="P60" s="154" t="s">
        <v>439</v>
      </c>
      <c r="Q60" s="20"/>
      <c r="R60" s="20"/>
      <c r="S60" s="494">
        <v>41422</v>
      </c>
      <c r="T60" s="67" t="s">
        <v>524</v>
      </c>
      <c r="U60" s="495" t="s">
        <v>525</v>
      </c>
      <c r="V60" s="66" t="s">
        <v>419</v>
      </c>
      <c r="W60" s="9" t="s">
        <v>12</v>
      </c>
      <c r="X60" s="9">
        <v>60</v>
      </c>
      <c r="Y60" s="66" t="s">
        <v>423</v>
      </c>
      <c r="Z60" s="11"/>
      <c r="AA60" s="11">
        <v>36</v>
      </c>
      <c r="AB60" s="2">
        <v>5209.8999999999996</v>
      </c>
      <c r="AC60" s="12">
        <f t="shared" si="20"/>
        <v>30860.004990498863</v>
      </c>
      <c r="AD60" s="4">
        <v>146161400</v>
      </c>
      <c r="AE60" s="13">
        <f t="shared" si="22"/>
        <v>14616140</v>
      </c>
      <c r="AF60" s="13"/>
      <c r="AG60" s="2">
        <f t="shared" si="23"/>
        <v>160777540</v>
      </c>
      <c r="AH60" s="3" t="s">
        <v>7</v>
      </c>
      <c r="AJ60" s="144">
        <v>41408</v>
      </c>
      <c r="AK60" s="145" t="s">
        <v>428</v>
      </c>
      <c r="AL60" s="146" t="s">
        <v>429</v>
      </c>
      <c r="AM60" s="147" t="s">
        <v>419</v>
      </c>
      <c r="AN60" s="148" t="s">
        <v>12</v>
      </c>
      <c r="AO60" s="148">
        <v>60</v>
      </c>
      <c r="AP60" s="147" t="s">
        <v>420</v>
      </c>
      <c r="AQ60" s="149"/>
      <c r="AR60" s="149">
        <v>30</v>
      </c>
      <c r="AS60" s="150">
        <v>5998.55</v>
      </c>
      <c r="AT60" s="151">
        <f t="shared" si="26"/>
        <v>30860.005017879324</v>
      </c>
      <c r="AU60" s="152">
        <v>168286621</v>
      </c>
      <c r="AV60" s="153">
        <f t="shared" si="27"/>
        <v>16828662.100000001</v>
      </c>
      <c r="AW60" s="153"/>
      <c r="AX60" s="150">
        <f t="shared" si="28"/>
        <v>185115283.09999999</v>
      </c>
      <c r="AY60" s="154" t="s">
        <v>7</v>
      </c>
    </row>
    <row r="61" spans="1:51" x14ac:dyDescent="0.25">
      <c r="A61" s="678">
        <v>41422</v>
      </c>
      <c r="B61" s="145" t="s">
        <v>524</v>
      </c>
      <c r="C61" s="146" t="s">
        <v>525</v>
      </c>
      <c r="D61" s="147" t="s">
        <v>419</v>
      </c>
      <c r="E61" s="148" t="s">
        <v>12</v>
      </c>
      <c r="F61" s="148">
        <v>60</v>
      </c>
      <c r="G61" s="147" t="s">
        <v>423</v>
      </c>
      <c r="H61" s="149"/>
      <c r="I61" s="149">
        <v>36</v>
      </c>
      <c r="J61" s="150">
        <v>5209.8999999999996</v>
      </c>
      <c r="K61" s="151">
        <f t="shared" si="21"/>
        <v>30860.004990498863</v>
      </c>
      <c r="L61" s="152">
        <v>146161400</v>
      </c>
      <c r="M61" s="153">
        <f t="shared" si="24"/>
        <v>14616140</v>
      </c>
      <c r="N61" s="153"/>
      <c r="O61" s="150">
        <f t="shared" si="25"/>
        <v>160777540</v>
      </c>
      <c r="P61" s="154" t="s">
        <v>7</v>
      </c>
      <c r="Q61" s="20"/>
      <c r="R61" s="20"/>
      <c r="S61" s="494">
        <v>41422</v>
      </c>
      <c r="T61" s="67" t="s">
        <v>526</v>
      </c>
      <c r="U61" s="495" t="s">
        <v>527</v>
      </c>
      <c r="V61" s="66" t="s">
        <v>419</v>
      </c>
      <c r="W61" s="9" t="s">
        <v>12</v>
      </c>
      <c r="X61" s="9">
        <v>60</v>
      </c>
      <c r="Y61" s="66" t="s">
        <v>420</v>
      </c>
      <c r="Z61" s="11"/>
      <c r="AA61" s="11">
        <v>12</v>
      </c>
      <c r="AB61" s="2">
        <v>2368.85</v>
      </c>
      <c r="AC61" s="12">
        <f t="shared" si="20"/>
        <v>30860.005107963781</v>
      </c>
      <c r="AD61" s="4">
        <v>66457021</v>
      </c>
      <c r="AE61" s="13">
        <f t="shared" si="22"/>
        <v>6645702.1000000006</v>
      </c>
      <c r="AF61" s="13"/>
      <c r="AG61" s="2">
        <f t="shared" si="23"/>
        <v>73102723.099999994</v>
      </c>
      <c r="AH61" s="3" t="s">
        <v>7</v>
      </c>
      <c r="AJ61" s="144">
        <v>41408</v>
      </c>
      <c r="AK61" s="145" t="s">
        <v>430</v>
      </c>
      <c r="AL61" s="146" t="s">
        <v>431</v>
      </c>
      <c r="AM61" s="147" t="s">
        <v>419</v>
      </c>
      <c r="AN61" s="148" t="s">
        <v>12</v>
      </c>
      <c r="AO61" s="148">
        <v>60</v>
      </c>
      <c r="AP61" s="147" t="s">
        <v>423</v>
      </c>
      <c r="AQ61" s="149"/>
      <c r="AR61" s="149">
        <v>24</v>
      </c>
      <c r="AS61" s="150">
        <v>3592.05</v>
      </c>
      <c r="AT61" s="151">
        <f t="shared" si="26"/>
        <v>30860.004899709078</v>
      </c>
      <c r="AU61" s="152">
        <v>100773346</v>
      </c>
      <c r="AV61" s="153">
        <f t="shared" si="27"/>
        <v>10077334.600000001</v>
      </c>
      <c r="AW61" s="153"/>
      <c r="AX61" s="150">
        <f t="shared" si="28"/>
        <v>110850680.59999999</v>
      </c>
      <c r="AY61" s="154" t="s">
        <v>7</v>
      </c>
    </row>
    <row r="62" spans="1:51" x14ac:dyDescent="0.25">
      <c r="A62" s="678">
        <v>41422</v>
      </c>
      <c r="B62" s="145" t="s">
        <v>526</v>
      </c>
      <c r="C62" s="146" t="s">
        <v>527</v>
      </c>
      <c r="D62" s="147" t="s">
        <v>419</v>
      </c>
      <c r="E62" s="148" t="s">
        <v>12</v>
      </c>
      <c r="F62" s="148">
        <v>60</v>
      </c>
      <c r="G62" s="147" t="s">
        <v>420</v>
      </c>
      <c r="H62" s="149"/>
      <c r="I62" s="149">
        <v>12</v>
      </c>
      <c r="J62" s="150">
        <v>2368.85</v>
      </c>
      <c r="K62" s="151">
        <f t="shared" si="21"/>
        <v>30860.005107963781</v>
      </c>
      <c r="L62" s="152">
        <v>66457021</v>
      </c>
      <c r="M62" s="153">
        <f t="shared" si="24"/>
        <v>6645702.1000000006</v>
      </c>
      <c r="N62" s="153"/>
      <c r="O62" s="150">
        <f t="shared" si="25"/>
        <v>73102723.099999994</v>
      </c>
      <c r="P62" s="154" t="s">
        <v>7</v>
      </c>
      <c r="Q62" s="20"/>
      <c r="R62" s="20"/>
      <c r="S62" s="494">
        <v>41422</v>
      </c>
      <c r="T62" s="67" t="s">
        <v>526</v>
      </c>
      <c r="U62" s="495" t="s">
        <v>528</v>
      </c>
      <c r="V62" s="66" t="s">
        <v>419</v>
      </c>
      <c r="W62" s="9" t="s">
        <v>12</v>
      </c>
      <c r="X62" s="9">
        <v>60</v>
      </c>
      <c r="Y62" s="66" t="s">
        <v>423</v>
      </c>
      <c r="Z62" s="11"/>
      <c r="AA62" s="11">
        <v>15</v>
      </c>
      <c r="AB62" s="2">
        <v>2275.1</v>
      </c>
      <c r="AC62" s="12">
        <f t="shared" si="20"/>
        <v>30860.005142631097</v>
      </c>
      <c r="AD62" s="4">
        <v>63826907</v>
      </c>
      <c r="AE62" s="13">
        <f t="shared" si="22"/>
        <v>6382690.7000000002</v>
      </c>
      <c r="AF62" s="13"/>
      <c r="AG62" s="2">
        <f t="shared" si="23"/>
        <v>70209597.700000003</v>
      </c>
      <c r="AH62" s="3" t="s">
        <v>7</v>
      </c>
      <c r="AJ62" s="232">
        <v>41409</v>
      </c>
      <c r="AK62" s="233" t="s">
        <v>432</v>
      </c>
      <c r="AL62" s="234" t="s">
        <v>433</v>
      </c>
      <c r="AM62" s="235" t="s">
        <v>419</v>
      </c>
      <c r="AN62" s="236" t="s">
        <v>12</v>
      </c>
      <c r="AO62" s="236">
        <v>60</v>
      </c>
      <c r="AP62" s="235" t="s">
        <v>420</v>
      </c>
      <c r="AQ62" s="237"/>
      <c r="AR62" s="237">
        <v>30</v>
      </c>
      <c r="AS62" s="238">
        <v>6136.7</v>
      </c>
      <c r="AT62" s="239">
        <f t="shared" si="26"/>
        <v>30860.005002688744</v>
      </c>
      <c r="AU62" s="240">
        <v>172162357</v>
      </c>
      <c r="AV62" s="241">
        <f t="shared" si="27"/>
        <v>17216235.699999999</v>
      </c>
      <c r="AW62" s="241"/>
      <c r="AX62" s="238">
        <f t="shared" si="28"/>
        <v>189378592.69999999</v>
      </c>
      <c r="AY62" s="242" t="s">
        <v>7</v>
      </c>
    </row>
    <row r="63" spans="1:51" x14ac:dyDescent="0.25">
      <c r="A63" s="678">
        <v>41422</v>
      </c>
      <c r="B63" s="145" t="s">
        <v>526</v>
      </c>
      <c r="C63" s="146" t="s">
        <v>528</v>
      </c>
      <c r="D63" s="147" t="s">
        <v>419</v>
      </c>
      <c r="E63" s="148" t="s">
        <v>12</v>
      </c>
      <c r="F63" s="148">
        <v>60</v>
      </c>
      <c r="G63" s="147" t="s">
        <v>423</v>
      </c>
      <c r="H63" s="149"/>
      <c r="I63" s="149">
        <v>15</v>
      </c>
      <c r="J63" s="150">
        <v>2275.1</v>
      </c>
      <c r="K63" s="151">
        <f t="shared" si="21"/>
        <v>30860.005142631097</v>
      </c>
      <c r="L63" s="152">
        <v>63826907</v>
      </c>
      <c r="M63" s="153">
        <f t="shared" si="24"/>
        <v>6382690.7000000002</v>
      </c>
      <c r="N63" s="153"/>
      <c r="O63" s="150">
        <f t="shared" si="25"/>
        <v>70209597.700000003</v>
      </c>
      <c r="P63" s="154" t="s">
        <v>7</v>
      </c>
      <c r="Q63" s="20"/>
      <c r="R63" s="20"/>
      <c r="S63" s="494">
        <v>41422</v>
      </c>
      <c r="T63" s="67" t="s">
        <v>529</v>
      </c>
      <c r="U63" s="495" t="s">
        <v>530</v>
      </c>
      <c r="V63" s="66" t="s">
        <v>419</v>
      </c>
      <c r="W63" s="9" t="s">
        <v>12</v>
      </c>
      <c r="X63" s="9">
        <v>60</v>
      </c>
      <c r="Y63" s="66" t="s">
        <v>423</v>
      </c>
      <c r="Z63" s="11"/>
      <c r="AA63" s="11">
        <v>36</v>
      </c>
      <c r="AB63" s="2">
        <v>5476.1</v>
      </c>
      <c r="AC63" s="12">
        <f t="shared" si="20"/>
        <v>30860.004948777416</v>
      </c>
      <c r="AD63" s="4">
        <v>153629521</v>
      </c>
      <c r="AE63" s="13">
        <f t="shared" si="22"/>
        <v>15362952.100000001</v>
      </c>
      <c r="AF63" s="13"/>
      <c r="AG63" s="2">
        <f t="shared" si="23"/>
        <v>168992473.09999999</v>
      </c>
      <c r="AH63" s="3" t="s">
        <v>7</v>
      </c>
      <c r="AJ63" s="232">
        <v>41409</v>
      </c>
      <c r="AK63" s="233" t="s">
        <v>434</v>
      </c>
      <c r="AL63" s="234" t="s">
        <v>435</v>
      </c>
      <c r="AM63" s="235" t="s">
        <v>419</v>
      </c>
      <c r="AN63" s="236" t="s">
        <v>12</v>
      </c>
      <c r="AO63" s="236">
        <v>60</v>
      </c>
      <c r="AP63" s="235" t="s">
        <v>420</v>
      </c>
      <c r="AQ63" s="237"/>
      <c r="AR63" s="237">
        <v>16</v>
      </c>
      <c r="AS63" s="238">
        <v>3271.35</v>
      </c>
      <c r="AT63" s="239">
        <f t="shared" si="26"/>
        <v>30860.004952084004</v>
      </c>
      <c r="AU63" s="240">
        <v>91776252</v>
      </c>
      <c r="AV63" s="241">
        <f t="shared" si="27"/>
        <v>9177625.2000000011</v>
      </c>
      <c r="AW63" s="241"/>
      <c r="AX63" s="238">
        <f t="shared" si="28"/>
        <v>100953877.2</v>
      </c>
      <c r="AY63" s="242" t="s">
        <v>7</v>
      </c>
    </row>
    <row r="64" spans="1:51" x14ac:dyDescent="0.25">
      <c r="A64" s="678">
        <v>41422</v>
      </c>
      <c r="B64" s="145" t="s">
        <v>529</v>
      </c>
      <c r="C64" s="146" t="s">
        <v>530</v>
      </c>
      <c r="D64" s="147" t="s">
        <v>419</v>
      </c>
      <c r="E64" s="148" t="s">
        <v>12</v>
      </c>
      <c r="F64" s="148">
        <v>60</v>
      </c>
      <c r="G64" s="147" t="s">
        <v>423</v>
      </c>
      <c r="H64" s="149"/>
      <c r="I64" s="149">
        <v>36</v>
      </c>
      <c r="J64" s="150">
        <v>5476.1</v>
      </c>
      <c r="K64" s="151">
        <f t="shared" si="21"/>
        <v>30860.004948777416</v>
      </c>
      <c r="L64" s="152">
        <v>153629521</v>
      </c>
      <c r="M64" s="153">
        <f t="shared" si="24"/>
        <v>15362952.100000001</v>
      </c>
      <c r="N64" s="153"/>
      <c r="O64" s="150">
        <f t="shared" si="25"/>
        <v>168992473.09999999</v>
      </c>
      <c r="P64" s="154" t="s">
        <v>7</v>
      </c>
      <c r="Q64" s="20"/>
      <c r="R64" s="20"/>
      <c r="S64" s="494">
        <v>41422</v>
      </c>
      <c r="T64" s="67" t="s">
        <v>531</v>
      </c>
      <c r="U64" s="495" t="s">
        <v>532</v>
      </c>
      <c r="V64" s="66" t="s">
        <v>419</v>
      </c>
      <c r="W64" s="9" t="s">
        <v>12</v>
      </c>
      <c r="X64" s="9">
        <v>60</v>
      </c>
      <c r="Y64" s="66" t="s">
        <v>423</v>
      </c>
      <c r="Z64" s="11"/>
      <c r="AA64" s="11">
        <v>33</v>
      </c>
      <c r="AB64" s="2">
        <v>4736.7</v>
      </c>
      <c r="AC64" s="12">
        <f t="shared" si="20"/>
        <v>30860.005003483438</v>
      </c>
      <c r="AD64" s="4">
        <v>132885987</v>
      </c>
      <c r="AE64" s="13">
        <f t="shared" si="22"/>
        <v>13288598.700000001</v>
      </c>
      <c r="AF64" s="13"/>
      <c r="AG64" s="2">
        <f t="shared" si="23"/>
        <v>146174585.69999999</v>
      </c>
      <c r="AH64" s="3" t="s">
        <v>7</v>
      </c>
      <c r="AJ64" s="232">
        <v>41411</v>
      </c>
      <c r="AK64" s="233" t="s">
        <v>440</v>
      </c>
      <c r="AL64" s="234" t="s">
        <v>441</v>
      </c>
      <c r="AM64" s="235" t="s">
        <v>419</v>
      </c>
      <c r="AN64" s="236" t="s">
        <v>12</v>
      </c>
      <c r="AO64" s="236">
        <v>60</v>
      </c>
      <c r="AP64" s="235" t="s">
        <v>423</v>
      </c>
      <c r="AQ64" s="237"/>
      <c r="AR64" s="237">
        <v>36</v>
      </c>
      <c r="AS64" s="238">
        <v>5495.05</v>
      </c>
      <c r="AT64" s="239">
        <f t="shared" si="26"/>
        <v>30860.005004504052</v>
      </c>
      <c r="AU64" s="240">
        <v>154161155</v>
      </c>
      <c r="AV64" s="241">
        <f t="shared" si="27"/>
        <v>15416115.5</v>
      </c>
      <c r="AW64" s="241"/>
      <c r="AX64" s="238">
        <f t="shared" si="28"/>
        <v>169577270.5</v>
      </c>
      <c r="AY64" s="242" t="s">
        <v>7</v>
      </c>
    </row>
    <row r="65" spans="1:51" x14ac:dyDescent="0.25">
      <c r="A65" s="678">
        <v>41422</v>
      </c>
      <c r="B65" s="145" t="s">
        <v>531</v>
      </c>
      <c r="C65" s="146" t="s">
        <v>532</v>
      </c>
      <c r="D65" s="147" t="s">
        <v>419</v>
      </c>
      <c r="E65" s="148" t="s">
        <v>12</v>
      </c>
      <c r="F65" s="148">
        <v>60</v>
      </c>
      <c r="G65" s="147" t="s">
        <v>423</v>
      </c>
      <c r="H65" s="149"/>
      <c r="I65" s="149">
        <v>33</v>
      </c>
      <c r="J65" s="150">
        <v>4736.7</v>
      </c>
      <c r="K65" s="151">
        <f t="shared" si="21"/>
        <v>30860.005003483438</v>
      </c>
      <c r="L65" s="152">
        <v>132885987</v>
      </c>
      <c r="M65" s="153">
        <f t="shared" si="24"/>
        <v>13288598.700000001</v>
      </c>
      <c r="N65" s="153"/>
      <c r="O65" s="150">
        <f t="shared" si="25"/>
        <v>146174585.69999999</v>
      </c>
      <c r="P65" s="154" t="s">
        <v>7</v>
      </c>
      <c r="Q65" s="20"/>
      <c r="R65" s="20"/>
      <c r="S65" s="494">
        <v>41423</v>
      </c>
      <c r="T65" s="67" t="s">
        <v>533</v>
      </c>
      <c r="U65" s="495" t="s">
        <v>534</v>
      </c>
      <c r="V65" s="66" t="s">
        <v>419</v>
      </c>
      <c r="W65" s="9" t="s">
        <v>12</v>
      </c>
      <c r="X65" s="9">
        <v>60</v>
      </c>
      <c r="Y65" s="66" t="s">
        <v>423</v>
      </c>
      <c r="Z65" s="11"/>
      <c r="AA65" s="11">
        <v>36</v>
      </c>
      <c r="AB65" s="2">
        <v>5029.3</v>
      </c>
      <c r="AC65" s="12">
        <f t="shared" si="20"/>
        <v>30860.004931103733</v>
      </c>
      <c r="AD65" s="4">
        <v>141094748</v>
      </c>
      <c r="AE65" s="13">
        <f t="shared" si="22"/>
        <v>14109474.800000001</v>
      </c>
      <c r="AF65" s="13"/>
      <c r="AG65" s="2">
        <f t="shared" si="23"/>
        <v>155204222.80000001</v>
      </c>
      <c r="AH65" s="3" t="s">
        <v>7</v>
      </c>
      <c r="AJ65" s="232">
        <v>41411</v>
      </c>
      <c r="AK65" s="233" t="s">
        <v>442</v>
      </c>
      <c r="AL65" s="234" t="s">
        <v>443</v>
      </c>
      <c r="AM65" s="235" t="s">
        <v>419</v>
      </c>
      <c r="AN65" s="236" t="s">
        <v>12</v>
      </c>
      <c r="AO65" s="236">
        <v>60</v>
      </c>
      <c r="AP65" s="235" t="s">
        <v>420</v>
      </c>
      <c r="AQ65" s="237"/>
      <c r="AR65" s="237">
        <v>22</v>
      </c>
      <c r="AS65" s="238">
        <v>4515.55</v>
      </c>
      <c r="AT65" s="239">
        <f t="shared" si="26"/>
        <v>30860.004938490329</v>
      </c>
      <c r="AU65" s="240">
        <v>126681723</v>
      </c>
      <c r="AV65" s="241">
        <f t="shared" si="27"/>
        <v>12668172.300000001</v>
      </c>
      <c r="AW65" s="241"/>
      <c r="AX65" s="238">
        <f t="shared" si="28"/>
        <v>139349895.30000001</v>
      </c>
      <c r="AY65" s="242" t="s">
        <v>7</v>
      </c>
    </row>
    <row r="66" spans="1:51" x14ac:dyDescent="0.25">
      <c r="A66" s="678">
        <v>41423</v>
      </c>
      <c r="B66" s="145" t="s">
        <v>533</v>
      </c>
      <c r="C66" s="146" t="s">
        <v>534</v>
      </c>
      <c r="D66" s="147" t="s">
        <v>419</v>
      </c>
      <c r="E66" s="148" t="s">
        <v>12</v>
      </c>
      <c r="F66" s="148">
        <v>60</v>
      </c>
      <c r="G66" s="147" t="s">
        <v>423</v>
      </c>
      <c r="H66" s="149"/>
      <c r="I66" s="149">
        <v>36</v>
      </c>
      <c r="J66" s="150">
        <v>5029.3</v>
      </c>
      <c r="K66" s="151">
        <f t="shared" si="21"/>
        <v>30860.004931103733</v>
      </c>
      <c r="L66" s="152">
        <v>141094748</v>
      </c>
      <c r="M66" s="153">
        <f t="shared" si="24"/>
        <v>14109474.800000001</v>
      </c>
      <c r="N66" s="153"/>
      <c r="O66" s="150">
        <f t="shared" si="25"/>
        <v>155204222.80000001</v>
      </c>
      <c r="P66" s="154" t="s">
        <v>7</v>
      </c>
      <c r="Q66" s="20"/>
      <c r="R66" s="20"/>
      <c r="S66" s="494">
        <v>41423</v>
      </c>
      <c r="T66" s="67" t="s">
        <v>535</v>
      </c>
      <c r="U66" s="495" t="s">
        <v>536</v>
      </c>
      <c r="V66" s="66" t="s">
        <v>419</v>
      </c>
      <c r="W66" s="9" t="s">
        <v>12</v>
      </c>
      <c r="X66" s="9">
        <v>60</v>
      </c>
      <c r="Y66" s="66" t="s">
        <v>423</v>
      </c>
      <c r="Z66" s="11"/>
      <c r="AA66" s="11">
        <v>33</v>
      </c>
      <c r="AB66" s="2">
        <v>5531.4</v>
      </c>
      <c r="AC66" s="12">
        <f t="shared" si="20"/>
        <v>30860.00502585241</v>
      </c>
      <c r="AD66" s="4">
        <v>155180938</v>
      </c>
      <c r="AE66" s="13">
        <f t="shared" si="22"/>
        <v>15518093.800000001</v>
      </c>
      <c r="AF66" s="13"/>
      <c r="AG66" s="2">
        <f t="shared" si="23"/>
        <v>170699031.80000001</v>
      </c>
      <c r="AH66" s="3" t="s">
        <v>7</v>
      </c>
      <c r="AJ66" s="232">
        <v>41411</v>
      </c>
      <c r="AK66" s="233" t="s">
        <v>444</v>
      </c>
      <c r="AL66" s="234" t="s">
        <v>445</v>
      </c>
      <c r="AM66" s="235" t="s">
        <v>419</v>
      </c>
      <c r="AN66" s="236" t="s">
        <v>12</v>
      </c>
      <c r="AO66" s="236">
        <v>60</v>
      </c>
      <c r="AP66" s="235" t="s">
        <v>420</v>
      </c>
      <c r="AQ66" s="237"/>
      <c r="AR66" s="237">
        <v>22</v>
      </c>
      <c r="AS66" s="238">
        <v>4352.95</v>
      </c>
      <c r="AT66" s="239">
        <f t="shared" si="26"/>
        <v>30860.004893233327</v>
      </c>
      <c r="AU66" s="240">
        <v>122120053</v>
      </c>
      <c r="AV66" s="241">
        <f t="shared" si="27"/>
        <v>12212005.300000001</v>
      </c>
      <c r="AW66" s="241"/>
      <c r="AX66" s="238">
        <f t="shared" si="28"/>
        <v>134332058.30000001</v>
      </c>
      <c r="AY66" s="242" t="s">
        <v>7</v>
      </c>
    </row>
    <row r="67" spans="1:51" x14ac:dyDescent="0.25">
      <c r="A67" s="678">
        <v>41423</v>
      </c>
      <c r="B67" s="145" t="s">
        <v>535</v>
      </c>
      <c r="C67" s="146" t="s">
        <v>536</v>
      </c>
      <c r="D67" s="147" t="s">
        <v>419</v>
      </c>
      <c r="E67" s="148" t="s">
        <v>12</v>
      </c>
      <c r="F67" s="148">
        <v>60</v>
      </c>
      <c r="G67" s="147" t="s">
        <v>423</v>
      </c>
      <c r="H67" s="149"/>
      <c r="I67" s="149">
        <v>33</v>
      </c>
      <c r="J67" s="150">
        <v>5531.4</v>
      </c>
      <c r="K67" s="151">
        <f t="shared" si="21"/>
        <v>30860.00502585241</v>
      </c>
      <c r="L67" s="152">
        <v>155180938</v>
      </c>
      <c r="M67" s="153">
        <f t="shared" si="24"/>
        <v>15518093.800000001</v>
      </c>
      <c r="N67" s="153"/>
      <c r="O67" s="150">
        <f t="shared" si="25"/>
        <v>170699031.80000001</v>
      </c>
      <c r="P67" s="154" t="s">
        <v>7</v>
      </c>
      <c r="Q67" s="20"/>
      <c r="R67" s="20"/>
      <c r="S67" s="494">
        <v>41424</v>
      </c>
      <c r="T67" s="67" t="s">
        <v>537</v>
      </c>
      <c r="U67" s="495" t="s">
        <v>538</v>
      </c>
      <c r="V67" s="66" t="s">
        <v>419</v>
      </c>
      <c r="W67" s="9" t="s">
        <v>12</v>
      </c>
      <c r="X67" s="9">
        <v>60</v>
      </c>
      <c r="Y67" s="66" t="s">
        <v>423</v>
      </c>
      <c r="Z67" s="11"/>
      <c r="AA67" s="11">
        <v>36</v>
      </c>
      <c r="AB67" s="2">
        <v>5444</v>
      </c>
      <c r="AC67" s="12">
        <f t="shared" si="20"/>
        <v>30860.004959588539</v>
      </c>
      <c r="AD67" s="4">
        <v>152728970</v>
      </c>
      <c r="AE67" s="13">
        <f t="shared" si="22"/>
        <v>15272897</v>
      </c>
      <c r="AF67" s="13"/>
      <c r="AG67" s="2">
        <f t="shared" si="23"/>
        <v>168001867</v>
      </c>
      <c r="AH67" s="3" t="s">
        <v>7</v>
      </c>
      <c r="AJ67" s="232">
        <v>41414</v>
      </c>
      <c r="AK67" s="233" t="s">
        <v>467</v>
      </c>
      <c r="AL67" s="234" t="s">
        <v>468</v>
      </c>
      <c r="AM67" s="235" t="s">
        <v>419</v>
      </c>
      <c r="AN67" s="236" t="s">
        <v>12</v>
      </c>
      <c r="AO67" s="236">
        <v>60</v>
      </c>
      <c r="AP67" s="235" t="s">
        <v>420</v>
      </c>
      <c r="AQ67" s="237"/>
      <c r="AR67" s="237">
        <v>26</v>
      </c>
      <c r="AS67" s="238">
        <v>5315.65</v>
      </c>
      <c r="AT67" s="239">
        <f t="shared" si="26"/>
        <v>30860.00506052882</v>
      </c>
      <c r="AU67" s="240">
        <v>149128169</v>
      </c>
      <c r="AV67" s="241">
        <f t="shared" si="27"/>
        <v>14912816.9</v>
      </c>
      <c r="AW67" s="241"/>
      <c r="AX67" s="238">
        <f t="shared" si="28"/>
        <v>164040985.90000001</v>
      </c>
      <c r="AY67" s="242" t="s">
        <v>7</v>
      </c>
    </row>
    <row r="68" spans="1:51" x14ac:dyDescent="0.25">
      <c r="A68" s="678">
        <v>41424</v>
      </c>
      <c r="B68" s="145" t="s">
        <v>537</v>
      </c>
      <c r="C68" s="146" t="s">
        <v>538</v>
      </c>
      <c r="D68" s="147" t="s">
        <v>419</v>
      </c>
      <c r="E68" s="148" t="s">
        <v>12</v>
      </c>
      <c r="F68" s="148">
        <v>60</v>
      </c>
      <c r="G68" s="147" t="s">
        <v>423</v>
      </c>
      <c r="H68" s="149"/>
      <c r="I68" s="149">
        <v>36</v>
      </c>
      <c r="J68" s="150">
        <v>5444</v>
      </c>
      <c r="K68" s="151">
        <f t="shared" si="21"/>
        <v>30860.004959588539</v>
      </c>
      <c r="L68" s="152">
        <v>152728970</v>
      </c>
      <c r="M68" s="153">
        <f t="shared" si="24"/>
        <v>15272897</v>
      </c>
      <c r="N68" s="153"/>
      <c r="O68" s="150">
        <f t="shared" si="25"/>
        <v>168001867</v>
      </c>
      <c r="P68" s="154" t="s">
        <v>7</v>
      </c>
      <c r="Q68" s="20"/>
      <c r="R68" s="20"/>
      <c r="S68" s="494">
        <v>41424</v>
      </c>
      <c r="T68" s="67" t="s">
        <v>540</v>
      </c>
      <c r="U68" s="495" t="s">
        <v>539</v>
      </c>
      <c r="V68" s="66" t="s">
        <v>419</v>
      </c>
      <c r="W68" s="9" t="s">
        <v>12</v>
      </c>
      <c r="X68" s="9">
        <v>60</v>
      </c>
      <c r="Y68" s="66" t="s">
        <v>423</v>
      </c>
      <c r="Z68" s="11"/>
      <c r="AA68" s="11">
        <v>33</v>
      </c>
      <c r="AB68" s="2">
        <v>5021.7</v>
      </c>
      <c r="AC68" s="12">
        <f t="shared" si="20"/>
        <v>30860.005058048075</v>
      </c>
      <c r="AD68" s="4">
        <v>140881534</v>
      </c>
      <c r="AE68" s="13">
        <f t="shared" si="22"/>
        <v>14088153.4</v>
      </c>
      <c r="AF68" s="13"/>
      <c r="AG68" s="2">
        <f t="shared" si="23"/>
        <v>154969687.40000001</v>
      </c>
      <c r="AH68" s="3" t="s">
        <v>7</v>
      </c>
      <c r="AJ68" s="232">
        <v>41414</v>
      </c>
      <c r="AK68" s="233" t="s">
        <v>469</v>
      </c>
      <c r="AL68" s="234" t="s">
        <v>470</v>
      </c>
      <c r="AM68" s="235" t="s">
        <v>419</v>
      </c>
      <c r="AN68" s="236" t="s">
        <v>12</v>
      </c>
      <c r="AO68" s="236">
        <v>60</v>
      </c>
      <c r="AP68" s="235" t="s">
        <v>423</v>
      </c>
      <c r="AQ68" s="237"/>
      <c r="AR68" s="237">
        <v>30</v>
      </c>
      <c r="AS68" s="238">
        <v>4520.25</v>
      </c>
      <c r="AT68" s="239">
        <f t="shared" si="26"/>
        <v>30860.005088214151</v>
      </c>
      <c r="AU68" s="240">
        <v>126813580</v>
      </c>
      <c r="AV68" s="241">
        <f t="shared" si="27"/>
        <v>12681358</v>
      </c>
      <c r="AW68" s="241"/>
      <c r="AX68" s="238">
        <f t="shared" si="28"/>
        <v>139494938</v>
      </c>
      <c r="AY68" s="242" t="s">
        <v>7</v>
      </c>
    </row>
    <row r="69" spans="1:51" x14ac:dyDescent="0.25">
      <c r="A69" s="678">
        <v>41424</v>
      </c>
      <c r="B69" s="145" t="s">
        <v>540</v>
      </c>
      <c r="C69" s="146" t="s">
        <v>539</v>
      </c>
      <c r="D69" s="147" t="s">
        <v>419</v>
      </c>
      <c r="E69" s="148" t="s">
        <v>12</v>
      </c>
      <c r="F69" s="148">
        <v>60</v>
      </c>
      <c r="G69" s="147" t="s">
        <v>423</v>
      </c>
      <c r="H69" s="149"/>
      <c r="I69" s="149">
        <v>33</v>
      </c>
      <c r="J69" s="150">
        <v>5021.7</v>
      </c>
      <c r="K69" s="151">
        <f t="shared" si="21"/>
        <v>30860.005058048075</v>
      </c>
      <c r="L69" s="152">
        <v>140881534</v>
      </c>
      <c r="M69" s="153">
        <f t="shared" si="24"/>
        <v>14088153.4</v>
      </c>
      <c r="N69" s="153"/>
      <c r="O69" s="150">
        <f t="shared" si="25"/>
        <v>154969687.40000001</v>
      </c>
      <c r="P69" s="154" t="s">
        <v>7</v>
      </c>
      <c r="Q69" s="20"/>
      <c r="R69" s="20"/>
      <c r="S69" s="494">
        <v>41425</v>
      </c>
      <c r="T69" s="67" t="s">
        <v>560</v>
      </c>
      <c r="U69" s="495" t="s">
        <v>561</v>
      </c>
      <c r="V69" s="66" t="s">
        <v>419</v>
      </c>
      <c r="W69" s="9" t="s">
        <v>12</v>
      </c>
      <c r="X69" s="9">
        <v>60</v>
      </c>
      <c r="Y69" s="66" t="s">
        <v>423</v>
      </c>
      <c r="Z69" s="11"/>
      <c r="AA69" s="11">
        <v>36</v>
      </c>
      <c r="AB69" s="2">
        <v>5589.5</v>
      </c>
      <c r="AC69" s="12">
        <f t="shared" si="20"/>
        <v>30860.004955720549</v>
      </c>
      <c r="AD69" s="4">
        <v>156810907</v>
      </c>
      <c r="AE69" s="13">
        <f t="shared" si="22"/>
        <v>15681090.700000001</v>
      </c>
      <c r="AF69" s="13"/>
      <c r="AG69" s="2">
        <f t="shared" si="23"/>
        <v>172491997.69999999</v>
      </c>
      <c r="AH69" s="3" t="s">
        <v>7</v>
      </c>
      <c r="AJ69" s="232">
        <v>41415</v>
      </c>
      <c r="AK69" s="233" t="s">
        <v>471</v>
      </c>
      <c r="AL69" s="234" t="s">
        <v>472</v>
      </c>
      <c r="AM69" s="235" t="s">
        <v>419</v>
      </c>
      <c r="AN69" s="236" t="s">
        <v>12</v>
      </c>
      <c r="AO69" s="236">
        <v>60</v>
      </c>
      <c r="AP69" s="235" t="s">
        <v>420</v>
      </c>
      <c r="AQ69" s="237"/>
      <c r="AR69" s="237">
        <v>28</v>
      </c>
      <c r="AS69" s="238">
        <v>5687.85</v>
      </c>
      <c r="AT69" s="239">
        <f t="shared" si="26"/>
        <v>30860.004957936653</v>
      </c>
      <c r="AU69" s="240">
        <v>159570072</v>
      </c>
      <c r="AV69" s="241">
        <f t="shared" si="27"/>
        <v>15957007.200000001</v>
      </c>
      <c r="AW69" s="241"/>
      <c r="AX69" s="238">
        <f t="shared" si="28"/>
        <v>175527079.19999999</v>
      </c>
      <c r="AY69" s="242" t="s">
        <v>7</v>
      </c>
    </row>
    <row r="70" spans="1:51" x14ac:dyDescent="0.25">
      <c r="A70" s="678">
        <v>41425</v>
      </c>
      <c r="B70" s="145" t="s">
        <v>560</v>
      </c>
      <c r="C70" s="146" t="s">
        <v>561</v>
      </c>
      <c r="D70" s="147" t="s">
        <v>419</v>
      </c>
      <c r="E70" s="148" t="s">
        <v>12</v>
      </c>
      <c r="F70" s="148">
        <v>60</v>
      </c>
      <c r="G70" s="147" t="s">
        <v>423</v>
      </c>
      <c r="H70" s="149"/>
      <c r="I70" s="149">
        <v>36</v>
      </c>
      <c r="J70" s="150">
        <v>5589.5</v>
      </c>
      <c r="K70" s="151">
        <f t="shared" si="21"/>
        <v>30860.004955720549</v>
      </c>
      <c r="L70" s="152">
        <v>156810907</v>
      </c>
      <c r="M70" s="153">
        <f t="shared" si="24"/>
        <v>15681090.700000001</v>
      </c>
      <c r="N70" s="153"/>
      <c r="O70" s="150">
        <f t="shared" si="25"/>
        <v>172491997.69999999</v>
      </c>
      <c r="P70" s="154" t="s">
        <v>7</v>
      </c>
      <c r="Q70" s="20"/>
      <c r="R70" s="20"/>
      <c r="S70" s="494">
        <v>41425</v>
      </c>
      <c r="T70" s="67" t="s">
        <v>562</v>
      </c>
      <c r="U70" s="495" t="s">
        <v>563</v>
      </c>
      <c r="V70" s="66" t="s">
        <v>419</v>
      </c>
      <c r="W70" s="9" t="s">
        <v>12</v>
      </c>
      <c r="X70" s="9">
        <v>60</v>
      </c>
      <c r="Y70" s="66" t="s">
        <v>423</v>
      </c>
      <c r="Z70" s="11"/>
      <c r="AA70" s="11">
        <v>33</v>
      </c>
      <c r="AB70" s="2">
        <v>5192.05</v>
      </c>
      <c r="AC70" s="12">
        <f t="shared" si="20"/>
        <v>30860.004930615076</v>
      </c>
      <c r="AD70" s="4">
        <v>145660626</v>
      </c>
      <c r="AE70" s="13">
        <f t="shared" si="22"/>
        <v>14566062.600000001</v>
      </c>
      <c r="AF70" s="13"/>
      <c r="AG70" s="2">
        <f t="shared" si="23"/>
        <v>160226688.59999999</v>
      </c>
      <c r="AH70" s="3" t="s">
        <v>7</v>
      </c>
      <c r="AJ70" s="232">
        <v>41415</v>
      </c>
      <c r="AK70" s="233" t="s">
        <v>473</v>
      </c>
      <c r="AL70" s="234" t="s">
        <v>474</v>
      </c>
      <c r="AM70" s="235" t="s">
        <v>419</v>
      </c>
      <c r="AN70" s="236" t="s">
        <v>12</v>
      </c>
      <c r="AO70" s="236">
        <v>60</v>
      </c>
      <c r="AP70" s="235" t="s">
        <v>423</v>
      </c>
      <c r="AQ70" s="237"/>
      <c r="AR70" s="237">
        <v>27</v>
      </c>
      <c r="AS70" s="238">
        <v>3955.6</v>
      </c>
      <c r="AT70" s="239">
        <f t="shared" si="26"/>
        <v>30860.005005561739</v>
      </c>
      <c r="AU70" s="240">
        <v>110972578</v>
      </c>
      <c r="AV70" s="241">
        <f t="shared" si="27"/>
        <v>11097257.800000001</v>
      </c>
      <c r="AW70" s="241"/>
      <c r="AX70" s="238">
        <f t="shared" si="28"/>
        <v>122069835.8</v>
      </c>
      <c r="AY70" s="242" t="s">
        <v>7</v>
      </c>
    </row>
    <row r="71" spans="1:51" x14ac:dyDescent="0.25">
      <c r="A71" s="678">
        <v>41425</v>
      </c>
      <c r="B71" s="145" t="s">
        <v>562</v>
      </c>
      <c r="C71" s="146" t="s">
        <v>563</v>
      </c>
      <c r="D71" s="147" t="s">
        <v>419</v>
      </c>
      <c r="E71" s="148" t="s">
        <v>12</v>
      </c>
      <c r="F71" s="148">
        <v>60</v>
      </c>
      <c r="G71" s="147" t="s">
        <v>423</v>
      </c>
      <c r="H71" s="149"/>
      <c r="I71" s="149">
        <v>33</v>
      </c>
      <c r="J71" s="150">
        <v>5192.05</v>
      </c>
      <c r="K71" s="151">
        <f t="shared" si="21"/>
        <v>30860.004930615076</v>
      </c>
      <c r="L71" s="152">
        <v>145660626</v>
      </c>
      <c r="M71" s="153">
        <f t="shared" si="24"/>
        <v>14566062.600000001</v>
      </c>
      <c r="N71" s="153"/>
      <c r="O71" s="150">
        <f t="shared" si="25"/>
        <v>160226688.59999999</v>
      </c>
      <c r="P71" s="154" t="s">
        <v>7</v>
      </c>
      <c r="Q71" s="19"/>
      <c r="R71" s="19"/>
      <c r="S71" s="494">
        <v>41396</v>
      </c>
      <c r="T71" s="67" t="s">
        <v>446</v>
      </c>
      <c r="U71" s="495" t="s">
        <v>447</v>
      </c>
      <c r="V71" s="66" t="s">
        <v>448</v>
      </c>
      <c r="W71" s="14" t="s">
        <v>9</v>
      </c>
      <c r="X71" s="14">
        <v>28</v>
      </c>
      <c r="Y71" s="66" t="s">
        <v>149</v>
      </c>
      <c r="Z71" s="15">
        <v>1000</v>
      </c>
      <c r="AA71" s="15"/>
      <c r="AB71" s="16">
        <f t="shared" ref="AB71:AB79" si="29">Z71*5.46</f>
        <v>5460</v>
      </c>
      <c r="AC71" s="7">
        <f t="shared" ref="AC71:AC79" si="30">AD71/Z71*1.101</f>
        <v>70999.999830000001</v>
      </c>
      <c r="AD71" s="16">
        <v>64486830</v>
      </c>
      <c r="AE71" s="16">
        <f>AD71*10%</f>
        <v>6448683</v>
      </c>
      <c r="AF71" s="16">
        <f>AD71*0.1%</f>
        <v>64486.83</v>
      </c>
      <c r="AG71" s="16">
        <f>AD71+AE71+AF71</f>
        <v>70999999.829999998</v>
      </c>
      <c r="AH71" s="7" t="s">
        <v>449</v>
      </c>
      <c r="AJ71" s="232">
        <v>41416</v>
      </c>
      <c r="AK71" s="233" t="s">
        <v>475</v>
      </c>
      <c r="AL71" s="234" t="s">
        <v>476</v>
      </c>
      <c r="AM71" s="235" t="s">
        <v>419</v>
      </c>
      <c r="AN71" s="236" t="s">
        <v>12</v>
      </c>
      <c r="AO71" s="236">
        <v>60</v>
      </c>
      <c r="AP71" s="235" t="s">
        <v>420</v>
      </c>
      <c r="AQ71" s="237"/>
      <c r="AR71" s="237">
        <v>30</v>
      </c>
      <c r="AS71" s="238">
        <v>6097.3</v>
      </c>
      <c r="AT71" s="239">
        <f t="shared" si="26"/>
        <v>30860.005051416199</v>
      </c>
      <c r="AU71" s="240">
        <v>171057008</v>
      </c>
      <c r="AV71" s="241">
        <f t="shared" si="27"/>
        <v>17105700.800000001</v>
      </c>
      <c r="AW71" s="241"/>
      <c r="AX71" s="238">
        <f t="shared" si="28"/>
        <v>188162708.80000001</v>
      </c>
      <c r="AY71" s="242" t="s">
        <v>7</v>
      </c>
    </row>
    <row r="72" spans="1:51" x14ac:dyDescent="0.25">
      <c r="A72" s="680">
        <v>41396</v>
      </c>
      <c r="B72" s="135" t="s">
        <v>446</v>
      </c>
      <c r="C72" s="136" t="s">
        <v>447</v>
      </c>
      <c r="D72" s="137" t="s">
        <v>448</v>
      </c>
      <c r="E72" s="138" t="s">
        <v>9</v>
      </c>
      <c r="F72" s="138">
        <v>28</v>
      </c>
      <c r="G72" s="137" t="s">
        <v>149</v>
      </c>
      <c r="H72" s="139">
        <v>1000</v>
      </c>
      <c r="I72" s="139"/>
      <c r="J72" s="140">
        <f t="shared" ref="J72:J80" si="31">H72*5.46</f>
        <v>5460</v>
      </c>
      <c r="K72" s="141">
        <f t="shared" ref="K72:K80" si="32">L72/H72*1.101</f>
        <v>70999.999830000001</v>
      </c>
      <c r="L72" s="140">
        <v>64486830</v>
      </c>
      <c r="M72" s="140">
        <f>L72*10%</f>
        <v>6448683</v>
      </c>
      <c r="N72" s="140">
        <f>L72*0.1%</f>
        <v>64486.83</v>
      </c>
      <c r="O72" s="140">
        <f>L72+M72+N72</f>
        <v>70999999.829999998</v>
      </c>
      <c r="P72" s="141" t="s">
        <v>449</v>
      </c>
      <c r="S72" s="494">
        <v>41400</v>
      </c>
      <c r="T72" s="67" t="s">
        <v>450</v>
      </c>
      <c r="U72" s="495" t="s">
        <v>451</v>
      </c>
      <c r="V72" s="66" t="s">
        <v>452</v>
      </c>
      <c r="W72" s="14" t="s">
        <v>9</v>
      </c>
      <c r="X72" s="14">
        <v>28</v>
      </c>
      <c r="Y72" s="66" t="s">
        <v>149</v>
      </c>
      <c r="Z72" s="15">
        <v>1000</v>
      </c>
      <c r="AA72" s="15"/>
      <c r="AB72" s="16">
        <f t="shared" si="29"/>
        <v>5460</v>
      </c>
      <c r="AC72" s="7">
        <f t="shared" si="30"/>
        <v>72999.999360000002</v>
      </c>
      <c r="AD72" s="16">
        <v>66303360</v>
      </c>
      <c r="AE72" s="16">
        <f t="shared" ref="AE72:AE79" si="33">AD72*10%</f>
        <v>6630336</v>
      </c>
      <c r="AF72" s="16">
        <f t="shared" ref="AF72:AF79" si="34">AD72*0.1%</f>
        <v>66303.360000000001</v>
      </c>
      <c r="AG72" s="16">
        <f t="shared" ref="AG72:AG79" si="35">AD72+AE72+AF72</f>
        <v>72999999.359999999</v>
      </c>
      <c r="AH72" s="7" t="s">
        <v>453</v>
      </c>
      <c r="AJ72" s="232">
        <v>41416</v>
      </c>
      <c r="AK72" s="233" t="s">
        <v>477</v>
      </c>
      <c r="AL72" s="234" t="s">
        <v>478</v>
      </c>
      <c r="AM72" s="235" t="s">
        <v>419</v>
      </c>
      <c r="AN72" s="236" t="s">
        <v>12</v>
      </c>
      <c r="AO72" s="236">
        <v>60</v>
      </c>
      <c r="AP72" s="235" t="s">
        <v>420</v>
      </c>
      <c r="AQ72" s="237"/>
      <c r="AR72" s="237">
        <v>16</v>
      </c>
      <c r="AS72" s="238">
        <v>3267.95</v>
      </c>
      <c r="AT72" s="239">
        <f t="shared" si="26"/>
        <v>30860.005110237307</v>
      </c>
      <c r="AU72" s="240">
        <v>91680867</v>
      </c>
      <c r="AV72" s="241">
        <f t="shared" si="27"/>
        <v>9168086.7000000011</v>
      </c>
      <c r="AW72" s="241"/>
      <c r="AX72" s="238">
        <f t="shared" si="28"/>
        <v>100848953.7</v>
      </c>
      <c r="AY72" s="242" t="s">
        <v>7</v>
      </c>
    </row>
    <row r="73" spans="1:51" x14ac:dyDescent="0.25">
      <c r="A73" s="680">
        <v>41400</v>
      </c>
      <c r="B73" s="135" t="s">
        <v>450</v>
      </c>
      <c r="C73" s="136" t="s">
        <v>451</v>
      </c>
      <c r="D73" s="137" t="s">
        <v>452</v>
      </c>
      <c r="E73" s="138" t="s">
        <v>9</v>
      </c>
      <c r="F73" s="138">
        <v>28</v>
      </c>
      <c r="G73" s="137" t="s">
        <v>149</v>
      </c>
      <c r="H73" s="139">
        <v>1000</v>
      </c>
      <c r="I73" s="139"/>
      <c r="J73" s="140">
        <f t="shared" si="31"/>
        <v>5460</v>
      </c>
      <c r="K73" s="141">
        <f t="shared" si="32"/>
        <v>72999.999360000002</v>
      </c>
      <c r="L73" s="140">
        <v>66303360</v>
      </c>
      <c r="M73" s="140">
        <f t="shared" ref="M73:M80" si="36">L73*10%</f>
        <v>6630336</v>
      </c>
      <c r="N73" s="140">
        <f t="shared" ref="N73:N80" si="37">L73*0.1%</f>
        <v>66303.360000000001</v>
      </c>
      <c r="O73" s="140">
        <f t="shared" ref="O73:O80" si="38">L73+M73+N73</f>
        <v>72999999.359999999</v>
      </c>
      <c r="P73" s="141" t="s">
        <v>453</v>
      </c>
      <c r="S73" s="494">
        <v>41404</v>
      </c>
      <c r="T73" s="67" t="s">
        <v>454</v>
      </c>
      <c r="U73" s="495" t="s">
        <v>455</v>
      </c>
      <c r="V73" s="66" t="s">
        <v>456</v>
      </c>
      <c r="W73" s="14" t="s">
        <v>9</v>
      </c>
      <c r="X73" s="14">
        <v>28</v>
      </c>
      <c r="Y73" s="66" t="s">
        <v>149</v>
      </c>
      <c r="Z73" s="15">
        <v>100</v>
      </c>
      <c r="AA73" s="15"/>
      <c r="AB73" s="16">
        <f t="shared" si="29"/>
        <v>546</v>
      </c>
      <c r="AC73" s="7">
        <f t="shared" si="30"/>
        <v>78950.001539999997</v>
      </c>
      <c r="AD73" s="16">
        <v>7170754</v>
      </c>
      <c r="AE73" s="16">
        <f t="shared" si="33"/>
        <v>717075.4</v>
      </c>
      <c r="AF73" s="16">
        <f t="shared" si="34"/>
        <v>7170.7539999999999</v>
      </c>
      <c r="AG73" s="16">
        <f t="shared" si="35"/>
        <v>7895000.1540000001</v>
      </c>
      <c r="AH73" s="7" t="s">
        <v>457</v>
      </c>
      <c r="AJ73" s="144">
        <v>41417</v>
      </c>
      <c r="AK73" s="145" t="s">
        <v>479</v>
      </c>
      <c r="AL73" s="146" t="s">
        <v>480</v>
      </c>
      <c r="AM73" s="147" t="s">
        <v>419</v>
      </c>
      <c r="AN73" s="148" t="s">
        <v>12</v>
      </c>
      <c r="AO73" s="148">
        <v>60</v>
      </c>
      <c r="AP73" s="147" t="s">
        <v>423</v>
      </c>
      <c r="AQ73" s="149"/>
      <c r="AR73" s="149">
        <v>36</v>
      </c>
      <c r="AS73" s="150">
        <v>5302.35</v>
      </c>
      <c r="AT73" s="151">
        <f t="shared" si="26"/>
        <v>30860.004960064874</v>
      </c>
      <c r="AU73" s="152">
        <v>148755043</v>
      </c>
      <c r="AV73" s="153">
        <f t="shared" si="27"/>
        <v>14875504.300000001</v>
      </c>
      <c r="AW73" s="153"/>
      <c r="AX73" s="150">
        <f t="shared" si="28"/>
        <v>163630547.30000001</v>
      </c>
      <c r="AY73" s="154" t="s">
        <v>7</v>
      </c>
    </row>
    <row r="74" spans="1:51" x14ac:dyDescent="0.25">
      <c r="A74" s="681">
        <v>41404</v>
      </c>
      <c r="B74" s="244" t="s">
        <v>454</v>
      </c>
      <c r="C74" s="245" t="s">
        <v>455</v>
      </c>
      <c r="D74" s="246" t="s">
        <v>456</v>
      </c>
      <c r="E74" s="247" t="s">
        <v>9</v>
      </c>
      <c r="F74" s="247">
        <v>28</v>
      </c>
      <c r="G74" s="246" t="s">
        <v>149</v>
      </c>
      <c r="H74" s="248">
        <v>100</v>
      </c>
      <c r="I74" s="248"/>
      <c r="J74" s="249">
        <f t="shared" si="31"/>
        <v>546</v>
      </c>
      <c r="K74" s="250">
        <f t="shared" si="32"/>
        <v>78950.001539999997</v>
      </c>
      <c r="L74" s="249">
        <v>7170754</v>
      </c>
      <c r="M74" s="249">
        <f t="shared" si="36"/>
        <v>717075.4</v>
      </c>
      <c r="N74" s="249">
        <f t="shared" si="37"/>
        <v>7170.7539999999999</v>
      </c>
      <c r="O74" s="249">
        <f t="shared" si="38"/>
        <v>7895000.1540000001</v>
      </c>
      <c r="P74" s="250" t="s">
        <v>457</v>
      </c>
      <c r="S74" s="494">
        <v>41409</v>
      </c>
      <c r="T74" s="67" t="s">
        <v>458</v>
      </c>
      <c r="U74" s="495" t="s">
        <v>459</v>
      </c>
      <c r="V74" s="66" t="s">
        <v>460</v>
      </c>
      <c r="W74" s="14" t="s">
        <v>9</v>
      </c>
      <c r="X74" s="14">
        <v>28</v>
      </c>
      <c r="Y74" s="66" t="s">
        <v>149</v>
      </c>
      <c r="Z74" s="15">
        <v>1000</v>
      </c>
      <c r="AA74" s="15"/>
      <c r="AB74" s="16">
        <f t="shared" si="29"/>
        <v>5460</v>
      </c>
      <c r="AC74" s="7">
        <f t="shared" si="30"/>
        <v>70999.999830000001</v>
      </c>
      <c r="AD74" s="16">
        <v>64486830</v>
      </c>
      <c r="AE74" s="16">
        <f t="shared" si="33"/>
        <v>6448683</v>
      </c>
      <c r="AF74" s="16">
        <f t="shared" si="34"/>
        <v>64486.83</v>
      </c>
      <c r="AG74" s="16">
        <f t="shared" si="35"/>
        <v>70999999.829999998</v>
      </c>
      <c r="AH74" s="7" t="s">
        <v>449</v>
      </c>
      <c r="AJ74" s="144">
        <v>41417</v>
      </c>
      <c r="AK74" s="145" t="s">
        <v>481</v>
      </c>
      <c r="AL74" s="146" t="s">
        <v>482</v>
      </c>
      <c r="AM74" s="147" t="s">
        <v>419</v>
      </c>
      <c r="AN74" s="148" t="s">
        <v>12</v>
      </c>
      <c r="AO74" s="148">
        <v>60</v>
      </c>
      <c r="AP74" s="147" t="s">
        <v>420</v>
      </c>
      <c r="AQ74" s="149"/>
      <c r="AR74" s="149">
        <v>22</v>
      </c>
      <c r="AS74" s="150">
        <v>4475.05</v>
      </c>
      <c r="AT74" s="151">
        <f t="shared" si="26"/>
        <v>30860.005005530664</v>
      </c>
      <c r="AU74" s="152">
        <v>125545514</v>
      </c>
      <c r="AV74" s="153">
        <f t="shared" si="27"/>
        <v>12554551.4</v>
      </c>
      <c r="AW74" s="153"/>
      <c r="AX74" s="150">
        <f t="shared" si="28"/>
        <v>138100065.40000001</v>
      </c>
      <c r="AY74" s="154" t="s">
        <v>7</v>
      </c>
    </row>
    <row r="75" spans="1:51" x14ac:dyDescent="0.25">
      <c r="A75" s="682">
        <v>41409</v>
      </c>
      <c r="B75" s="252" t="s">
        <v>458</v>
      </c>
      <c r="C75" s="253" t="s">
        <v>459</v>
      </c>
      <c r="D75" s="254" t="s">
        <v>460</v>
      </c>
      <c r="E75" s="255" t="s">
        <v>9</v>
      </c>
      <c r="F75" s="255">
        <v>28</v>
      </c>
      <c r="G75" s="254" t="s">
        <v>149</v>
      </c>
      <c r="H75" s="256">
        <v>1000</v>
      </c>
      <c r="I75" s="256"/>
      <c r="J75" s="257">
        <f t="shared" si="31"/>
        <v>5460</v>
      </c>
      <c r="K75" s="258">
        <f t="shared" si="32"/>
        <v>70999.999830000001</v>
      </c>
      <c r="L75" s="257">
        <v>64486830</v>
      </c>
      <c r="M75" s="257">
        <f t="shared" si="36"/>
        <v>6448683</v>
      </c>
      <c r="N75" s="257">
        <f t="shared" si="37"/>
        <v>64486.83</v>
      </c>
      <c r="O75" s="257">
        <f t="shared" si="38"/>
        <v>70999999.829999998</v>
      </c>
      <c r="P75" s="258" t="s">
        <v>449</v>
      </c>
      <c r="S75" s="494">
        <v>41418</v>
      </c>
      <c r="T75" s="67" t="s">
        <v>461</v>
      </c>
      <c r="U75" s="495" t="s">
        <v>462</v>
      </c>
      <c r="V75" s="66" t="s">
        <v>448</v>
      </c>
      <c r="W75" s="14" t="s">
        <v>9</v>
      </c>
      <c r="X75" s="14">
        <v>28</v>
      </c>
      <c r="Y75" s="66" t="s">
        <v>149</v>
      </c>
      <c r="Z75" s="15">
        <v>3500</v>
      </c>
      <c r="AA75" s="15"/>
      <c r="AB75" s="16">
        <f t="shared" si="29"/>
        <v>19110</v>
      </c>
      <c r="AC75" s="7">
        <f t="shared" si="30"/>
        <v>67000.000769999999</v>
      </c>
      <c r="AD75" s="16">
        <v>212988195</v>
      </c>
      <c r="AE75" s="16">
        <f t="shared" si="33"/>
        <v>21298819.5</v>
      </c>
      <c r="AF75" s="16">
        <f t="shared" si="34"/>
        <v>212988.19500000001</v>
      </c>
      <c r="AG75" s="16">
        <f t="shared" si="35"/>
        <v>234500002.69499999</v>
      </c>
      <c r="AH75" s="7" t="s">
        <v>463</v>
      </c>
      <c r="AJ75" s="144">
        <v>41421</v>
      </c>
      <c r="AK75" s="145" t="s">
        <v>483</v>
      </c>
      <c r="AL75" s="146" t="s">
        <v>484</v>
      </c>
      <c r="AM75" s="147" t="s">
        <v>419</v>
      </c>
      <c r="AN75" s="148" t="s">
        <v>12</v>
      </c>
      <c r="AO75" s="148">
        <v>60</v>
      </c>
      <c r="AP75" s="147" t="s">
        <v>420</v>
      </c>
      <c r="AQ75" s="149"/>
      <c r="AR75" s="149">
        <v>30</v>
      </c>
      <c r="AS75" s="150">
        <v>6025.65</v>
      </c>
      <c r="AT75" s="151">
        <f t="shared" si="26"/>
        <v>30860.004962120271</v>
      </c>
      <c r="AU75" s="152">
        <v>169046899</v>
      </c>
      <c r="AV75" s="153">
        <f t="shared" si="27"/>
        <v>16904689.900000002</v>
      </c>
      <c r="AW75" s="153"/>
      <c r="AX75" s="150">
        <f t="shared" si="28"/>
        <v>185951588.90000001</v>
      </c>
      <c r="AY75" s="154" t="s">
        <v>7</v>
      </c>
    </row>
    <row r="76" spans="1:51" x14ac:dyDescent="0.25">
      <c r="A76" s="680">
        <v>41418</v>
      </c>
      <c r="B76" s="135" t="s">
        <v>461</v>
      </c>
      <c r="C76" s="136" t="s">
        <v>462</v>
      </c>
      <c r="D76" s="137" t="s">
        <v>448</v>
      </c>
      <c r="E76" s="138" t="s">
        <v>9</v>
      </c>
      <c r="F76" s="138">
        <v>28</v>
      </c>
      <c r="G76" s="137" t="s">
        <v>149</v>
      </c>
      <c r="H76" s="139">
        <v>3500</v>
      </c>
      <c r="I76" s="139"/>
      <c r="J76" s="140">
        <f t="shared" si="31"/>
        <v>19110</v>
      </c>
      <c r="K76" s="141">
        <f t="shared" si="32"/>
        <v>67000.000769999999</v>
      </c>
      <c r="L76" s="140">
        <v>212988195</v>
      </c>
      <c r="M76" s="140">
        <f t="shared" si="36"/>
        <v>21298819.5</v>
      </c>
      <c r="N76" s="140">
        <f t="shared" si="37"/>
        <v>212988.19500000001</v>
      </c>
      <c r="O76" s="140">
        <f t="shared" si="38"/>
        <v>234500002.69499999</v>
      </c>
      <c r="P76" s="141" t="s">
        <v>463</v>
      </c>
      <c r="S76" s="494">
        <v>41421</v>
      </c>
      <c r="T76" s="67" t="s">
        <v>464</v>
      </c>
      <c r="U76" s="495" t="s">
        <v>465</v>
      </c>
      <c r="V76" s="66" t="s">
        <v>466</v>
      </c>
      <c r="W76" s="14" t="s">
        <v>9</v>
      </c>
      <c r="X76" s="14">
        <v>28</v>
      </c>
      <c r="Y76" s="66" t="s">
        <v>149</v>
      </c>
      <c r="Z76" s="15">
        <v>1000</v>
      </c>
      <c r="AA76" s="15"/>
      <c r="AB76" s="16">
        <f t="shared" si="29"/>
        <v>5460</v>
      </c>
      <c r="AC76" s="7">
        <f t="shared" si="30"/>
        <v>70999.999830000001</v>
      </c>
      <c r="AD76" s="16">
        <v>64486830</v>
      </c>
      <c r="AE76" s="16">
        <f t="shared" si="33"/>
        <v>6448683</v>
      </c>
      <c r="AF76" s="16">
        <f t="shared" si="34"/>
        <v>64486.83</v>
      </c>
      <c r="AG76" s="16">
        <f t="shared" si="35"/>
        <v>70999999.829999998</v>
      </c>
      <c r="AH76" s="7" t="s">
        <v>449</v>
      </c>
      <c r="AJ76" s="144">
        <v>41421</v>
      </c>
      <c r="AK76" s="145" t="s">
        <v>485</v>
      </c>
      <c r="AL76" s="146" t="s">
        <v>486</v>
      </c>
      <c r="AM76" s="147" t="s">
        <v>419</v>
      </c>
      <c r="AN76" s="148" t="s">
        <v>12</v>
      </c>
      <c r="AO76" s="148">
        <v>60</v>
      </c>
      <c r="AP76" s="147" t="s">
        <v>420</v>
      </c>
      <c r="AQ76" s="149"/>
      <c r="AR76" s="149">
        <v>16</v>
      </c>
      <c r="AS76" s="150">
        <v>3280.05</v>
      </c>
      <c r="AT76" s="151">
        <f t="shared" si="26"/>
        <v>30860.005091385803</v>
      </c>
      <c r="AU76" s="152">
        <v>92020327</v>
      </c>
      <c r="AV76" s="153">
        <f t="shared" si="27"/>
        <v>9202032.7000000011</v>
      </c>
      <c r="AW76" s="153"/>
      <c r="AX76" s="150">
        <f t="shared" si="28"/>
        <v>101222359.7</v>
      </c>
      <c r="AY76" s="154" t="s">
        <v>7</v>
      </c>
    </row>
    <row r="77" spans="1:51" x14ac:dyDescent="0.25">
      <c r="A77" s="680">
        <v>41421</v>
      </c>
      <c r="B77" s="135" t="s">
        <v>464</v>
      </c>
      <c r="C77" s="136" t="s">
        <v>465</v>
      </c>
      <c r="D77" s="137" t="s">
        <v>466</v>
      </c>
      <c r="E77" s="138" t="s">
        <v>9</v>
      </c>
      <c r="F77" s="138">
        <v>28</v>
      </c>
      <c r="G77" s="137" t="s">
        <v>149</v>
      </c>
      <c r="H77" s="139">
        <v>1000</v>
      </c>
      <c r="I77" s="139"/>
      <c r="J77" s="140">
        <f t="shared" si="31"/>
        <v>5460</v>
      </c>
      <c r="K77" s="141">
        <f t="shared" si="32"/>
        <v>70999.999830000001</v>
      </c>
      <c r="L77" s="140">
        <v>64486830</v>
      </c>
      <c r="M77" s="140">
        <f t="shared" si="36"/>
        <v>6448683</v>
      </c>
      <c r="N77" s="140">
        <f t="shared" si="37"/>
        <v>64486.83</v>
      </c>
      <c r="O77" s="140">
        <f t="shared" si="38"/>
        <v>70999999.829999998</v>
      </c>
      <c r="P77" s="141" t="s">
        <v>449</v>
      </c>
      <c r="S77" s="494">
        <v>41422</v>
      </c>
      <c r="T77" s="67" t="s">
        <v>541</v>
      </c>
      <c r="U77" s="495" t="s">
        <v>542</v>
      </c>
      <c r="V77" s="66" t="s">
        <v>147</v>
      </c>
      <c r="W77" s="14" t="s">
        <v>546</v>
      </c>
      <c r="X77" s="14">
        <v>28</v>
      </c>
      <c r="Y77" s="66" t="s">
        <v>149</v>
      </c>
      <c r="Z77" s="15">
        <v>1000</v>
      </c>
      <c r="AA77" s="15"/>
      <c r="AB77" s="16">
        <f t="shared" si="29"/>
        <v>5460</v>
      </c>
      <c r="AC77" s="7">
        <f t="shared" si="30"/>
        <v>70500.002699999997</v>
      </c>
      <c r="AD77" s="16">
        <v>64032700</v>
      </c>
      <c r="AE77" s="16">
        <f t="shared" si="33"/>
        <v>6403270</v>
      </c>
      <c r="AF77" s="16">
        <f t="shared" si="34"/>
        <v>64032.700000000004</v>
      </c>
      <c r="AG77" s="16">
        <f t="shared" si="35"/>
        <v>70500002.700000003</v>
      </c>
      <c r="AH77" s="7" t="s">
        <v>543</v>
      </c>
      <c r="AJ77" s="144">
        <v>41422</v>
      </c>
      <c r="AK77" s="145" t="s">
        <v>524</v>
      </c>
      <c r="AL77" s="146" t="s">
        <v>525</v>
      </c>
      <c r="AM77" s="147" t="s">
        <v>419</v>
      </c>
      <c r="AN77" s="148" t="s">
        <v>12</v>
      </c>
      <c r="AO77" s="148">
        <v>60</v>
      </c>
      <c r="AP77" s="147" t="s">
        <v>423</v>
      </c>
      <c r="AQ77" s="149"/>
      <c r="AR77" s="149">
        <v>36</v>
      </c>
      <c r="AS77" s="150">
        <v>5209.8999999999996</v>
      </c>
      <c r="AT77" s="151">
        <f t="shared" si="26"/>
        <v>30860.004990498863</v>
      </c>
      <c r="AU77" s="152">
        <v>146161400</v>
      </c>
      <c r="AV77" s="153">
        <f t="shared" si="27"/>
        <v>14616140</v>
      </c>
      <c r="AW77" s="153"/>
      <c r="AX77" s="150">
        <f t="shared" si="28"/>
        <v>160777540</v>
      </c>
      <c r="AY77" s="154" t="s">
        <v>7</v>
      </c>
    </row>
    <row r="78" spans="1:51" x14ac:dyDescent="0.25">
      <c r="A78" s="680">
        <v>41422</v>
      </c>
      <c r="B78" s="135" t="s">
        <v>541</v>
      </c>
      <c r="C78" s="136" t="s">
        <v>542</v>
      </c>
      <c r="D78" s="137" t="s">
        <v>147</v>
      </c>
      <c r="E78" s="138" t="s">
        <v>546</v>
      </c>
      <c r="F78" s="138">
        <v>28</v>
      </c>
      <c r="G78" s="137" t="s">
        <v>149</v>
      </c>
      <c r="H78" s="139">
        <v>1000</v>
      </c>
      <c r="I78" s="139"/>
      <c r="J78" s="140">
        <f t="shared" si="31"/>
        <v>5460</v>
      </c>
      <c r="K78" s="141">
        <f t="shared" si="32"/>
        <v>70500.002699999997</v>
      </c>
      <c r="L78" s="140">
        <v>64032700</v>
      </c>
      <c r="M78" s="140">
        <f t="shared" si="36"/>
        <v>6403270</v>
      </c>
      <c r="N78" s="140">
        <f t="shared" si="37"/>
        <v>64032.700000000004</v>
      </c>
      <c r="O78" s="140">
        <f t="shared" si="38"/>
        <v>70500002.700000003</v>
      </c>
      <c r="P78" s="141" t="s">
        <v>543</v>
      </c>
      <c r="S78" s="494">
        <v>41423</v>
      </c>
      <c r="T78" s="67" t="s">
        <v>544</v>
      </c>
      <c r="U78" s="495" t="s">
        <v>545</v>
      </c>
      <c r="V78" s="66" t="s">
        <v>147</v>
      </c>
      <c r="W78" s="14" t="s">
        <v>546</v>
      </c>
      <c r="X78" s="14">
        <v>28</v>
      </c>
      <c r="Y78" s="66" t="s">
        <v>149</v>
      </c>
      <c r="Z78" s="15">
        <v>1000</v>
      </c>
      <c r="AA78" s="15"/>
      <c r="AB78" s="16">
        <f t="shared" si="29"/>
        <v>5460</v>
      </c>
      <c r="AC78" s="7">
        <f t="shared" si="30"/>
        <v>70500.002699999997</v>
      </c>
      <c r="AD78" s="16">
        <v>64032700</v>
      </c>
      <c r="AE78" s="16">
        <f t="shared" si="33"/>
        <v>6403270</v>
      </c>
      <c r="AF78" s="16">
        <f t="shared" si="34"/>
        <v>64032.700000000004</v>
      </c>
      <c r="AG78" s="16">
        <f t="shared" si="35"/>
        <v>70500002.700000003</v>
      </c>
      <c r="AH78" s="7" t="s">
        <v>543</v>
      </c>
      <c r="AJ78" s="144">
        <v>41422</v>
      </c>
      <c r="AK78" s="145" t="s">
        <v>526</v>
      </c>
      <c r="AL78" s="146" t="s">
        <v>527</v>
      </c>
      <c r="AM78" s="147" t="s">
        <v>419</v>
      </c>
      <c r="AN78" s="148" t="s">
        <v>12</v>
      </c>
      <c r="AO78" s="148">
        <v>60</v>
      </c>
      <c r="AP78" s="147" t="s">
        <v>420</v>
      </c>
      <c r="AQ78" s="149"/>
      <c r="AR78" s="149">
        <v>12</v>
      </c>
      <c r="AS78" s="150">
        <v>2368.85</v>
      </c>
      <c r="AT78" s="151">
        <f t="shared" si="26"/>
        <v>30860.005107963781</v>
      </c>
      <c r="AU78" s="152">
        <v>66457021</v>
      </c>
      <c r="AV78" s="153">
        <f t="shared" si="27"/>
        <v>6645702.1000000006</v>
      </c>
      <c r="AW78" s="153"/>
      <c r="AX78" s="150">
        <f t="shared" si="28"/>
        <v>73102723.099999994</v>
      </c>
      <c r="AY78" s="154" t="s">
        <v>7</v>
      </c>
    </row>
    <row r="79" spans="1:51" ht="15.75" thickBot="1" x14ac:dyDescent="0.3">
      <c r="A79" s="680">
        <v>41423</v>
      </c>
      <c r="B79" s="135" t="s">
        <v>544</v>
      </c>
      <c r="C79" s="136" t="s">
        <v>545</v>
      </c>
      <c r="D79" s="137" t="s">
        <v>147</v>
      </c>
      <c r="E79" s="138" t="s">
        <v>546</v>
      </c>
      <c r="F79" s="138">
        <v>28</v>
      </c>
      <c r="G79" s="137" t="s">
        <v>149</v>
      </c>
      <c r="H79" s="139">
        <v>1000</v>
      </c>
      <c r="I79" s="139"/>
      <c r="J79" s="140">
        <f t="shared" si="31"/>
        <v>5460</v>
      </c>
      <c r="K79" s="141">
        <f t="shared" si="32"/>
        <v>70500.002699999997</v>
      </c>
      <c r="L79" s="140">
        <v>64032700</v>
      </c>
      <c r="M79" s="140">
        <f t="shared" si="36"/>
        <v>6403270</v>
      </c>
      <c r="N79" s="140">
        <f t="shared" si="37"/>
        <v>64032.700000000004</v>
      </c>
      <c r="O79" s="140">
        <f t="shared" si="38"/>
        <v>70500002.700000003</v>
      </c>
      <c r="P79" s="141" t="s">
        <v>543</v>
      </c>
      <c r="S79" s="497">
        <v>41424</v>
      </c>
      <c r="T79" s="498" t="s">
        <v>547</v>
      </c>
      <c r="U79" s="499" t="s">
        <v>548</v>
      </c>
      <c r="V79" s="500" t="s">
        <v>147</v>
      </c>
      <c r="W79" s="501" t="s">
        <v>65</v>
      </c>
      <c r="X79" s="501">
        <v>28</v>
      </c>
      <c r="Y79" s="500" t="s">
        <v>149</v>
      </c>
      <c r="Z79" s="502">
        <v>1000</v>
      </c>
      <c r="AA79" s="502"/>
      <c r="AB79" s="503">
        <f t="shared" si="29"/>
        <v>5460</v>
      </c>
      <c r="AC79" s="504">
        <f t="shared" si="30"/>
        <v>70500.002699999997</v>
      </c>
      <c r="AD79" s="503">
        <v>64032700</v>
      </c>
      <c r="AE79" s="16">
        <f t="shared" si="33"/>
        <v>6403270</v>
      </c>
      <c r="AF79" s="16">
        <f t="shared" si="34"/>
        <v>64032.700000000004</v>
      </c>
      <c r="AG79" s="16">
        <f t="shared" si="35"/>
        <v>70500002.700000003</v>
      </c>
      <c r="AH79" s="504" t="s">
        <v>543</v>
      </c>
      <c r="AJ79" s="144">
        <v>41422</v>
      </c>
      <c r="AK79" s="145" t="s">
        <v>526</v>
      </c>
      <c r="AL79" s="146" t="s">
        <v>528</v>
      </c>
      <c r="AM79" s="147" t="s">
        <v>419</v>
      </c>
      <c r="AN79" s="148" t="s">
        <v>12</v>
      </c>
      <c r="AO79" s="148">
        <v>60</v>
      </c>
      <c r="AP79" s="147" t="s">
        <v>423</v>
      </c>
      <c r="AQ79" s="149"/>
      <c r="AR79" s="149">
        <v>15</v>
      </c>
      <c r="AS79" s="150">
        <v>2275.1</v>
      </c>
      <c r="AT79" s="151">
        <f t="shared" si="26"/>
        <v>30860.005142631097</v>
      </c>
      <c r="AU79" s="152">
        <v>63826907</v>
      </c>
      <c r="AV79" s="153">
        <f t="shared" si="27"/>
        <v>6382690.7000000002</v>
      </c>
      <c r="AW79" s="153"/>
      <c r="AX79" s="150">
        <f t="shared" si="28"/>
        <v>70209597.700000003</v>
      </c>
      <c r="AY79" s="154" t="s">
        <v>7</v>
      </c>
    </row>
    <row r="80" spans="1:51" ht="16.5" thickTop="1" thickBot="1" x14ac:dyDescent="0.3">
      <c r="A80" s="683">
        <v>41424</v>
      </c>
      <c r="B80" s="156" t="s">
        <v>547</v>
      </c>
      <c r="C80" s="157" t="s">
        <v>548</v>
      </c>
      <c r="D80" s="158" t="s">
        <v>147</v>
      </c>
      <c r="E80" s="159" t="s">
        <v>65</v>
      </c>
      <c r="F80" s="159">
        <v>28</v>
      </c>
      <c r="G80" s="158" t="s">
        <v>149</v>
      </c>
      <c r="H80" s="160">
        <v>1000</v>
      </c>
      <c r="I80" s="160"/>
      <c r="J80" s="142">
        <f t="shared" si="31"/>
        <v>5460</v>
      </c>
      <c r="K80" s="161">
        <f t="shared" si="32"/>
        <v>70500.002699999997</v>
      </c>
      <c r="L80" s="142">
        <v>64032700</v>
      </c>
      <c r="M80" s="140">
        <f t="shared" si="36"/>
        <v>6403270</v>
      </c>
      <c r="N80" s="140">
        <f t="shared" si="37"/>
        <v>64032.700000000004</v>
      </c>
      <c r="O80" s="140">
        <f t="shared" si="38"/>
        <v>70500002.700000003</v>
      </c>
      <c r="P80" s="161" t="s">
        <v>543</v>
      </c>
      <c r="AH80" s="32"/>
      <c r="AJ80" s="144">
        <v>41422</v>
      </c>
      <c r="AK80" s="145" t="s">
        <v>529</v>
      </c>
      <c r="AL80" s="146" t="s">
        <v>530</v>
      </c>
      <c r="AM80" s="147" t="s">
        <v>419</v>
      </c>
      <c r="AN80" s="148" t="s">
        <v>12</v>
      </c>
      <c r="AO80" s="148">
        <v>60</v>
      </c>
      <c r="AP80" s="147" t="s">
        <v>423</v>
      </c>
      <c r="AQ80" s="149"/>
      <c r="AR80" s="149">
        <v>36</v>
      </c>
      <c r="AS80" s="150">
        <v>5476.1</v>
      </c>
      <c r="AT80" s="151">
        <f t="shared" si="26"/>
        <v>30860.004948777416</v>
      </c>
      <c r="AU80" s="152">
        <v>153629521</v>
      </c>
      <c r="AV80" s="153">
        <f t="shared" si="27"/>
        <v>15362952.100000001</v>
      </c>
      <c r="AW80" s="153"/>
      <c r="AX80" s="150">
        <f t="shared" si="28"/>
        <v>168992473.09999999</v>
      </c>
      <c r="AY80" s="154" t="s">
        <v>7</v>
      </c>
    </row>
    <row r="81" spans="1:51" ht="17.25" thickTop="1" thickBot="1" x14ac:dyDescent="0.3">
      <c r="A81" s="162" t="s">
        <v>306</v>
      </c>
      <c r="B81" s="163"/>
      <c r="C81" s="164"/>
      <c r="D81" s="165"/>
      <c r="E81" s="166"/>
      <c r="F81" s="166"/>
      <c r="G81" s="167"/>
      <c r="H81" s="168">
        <f t="shared" ref="H81:O81" si="39">SUM(H2:H80)</f>
        <v>14789</v>
      </c>
      <c r="I81" s="168">
        <f t="shared" si="39"/>
        <v>1391</v>
      </c>
      <c r="J81" s="169">
        <f t="shared" si="39"/>
        <v>287265.91999999998</v>
      </c>
      <c r="K81" s="168">
        <f t="shared" si="39"/>
        <v>2372106.8393703378</v>
      </c>
      <c r="L81" s="168">
        <f t="shared" si="39"/>
        <v>5601181805</v>
      </c>
      <c r="M81" s="168">
        <f t="shared" si="39"/>
        <v>560118180.5</v>
      </c>
      <c r="N81" s="168">
        <f t="shared" si="39"/>
        <v>1095403.2759999998</v>
      </c>
      <c r="O81" s="168">
        <f t="shared" si="39"/>
        <v>6162395388.7759991</v>
      </c>
      <c r="P81" s="170"/>
      <c r="AJ81" s="144">
        <v>41422</v>
      </c>
      <c r="AK81" s="145" t="s">
        <v>531</v>
      </c>
      <c r="AL81" s="146" t="s">
        <v>532</v>
      </c>
      <c r="AM81" s="147" t="s">
        <v>419</v>
      </c>
      <c r="AN81" s="148" t="s">
        <v>12</v>
      </c>
      <c r="AO81" s="148">
        <v>60</v>
      </c>
      <c r="AP81" s="147" t="s">
        <v>423</v>
      </c>
      <c r="AQ81" s="149"/>
      <c r="AR81" s="149">
        <v>33</v>
      </c>
      <c r="AS81" s="150">
        <v>4736.7</v>
      </c>
      <c r="AT81" s="151">
        <f t="shared" si="26"/>
        <v>30860.005003483438</v>
      </c>
      <c r="AU81" s="152">
        <v>132885987</v>
      </c>
      <c r="AV81" s="153">
        <f t="shared" si="27"/>
        <v>13288598.700000001</v>
      </c>
      <c r="AW81" s="153"/>
      <c r="AX81" s="150">
        <f t="shared" si="28"/>
        <v>146174585.69999999</v>
      </c>
      <c r="AY81" s="154" t="s">
        <v>7</v>
      </c>
    </row>
    <row r="82" spans="1:51" x14ac:dyDescent="0.25">
      <c r="C82" s="50"/>
      <c r="D82" s="50"/>
      <c r="H82" s="51"/>
      <c r="I82" s="51"/>
      <c r="J82" s="52"/>
      <c r="K82" s="34"/>
      <c r="L82" s="53"/>
      <c r="M82" s="53"/>
      <c r="N82" s="53"/>
      <c r="O82" s="53"/>
      <c r="AJ82" s="144">
        <v>41423</v>
      </c>
      <c r="AK82" s="145" t="s">
        <v>533</v>
      </c>
      <c r="AL82" s="146" t="s">
        <v>534</v>
      </c>
      <c r="AM82" s="147" t="s">
        <v>419</v>
      </c>
      <c r="AN82" s="148" t="s">
        <v>12</v>
      </c>
      <c r="AO82" s="148">
        <v>60</v>
      </c>
      <c r="AP82" s="147" t="s">
        <v>423</v>
      </c>
      <c r="AQ82" s="149"/>
      <c r="AR82" s="149">
        <v>36</v>
      </c>
      <c r="AS82" s="150">
        <v>5029.3</v>
      </c>
      <c r="AT82" s="151">
        <f t="shared" si="26"/>
        <v>30860.004931103733</v>
      </c>
      <c r="AU82" s="152">
        <v>141094748</v>
      </c>
      <c r="AV82" s="153">
        <f t="shared" si="27"/>
        <v>14109474.800000001</v>
      </c>
      <c r="AW82" s="153"/>
      <c r="AX82" s="150">
        <f t="shared" si="28"/>
        <v>155204222.80000001</v>
      </c>
      <c r="AY82" s="154" t="s">
        <v>7</v>
      </c>
    </row>
    <row r="83" spans="1:51" x14ac:dyDescent="0.25">
      <c r="H83" s="51"/>
      <c r="I83" s="51"/>
      <c r="J83" s="54"/>
      <c r="K83" s="34"/>
      <c r="L83" s="53"/>
      <c r="M83" s="53"/>
      <c r="N83" s="53"/>
      <c r="O83" s="53"/>
      <c r="AJ83" s="144">
        <v>41423</v>
      </c>
      <c r="AK83" s="145" t="s">
        <v>535</v>
      </c>
      <c r="AL83" s="146" t="s">
        <v>536</v>
      </c>
      <c r="AM83" s="147" t="s">
        <v>419</v>
      </c>
      <c r="AN83" s="148" t="s">
        <v>12</v>
      </c>
      <c r="AO83" s="148">
        <v>60</v>
      </c>
      <c r="AP83" s="147" t="s">
        <v>423</v>
      </c>
      <c r="AQ83" s="149"/>
      <c r="AR83" s="149">
        <v>33</v>
      </c>
      <c r="AS83" s="150">
        <v>5531.4</v>
      </c>
      <c r="AT83" s="151">
        <f t="shared" si="26"/>
        <v>30860.00502585241</v>
      </c>
      <c r="AU83" s="152">
        <v>155180938</v>
      </c>
      <c r="AV83" s="153">
        <f t="shared" si="27"/>
        <v>15518093.800000001</v>
      </c>
      <c r="AW83" s="153"/>
      <c r="AX83" s="150">
        <f t="shared" si="28"/>
        <v>170699031.80000001</v>
      </c>
      <c r="AY83" s="154" t="s">
        <v>7</v>
      </c>
    </row>
    <row r="84" spans="1:51" x14ac:dyDescent="0.25">
      <c r="H84" s="51"/>
      <c r="I84" s="51"/>
      <c r="J84" s="53"/>
      <c r="K84" s="55"/>
      <c r="L84" s="53"/>
      <c r="M84" s="53"/>
      <c r="N84" s="53"/>
      <c r="O84" s="56" t="s">
        <v>71</v>
      </c>
      <c r="AJ84" s="144">
        <v>41424</v>
      </c>
      <c r="AK84" s="145" t="s">
        <v>537</v>
      </c>
      <c r="AL84" s="146" t="s">
        <v>538</v>
      </c>
      <c r="AM84" s="147" t="s">
        <v>419</v>
      </c>
      <c r="AN84" s="148" t="s">
        <v>12</v>
      </c>
      <c r="AO84" s="148">
        <v>60</v>
      </c>
      <c r="AP84" s="147" t="s">
        <v>423</v>
      </c>
      <c r="AQ84" s="149"/>
      <c r="AR84" s="149">
        <v>36</v>
      </c>
      <c r="AS84" s="150">
        <v>5444</v>
      </c>
      <c r="AT84" s="151">
        <f t="shared" si="26"/>
        <v>30860.004959588539</v>
      </c>
      <c r="AU84" s="152">
        <v>152728970</v>
      </c>
      <c r="AV84" s="153">
        <f t="shared" si="27"/>
        <v>15272897</v>
      </c>
      <c r="AW84" s="153"/>
      <c r="AX84" s="150">
        <f t="shared" si="28"/>
        <v>168001867</v>
      </c>
      <c r="AY84" s="154" t="s">
        <v>7</v>
      </c>
    </row>
    <row r="85" spans="1:51" x14ac:dyDescent="0.25">
      <c r="E85" s="171" t="s">
        <v>307</v>
      </c>
      <c r="H85" s="51"/>
      <c r="I85" s="51"/>
      <c r="J85" s="172">
        <f>SUM(J2:J36)</f>
        <v>77322.169999999984</v>
      </c>
      <c r="K85" s="173"/>
      <c r="L85" s="172">
        <f>SUM(L2:L36)</f>
        <v>606087822</v>
      </c>
      <c r="M85" s="53"/>
      <c r="N85" s="53"/>
      <c r="O85" s="53" t="s">
        <v>0</v>
      </c>
      <c r="AJ85" s="144">
        <v>41424</v>
      </c>
      <c r="AK85" s="145" t="s">
        <v>540</v>
      </c>
      <c r="AL85" s="146" t="s">
        <v>539</v>
      </c>
      <c r="AM85" s="147" t="s">
        <v>419</v>
      </c>
      <c r="AN85" s="148" t="s">
        <v>12</v>
      </c>
      <c r="AO85" s="148">
        <v>60</v>
      </c>
      <c r="AP85" s="147" t="s">
        <v>423</v>
      </c>
      <c r="AQ85" s="149"/>
      <c r="AR85" s="149">
        <v>33</v>
      </c>
      <c r="AS85" s="150">
        <v>5021.7</v>
      </c>
      <c r="AT85" s="151">
        <f t="shared" si="26"/>
        <v>30860.005058048075</v>
      </c>
      <c r="AU85" s="152">
        <v>140881534</v>
      </c>
      <c r="AV85" s="153">
        <f t="shared" si="27"/>
        <v>14088153.4</v>
      </c>
      <c r="AW85" s="153"/>
      <c r="AX85" s="150">
        <f t="shared" si="28"/>
        <v>154969687.40000001</v>
      </c>
      <c r="AY85" s="154" t="s">
        <v>7</v>
      </c>
    </row>
    <row r="86" spans="1:51" x14ac:dyDescent="0.25">
      <c r="E86" s="171" t="s">
        <v>308</v>
      </c>
      <c r="H86" s="51"/>
      <c r="I86" s="51"/>
      <c r="J86" s="172">
        <f>SUM(J38:J71)</f>
        <v>156552.75000000003</v>
      </c>
      <c r="K86" s="174"/>
      <c r="L86" s="172">
        <f>SUM(L38:L71)</f>
        <v>4505778529</v>
      </c>
      <c r="M86" s="53"/>
      <c r="N86" s="53"/>
      <c r="O86" s="53"/>
      <c r="AJ86" s="144">
        <v>41425</v>
      </c>
      <c r="AK86" s="145" t="s">
        <v>560</v>
      </c>
      <c r="AL86" s="146" t="s">
        <v>561</v>
      </c>
      <c r="AM86" s="147" t="s">
        <v>419</v>
      </c>
      <c r="AN86" s="148" t="s">
        <v>12</v>
      </c>
      <c r="AO86" s="148">
        <v>60</v>
      </c>
      <c r="AP86" s="147" t="s">
        <v>423</v>
      </c>
      <c r="AQ86" s="149"/>
      <c r="AR86" s="149">
        <v>36</v>
      </c>
      <c r="AS86" s="150">
        <v>5589.5</v>
      </c>
      <c r="AT86" s="151">
        <f t="shared" si="26"/>
        <v>30860.004955720549</v>
      </c>
      <c r="AU86" s="152">
        <v>156810907</v>
      </c>
      <c r="AV86" s="153">
        <f t="shared" si="27"/>
        <v>15681090.700000001</v>
      </c>
      <c r="AW86" s="153"/>
      <c r="AX86" s="150">
        <f t="shared" si="28"/>
        <v>172491997.69999999</v>
      </c>
      <c r="AY86" s="154" t="s">
        <v>7</v>
      </c>
    </row>
    <row r="87" spans="1:51" ht="15.75" thickBot="1" x14ac:dyDescent="0.3">
      <c r="E87" s="171" t="s">
        <v>309</v>
      </c>
      <c r="H87" s="51"/>
      <c r="I87" s="51"/>
      <c r="J87" s="175"/>
      <c r="K87" s="174"/>
      <c r="L87" s="175"/>
      <c r="M87" s="53"/>
      <c r="N87" s="53"/>
      <c r="O87" s="53"/>
      <c r="AJ87" s="144">
        <v>41425</v>
      </c>
      <c r="AK87" s="145" t="s">
        <v>562</v>
      </c>
      <c r="AL87" s="146" t="s">
        <v>563</v>
      </c>
      <c r="AM87" s="147" t="s">
        <v>419</v>
      </c>
      <c r="AN87" s="148" t="s">
        <v>12</v>
      </c>
      <c r="AO87" s="148">
        <v>60</v>
      </c>
      <c r="AP87" s="147" t="s">
        <v>423</v>
      </c>
      <c r="AQ87" s="149"/>
      <c r="AR87" s="149">
        <v>33</v>
      </c>
      <c r="AS87" s="177">
        <v>5192.05</v>
      </c>
      <c r="AT87" s="151">
        <f t="shared" si="26"/>
        <v>30860.004930615076</v>
      </c>
      <c r="AU87" s="178">
        <v>145660626</v>
      </c>
      <c r="AV87" s="153">
        <f t="shared" si="27"/>
        <v>14566062.600000001</v>
      </c>
      <c r="AW87" s="153"/>
      <c r="AX87" s="150">
        <f t="shared" si="28"/>
        <v>160226688.59999999</v>
      </c>
      <c r="AY87" s="154" t="s">
        <v>7</v>
      </c>
    </row>
    <row r="88" spans="1:51" ht="15.75" thickTop="1" x14ac:dyDescent="0.25">
      <c r="E88" s="171" t="s">
        <v>310</v>
      </c>
      <c r="H88" s="51"/>
      <c r="I88" s="51"/>
      <c r="J88" s="179"/>
      <c r="K88" s="174"/>
      <c r="L88" s="179"/>
      <c r="M88" s="53"/>
      <c r="N88" s="53"/>
      <c r="O88" s="53"/>
      <c r="AJ88" s="144"/>
      <c r="AK88" s="145"/>
      <c r="AL88" s="146"/>
      <c r="AM88" s="147"/>
      <c r="AN88" s="148"/>
      <c r="AO88" s="148"/>
      <c r="AP88" s="147"/>
      <c r="AQ88" s="149"/>
      <c r="AR88" s="149"/>
      <c r="AS88" s="343">
        <f>SUM(AS56:AS87)</f>
        <v>147582.75</v>
      </c>
      <c r="AT88" s="151"/>
      <c r="AU88" s="343">
        <f>SUM(AU56:AU87)</f>
        <v>4140367639</v>
      </c>
      <c r="AV88" s="153"/>
      <c r="AW88" s="153"/>
      <c r="AX88" s="150"/>
      <c r="AY88" s="154"/>
    </row>
    <row r="89" spans="1:51" ht="15.75" thickBot="1" x14ac:dyDescent="0.3">
      <c r="E89" s="171" t="s">
        <v>311</v>
      </c>
      <c r="H89" s="51"/>
      <c r="I89" s="51"/>
      <c r="J89" s="182">
        <f>SUM(J72:J80)</f>
        <v>57876</v>
      </c>
      <c r="K89" s="183"/>
      <c r="L89" s="182">
        <f>SUM(L72:L80)</f>
        <v>672020899</v>
      </c>
      <c r="M89" s="53"/>
      <c r="N89" s="53"/>
      <c r="O89" s="53"/>
      <c r="AJ89" s="232">
        <v>41409</v>
      </c>
      <c r="AK89" s="233" t="s">
        <v>436</v>
      </c>
      <c r="AL89" s="234" t="s">
        <v>437</v>
      </c>
      <c r="AM89" s="235" t="s">
        <v>438</v>
      </c>
      <c r="AN89" s="236" t="s">
        <v>387</v>
      </c>
      <c r="AO89" s="236">
        <v>230</v>
      </c>
      <c r="AP89" s="235" t="s">
        <v>344</v>
      </c>
      <c r="AQ89" s="237">
        <v>60</v>
      </c>
      <c r="AR89" s="237"/>
      <c r="AS89" s="238">
        <v>4485</v>
      </c>
      <c r="AT89" s="239">
        <f>AU89/AS89*1.1</f>
        <v>44810.700000000004</v>
      </c>
      <c r="AU89" s="240">
        <v>182705445</v>
      </c>
      <c r="AV89" s="241">
        <f>AU89*10%</f>
        <v>18270544.5</v>
      </c>
      <c r="AW89" s="241"/>
      <c r="AX89" s="238">
        <f>AU89+AV89+AW89</f>
        <v>200975989.5</v>
      </c>
      <c r="AY89" s="242" t="s">
        <v>439</v>
      </c>
    </row>
    <row r="90" spans="1:51" ht="16.5" thickTop="1" thickBot="1" x14ac:dyDescent="0.3">
      <c r="E90" s="18" t="s">
        <v>312</v>
      </c>
      <c r="H90" s="51"/>
      <c r="I90" s="51"/>
      <c r="J90" s="184">
        <f>+SUM(J85:J89)</f>
        <v>291750.92000000004</v>
      </c>
      <c r="K90" s="174"/>
      <c r="L90" s="184">
        <f>+SUM(L85:L89)</f>
        <v>5783887250</v>
      </c>
      <c r="M90" s="53"/>
      <c r="N90" s="53"/>
      <c r="O90" s="53"/>
      <c r="AJ90" s="144">
        <v>41421</v>
      </c>
      <c r="AK90" s="145" t="s">
        <v>487</v>
      </c>
      <c r="AL90" s="146" t="s">
        <v>488</v>
      </c>
      <c r="AM90" s="147" t="s">
        <v>489</v>
      </c>
      <c r="AN90" s="148" t="s">
        <v>490</v>
      </c>
      <c r="AO90" s="148">
        <v>230</v>
      </c>
      <c r="AP90" s="147" t="s">
        <v>119</v>
      </c>
      <c r="AQ90" s="149">
        <v>60</v>
      </c>
      <c r="AR90" s="149"/>
      <c r="AS90" s="177">
        <v>4485</v>
      </c>
      <c r="AT90" s="151">
        <f>AU90/AS90*1.1</f>
        <v>44810.700000000004</v>
      </c>
      <c r="AU90" s="178">
        <v>182705445</v>
      </c>
      <c r="AV90" s="153">
        <f>AU90*10%</f>
        <v>18270544.5</v>
      </c>
      <c r="AW90" s="153"/>
      <c r="AX90" s="150">
        <f>AU90+AV90+AW90</f>
        <v>200975989.5</v>
      </c>
      <c r="AY90" s="154" t="s">
        <v>439</v>
      </c>
    </row>
    <row r="91" spans="1:51" ht="15.75" thickTop="1" x14ac:dyDescent="0.25">
      <c r="H91" s="51"/>
      <c r="I91" s="51"/>
      <c r="J91" s="63"/>
      <c r="K91" s="34"/>
      <c r="L91" s="62"/>
      <c r="M91" s="53"/>
      <c r="N91" s="53"/>
      <c r="O91" s="53"/>
      <c r="AJ91" s="144"/>
      <c r="AK91" s="145"/>
      <c r="AL91" s="146"/>
      <c r="AM91" s="147"/>
      <c r="AN91" s="148"/>
      <c r="AO91" s="148"/>
      <c r="AP91" s="147"/>
      <c r="AQ91" s="149"/>
      <c r="AR91" s="149"/>
      <c r="AS91" s="343">
        <f>SUM(AS89:AS90)</f>
        <v>8970</v>
      </c>
      <c r="AT91" s="151"/>
      <c r="AU91" s="343">
        <f>SUM(AU89:AU90)</f>
        <v>365410890</v>
      </c>
      <c r="AV91" s="153"/>
      <c r="AW91" s="153"/>
      <c r="AX91" s="150"/>
      <c r="AY91" s="154"/>
    </row>
    <row r="92" spans="1:51" x14ac:dyDescent="0.25">
      <c r="H92" s="51"/>
      <c r="I92" s="51"/>
      <c r="J92" s="52" t="e">
        <f>+#REF!</f>
        <v>#REF!</v>
      </c>
      <c r="K92" s="34"/>
      <c r="L92" s="52" t="e">
        <f>+#REF!</f>
        <v>#REF!</v>
      </c>
      <c r="M92" s="53"/>
      <c r="N92" s="53"/>
      <c r="O92" s="53"/>
      <c r="AJ92" s="220">
        <v>41410</v>
      </c>
      <c r="AK92" s="221" t="s">
        <v>392</v>
      </c>
      <c r="AL92" s="222" t="s">
        <v>393</v>
      </c>
      <c r="AM92" s="223" t="s">
        <v>394</v>
      </c>
      <c r="AN92" s="224" t="s">
        <v>395</v>
      </c>
      <c r="AO92" s="224">
        <v>80</v>
      </c>
      <c r="AP92" s="223" t="s">
        <v>344</v>
      </c>
      <c r="AQ92" s="225">
        <v>63</v>
      </c>
      <c r="AR92" s="225"/>
      <c r="AS92" s="226">
        <v>1638</v>
      </c>
      <c r="AT92" s="227">
        <f>(AU92/AS92)*1.101</f>
        <v>9358.5</v>
      </c>
      <c r="AU92" s="228">
        <v>13923000</v>
      </c>
      <c r="AV92" s="226">
        <f>AU92*10%</f>
        <v>1392300</v>
      </c>
      <c r="AW92" s="226">
        <f>AU92*0.1%</f>
        <v>13923</v>
      </c>
      <c r="AX92" s="226">
        <f>AU92+AV92+AW92</f>
        <v>15329223</v>
      </c>
      <c r="AY92" s="229" t="s">
        <v>396</v>
      </c>
    </row>
    <row r="93" spans="1:51" x14ac:dyDescent="0.25">
      <c r="H93" s="51"/>
      <c r="I93" s="51"/>
      <c r="J93" s="62"/>
      <c r="K93" s="34"/>
      <c r="L93" s="62"/>
      <c r="M93" s="53"/>
      <c r="N93" s="53"/>
      <c r="O93" s="53"/>
      <c r="AJ93" s="220"/>
      <c r="AK93" s="221"/>
      <c r="AL93" s="222"/>
      <c r="AM93" s="223"/>
      <c r="AN93" s="224"/>
      <c r="AO93" s="224"/>
      <c r="AP93" s="223"/>
      <c r="AQ93" s="225"/>
      <c r="AR93" s="225"/>
      <c r="AS93" s="226"/>
      <c r="AT93" s="227"/>
      <c r="AU93" s="228"/>
      <c r="AV93" s="226"/>
      <c r="AW93" s="226"/>
      <c r="AX93" s="226"/>
      <c r="AY93" s="229"/>
    </row>
    <row r="94" spans="1:51" x14ac:dyDescent="0.25">
      <c r="H94" s="51"/>
      <c r="I94" s="51"/>
      <c r="J94" s="62"/>
      <c r="K94" s="34"/>
      <c r="L94" s="62"/>
      <c r="M94" s="53"/>
      <c r="N94" s="53"/>
      <c r="O94" s="53"/>
      <c r="AJ94" s="118">
        <v>41396</v>
      </c>
      <c r="AK94" s="119" t="s">
        <v>321</v>
      </c>
      <c r="AL94" s="120" t="s">
        <v>322</v>
      </c>
      <c r="AM94" s="121" t="s">
        <v>327</v>
      </c>
      <c r="AN94" s="123" t="s">
        <v>323</v>
      </c>
      <c r="AO94" s="123">
        <v>53</v>
      </c>
      <c r="AP94" s="121" t="s">
        <v>324</v>
      </c>
      <c r="AQ94" s="124">
        <v>420</v>
      </c>
      <c r="AR94" s="124"/>
      <c r="AS94" s="125">
        <v>5514.6</v>
      </c>
      <c r="AT94" s="126">
        <f t="shared" ref="AT94:AT100" si="40">(AU94/AS94)*1.101</f>
        <v>3262.2630399303662</v>
      </c>
      <c r="AU94" s="127">
        <v>16339760</v>
      </c>
      <c r="AV94" s="125">
        <f t="shared" ref="AV94:AV100" si="41">AU94*10%</f>
        <v>1633976</v>
      </c>
      <c r="AW94" s="125">
        <f t="shared" ref="AW94:AW100" si="42">AU94*0.1%</f>
        <v>16339.76</v>
      </c>
      <c r="AX94" s="125">
        <f t="shared" ref="AX94:AX100" si="43">AU94+AV94+AW94</f>
        <v>17990075.760000002</v>
      </c>
      <c r="AY94" s="128" t="s">
        <v>383</v>
      </c>
    </row>
    <row r="95" spans="1:51" x14ac:dyDescent="0.25">
      <c r="H95" s="51"/>
      <c r="I95" s="51"/>
      <c r="J95" s="62"/>
      <c r="K95" s="62"/>
      <c r="L95" s="62"/>
      <c r="M95" s="53"/>
      <c r="N95" s="53"/>
      <c r="O95" s="53"/>
      <c r="AJ95" s="210">
        <v>41407</v>
      </c>
      <c r="AK95" s="211" t="s">
        <v>372</v>
      </c>
      <c r="AL95" s="212" t="s">
        <v>374</v>
      </c>
      <c r="AM95" s="213" t="s">
        <v>375</v>
      </c>
      <c r="AN95" s="214" t="s">
        <v>323</v>
      </c>
      <c r="AO95" s="214">
        <v>53</v>
      </c>
      <c r="AP95" s="213" t="s">
        <v>324</v>
      </c>
      <c r="AQ95" s="215">
        <v>420</v>
      </c>
      <c r="AR95" s="215"/>
      <c r="AS95" s="216">
        <v>5514.6</v>
      </c>
      <c r="AT95" s="217">
        <f t="shared" si="40"/>
        <v>3262.2630399303662</v>
      </c>
      <c r="AU95" s="218">
        <v>16339760</v>
      </c>
      <c r="AV95" s="216">
        <f t="shared" si="41"/>
        <v>1633976</v>
      </c>
      <c r="AW95" s="216">
        <f t="shared" si="42"/>
        <v>16339.76</v>
      </c>
      <c r="AX95" s="216">
        <f t="shared" si="43"/>
        <v>17990075.760000002</v>
      </c>
      <c r="AY95" s="219" t="s">
        <v>383</v>
      </c>
    </row>
    <row r="96" spans="1:51" x14ac:dyDescent="0.25">
      <c r="H96" s="51"/>
      <c r="I96" s="51"/>
      <c r="J96" s="62"/>
      <c r="K96" s="62"/>
      <c r="L96" s="62"/>
      <c r="M96" s="53"/>
      <c r="N96" s="53"/>
      <c r="O96" s="53"/>
      <c r="AJ96" s="210">
        <v>41408</v>
      </c>
      <c r="AK96" s="211" t="s">
        <v>380</v>
      </c>
      <c r="AL96" s="212" t="s">
        <v>381</v>
      </c>
      <c r="AM96" s="213" t="s">
        <v>382</v>
      </c>
      <c r="AN96" s="214" t="s">
        <v>323</v>
      </c>
      <c r="AO96" s="214">
        <v>53</v>
      </c>
      <c r="AP96" s="213" t="s">
        <v>324</v>
      </c>
      <c r="AQ96" s="215">
        <v>760</v>
      </c>
      <c r="AR96" s="215"/>
      <c r="AS96" s="216">
        <v>9978.7999999999993</v>
      </c>
      <c r="AT96" s="217">
        <f t="shared" si="40"/>
        <v>3262.2629558664371</v>
      </c>
      <c r="AU96" s="218">
        <v>29567184</v>
      </c>
      <c r="AV96" s="216">
        <f t="shared" si="41"/>
        <v>2956718.4000000004</v>
      </c>
      <c r="AW96" s="216">
        <f t="shared" si="42"/>
        <v>29567.184000000001</v>
      </c>
      <c r="AX96" s="216">
        <f t="shared" si="43"/>
        <v>32553469.583999999</v>
      </c>
      <c r="AY96" s="219" t="s">
        <v>383</v>
      </c>
    </row>
    <row r="97" spans="8:51" x14ac:dyDescent="0.25">
      <c r="H97" s="51"/>
      <c r="I97" s="51"/>
      <c r="J97" s="62"/>
      <c r="K97" s="62"/>
      <c r="L97" s="62"/>
      <c r="M97" s="62"/>
      <c r="N97" s="62"/>
      <c r="O97" s="62"/>
      <c r="AJ97" s="220">
        <v>41410</v>
      </c>
      <c r="AK97" s="221" t="s">
        <v>389</v>
      </c>
      <c r="AL97" s="222" t="s">
        <v>390</v>
      </c>
      <c r="AM97" s="223" t="s">
        <v>391</v>
      </c>
      <c r="AN97" s="224" t="s">
        <v>323</v>
      </c>
      <c r="AO97" s="224">
        <v>53</v>
      </c>
      <c r="AP97" s="223" t="s">
        <v>324</v>
      </c>
      <c r="AQ97" s="225">
        <v>400</v>
      </c>
      <c r="AR97" s="225"/>
      <c r="AS97" s="226">
        <v>5252</v>
      </c>
      <c r="AT97" s="227">
        <f t="shared" si="40"/>
        <v>3262.2629999999999</v>
      </c>
      <c r="AU97" s="228">
        <v>15561676</v>
      </c>
      <c r="AV97" s="226">
        <f t="shared" si="41"/>
        <v>1556167.6</v>
      </c>
      <c r="AW97" s="226">
        <f t="shared" si="42"/>
        <v>15561.675999999999</v>
      </c>
      <c r="AX97" s="226">
        <f t="shared" si="43"/>
        <v>17133405.276000001</v>
      </c>
      <c r="AY97" s="229" t="s">
        <v>383</v>
      </c>
    </row>
    <row r="98" spans="8:51" x14ac:dyDescent="0.25">
      <c r="H98" s="51"/>
      <c r="I98" s="51"/>
      <c r="J98" s="62"/>
      <c r="K98" s="62"/>
      <c r="L98" s="62"/>
      <c r="M98" s="62"/>
      <c r="N98" s="62"/>
      <c r="O98" s="62"/>
      <c r="AJ98" s="220">
        <v>41415</v>
      </c>
      <c r="AK98" s="221" t="s">
        <v>495</v>
      </c>
      <c r="AL98" s="222" t="s">
        <v>497</v>
      </c>
      <c r="AM98" s="223" t="s">
        <v>498</v>
      </c>
      <c r="AN98" s="224" t="s">
        <v>323</v>
      </c>
      <c r="AO98" s="224">
        <v>53</v>
      </c>
      <c r="AP98" s="223" t="s">
        <v>324</v>
      </c>
      <c r="AQ98" s="225">
        <v>420</v>
      </c>
      <c r="AR98" s="225"/>
      <c r="AS98" s="226">
        <v>5514.6</v>
      </c>
      <c r="AT98" s="227">
        <f t="shared" si="40"/>
        <v>3262.2630399303662</v>
      </c>
      <c r="AU98" s="228">
        <v>16339760</v>
      </c>
      <c r="AV98" s="226">
        <f t="shared" si="41"/>
        <v>1633976</v>
      </c>
      <c r="AW98" s="226">
        <f t="shared" si="42"/>
        <v>16339.76</v>
      </c>
      <c r="AX98" s="226">
        <f t="shared" si="43"/>
        <v>17990075.760000002</v>
      </c>
      <c r="AY98" s="229" t="s">
        <v>383</v>
      </c>
    </row>
    <row r="99" spans="8:51" x14ac:dyDescent="0.25">
      <c r="H99" s="65"/>
      <c r="I99" s="65"/>
      <c r="J99" s="62"/>
      <c r="K99" s="62"/>
      <c r="L99" s="62"/>
      <c r="M99" s="62"/>
      <c r="N99" s="62"/>
      <c r="O99" s="62"/>
      <c r="AJ99" s="118">
        <v>41423</v>
      </c>
      <c r="AK99" s="119" t="s">
        <v>506</v>
      </c>
      <c r="AL99" s="120" t="s">
        <v>518</v>
      </c>
      <c r="AM99" s="121" t="s">
        <v>508</v>
      </c>
      <c r="AN99" s="123" t="s">
        <v>323</v>
      </c>
      <c r="AO99" s="123">
        <v>53</v>
      </c>
      <c r="AP99" s="121" t="s">
        <v>324</v>
      </c>
      <c r="AQ99" s="124">
        <v>480</v>
      </c>
      <c r="AR99" s="124"/>
      <c r="AS99" s="125">
        <v>6302.4</v>
      </c>
      <c r="AT99" s="126">
        <f t="shared" si="40"/>
        <v>3262.2629650609297</v>
      </c>
      <c r="AU99" s="127">
        <v>18674011</v>
      </c>
      <c r="AV99" s="125">
        <f t="shared" si="41"/>
        <v>1867401.1</v>
      </c>
      <c r="AW99" s="125">
        <f t="shared" si="42"/>
        <v>18674.010999999999</v>
      </c>
      <c r="AX99" s="125">
        <f t="shared" si="43"/>
        <v>20560086.111000001</v>
      </c>
      <c r="AY99" s="128" t="s">
        <v>383</v>
      </c>
    </row>
    <row r="100" spans="8:51" ht="15.75" thickBot="1" x14ac:dyDescent="0.3">
      <c r="H100" s="65"/>
      <c r="I100" s="65"/>
      <c r="M100" s="62"/>
      <c r="N100" s="62"/>
      <c r="O100" s="62"/>
      <c r="AJ100" s="118">
        <v>41425</v>
      </c>
      <c r="AK100" s="119" t="s">
        <v>553</v>
      </c>
      <c r="AL100" s="120" t="s">
        <v>557</v>
      </c>
      <c r="AM100" s="121" t="s">
        <v>555</v>
      </c>
      <c r="AN100" s="123" t="s">
        <v>323</v>
      </c>
      <c r="AO100" s="123">
        <v>53</v>
      </c>
      <c r="AP100" s="121" t="s">
        <v>324</v>
      </c>
      <c r="AQ100" s="124">
        <v>600</v>
      </c>
      <c r="AR100" s="124"/>
      <c r="AS100" s="131">
        <v>7878</v>
      </c>
      <c r="AT100" s="126">
        <f t="shared" si="40"/>
        <v>3262.2629999999999</v>
      </c>
      <c r="AU100" s="132">
        <v>23342514</v>
      </c>
      <c r="AV100" s="125">
        <f t="shared" si="41"/>
        <v>2334251.4</v>
      </c>
      <c r="AW100" s="125">
        <f t="shared" si="42"/>
        <v>23342.513999999999</v>
      </c>
      <c r="AX100" s="125">
        <f t="shared" si="43"/>
        <v>25700107.913999997</v>
      </c>
      <c r="AY100" s="128" t="s">
        <v>383</v>
      </c>
    </row>
    <row r="101" spans="8:51" ht="15.75" thickTop="1" x14ac:dyDescent="0.25">
      <c r="AJ101" s="185"/>
      <c r="AK101" s="336"/>
      <c r="AL101" s="186"/>
      <c r="AM101" s="337"/>
      <c r="AN101" s="338"/>
      <c r="AO101" s="338"/>
      <c r="AP101" s="337"/>
      <c r="AQ101" s="339"/>
      <c r="AR101" s="339"/>
      <c r="AS101" s="342">
        <f>SUM(AS94:AS100)</f>
        <v>45955</v>
      </c>
      <c r="AT101" s="340"/>
      <c r="AU101" s="342">
        <f>SUM(AU94:AU100)</f>
        <v>136164665</v>
      </c>
      <c r="AV101" s="125"/>
      <c r="AW101" s="125"/>
      <c r="AX101" s="125"/>
      <c r="AY101" s="341"/>
    </row>
    <row r="102" spans="8:51" x14ac:dyDescent="0.25">
      <c r="AJ102" s="345">
        <v>41400</v>
      </c>
      <c r="AK102" s="346" t="s">
        <v>450</v>
      </c>
      <c r="AL102" s="347" t="s">
        <v>451</v>
      </c>
      <c r="AM102" s="348" t="s">
        <v>452</v>
      </c>
      <c r="AN102" s="349" t="s">
        <v>9</v>
      </c>
      <c r="AO102" s="349">
        <v>28</v>
      </c>
      <c r="AP102" s="348" t="s">
        <v>149</v>
      </c>
      <c r="AQ102" s="350">
        <v>1000</v>
      </c>
      <c r="AR102" s="350"/>
      <c r="AS102" s="334">
        <f>AQ102*5.46</f>
        <v>5460</v>
      </c>
      <c r="AT102" s="351">
        <f>AU102/AQ102*1.101</f>
        <v>72999.999360000002</v>
      </c>
      <c r="AU102" s="334">
        <v>66303360</v>
      </c>
      <c r="AV102" s="334">
        <f>AU102*10%</f>
        <v>6630336</v>
      </c>
      <c r="AW102" s="334">
        <f>AU102*0.1%</f>
        <v>66303.360000000001</v>
      </c>
      <c r="AX102" s="334">
        <f>AU102+AV102+AW102</f>
        <v>72999999.359999999</v>
      </c>
      <c r="AY102" s="351" t="s">
        <v>453</v>
      </c>
    </row>
    <row r="103" spans="8:51" ht="15.75" x14ac:dyDescent="0.25">
      <c r="AJ103" s="352"/>
      <c r="AK103" s="353"/>
      <c r="AL103" s="353"/>
      <c r="AM103" s="353"/>
      <c r="AN103" s="353"/>
      <c r="AO103" s="353"/>
      <c r="AP103" s="353"/>
      <c r="AQ103" s="354"/>
      <c r="AR103" s="354"/>
      <c r="AS103" s="355"/>
      <c r="AT103" s="354"/>
      <c r="AU103" s="354"/>
      <c r="AV103" s="354"/>
      <c r="AW103" s="354"/>
      <c r="AX103" s="354"/>
      <c r="AY103" s="356"/>
    </row>
    <row r="107" spans="8:51" x14ac:dyDescent="0.25">
      <c r="AO107" s="171" t="s">
        <v>564</v>
      </c>
      <c r="AP107" s="171"/>
      <c r="AQ107" s="171"/>
      <c r="AR107" s="171"/>
      <c r="AS107" s="344">
        <f>AS102+AS101+AS92+AS91+AS88+AS55+AS51+AS49+AS48+AS44+AS43+AS39+AS37+AS35+AS34+AS30+AS28+AS27+AS17+AS12+AS10+AS8+AS7+AS2</f>
        <v>291750.92000000004</v>
      </c>
      <c r="AT107" s="171"/>
      <c r="AU107" s="344">
        <f>AU102+AU101+AU92+AU91+AU88+AU55+AU51+AU49+AU48+AU44+AU43+AU39+AU37+AU35+AU34+AU30+AU28+AU27+AU17+AU12+AU10+AU8+AU7+AU2</f>
        <v>5783887250</v>
      </c>
    </row>
  </sheetData>
  <sortState ref="AJ46:AY95">
    <sortCondition ref="AY46"/>
  </sortState>
  <pageMargins left="0.7" right="0.7" top="0.75" bottom="0.75" header="0.3" footer="0.3"/>
  <pageSetup orientation="portrait" horizontalDpi="4294967293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16"/>
  <sheetViews>
    <sheetView zoomScale="80" zoomScaleNormal="80" workbookViewId="0">
      <selection activeCell="A2" sqref="A2:A96"/>
    </sheetView>
  </sheetViews>
  <sheetFormatPr defaultRowHeight="15" x14ac:dyDescent="0.25"/>
  <cols>
    <col min="1" max="1" width="15.7109375" style="265" bestFit="1" customWidth="1"/>
    <col min="2" max="2" width="8.85546875" style="265" bestFit="1" customWidth="1"/>
    <col min="3" max="3" width="10.7109375" style="265" bestFit="1" customWidth="1"/>
    <col min="4" max="4" width="13.7109375" style="265" bestFit="1" customWidth="1"/>
    <col min="5" max="5" width="27.85546875" style="265" customWidth="1"/>
    <col min="6" max="6" width="5.7109375" style="265" customWidth="1"/>
    <col min="7" max="7" width="11" style="265" bestFit="1" customWidth="1"/>
    <col min="8" max="8" width="10.85546875" style="265" customWidth="1"/>
    <col min="9" max="9" width="11" style="265" customWidth="1"/>
    <col min="10" max="10" width="14.140625" style="265" bestFit="1" customWidth="1"/>
    <col min="11" max="11" width="17.140625" style="265" bestFit="1" customWidth="1"/>
    <col min="12" max="12" width="18.5703125" style="265" bestFit="1" customWidth="1"/>
    <col min="13" max="13" width="15.140625" style="265" bestFit="1" customWidth="1"/>
    <col min="14" max="14" width="12.7109375" style="265" bestFit="1" customWidth="1"/>
    <col min="15" max="15" width="23.42578125" style="265" bestFit="1" customWidth="1"/>
    <col min="16" max="16" width="25.5703125" style="265" bestFit="1" customWidth="1"/>
    <col min="17" max="17" width="9.140625" style="265"/>
    <col min="18" max="18" width="15.5703125" style="265" bestFit="1" customWidth="1"/>
    <col min="19" max="19" width="9.140625" style="265"/>
    <col min="20" max="20" width="13.28515625" style="265" bestFit="1" customWidth="1"/>
    <col min="21" max="23" width="9.140625" style="265"/>
    <col min="24" max="24" width="24.42578125" style="265" bestFit="1" customWidth="1"/>
    <col min="25" max="25" width="9.28515625" style="265" bestFit="1" customWidth="1"/>
    <col min="26" max="26" width="9.140625" style="265"/>
    <col min="27" max="28" width="9.28515625" style="265" bestFit="1" customWidth="1"/>
    <col min="29" max="29" width="12.28515625" style="265" bestFit="1" customWidth="1"/>
    <col min="30" max="30" width="18" style="265" bestFit="1" customWidth="1"/>
    <col min="31" max="31" width="18.140625" style="265" bestFit="1" customWidth="1"/>
    <col min="32" max="32" width="15.140625" style="265" customWidth="1"/>
    <col min="33" max="33" width="12.140625" style="265" customWidth="1"/>
    <col min="34" max="34" width="16.28515625" style="265" customWidth="1"/>
    <col min="35" max="35" width="24.5703125" style="265" bestFit="1" customWidth="1"/>
    <col min="36" max="16384" width="9.140625" style="265"/>
  </cols>
  <sheetData>
    <row r="1" spans="1:35" ht="30.75" customHeight="1" x14ac:dyDescent="0.25">
      <c r="A1" s="259" t="s">
        <v>82</v>
      </c>
      <c r="B1" s="260" t="s">
        <v>83</v>
      </c>
      <c r="C1" s="261" t="s">
        <v>84</v>
      </c>
      <c r="D1" s="262" t="s">
        <v>85</v>
      </c>
      <c r="E1" s="261" t="s">
        <v>3</v>
      </c>
      <c r="F1" s="259" t="s">
        <v>2</v>
      </c>
      <c r="G1" s="263" t="s">
        <v>6</v>
      </c>
      <c r="H1" s="259" t="s">
        <v>86</v>
      </c>
      <c r="I1" s="259" t="s">
        <v>87</v>
      </c>
      <c r="J1" s="259" t="s">
        <v>91</v>
      </c>
      <c r="K1" s="264" t="s">
        <v>313</v>
      </c>
      <c r="L1" s="261" t="s">
        <v>314</v>
      </c>
      <c r="M1" s="261" t="s">
        <v>5</v>
      </c>
      <c r="N1" s="261" t="s">
        <v>4</v>
      </c>
      <c r="O1" s="261" t="s">
        <v>89</v>
      </c>
      <c r="P1" s="261" t="s">
        <v>90</v>
      </c>
      <c r="T1" s="259" t="s">
        <v>82</v>
      </c>
      <c r="U1" s="260" t="s">
        <v>83</v>
      </c>
      <c r="V1" s="261" t="s">
        <v>84</v>
      </c>
      <c r="W1" s="262" t="s">
        <v>85</v>
      </c>
      <c r="X1" s="261" t="s">
        <v>3</v>
      </c>
      <c r="Y1" s="259" t="s">
        <v>2</v>
      </c>
      <c r="Z1" s="263" t="s">
        <v>6</v>
      </c>
      <c r="AA1" s="259" t="s">
        <v>86</v>
      </c>
      <c r="AB1" s="259" t="s">
        <v>87</v>
      </c>
      <c r="AC1" s="259" t="s">
        <v>91</v>
      </c>
      <c r="AD1" s="264" t="s">
        <v>313</v>
      </c>
      <c r="AE1" s="261" t="s">
        <v>314</v>
      </c>
      <c r="AF1" s="261" t="s">
        <v>5</v>
      </c>
      <c r="AG1" s="261" t="s">
        <v>4</v>
      </c>
      <c r="AH1" s="261" t="s">
        <v>89</v>
      </c>
      <c r="AI1" s="261" t="s">
        <v>90</v>
      </c>
    </row>
    <row r="2" spans="1:35" x14ac:dyDescent="0.25">
      <c r="A2" s="669">
        <v>41428</v>
      </c>
      <c r="B2" s="271" t="s">
        <v>566</v>
      </c>
      <c r="C2" s="272" t="s">
        <v>567</v>
      </c>
      <c r="D2" s="273" t="s">
        <v>351</v>
      </c>
      <c r="E2" s="358" t="s">
        <v>568</v>
      </c>
      <c r="F2" s="359">
        <v>230</v>
      </c>
      <c r="G2" s="273" t="s">
        <v>344</v>
      </c>
      <c r="H2" s="360">
        <v>29.5</v>
      </c>
      <c r="I2" s="360"/>
      <c r="J2" s="361">
        <v>2205.13</v>
      </c>
      <c r="K2" s="362">
        <f t="shared" ref="K2:K32" si="0">(L2/J2)*1.101</f>
        <v>40000.430985021289</v>
      </c>
      <c r="L2" s="363">
        <v>80114578</v>
      </c>
      <c r="M2" s="361">
        <f>L2*10%</f>
        <v>8011457.8000000007</v>
      </c>
      <c r="N2" s="361">
        <f>L2*0.1%</f>
        <v>80114.578000000009</v>
      </c>
      <c r="O2" s="361">
        <f>L2+M2+N2</f>
        <v>88206150.377999991</v>
      </c>
      <c r="P2" s="364" t="s">
        <v>388</v>
      </c>
      <c r="R2" s="266"/>
      <c r="T2" s="309">
        <v>41434</v>
      </c>
      <c r="U2" s="310" t="s">
        <v>569</v>
      </c>
      <c r="V2" s="311" t="s">
        <v>570</v>
      </c>
      <c r="W2" s="312" t="s">
        <v>571</v>
      </c>
      <c r="X2" s="400" t="s">
        <v>410</v>
      </c>
      <c r="Y2" s="313">
        <v>120</v>
      </c>
      <c r="Z2" s="312" t="s">
        <v>411</v>
      </c>
      <c r="AA2" s="314"/>
      <c r="AB2" s="314">
        <v>40</v>
      </c>
      <c r="AC2" s="315">
        <v>376.8</v>
      </c>
      <c r="AD2" s="316">
        <f>(AE2/AC2)*1.101</f>
        <v>16162.422866242037</v>
      </c>
      <c r="AE2" s="317">
        <v>5531336</v>
      </c>
      <c r="AF2" s="315">
        <f>AE2*10%</f>
        <v>553133.6</v>
      </c>
      <c r="AG2" s="315">
        <f>AE2*0.1%</f>
        <v>5531.3360000000002</v>
      </c>
      <c r="AH2" s="315">
        <f>AE2+AF2+AG2</f>
        <v>6090000.9359999998</v>
      </c>
      <c r="AI2" s="318" t="s">
        <v>416</v>
      </c>
    </row>
    <row r="3" spans="1:35" x14ac:dyDescent="0.25">
      <c r="A3" s="669">
        <v>41434</v>
      </c>
      <c r="B3" s="271" t="s">
        <v>569</v>
      </c>
      <c r="C3" s="272" t="s">
        <v>570</v>
      </c>
      <c r="D3" s="273" t="s">
        <v>571</v>
      </c>
      <c r="E3" s="359" t="s">
        <v>410</v>
      </c>
      <c r="F3" s="359">
        <v>120</v>
      </c>
      <c r="G3" s="273" t="s">
        <v>411</v>
      </c>
      <c r="H3" s="360"/>
      <c r="I3" s="360">
        <v>40</v>
      </c>
      <c r="J3" s="361">
        <v>376.8</v>
      </c>
      <c r="K3" s="362">
        <f t="shared" si="0"/>
        <v>16162.422866242037</v>
      </c>
      <c r="L3" s="363">
        <v>5531336</v>
      </c>
      <c r="M3" s="361">
        <f t="shared" ref="M3:M32" si="1">L3*10%</f>
        <v>553133.6</v>
      </c>
      <c r="N3" s="361">
        <f t="shared" ref="N3:N32" si="2">L3*0.1%</f>
        <v>5531.3360000000002</v>
      </c>
      <c r="O3" s="361">
        <f t="shared" ref="O3:O32" si="3">L3+M3+N3</f>
        <v>6090000.9359999998</v>
      </c>
      <c r="P3" s="364" t="s">
        <v>416</v>
      </c>
      <c r="R3" s="266"/>
      <c r="T3" s="309">
        <v>41436</v>
      </c>
      <c r="U3" s="310" t="s">
        <v>619</v>
      </c>
      <c r="V3" s="311" t="s">
        <v>620</v>
      </c>
      <c r="W3" s="312" t="s">
        <v>621</v>
      </c>
      <c r="X3" s="313" t="s">
        <v>410</v>
      </c>
      <c r="Y3" s="313">
        <v>120</v>
      </c>
      <c r="Z3" s="312" t="s">
        <v>622</v>
      </c>
      <c r="AA3" s="314">
        <v>16</v>
      </c>
      <c r="AB3" s="314"/>
      <c r="AC3" s="315">
        <v>396</v>
      </c>
      <c r="AD3" s="316">
        <f>(AE3/AC3)*1.101</f>
        <v>13151.514507575757</v>
      </c>
      <c r="AE3" s="317">
        <v>4730245</v>
      </c>
      <c r="AF3" s="315">
        <f>AE3*10%</f>
        <v>473024.5</v>
      </c>
      <c r="AG3" s="315">
        <f>AE3*0.1%</f>
        <v>4730.2449999999999</v>
      </c>
      <c r="AH3" s="315">
        <f>AE3+AF3+AG3</f>
        <v>5207999.7450000001</v>
      </c>
      <c r="AI3" s="318" t="s">
        <v>416</v>
      </c>
    </row>
    <row r="4" spans="1:35" ht="15.75" thickBot="1" x14ac:dyDescent="0.3">
      <c r="A4" s="669">
        <v>41430</v>
      </c>
      <c r="B4" s="271" t="s">
        <v>572</v>
      </c>
      <c r="C4" s="272" t="s">
        <v>573</v>
      </c>
      <c r="D4" s="273" t="s">
        <v>574</v>
      </c>
      <c r="E4" s="359" t="s">
        <v>549</v>
      </c>
      <c r="F4" s="359">
        <v>125</v>
      </c>
      <c r="G4" s="273" t="s">
        <v>407</v>
      </c>
      <c r="H4" s="360"/>
      <c r="I4" s="360">
        <v>20</v>
      </c>
      <c r="J4" s="361">
        <v>2056.6</v>
      </c>
      <c r="K4" s="362">
        <f t="shared" si="0"/>
        <v>23199.996723232518</v>
      </c>
      <c r="L4" s="363">
        <v>43336161</v>
      </c>
      <c r="M4" s="361">
        <f t="shared" si="1"/>
        <v>4333616.1000000006</v>
      </c>
      <c r="N4" s="361">
        <f t="shared" si="2"/>
        <v>43336.161</v>
      </c>
      <c r="O4" s="361">
        <f t="shared" si="3"/>
        <v>47713113.261</v>
      </c>
      <c r="P4" s="364" t="s">
        <v>575</v>
      </c>
      <c r="T4" s="309">
        <v>41450</v>
      </c>
      <c r="U4" s="310" t="s">
        <v>760</v>
      </c>
      <c r="V4" s="311" t="s">
        <v>761</v>
      </c>
      <c r="W4" s="312" t="s">
        <v>762</v>
      </c>
      <c r="X4" s="313" t="s">
        <v>410</v>
      </c>
      <c r="Y4" s="313">
        <v>120</v>
      </c>
      <c r="Z4" s="312" t="s">
        <v>411</v>
      </c>
      <c r="AA4" s="314"/>
      <c r="AB4" s="314">
        <v>40</v>
      </c>
      <c r="AC4" s="443">
        <v>376.8</v>
      </c>
      <c r="AD4" s="316">
        <f>(AE4/AC4)*1.101</f>
        <v>16162.419944267514</v>
      </c>
      <c r="AE4" s="444">
        <v>5531335</v>
      </c>
      <c r="AF4" s="315">
        <f>AE4*10%</f>
        <v>553133.5</v>
      </c>
      <c r="AG4" s="315">
        <f>AE4*0.1%</f>
        <v>5531.335</v>
      </c>
      <c r="AH4" s="315">
        <f>AE4+AF4+AG4</f>
        <v>6089999.835</v>
      </c>
      <c r="AI4" s="318" t="s">
        <v>416</v>
      </c>
    </row>
    <row r="5" spans="1:35" ht="15.75" thickTop="1" x14ac:dyDescent="0.25">
      <c r="A5" s="669">
        <v>41399</v>
      </c>
      <c r="B5" s="271" t="s">
        <v>576</v>
      </c>
      <c r="C5" s="272" t="s">
        <v>577</v>
      </c>
      <c r="D5" s="273" t="s">
        <v>578</v>
      </c>
      <c r="E5" s="359" t="s">
        <v>73</v>
      </c>
      <c r="F5" s="359">
        <v>96</v>
      </c>
      <c r="G5" s="273" t="s">
        <v>579</v>
      </c>
      <c r="H5" s="360"/>
      <c r="I5" s="360">
        <v>14</v>
      </c>
      <c r="J5" s="361">
        <v>2008.05</v>
      </c>
      <c r="K5" s="362">
        <f t="shared" si="0"/>
        <v>23199.996976170914</v>
      </c>
      <c r="L5" s="363">
        <v>42313128</v>
      </c>
      <c r="M5" s="361">
        <f t="shared" si="1"/>
        <v>4231312.8</v>
      </c>
      <c r="N5" s="361">
        <f t="shared" si="2"/>
        <v>42313.128000000004</v>
      </c>
      <c r="O5" s="361">
        <f t="shared" si="3"/>
        <v>46586753.927999996</v>
      </c>
      <c r="P5" s="364" t="s">
        <v>575</v>
      </c>
      <c r="T5" s="309"/>
      <c r="U5" s="310"/>
      <c r="V5" s="311"/>
      <c r="W5" s="312"/>
      <c r="X5" s="313"/>
      <c r="Y5" s="313"/>
      <c r="Z5" s="312"/>
      <c r="AA5" s="314"/>
      <c r="AB5" s="314"/>
      <c r="AC5" s="442">
        <f>SUM(AC2:AC4)</f>
        <v>1149.5999999999999</v>
      </c>
      <c r="AD5" s="406"/>
      <c r="AE5" s="442">
        <f>SUM(AE2:AE4)</f>
        <v>15792916</v>
      </c>
      <c r="AF5" s="315"/>
      <c r="AG5" s="315"/>
      <c r="AH5" s="315"/>
      <c r="AI5" s="318"/>
    </row>
    <row r="6" spans="1:35" x14ac:dyDescent="0.25">
      <c r="A6" s="670">
        <v>41430</v>
      </c>
      <c r="B6" s="271" t="s">
        <v>580</v>
      </c>
      <c r="C6" s="272" t="s">
        <v>581</v>
      </c>
      <c r="D6" s="273" t="s">
        <v>582</v>
      </c>
      <c r="E6" s="359" t="s">
        <v>73</v>
      </c>
      <c r="F6" s="359">
        <v>96</v>
      </c>
      <c r="G6" s="273" t="s">
        <v>579</v>
      </c>
      <c r="H6" s="360"/>
      <c r="I6" s="360">
        <v>15</v>
      </c>
      <c r="J6" s="361">
        <v>1998</v>
      </c>
      <c r="K6" s="362">
        <f t="shared" si="0"/>
        <v>23199.997025525525</v>
      </c>
      <c r="L6" s="363">
        <v>42101357</v>
      </c>
      <c r="M6" s="361">
        <f t="shared" si="1"/>
        <v>4210135.7</v>
      </c>
      <c r="N6" s="361">
        <f t="shared" si="2"/>
        <v>42101.357000000004</v>
      </c>
      <c r="O6" s="361">
        <f t="shared" si="3"/>
        <v>46353594.057000004</v>
      </c>
      <c r="P6" s="364" t="s">
        <v>575</v>
      </c>
      <c r="R6" s="266"/>
      <c r="T6" s="309">
        <v>41444</v>
      </c>
      <c r="U6" s="310" t="s">
        <v>729</v>
      </c>
      <c r="V6" s="311" t="s">
        <v>730</v>
      </c>
      <c r="W6" s="312" t="s">
        <v>147</v>
      </c>
      <c r="X6" s="321" t="s">
        <v>648</v>
      </c>
      <c r="Y6" s="321">
        <v>28</v>
      </c>
      <c r="Z6" s="312" t="s">
        <v>649</v>
      </c>
      <c r="AA6" s="322">
        <v>1000</v>
      </c>
      <c r="AB6" s="322"/>
      <c r="AC6" s="323">
        <f>AA6*5.46</f>
        <v>5460</v>
      </c>
      <c r="AD6" s="324">
        <f>AE6/AA6*1.101</f>
        <v>70500.002699999997</v>
      </c>
      <c r="AE6" s="323">
        <v>64032700</v>
      </c>
      <c r="AF6" s="323">
        <f>AE6*10%</f>
        <v>6403270</v>
      </c>
      <c r="AG6" s="323">
        <f>AE6*0.1%</f>
        <v>64032.700000000004</v>
      </c>
      <c r="AH6" s="323">
        <f>AE6+AF6+AG6</f>
        <v>70500002.700000003</v>
      </c>
      <c r="AI6" s="324" t="s">
        <v>731</v>
      </c>
    </row>
    <row r="7" spans="1:35" ht="15.75" thickBot="1" x14ac:dyDescent="0.3">
      <c r="A7" s="669">
        <v>41432</v>
      </c>
      <c r="B7" s="271" t="s">
        <v>586</v>
      </c>
      <c r="C7" s="272" t="s">
        <v>583</v>
      </c>
      <c r="D7" s="273" t="s">
        <v>584</v>
      </c>
      <c r="E7" s="359" t="s">
        <v>585</v>
      </c>
      <c r="F7" s="359">
        <v>80</v>
      </c>
      <c r="G7" s="273" t="s">
        <v>344</v>
      </c>
      <c r="H7" s="360"/>
      <c r="I7" s="360">
        <v>165</v>
      </c>
      <c r="J7" s="361">
        <v>4290</v>
      </c>
      <c r="K7" s="362">
        <f t="shared" si="0"/>
        <v>9358.5</v>
      </c>
      <c r="L7" s="363">
        <v>36465000</v>
      </c>
      <c r="M7" s="361">
        <f t="shared" si="1"/>
        <v>3646500</v>
      </c>
      <c r="N7" s="361">
        <f t="shared" si="2"/>
        <v>36465</v>
      </c>
      <c r="O7" s="361">
        <f t="shared" si="3"/>
        <v>40147965</v>
      </c>
      <c r="P7" s="364" t="s">
        <v>368</v>
      </c>
      <c r="T7" s="309">
        <v>41445</v>
      </c>
      <c r="U7" s="310" t="s">
        <v>737</v>
      </c>
      <c r="V7" s="311" t="s">
        <v>738</v>
      </c>
      <c r="W7" s="312" t="s">
        <v>147</v>
      </c>
      <c r="X7" s="321" t="s">
        <v>648</v>
      </c>
      <c r="Y7" s="321">
        <v>28</v>
      </c>
      <c r="Z7" s="312" t="s">
        <v>649</v>
      </c>
      <c r="AA7" s="322">
        <v>1000</v>
      </c>
      <c r="AB7" s="322"/>
      <c r="AC7" s="331">
        <f>AA7*5.46</f>
        <v>5460</v>
      </c>
      <c r="AD7" s="324">
        <f>AE7/AA7*1.101</f>
        <v>70500.002699999997</v>
      </c>
      <c r="AE7" s="331">
        <v>64032700</v>
      </c>
      <c r="AF7" s="323">
        <f>AE7*10%</f>
        <v>6403270</v>
      </c>
      <c r="AG7" s="323">
        <f>AE7*0.1%</f>
        <v>64032.700000000004</v>
      </c>
      <c r="AH7" s="323">
        <f>AE7+AF7+AG7</f>
        <v>70500002.700000003</v>
      </c>
      <c r="AI7" s="324" t="s">
        <v>731</v>
      </c>
    </row>
    <row r="8" spans="1:35" ht="15.75" thickTop="1" x14ac:dyDescent="0.25">
      <c r="A8" s="669">
        <v>41432</v>
      </c>
      <c r="B8" s="271" t="s">
        <v>587</v>
      </c>
      <c r="C8" s="272" t="s">
        <v>588</v>
      </c>
      <c r="D8" s="273" t="s">
        <v>584</v>
      </c>
      <c r="E8" s="359" t="s">
        <v>585</v>
      </c>
      <c r="F8" s="359">
        <v>80</v>
      </c>
      <c r="G8" s="273" t="s">
        <v>344</v>
      </c>
      <c r="H8" s="360"/>
      <c r="I8" s="360">
        <v>178</v>
      </c>
      <c r="J8" s="361">
        <v>4628</v>
      </c>
      <c r="K8" s="362">
        <f t="shared" si="0"/>
        <v>9358.5</v>
      </c>
      <c r="L8" s="363">
        <v>39338000</v>
      </c>
      <c r="M8" s="361">
        <f t="shared" si="1"/>
        <v>3933800</v>
      </c>
      <c r="N8" s="361">
        <f t="shared" si="2"/>
        <v>39338</v>
      </c>
      <c r="O8" s="361">
        <f t="shared" si="3"/>
        <v>43311138</v>
      </c>
      <c r="P8" s="364" t="s">
        <v>368</v>
      </c>
      <c r="R8" s="267"/>
      <c r="T8" s="309"/>
      <c r="U8" s="310"/>
      <c r="V8" s="311"/>
      <c r="W8" s="312"/>
      <c r="X8" s="321"/>
      <c r="Y8" s="321"/>
      <c r="Z8" s="312"/>
      <c r="AA8" s="322"/>
      <c r="AB8" s="322"/>
      <c r="AC8" s="445">
        <f>SUM(AC6:AC7)</f>
        <v>10920</v>
      </c>
      <c r="AD8" s="408"/>
      <c r="AE8" s="445">
        <f>SUM(AE6:AE7)</f>
        <v>128065400</v>
      </c>
      <c r="AF8" s="323"/>
      <c r="AG8" s="323"/>
      <c r="AH8" s="323"/>
      <c r="AI8" s="324"/>
    </row>
    <row r="9" spans="1:35" x14ac:dyDescent="0.25">
      <c r="A9" s="669">
        <v>41432</v>
      </c>
      <c r="B9" s="271" t="s">
        <v>589</v>
      </c>
      <c r="C9" s="272" t="s">
        <v>590</v>
      </c>
      <c r="D9" s="273" t="s">
        <v>591</v>
      </c>
      <c r="E9" s="359" t="s">
        <v>592</v>
      </c>
      <c r="F9" s="359">
        <v>53</v>
      </c>
      <c r="G9" s="273" t="s">
        <v>324</v>
      </c>
      <c r="H9" s="360">
        <v>420</v>
      </c>
      <c r="I9" s="360"/>
      <c r="J9" s="361">
        <v>5514.6</v>
      </c>
      <c r="K9" s="362">
        <f t="shared" si="0"/>
        <v>3262.2630399303662</v>
      </c>
      <c r="L9" s="363">
        <v>16339760</v>
      </c>
      <c r="M9" s="361">
        <f t="shared" si="1"/>
        <v>1633976</v>
      </c>
      <c r="N9" s="361">
        <f t="shared" si="2"/>
        <v>16339.76</v>
      </c>
      <c r="O9" s="361">
        <f t="shared" si="3"/>
        <v>17990075.760000002</v>
      </c>
      <c r="P9" s="364" t="s">
        <v>593</v>
      </c>
      <c r="R9" s="267"/>
      <c r="T9" s="309">
        <v>41436</v>
      </c>
      <c r="U9" s="310" t="s">
        <v>615</v>
      </c>
      <c r="V9" s="311" t="s">
        <v>616</v>
      </c>
      <c r="W9" s="312" t="s">
        <v>617</v>
      </c>
      <c r="X9" s="313" t="s">
        <v>410</v>
      </c>
      <c r="Y9" s="313">
        <v>120</v>
      </c>
      <c r="Z9" s="312" t="s">
        <v>411</v>
      </c>
      <c r="AA9" s="314"/>
      <c r="AB9" s="314">
        <v>3</v>
      </c>
      <c r="AC9" s="405">
        <v>28.26</v>
      </c>
      <c r="AD9" s="316">
        <f>(AE9/AC9)*1.101</f>
        <v>19639.058280254776</v>
      </c>
      <c r="AE9" s="409">
        <v>504087</v>
      </c>
      <c r="AF9" s="315">
        <f>AE9*10%</f>
        <v>50408.700000000004</v>
      </c>
      <c r="AG9" s="315">
        <f>AE9*0.1%</f>
        <v>504.08699999999999</v>
      </c>
      <c r="AH9" s="315">
        <f>AE9+AF9+AG9</f>
        <v>554999.78700000001</v>
      </c>
      <c r="AI9" s="318" t="s">
        <v>618</v>
      </c>
    </row>
    <row r="10" spans="1:35" x14ac:dyDescent="0.25">
      <c r="A10" s="669">
        <v>41432</v>
      </c>
      <c r="B10" s="271" t="s">
        <v>594</v>
      </c>
      <c r="C10" s="272" t="s">
        <v>595</v>
      </c>
      <c r="D10" s="273" t="s">
        <v>596</v>
      </c>
      <c r="E10" s="359" t="s">
        <v>343</v>
      </c>
      <c r="F10" s="359">
        <v>58</v>
      </c>
      <c r="G10" s="273" t="s">
        <v>344</v>
      </c>
      <c r="H10" s="360">
        <v>15</v>
      </c>
      <c r="I10" s="360"/>
      <c r="J10" s="361">
        <v>282.75</v>
      </c>
      <c r="K10" s="362">
        <f t="shared" si="0"/>
        <v>8700.26749071618</v>
      </c>
      <c r="L10" s="363">
        <v>2234333</v>
      </c>
      <c r="M10" s="361">
        <f t="shared" si="1"/>
        <v>223433.30000000002</v>
      </c>
      <c r="N10" s="361">
        <f t="shared" si="2"/>
        <v>2234.3330000000001</v>
      </c>
      <c r="O10" s="361">
        <f t="shared" si="3"/>
        <v>2460000.6329999999</v>
      </c>
      <c r="P10" s="364" t="s">
        <v>597</v>
      </c>
      <c r="T10" s="309"/>
      <c r="U10" s="310"/>
      <c r="V10" s="311"/>
      <c r="W10" s="312"/>
      <c r="X10" s="313"/>
      <c r="Y10" s="313"/>
      <c r="Z10" s="312"/>
      <c r="AA10" s="314"/>
      <c r="AB10" s="314"/>
      <c r="AC10" s="405"/>
      <c r="AD10" s="316"/>
      <c r="AE10" s="409"/>
      <c r="AF10" s="315"/>
      <c r="AG10" s="315"/>
      <c r="AH10" s="315"/>
      <c r="AI10" s="318"/>
    </row>
    <row r="11" spans="1:35" x14ac:dyDescent="0.25">
      <c r="A11" s="669">
        <v>41432</v>
      </c>
      <c r="B11" s="271" t="s">
        <v>598</v>
      </c>
      <c r="C11" s="272" t="s">
        <v>599</v>
      </c>
      <c r="D11" s="273" t="s">
        <v>600</v>
      </c>
      <c r="E11" s="359" t="s">
        <v>549</v>
      </c>
      <c r="F11" s="359">
        <v>125</v>
      </c>
      <c r="G11" s="273" t="s">
        <v>407</v>
      </c>
      <c r="H11" s="360"/>
      <c r="I11" s="360">
        <v>10</v>
      </c>
      <c r="J11" s="361">
        <v>1043.0999999999999</v>
      </c>
      <c r="K11" s="362">
        <f t="shared" si="0"/>
        <v>23199.996301409261</v>
      </c>
      <c r="L11" s="363">
        <v>21979942</v>
      </c>
      <c r="M11" s="361">
        <f t="shared" si="1"/>
        <v>2197994.2000000002</v>
      </c>
      <c r="N11" s="361">
        <f t="shared" si="2"/>
        <v>21979.941999999999</v>
      </c>
      <c r="O11" s="361">
        <f t="shared" si="3"/>
        <v>24199916.142000001</v>
      </c>
      <c r="P11" s="364" t="s">
        <v>575</v>
      </c>
      <c r="T11" s="309">
        <v>41443</v>
      </c>
      <c r="U11" s="310" t="s">
        <v>676</v>
      </c>
      <c r="V11" s="311" t="s">
        <v>677</v>
      </c>
      <c r="W11" s="312" t="s">
        <v>678</v>
      </c>
      <c r="X11" s="313" t="s">
        <v>679</v>
      </c>
      <c r="Y11" s="313">
        <v>80</v>
      </c>
      <c r="Z11" s="312" t="s">
        <v>359</v>
      </c>
      <c r="AA11" s="314">
        <v>1</v>
      </c>
      <c r="AB11" s="314"/>
      <c r="AC11" s="405">
        <v>20.98</v>
      </c>
      <c r="AD11" s="316">
        <f>(AE11/AC11)*1.101</f>
        <v>27525</v>
      </c>
      <c r="AE11" s="409">
        <v>524500</v>
      </c>
      <c r="AF11" s="315">
        <f>AE11*10%</f>
        <v>52450</v>
      </c>
      <c r="AG11" s="315">
        <f>AE11*0.1%</f>
        <v>524.5</v>
      </c>
      <c r="AH11" s="315">
        <f>AE11+AF11+AG11</f>
        <v>577474.5</v>
      </c>
      <c r="AI11" s="318" t="s">
        <v>680</v>
      </c>
    </row>
    <row r="12" spans="1:35" x14ac:dyDescent="0.25">
      <c r="A12" s="669">
        <v>41432</v>
      </c>
      <c r="B12" s="271" t="s">
        <v>601</v>
      </c>
      <c r="C12" s="272" t="s">
        <v>602</v>
      </c>
      <c r="D12" s="273" t="s">
        <v>603</v>
      </c>
      <c r="E12" s="359" t="s">
        <v>604</v>
      </c>
      <c r="F12" s="359">
        <v>80</v>
      </c>
      <c r="G12" s="273" t="s">
        <v>344</v>
      </c>
      <c r="H12" s="360">
        <v>150</v>
      </c>
      <c r="I12" s="360"/>
      <c r="J12" s="361">
        <v>3900</v>
      </c>
      <c r="K12" s="362">
        <f t="shared" si="0"/>
        <v>21469.5</v>
      </c>
      <c r="L12" s="363">
        <v>76050000</v>
      </c>
      <c r="M12" s="361">
        <f t="shared" si="1"/>
        <v>7605000</v>
      </c>
      <c r="N12" s="361">
        <f t="shared" si="2"/>
        <v>76050</v>
      </c>
      <c r="O12" s="361">
        <f t="shared" si="3"/>
        <v>83731050</v>
      </c>
      <c r="P12" s="364" t="s">
        <v>605</v>
      </c>
      <c r="T12" s="309"/>
      <c r="U12" s="310"/>
      <c r="V12" s="311"/>
      <c r="W12" s="312"/>
      <c r="X12" s="313"/>
      <c r="Y12" s="313"/>
      <c r="Z12" s="312"/>
      <c r="AA12" s="314"/>
      <c r="AB12" s="314"/>
      <c r="AC12" s="315"/>
      <c r="AD12" s="316"/>
      <c r="AE12" s="317"/>
      <c r="AF12" s="315"/>
      <c r="AG12" s="315"/>
      <c r="AH12" s="315"/>
      <c r="AI12" s="318"/>
    </row>
    <row r="13" spans="1:35" x14ac:dyDescent="0.25">
      <c r="A13" s="671">
        <v>41436</v>
      </c>
      <c r="B13" s="368" t="s">
        <v>606</v>
      </c>
      <c r="C13" s="369" t="s">
        <v>607</v>
      </c>
      <c r="D13" s="370" t="s">
        <v>608</v>
      </c>
      <c r="E13" s="371" t="s">
        <v>609</v>
      </c>
      <c r="F13" s="371">
        <v>80</v>
      </c>
      <c r="G13" s="370" t="s">
        <v>610</v>
      </c>
      <c r="H13" s="372">
        <v>20</v>
      </c>
      <c r="I13" s="372"/>
      <c r="J13" s="373">
        <v>494</v>
      </c>
      <c r="K13" s="374">
        <f t="shared" si="0"/>
        <v>3441.2958522267204</v>
      </c>
      <c r="L13" s="375">
        <v>1544051</v>
      </c>
      <c r="M13" s="373">
        <f t="shared" si="1"/>
        <v>154405.1</v>
      </c>
      <c r="N13" s="373">
        <f t="shared" si="2"/>
        <v>1544.0509999999999</v>
      </c>
      <c r="O13" s="373">
        <f t="shared" si="3"/>
        <v>1700000.1510000001</v>
      </c>
      <c r="P13" s="376" t="s">
        <v>611</v>
      </c>
      <c r="T13" s="309">
        <v>41444</v>
      </c>
      <c r="U13" s="310" t="s">
        <v>735</v>
      </c>
      <c r="V13" s="311" t="s">
        <v>733</v>
      </c>
      <c r="W13" s="312" t="s">
        <v>157</v>
      </c>
      <c r="X13" s="321" t="s">
        <v>648</v>
      </c>
      <c r="Y13" s="321">
        <v>28</v>
      </c>
      <c r="Z13" s="312" t="s">
        <v>649</v>
      </c>
      <c r="AA13" s="322">
        <v>1000</v>
      </c>
      <c r="AB13" s="322"/>
      <c r="AC13" s="323">
        <f>AA13*5.46</f>
        <v>5460</v>
      </c>
      <c r="AD13" s="324">
        <f>AE13/AA13*1.101</f>
        <v>70999.999830000001</v>
      </c>
      <c r="AE13" s="323">
        <v>64486830</v>
      </c>
      <c r="AF13" s="323">
        <f>AE13*10%</f>
        <v>6448683</v>
      </c>
      <c r="AG13" s="323">
        <f>AE13*0.1%</f>
        <v>64486.83</v>
      </c>
      <c r="AH13" s="323">
        <f>AE13+AF13+AG13</f>
        <v>70999999.829999998</v>
      </c>
      <c r="AI13" s="324" t="s">
        <v>736</v>
      </c>
    </row>
    <row r="14" spans="1:35" ht="15.75" thickBot="1" x14ac:dyDescent="0.3">
      <c r="A14" s="671">
        <v>41436</v>
      </c>
      <c r="B14" s="368" t="s">
        <v>612</v>
      </c>
      <c r="C14" s="369" t="s">
        <v>613</v>
      </c>
      <c r="D14" s="370" t="s">
        <v>614</v>
      </c>
      <c r="E14" s="371" t="s">
        <v>592</v>
      </c>
      <c r="F14" s="371">
        <v>53</v>
      </c>
      <c r="G14" s="370" t="s">
        <v>324</v>
      </c>
      <c r="H14" s="372">
        <v>160</v>
      </c>
      <c r="I14" s="372"/>
      <c r="J14" s="373">
        <v>2100.8000000000002</v>
      </c>
      <c r="K14" s="374">
        <f t="shared" si="0"/>
        <v>3262.2627903655743</v>
      </c>
      <c r="L14" s="375">
        <v>6224670</v>
      </c>
      <c r="M14" s="373">
        <f t="shared" si="1"/>
        <v>622467</v>
      </c>
      <c r="N14" s="373">
        <f t="shared" si="2"/>
        <v>6224.67</v>
      </c>
      <c r="O14" s="373">
        <f t="shared" si="3"/>
        <v>6853361.6699999999</v>
      </c>
      <c r="P14" s="376" t="s">
        <v>593</v>
      </c>
      <c r="T14" s="309">
        <v>41449</v>
      </c>
      <c r="U14" s="310" t="s">
        <v>770</v>
      </c>
      <c r="V14" s="311" t="s">
        <v>771</v>
      </c>
      <c r="W14" s="312" t="s">
        <v>161</v>
      </c>
      <c r="X14" s="321" t="s">
        <v>648</v>
      </c>
      <c r="Y14" s="321">
        <v>28</v>
      </c>
      <c r="Z14" s="312" t="s">
        <v>649</v>
      </c>
      <c r="AA14" s="322">
        <v>1500</v>
      </c>
      <c r="AB14" s="322"/>
      <c r="AC14" s="331">
        <f>AA14*5.46</f>
        <v>8190</v>
      </c>
      <c r="AD14" s="324">
        <f>AE14/AA14*1.101</f>
        <v>70999.999830000001</v>
      </c>
      <c r="AE14" s="331">
        <v>96730245</v>
      </c>
      <c r="AF14" s="323">
        <f>AE14*10%</f>
        <v>9673024.5</v>
      </c>
      <c r="AG14" s="323">
        <f>AE14*0.1%</f>
        <v>96730.244999999995</v>
      </c>
      <c r="AH14" s="323">
        <f>AE14+AF14+AG14</f>
        <v>106499999.745</v>
      </c>
      <c r="AI14" s="324" t="s">
        <v>736</v>
      </c>
    </row>
    <row r="15" spans="1:35" ht="15.75" thickTop="1" x14ac:dyDescent="0.25">
      <c r="A15" s="671">
        <v>41436</v>
      </c>
      <c r="B15" s="368" t="s">
        <v>615</v>
      </c>
      <c r="C15" s="369" t="s">
        <v>616</v>
      </c>
      <c r="D15" s="370" t="s">
        <v>617</v>
      </c>
      <c r="E15" s="371" t="s">
        <v>410</v>
      </c>
      <c r="F15" s="371">
        <v>120</v>
      </c>
      <c r="G15" s="370" t="s">
        <v>411</v>
      </c>
      <c r="H15" s="372"/>
      <c r="I15" s="372">
        <v>3</v>
      </c>
      <c r="J15" s="373">
        <v>28.26</v>
      </c>
      <c r="K15" s="374">
        <f t="shared" si="0"/>
        <v>19639.058280254776</v>
      </c>
      <c r="L15" s="375">
        <v>504087</v>
      </c>
      <c r="M15" s="373">
        <f t="shared" si="1"/>
        <v>50408.700000000004</v>
      </c>
      <c r="N15" s="373">
        <f t="shared" si="2"/>
        <v>504.08699999999999</v>
      </c>
      <c r="O15" s="373">
        <f t="shared" si="3"/>
        <v>554999.78700000001</v>
      </c>
      <c r="P15" s="376" t="s">
        <v>618</v>
      </c>
      <c r="T15" s="309"/>
      <c r="U15" s="310"/>
      <c r="V15" s="311"/>
      <c r="W15" s="312"/>
      <c r="X15" s="321"/>
      <c r="Y15" s="321"/>
      <c r="Z15" s="312"/>
      <c r="AA15" s="322"/>
      <c r="AB15" s="322"/>
      <c r="AC15" s="445">
        <f>SUM(AC13:AC14)</f>
        <v>13650</v>
      </c>
      <c r="AD15" s="408"/>
      <c r="AE15" s="445">
        <f>SUM(AE13:AE14)</f>
        <v>161217075</v>
      </c>
      <c r="AF15" s="323"/>
      <c r="AG15" s="323"/>
      <c r="AH15" s="323"/>
      <c r="AI15" s="324"/>
    </row>
    <row r="16" spans="1:35" x14ac:dyDescent="0.25">
      <c r="A16" s="671">
        <v>41436</v>
      </c>
      <c r="B16" s="368" t="s">
        <v>619</v>
      </c>
      <c r="C16" s="369" t="s">
        <v>620</v>
      </c>
      <c r="D16" s="370" t="s">
        <v>621</v>
      </c>
      <c r="E16" s="371" t="s">
        <v>410</v>
      </c>
      <c r="F16" s="371">
        <v>120</v>
      </c>
      <c r="G16" s="370" t="s">
        <v>622</v>
      </c>
      <c r="H16" s="372">
        <v>16</v>
      </c>
      <c r="I16" s="372"/>
      <c r="J16" s="373">
        <v>396</v>
      </c>
      <c r="K16" s="374">
        <f t="shared" si="0"/>
        <v>13151.514507575757</v>
      </c>
      <c r="L16" s="375">
        <v>4730245</v>
      </c>
      <c r="M16" s="373">
        <f t="shared" si="1"/>
        <v>473024.5</v>
      </c>
      <c r="N16" s="373">
        <f t="shared" si="2"/>
        <v>4730.2449999999999</v>
      </c>
      <c r="O16" s="373">
        <f t="shared" si="3"/>
        <v>5207999.7450000001</v>
      </c>
      <c r="P16" s="376" t="s">
        <v>416</v>
      </c>
      <c r="R16" s="266"/>
      <c r="T16" s="309">
        <v>41430</v>
      </c>
      <c r="U16" s="310" t="s">
        <v>572</v>
      </c>
      <c r="V16" s="311" t="s">
        <v>573</v>
      </c>
      <c r="W16" s="312" t="s">
        <v>574</v>
      </c>
      <c r="X16" s="313" t="s">
        <v>549</v>
      </c>
      <c r="Y16" s="313">
        <v>125</v>
      </c>
      <c r="Z16" s="312" t="s">
        <v>407</v>
      </c>
      <c r="AA16" s="314"/>
      <c r="AB16" s="314">
        <v>20</v>
      </c>
      <c r="AC16" s="315">
        <v>2056.6</v>
      </c>
      <c r="AD16" s="316">
        <f t="shared" ref="AD16:AD23" si="4">(AE16/AC16)*1.101</f>
        <v>23199.996723232518</v>
      </c>
      <c r="AE16" s="317">
        <v>43336161</v>
      </c>
      <c r="AF16" s="315">
        <f t="shared" ref="AF16:AF23" si="5">AE16*10%</f>
        <v>4333616.1000000006</v>
      </c>
      <c r="AG16" s="315">
        <f t="shared" ref="AG16:AG23" si="6">AE16*0.1%</f>
        <v>43336.161</v>
      </c>
      <c r="AH16" s="315">
        <f t="shared" ref="AH16:AH23" si="7">AE16+AF16+AG16</f>
        <v>47713113.261</v>
      </c>
      <c r="AI16" s="318" t="s">
        <v>575</v>
      </c>
    </row>
    <row r="17" spans="1:35" x14ac:dyDescent="0.25">
      <c r="A17" s="671">
        <v>41436</v>
      </c>
      <c r="B17" s="368" t="s">
        <v>623</v>
      </c>
      <c r="C17" s="369" t="s">
        <v>624</v>
      </c>
      <c r="D17" s="370" t="s">
        <v>625</v>
      </c>
      <c r="E17" s="371" t="s">
        <v>609</v>
      </c>
      <c r="F17" s="371">
        <v>80</v>
      </c>
      <c r="G17" s="370" t="s">
        <v>610</v>
      </c>
      <c r="H17" s="372">
        <v>19</v>
      </c>
      <c r="I17" s="372"/>
      <c r="J17" s="373">
        <v>469.3</v>
      </c>
      <c r="K17" s="374">
        <f t="shared" si="0"/>
        <v>3441.2947965054336</v>
      </c>
      <c r="L17" s="375">
        <v>1466848</v>
      </c>
      <c r="M17" s="373">
        <f t="shared" si="1"/>
        <v>146684.80000000002</v>
      </c>
      <c r="N17" s="373">
        <f t="shared" si="2"/>
        <v>1466.848</v>
      </c>
      <c r="O17" s="373">
        <f t="shared" si="3"/>
        <v>1614999.648</v>
      </c>
      <c r="P17" s="376" t="s">
        <v>611</v>
      </c>
      <c r="T17" s="309">
        <v>41399</v>
      </c>
      <c r="U17" s="310" t="s">
        <v>576</v>
      </c>
      <c r="V17" s="311" t="s">
        <v>577</v>
      </c>
      <c r="W17" s="312" t="s">
        <v>578</v>
      </c>
      <c r="X17" s="313" t="s">
        <v>73</v>
      </c>
      <c r="Y17" s="313">
        <v>96</v>
      </c>
      <c r="Z17" s="312" t="s">
        <v>579</v>
      </c>
      <c r="AA17" s="314"/>
      <c r="AB17" s="314">
        <v>14</v>
      </c>
      <c r="AC17" s="315">
        <v>2008.05</v>
      </c>
      <c r="AD17" s="316">
        <f t="shared" si="4"/>
        <v>23199.996976170914</v>
      </c>
      <c r="AE17" s="317">
        <v>42313128</v>
      </c>
      <c r="AF17" s="315">
        <f t="shared" si="5"/>
        <v>4231312.8</v>
      </c>
      <c r="AG17" s="315">
        <f t="shared" si="6"/>
        <v>42313.128000000004</v>
      </c>
      <c r="AH17" s="315">
        <f t="shared" si="7"/>
        <v>46586753.927999996</v>
      </c>
      <c r="AI17" s="318" t="s">
        <v>575</v>
      </c>
    </row>
    <row r="18" spans="1:35" x14ac:dyDescent="0.25">
      <c r="A18" s="671">
        <v>41437</v>
      </c>
      <c r="B18" s="368" t="s">
        <v>626</v>
      </c>
      <c r="C18" s="369" t="s">
        <v>627</v>
      </c>
      <c r="D18" s="370" t="s">
        <v>628</v>
      </c>
      <c r="E18" s="371" t="s">
        <v>73</v>
      </c>
      <c r="F18" s="371">
        <v>96</v>
      </c>
      <c r="G18" s="370" t="s">
        <v>579</v>
      </c>
      <c r="H18" s="372"/>
      <c r="I18" s="372">
        <v>15</v>
      </c>
      <c r="J18" s="373">
        <v>2001.4</v>
      </c>
      <c r="K18" s="374">
        <f t="shared" si="0"/>
        <v>23199.996502448284</v>
      </c>
      <c r="L18" s="375">
        <v>42173000</v>
      </c>
      <c r="M18" s="373">
        <f t="shared" si="1"/>
        <v>4217300</v>
      </c>
      <c r="N18" s="373">
        <f t="shared" si="2"/>
        <v>42173</v>
      </c>
      <c r="O18" s="373">
        <f t="shared" si="3"/>
        <v>46432473</v>
      </c>
      <c r="P18" s="376" t="s">
        <v>575</v>
      </c>
      <c r="T18" s="401">
        <v>41430</v>
      </c>
      <c r="U18" s="310" t="s">
        <v>580</v>
      </c>
      <c r="V18" s="311" t="s">
        <v>581</v>
      </c>
      <c r="W18" s="312" t="s">
        <v>582</v>
      </c>
      <c r="X18" s="313" t="s">
        <v>73</v>
      </c>
      <c r="Y18" s="313">
        <v>96</v>
      </c>
      <c r="Z18" s="312" t="s">
        <v>579</v>
      </c>
      <c r="AA18" s="314"/>
      <c r="AB18" s="314">
        <v>15</v>
      </c>
      <c r="AC18" s="315">
        <v>1998</v>
      </c>
      <c r="AD18" s="316">
        <f t="shared" si="4"/>
        <v>23199.997025525525</v>
      </c>
      <c r="AE18" s="317">
        <v>42101357</v>
      </c>
      <c r="AF18" s="315">
        <f t="shared" si="5"/>
        <v>4210135.7</v>
      </c>
      <c r="AG18" s="315">
        <f t="shared" si="6"/>
        <v>42101.357000000004</v>
      </c>
      <c r="AH18" s="315">
        <f t="shared" si="7"/>
        <v>46353594.057000004</v>
      </c>
      <c r="AI18" s="318" t="s">
        <v>575</v>
      </c>
    </row>
    <row r="19" spans="1:35" x14ac:dyDescent="0.25">
      <c r="A19" s="671">
        <v>41439</v>
      </c>
      <c r="B19" s="368" t="s">
        <v>664</v>
      </c>
      <c r="C19" s="369" t="s">
        <v>665</v>
      </c>
      <c r="D19" s="370" t="s">
        <v>666</v>
      </c>
      <c r="E19" s="371" t="s">
        <v>549</v>
      </c>
      <c r="F19" s="371">
        <v>125</v>
      </c>
      <c r="G19" s="370" t="s">
        <v>407</v>
      </c>
      <c r="H19" s="372"/>
      <c r="I19" s="372">
        <v>1</v>
      </c>
      <c r="J19" s="373">
        <v>102.95</v>
      </c>
      <c r="K19" s="374">
        <f t="shared" si="0"/>
        <v>26424</v>
      </c>
      <c r="L19" s="375">
        <v>2470800</v>
      </c>
      <c r="M19" s="373">
        <f t="shared" si="1"/>
        <v>247080</v>
      </c>
      <c r="N19" s="373">
        <f t="shared" si="2"/>
        <v>2470.8000000000002</v>
      </c>
      <c r="O19" s="373">
        <f t="shared" si="3"/>
        <v>2720350.8</v>
      </c>
      <c r="P19" s="376" t="s">
        <v>605</v>
      </c>
      <c r="T19" s="309">
        <v>41432</v>
      </c>
      <c r="U19" s="310" t="s">
        <v>598</v>
      </c>
      <c r="V19" s="311" t="s">
        <v>599</v>
      </c>
      <c r="W19" s="312" t="s">
        <v>600</v>
      </c>
      <c r="X19" s="313" t="s">
        <v>549</v>
      </c>
      <c r="Y19" s="313">
        <v>125</v>
      </c>
      <c r="Z19" s="312" t="s">
        <v>407</v>
      </c>
      <c r="AA19" s="314"/>
      <c r="AB19" s="314">
        <v>10</v>
      </c>
      <c r="AC19" s="315">
        <v>1043.0999999999999</v>
      </c>
      <c r="AD19" s="316">
        <f t="shared" si="4"/>
        <v>23199.996301409261</v>
      </c>
      <c r="AE19" s="317">
        <v>21979942</v>
      </c>
      <c r="AF19" s="315">
        <f t="shared" si="5"/>
        <v>2197994.2000000002</v>
      </c>
      <c r="AG19" s="315">
        <f t="shared" si="6"/>
        <v>21979.941999999999</v>
      </c>
      <c r="AH19" s="315">
        <f t="shared" si="7"/>
        <v>24199916.142000001</v>
      </c>
      <c r="AI19" s="318" t="s">
        <v>575</v>
      </c>
    </row>
    <row r="20" spans="1:35" x14ac:dyDescent="0.25">
      <c r="A20" s="671">
        <v>41439</v>
      </c>
      <c r="B20" s="368" t="s">
        <v>667</v>
      </c>
      <c r="C20" s="369" t="s">
        <v>668</v>
      </c>
      <c r="D20" s="370" t="s">
        <v>666</v>
      </c>
      <c r="E20" s="371" t="s">
        <v>549</v>
      </c>
      <c r="F20" s="371">
        <v>125</v>
      </c>
      <c r="G20" s="370" t="s">
        <v>407</v>
      </c>
      <c r="H20" s="372"/>
      <c r="I20" s="372">
        <v>4</v>
      </c>
      <c r="J20" s="373">
        <v>417.4</v>
      </c>
      <c r="K20" s="374">
        <f t="shared" si="0"/>
        <v>26424</v>
      </c>
      <c r="L20" s="375">
        <v>10017600</v>
      </c>
      <c r="M20" s="373">
        <f t="shared" si="1"/>
        <v>1001760</v>
      </c>
      <c r="N20" s="373">
        <f t="shared" si="2"/>
        <v>10017.6</v>
      </c>
      <c r="O20" s="373">
        <f t="shared" si="3"/>
        <v>11029377.6</v>
      </c>
      <c r="P20" s="376" t="s">
        <v>605</v>
      </c>
      <c r="R20" s="266"/>
      <c r="T20" s="309">
        <v>41437</v>
      </c>
      <c r="U20" s="310" t="s">
        <v>626</v>
      </c>
      <c r="V20" s="311" t="s">
        <v>627</v>
      </c>
      <c r="W20" s="312" t="s">
        <v>628</v>
      </c>
      <c r="X20" s="313" t="s">
        <v>73</v>
      </c>
      <c r="Y20" s="313">
        <v>96</v>
      </c>
      <c r="Z20" s="312" t="s">
        <v>579</v>
      </c>
      <c r="AA20" s="314"/>
      <c r="AB20" s="314">
        <v>15</v>
      </c>
      <c r="AC20" s="315">
        <v>2001.4</v>
      </c>
      <c r="AD20" s="316">
        <f t="shared" si="4"/>
        <v>23199.996502448284</v>
      </c>
      <c r="AE20" s="317">
        <v>42173000</v>
      </c>
      <c r="AF20" s="315">
        <f t="shared" si="5"/>
        <v>4217300</v>
      </c>
      <c r="AG20" s="315">
        <f t="shared" si="6"/>
        <v>42173</v>
      </c>
      <c r="AH20" s="315">
        <f t="shared" si="7"/>
        <v>46432473</v>
      </c>
      <c r="AI20" s="318" t="s">
        <v>575</v>
      </c>
    </row>
    <row r="21" spans="1:35" x14ac:dyDescent="0.25">
      <c r="A21" s="672">
        <v>41443</v>
      </c>
      <c r="B21" s="383" t="s">
        <v>669</v>
      </c>
      <c r="C21" s="384" t="s">
        <v>670</v>
      </c>
      <c r="D21" s="385" t="s">
        <v>671</v>
      </c>
      <c r="E21" s="386" t="s">
        <v>410</v>
      </c>
      <c r="F21" s="386">
        <v>120</v>
      </c>
      <c r="G21" s="385" t="s">
        <v>411</v>
      </c>
      <c r="H21" s="387"/>
      <c r="I21" s="387">
        <v>40</v>
      </c>
      <c r="J21" s="388">
        <v>376.8</v>
      </c>
      <c r="K21" s="389">
        <f t="shared" si="0"/>
        <v>16666.668009554141</v>
      </c>
      <c r="L21" s="390">
        <v>5703906</v>
      </c>
      <c r="M21" s="388">
        <f t="shared" si="1"/>
        <v>570390.6</v>
      </c>
      <c r="N21" s="388">
        <f t="shared" si="2"/>
        <v>5703.9059999999999</v>
      </c>
      <c r="O21" s="388">
        <f t="shared" si="3"/>
        <v>6280000.5060000001</v>
      </c>
      <c r="P21" s="391" t="s">
        <v>672</v>
      </c>
      <c r="R21" s="267"/>
      <c r="T21" s="309">
        <v>41443</v>
      </c>
      <c r="U21" s="310" t="s">
        <v>681</v>
      </c>
      <c r="V21" s="311" t="s">
        <v>682</v>
      </c>
      <c r="W21" s="312" t="s">
        <v>683</v>
      </c>
      <c r="X21" s="313" t="s">
        <v>56</v>
      </c>
      <c r="Y21" s="313">
        <v>150</v>
      </c>
      <c r="Z21" s="312" t="s">
        <v>684</v>
      </c>
      <c r="AA21" s="314">
        <v>2</v>
      </c>
      <c r="AB21" s="314"/>
      <c r="AC21" s="315">
        <v>99.44</v>
      </c>
      <c r="AD21" s="316">
        <f t="shared" si="4"/>
        <v>26999.998823411101</v>
      </c>
      <c r="AE21" s="317">
        <v>2438583</v>
      </c>
      <c r="AF21" s="315">
        <f t="shared" si="5"/>
        <v>243858.30000000002</v>
      </c>
      <c r="AG21" s="315">
        <f t="shared" si="6"/>
        <v>2438.5830000000001</v>
      </c>
      <c r="AH21" s="315">
        <f t="shared" si="7"/>
        <v>2684879.8829999999</v>
      </c>
      <c r="AI21" s="318" t="s">
        <v>575</v>
      </c>
    </row>
    <row r="22" spans="1:35" x14ac:dyDescent="0.25">
      <c r="A22" s="672">
        <v>41443</v>
      </c>
      <c r="B22" s="383" t="s">
        <v>669</v>
      </c>
      <c r="C22" s="384" t="s">
        <v>670</v>
      </c>
      <c r="D22" s="385" t="s">
        <v>671</v>
      </c>
      <c r="E22" s="386" t="s">
        <v>43</v>
      </c>
      <c r="F22" s="386">
        <v>50</v>
      </c>
      <c r="G22" s="385" t="s">
        <v>344</v>
      </c>
      <c r="H22" s="387">
        <v>135</v>
      </c>
      <c r="I22" s="387"/>
      <c r="J22" s="388">
        <v>2193.75</v>
      </c>
      <c r="K22" s="389">
        <f t="shared" si="0"/>
        <v>5250.0001189743589</v>
      </c>
      <c r="L22" s="390">
        <v>10460661</v>
      </c>
      <c r="M22" s="388">
        <f t="shared" si="1"/>
        <v>1046066.1000000001</v>
      </c>
      <c r="N22" s="388">
        <f t="shared" si="2"/>
        <v>10460.661</v>
      </c>
      <c r="O22" s="388">
        <f t="shared" si="3"/>
        <v>11517187.761</v>
      </c>
      <c r="P22" s="391" t="s">
        <v>672</v>
      </c>
      <c r="R22" s="267"/>
      <c r="T22" s="309">
        <v>41449</v>
      </c>
      <c r="U22" s="310" t="s">
        <v>756</v>
      </c>
      <c r="V22" s="311" t="s">
        <v>757</v>
      </c>
      <c r="W22" s="312" t="s">
        <v>758</v>
      </c>
      <c r="X22" s="313" t="s">
        <v>549</v>
      </c>
      <c r="Y22" s="313">
        <v>125</v>
      </c>
      <c r="Z22" s="312" t="s">
        <v>759</v>
      </c>
      <c r="AA22" s="314"/>
      <c r="AB22" s="314">
        <v>29</v>
      </c>
      <c r="AC22" s="315">
        <v>3004.5</v>
      </c>
      <c r="AD22" s="316">
        <f t="shared" si="4"/>
        <v>23199.996795806292</v>
      </c>
      <c r="AE22" s="317">
        <v>63310073</v>
      </c>
      <c r="AF22" s="315">
        <f t="shared" si="5"/>
        <v>6331007.3000000007</v>
      </c>
      <c r="AG22" s="315">
        <f t="shared" si="6"/>
        <v>63310.073000000004</v>
      </c>
      <c r="AH22" s="315">
        <f t="shared" si="7"/>
        <v>69704390.372999996</v>
      </c>
      <c r="AI22" s="318" t="s">
        <v>575</v>
      </c>
    </row>
    <row r="23" spans="1:35" ht="15.75" thickBot="1" x14ac:dyDescent="0.3">
      <c r="A23" s="672">
        <v>41443</v>
      </c>
      <c r="B23" s="383" t="s">
        <v>673</v>
      </c>
      <c r="C23" s="384" t="s">
        <v>674</v>
      </c>
      <c r="D23" s="385" t="s">
        <v>675</v>
      </c>
      <c r="E23" s="386" t="s">
        <v>592</v>
      </c>
      <c r="F23" s="386">
        <v>53</v>
      </c>
      <c r="G23" s="385" t="s">
        <v>324</v>
      </c>
      <c r="H23" s="387">
        <v>240</v>
      </c>
      <c r="I23" s="387"/>
      <c r="J23" s="388">
        <v>3151.2</v>
      </c>
      <c r="K23" s="389">
        <f t="shared" si="0"/>
        <v>3262.2631397562836</v>
      </c>
      <c r="L23" s="390">
        <v>9337006</v>
      </c>
      <c r="M23" s="388">
        <f t="shared" si="1"/>
        <v>933700.60000000009</v>
      </c>
      <c r="N23" s="388">
        <f t="shared" si="2"/>
        <v>9337.0059999999994</v>
      </c>
      <c r="O23" s="388">
        <f t="shared" si="3"/>
        <v>10280043.605999999</v>
      </c>
      <c r="P23" s="391" t="s">
        <v>593</v>
      </c>
      <c r="R23" s="267"/>
      <c r="T23" s="309">
        <v>41450</v>
      </c>
      <c r="U23" s="310" t="s">
        <v>763</v>
      </c>
      <c r="V23" s="311" t="s">
        <v>764</v>
      </c>
      <c r="W23" s="312" t="s">
        <v>765</v>
      </c>
      <c r="X23" s="313" t="s">
        <v>549</v>
      </c>
      <c r="Y23" s="313">
        <v>125</v>
      </c>
      <c r="Z23" s="312" t="s">
        <v>407</v>
      </c>
      <c r="AA23" s="314"/>
      <c r="AB23" s="314">
        <v>18</v>
      </c>
      <c r="AC23" s="443">
        <v>1873.5</v>
      </c>
      <c r="AD23" s="316">
        <f t="shared" si="4"/>
        <v>23199.996970376302</v>
      </c>
      <c r="AE23" s="444">
        <v>39477924</v>
      </c>
      <c r="AF23" s="315">
        <f t="shared" si="5"/>
        <v>3947792.4000000004</v>
      </c>
      <c r="AG23" s="315">
        <f t="shared" si="6"/>
        <v>39477.923999999999</v>
      </c>
      <c r="AH23" s="315">
        <f t="shared" si="7"/>
        <v>43465194.324000001</v>
      </c>
      <c r="AI23" s="318" t="s">
        <v>575</v>
      </c>
    </row>
    <row r="24" spans="1:35" ht="15.75" thickTop="1" x14ac:dyDescent="0.25">
      <c r="A24" s="672">
        <v>41443</v>
      </c>
      <c r="B24" s="383" t="s">
        <v>676</v>
      </c>
      <c r="C24" s="384" t="s">
        <v>677</v>
      </c>
      <c r="D24" s="385" t="s">
        <v>678</v>
      </c>
      <c r="E24" s="386" t="s">
        <v>679</v>
      </c>
      <c r="F24" s="386">
        <v>80</v>
      </c>
      <c r="G24" s="385" t="s">
        <v>359</v>
      </c>
      <c r="H24" s="387">
        <v>1</v>
      </c>
      <c r="I24" s="387"/>
      <c r="J24" s="388">
        <v>20.98</v>
      </c>
      <c r="K24" s="389">
        <f t="shared" si="0"/>
        <v>27525</v>
      </c>
      <c r="L24" s="390">
        <v>524500</v>
      </c>
      <c r="M24" s="388">
        <f t="shared" si="1"/>
        <v>52450</v>
      </c>
      <c r="N24" s="388">
        <f t="shared" si="2"/>
        <v>524.5</v>
      </c>
      <c r="O24" s="388">
        <f t="shared" si="3"/>
        <v>577474.5</v>
      </c>
      <c r="P24" s="391" t="s">
        <v>680</v>
      </c>
      <c r="R24" s="266"/>
      <c r="T24" s="309"/>
      <c r="U24" s="310"/>
      <c r="V24" s="311"/>
      <c r="W24" s="312"/>
      <c r="X24" s="313"/>
      <c r="Y24" s="313"/>
      <c r="Z24" s="312"/>
      <c r="AA24" s="314"/>
      <c r="AB24" s="314"/>
      <c r="AC24" s="442">
        <f>SUM(AC16:AC23)</f>
        <v>14084.59</v>
      </c>
      <c r="AD24" s="406"/>
      <c r="AE24" s="446">
        <f>SUM(AE16:AE23)</f>
        <v>297130168</v>
      </c>
      <c r="AF24" s="315"/>
      <c r="AG24" s="315"/>
      <c r="AH24" s="315"/>
      <c r="AI24" s="318"/>
    </row>
    <row r="25" spans="1:35" x14ac:dyDescent="0.25">
      <c r="A25" s="672">
        <v>41443</v>
      </c>
      <c r="B25" s="383" t="s">
        <v>681</v>
      </c>
      <c r="C25" s="384" t="s">
        <v>682</v>
      </c>
      <c r="D25" s="385" t="s">
        <v>683</v>
      </c>
      <c r="E25" s="386" t="s">
        <v>56</v>
      </c>
      <c r="F25" s="386">
        <v>150</v>
      </c>
      <c r="G25" s="385" t="s">
        <v>684</v>
      </c>
      <c r="H25" s="387">
        <v>2</v>
      </c>
      <c r="I25" s="387"/>
      <c r="J25" s="388">
        <v>99.44</v>
      </c>
      <c r="K25" s="389">
        <f t="shared" si="0"/>
        <v>26999.998823411101</v>
      </c>
      <c r="L25" s="390">
        <v>2438583</v>
      </c>
      <c r="M25" s="388">
        <f t="shared" si="1"/>
        <v>243858.30000000002</v>
      </c>
      <c r="N25" s="388">
        <f t="shared" si="2"/>
        <v>2438.5830000000001</v>
      </c>
      <c r="O25" s="388">
        <f t="shared" si="3"/>
        <v>2684879.8829999999</v>
      </c>
      <c r="P25" s="391" t="s">
        <v>575</v>
      </c>
      <c r="R25" s="267"/>
      <c r="T25" s="309">
        <v>41437</v>
      </c>
      <c r="U25" s="310" t="s">
        <v>660</v>
      </c>
      <c r="V25" s="311" t="s">
        <v>659</v>
      </c>
      <c r="W25" s="312" t="s">
        <v>304</v>
      </c>
      <c r="X25" s="321" t="s">
        <v>661</v>
      </c>
      <c r="Y25" s="321">
        <v>30</v>
      </c>
      <c r="Z25" s="312" t="s">
        <v>662</v>
      </c>
      <c r="AA25" s="322">
        <v>1008</v>
      </c>
      <c r="AB25" s="322"/>
      <c r="AC25" s="323">
        <v>5352.48</v>
      </c>
      <c r="AD25" s="324">
        <f>AE25/AA25*1.101</f>
        <v>72999.99949107143</v>
      </c>
      <c r="AE25" s="323">
        <v>66833787</v>
      </c>
      <c r="AF25" s="323">
        <f>AE25*10%</f>
        <v>6683378.7000000002</v>
      </c>
      <c r="AG25" s="323">
        <f>AE25*0.1%</f>
        <v>66833.786999999997</v>
      </c>
      <c r="AH25" s="323">
        <f>AE25+AF25+AG25</f>
        <v>73583999.487000003</v>
      </c>
      <c r="AI25" s="324" t="s">
        <v>663</v>
      </c>
    </row>
    <row r="26" spans="1:35" ht="15.75" thickBot="1" x14ac:dyDescent="0.3">
      <c r="A26" s="672">
        <v>41444</v>
      </c>
      <c r="B26" s="383" t="s">
        <v>686</v>
      </c>
      <c r="C26" s="384" t="s">
        <v>687</v>
      </c>
      <c r="D26" s="385" t="s">
        <v>688</v>
      </c>
      <c r="E26" s="386" t="s">
        <v>549</v>
      </c>
      <c r="F26" s="386">
        <v>125</v>
      </c>
      <c r="G26" s="385" t="s">
        <v>407</v>
      </c>
      <c r="H26" s="387"/>
      <c r="I26" s="387">
        <v>3</v>
      </c>
      <c r="J26" s="388">
        <v>314.05</v>
      </c>
      <c r="K26" s="389">
        <f t="shared" si="0"/>
        <v>26424</v>
      </c>
      <c r="L26" s="390">
        <v>7537200</v>
      </c>
      <c r="M26" s="388">
        <f t="shared" si="1"/>
        <v>753720</v>
      </c>
      <c r="N26" s="388">
        <f t="shared" si="2"/>
        <v>7537.2</v>
      </c>
      <c r="O26" s="388">
        <f t="shared" si="3"/>
        <v>8298457.2000000002</v>
      </c>
      <c r="P26" s="391" t="s">
        <v>605</v>
      </c>
      <c r="R26" s="267"/>
      <c r="T26" s="309">
        <v>41444</v>
      </c>
      <c r="U26" s="310" t="s">
        <v>732</v>
      </c>
      <c r="V26" s="311" t="s">
        <v>734</v>
      </c>
      <c r="W26" s="312" t="s">
        <v>153</v>
      </c>
      <c r="X26" s="321" t="s">
        <v>648</v>
      </c>
      <c r="Y26" s="321">
        <v>28</v>
      </c>
      <c r="Z26" s="312" t="s">
        <v>649</v>
      </c>
      <c r="AA26" s="322">
        <v>1000</v>
      </c>
      <c r="AB26" s="322"/>
      <c r="AC26" s="331">
        <f>AA26*5.46</f>
        <v>5460</v>
      </c>
      <c r="AD26" s="324">
        <f>AE26/AA26*1.101</f>
        <v>70999.999830000001</v>
      </c>
      <c r="AE26" s="331">
        <v>64486830</v>
      </c>
      <c r="AF26" s="323">
        <f>AE26*10%</f>
        <v>6448683</v>
      </c>
      <c r="AG26" s="323">
        <f>AE26*0.1%</f>
        <v>64486.83</v>
      </c>
      <c r="AH26" s="323">
        <f>AE26+AF26+AG26</f>
        <v>70999999.829999998</v>
      </c>
      <c r="AI26" s="324" t="s">
        <v>663</v>
      </c>
    </row>
    <row r="27" spans="1:35" ht="15.75" thickTop="1" x14ac:dyDescent="0.25">
      <c r="A27" s="672">
        <v>41445</v>
      </c>
      <c r="B27" s="383" t="s">
        <v>685</v>
      </c>
      <c r="C27" s="384" t="s">
        <v>689</v>
      </c>
      <c r="D27" s="385" t="s">
        <v>690</v>
      </c>
      <c r="E27" s="386" t="s">
        <v>691</v>
      </c>
      <c r="F27" s="386"/>
      <c r="G27" s="385"/>
      <c r="H27" s="387"/>
      <c r="I27" s="387"/>
      <c r="J27" s="388">
        <v>200</v>
      </c>
      <c r="K27" s="389">
        <f t="shared" si="0"/>
        <v>1926750</v>
      </c>
      <c r="L27" s="390">
        <v>350000000</v>
      </c>
      <c r="M27" s="388">
        <f t="shared" si="1"/>
        <v>35000000</v>
      </c>
      <c r="N27" s="388">
        <f t="shared" si="2"/>
        <v>350000</v>
      </c>
      <c r="O27" s="388">
        <f t="shared" si="3"/>
        <v>385350000</v>
      </c>
      <c r="P27" s="391" t="s">
        <v>818</v>
      </c>
      <c r="T27" s="309"/>
      <c r="U27" s="310"/>
      <c r="V27" s="311"/>
      <c r="W27" s="312"/>
      <c r="X27" s="321"/>
      <c r="Y27" s="321"/>
      <c r="Z27" s="312"/>
      <c r="AA27" s="322"/>
      <c r="AB27" s="322"/>
      <c r="AC27" s="445">
        <f>SUM(AC25:AC26)</f>
        <v>10812.48</v>
      </c>
      <c r="AD27" s="408"/>
      <c r="AE27" s="445">
        <f>SUM(AE25:AE26)</f>
        <v>131320617</v>
      </c>
      <c r="AF27" s="323"/>
      <c r="AG27" s="323"/>
      <c r="AH27" s="323"/>
      <c r="AI27" s="324"/>
    </row>
    <row r="28" spans="1:35" x14ac:dyDescent="0.25">
      <c r="A28" s="672">
        <v>41445</v>
      </c>
      <c r="B28" s="383" t="s">
        <v>692</v>
      </c>
      <c r="C28" s="384" t="s">
        <v>693</v>
      </c>
      <c r="D28" s="385" t="s">
        <v>694</v>
      </c>
      <c r="E28" s="386" t="s">
        <v>43</v>
      </c>
      <c r="F28" s="386">
        <v>50</v>
      </c>
      <c r="G28" s="385" t="s">
        <v>344</v>
      </c>
      <c r="H28" s="387">
        <v>58</v>
      </c>
      <c r="I28" s="387"/>
      <c r="J28" s="388">
        <v>942.5</v>
      </c>
      <c r="K28" s="389">
        <f t="shared" si="0"/>
        <v>5261.5382355437669</v>
      </c>
      <c r="L28" s="390">
        <v>4504087</v>
      </c>
      <c r="M28" s="388">
        <f t="shared" si="1"/>
        <v>450408.7</v>
      </c>
      <c r="N28" s="388">
        <f t="shared" si="2"/>
        <v>4504.0870000000004</v>
      </c>
      <c r="O28" s="388">
        <f t="shared" si="3"/>
        <v>4958999.7870000005</v>
      </c>
      <c r="P28" s="391" t="s">
        <v>611</v>
      </c>
      <c r="R28" s="266"/>
      <c r="T28" s="309">
        <v>41432</v>
      </c>
      <c r="U28" s="310" t="s">
        <v>601</v>
      </c>
      <c r="V28" s="311" t="s">
        <v>602</v>
      </c>
      <c r="W28" s="312" t="s">
        <v>603</v>
      </c>
      <c r="X28" s="313" t="s">
        <v>604</v>
      </c>
      <c r="Y28" s="313">
        <v>80</v>
      </c>
      <c r="Z28" s="312" t="s">
        <v>344</v>
      </c>
      <c r="AA28" s="314">
        <v>150</v>
      </c>
      <c r="AB28" s="314"/>
      <c r="AC28" s="315">
        <v>3900</v>
      </c>
      <c r="AD28" s="316">
        <f>(AE28/AC28)*1.101</f>
        <v>21469.5</v>
      </c>
      <c r="AE28" s="317">
        <v>76050000</v>
      </c>
      <c r="AF28" s="315">
        <f>AE28*10%</f>
        <v>7605000</v>
      </c>
      <c r="AG28" s="315">
        <f>AE28*0.1%</f>
        <v>76050</v>
      </c>
      <c r="AH28" s="315">
        <f>AE28+AF28+AG28</f>
        <v>83731050</v>
      </c>
      <c r="AI28" s="318" t="s">
        <v>605</v>
      </c>
    </row>
    <row r="29" spans="1:35" x14ac:dyDescent="0.25">
      <c r="A29" s="667">
        <v>41449</v>
      </c>
      <c r="B29" s="310" t="s">
        <v>756</v>
      </c>
      <c r="C29" s="311" t="s">
        <v>757</v>
      </c>
      <c r="D29" s="312" t="s">
        <v>758</v>
      </c>
      <c r="E29" s="313" t="s">
        <v>549</v>
      </c>
      <c r="F29" s="313">
        <v>125</v>
      </c>
      <c r="G29" s="312" t="s">
        <v>759</v>
      </c>
      <c r="H29" s="314"/>
      <c r="I29" s="314">
        <v>29</v>
      </c>
      <c r="J29" s="315">
        <v>3004.5</v>
      </c>
      <c r="K29" s="316">
        <f t="shared" si="0"/>
        <v>23199.996795806292</v>
      </c>
      <c r="L29" s="317">
        <v>63310073</v>
      </c>
      <c r="M29" s="315">
        <f t="shared" si="1"/>
        <v>6331007.3000000007</v>
      </c>
      <c r="N29" s="315">
        <f t="shared" si="2"/>
        <v>63310.073000000004</v>
      </c>
      <c r="O29" s="315">
        <f t="shared" si="3"/>
        <v>69704390.372999996</v>
      </c>
      <c r="P29" s="318" t="s">
        <v>575</v>
      </c>
      <c r="T29" s="309">
        <v>41439</v>
      </c>
      <c r="U29" s="310" t="s">
        <v>664</v>
      </c>
      <c r="V29" s="311" t="s">
        <v>665</v>
      </c>
      <c r="W29" s="312" t="s">
        <v>666</v>
      </c>
      <c r="X29" s="313" t="s">
        <v>549</v>
      </c>
      <c r="Y29" s="313">
        <v>125</v>
      </c>
      <c r="Z29" s="312" t="s">
        <v>407</v>
      </c>
      <c r="AA29" s="314"/>
      <c r="AB29" s="314">
        <v>1</v>
      </c>
      <c r="AC29" s="315">
        <v>102.95</v>
      </c>
      <c r="AD29" s="316">
        <f>(AE29/AC29)*1.101</f>
        <v>26424</v>
      </c>
      <c r="AE29" s="317">
        <v>2470800</v>
      </c>
      <c r="AF29" s="315">
        <f>AE29*10%</f>
        <v>247080</v>
      </c>
      <c r="AG29" s="315">
        <f>AE29*0.1%</f>
        <v>2470.8000000000002</v>
      </c>
      <c r="AH29" s="315">
        <f>AE29+AF29+AG29</f>
        <v>2720350.8</v>
      </c>
      <c r="AI29" s="318" t="s">
        <v>605</v>
      </c>
    </row>
    <row r="30" spans="1:35" x14ac:dyDescent="0.25">
      <c r="A30" s="667">
        <v>41450</v>
      </c>
      <c r="B30" s="310" t="s">
        <v>760</v>
      </c>
      <c r="C30" s="311" t="s">
        <v>761</v>
      </c>
      <c r="D30" s="312" t="s">
        <v>762</v>
      </c>
      <c r="E30" s="313" t="s">
        <v>410</v>
      </c>
      <c r="F30" s="313">
        <v>120</v>
      </c>
      <c r="G30" s="312" t="s">
        <v>411</v>
      </c>
      <c r="H30" s="314"/>
      <c r="I30" s="314">
        <v>40</v>
      </c>
      <c r="J30" s="315">
        <v>376.8</v>
      </c>
      <c r="K30" s="316">
        <f t="shared" si="0"/>
        <v>16162.419944267514</v>
      </c>
      <c r="L30" s="317">
        <v>5531335</v>
      </c>
      <c r="M30" s="315">
        <f t="shared" si="1"/>
        <v>553133.5</v>
      </c>
      <c r="N30" s="315">
        <f t="shared" si="2"/>
        <v>5531.335</v>
      </c>
      <c r="O30" s="315">
        <f t="shared" si="3"/>
        <v>6089999.835</v>
      </c>
      <c r="P30" s="318" t="s">
        <v>416</v>
      </c>
      <c r="R30" s="267"/>
      <c r="T30" s="309">
        <v>41439</v>
      </c>
      <c r="U30" s="310" t="s">
        <v>667</v>
      </c>
      <c r="V30" s="311" t="s">
        <v>668</v>
      </c>
      <c r="W30" s="312" t="s">
        <v>666</v>
      </c>
      <c r="X30" s="313" t="s">
        <v>549</v>
      </c>
      <c r="Y30" s="313">
        <v>125</v>
      </c>
      <c r="Z30" s="312" t="s">
        <v>407</v>
      </c>
      <c r="AA30" s="314"/>
      <c r="AB30" s="314">
        <v>4</v>
      </c>
      <c r="AC30" s="315">
        <v>417.4</v>
      </c>
      <c r="AD30" s="316">
        <f>(AE30/AC30)*1.101</f>
        <v>26424</v>
      </c>
      <c r="AE30" s="317">
        <v>10017600</v>
      </c>
      <c r="AF30" s="315">
        <f>AE30*10%</f>
        <v>1001760</v>
      </c>
      <c r="AG30" s="315">
        <f>AE30*0.1%</f>
        <v>10017.6</v>
      </c>
      <c r="AH30" s="315">
        <f>AE30+AF30+AG30</f>
        <v>11029377.6</v>
      </c>
      <c r="AI30" s="318" t="s">
        <v>605</v>
      </c>
    </row>
    <row r="31" spans="1:35" ht="15.75" thickBot="1" x14ac:dyDescent="0.3">
      <c r="A31" s="667">
        <v>41450</v>
      </c>
      <c r="B31" s="310" t="s">
        <v>763</v>
      </c>
      <c r="C31" s="311" t="s">
        <v>764</v>
      </c>
      <c r="D31" s="312" t="s">
        <v>765</v>
      </c>
      <c r="E31" s="313" t="s">
        <v>549</v>
      </c>
      <c r="F31" s="313">
        <v>125</v>
      </c>
      <c r="G31" s="312" t="s">
        <v>407</v>
      </c>
      <c r="H31" s="314"/>
      <c r="I31" s="314">
        <v>18</v>
      </c>
      <c r="J31" s="315">
        <v>1873.5</v>
      </c>
      <c r="K31" s="316">
        <f t="shared" si="0"/>
        <v>23199.996970376302</v>
      </c>
      <c r="L31" s="317">
        <v>39477924</v>
      </c>
      <c r="M31" s="315">
        <f t="shared" si="1"/>
        <v>3947792.4000000004</v>
      </c>
      <c r="N31" s="315">
        <f t="shared" si="2"/>
        <v>39477.923999999999</v>
      </c>
      <c r="O31" s="315">
        <f t="shared" si="3"/>
        <v>43465194.324000001</v>
      </c>
      <c r="P31" s="318" t="s">
        <v>575</v>
      </c>
      <c r="T31" s="309">
        <v>41444</v>
      </c>
      <c r="U31" s="310" t="s">
        <v>686</v>
      </c>
      <c r="V31" s="311" t="s">
        <v>687</v>
      </c>
      <c r="W31" s="312" t="s">
        <v>688</v>
      </c>
      <c r="X31" s="313" t="s">
        <v>549</v>
      </c>
      <c r="Y31" s="313">
        <v>125</v>
      </c>
      <c r="Z31" s="312" t="s">
        <v>407</v>
      </c>
      <c r="AA31" s="314"/>
      <c r="AB31" s="314">
        <v>3</v>
      </c>
      <c r="AC31" s="443">
        <v>314.05</v>
      </c>
      <c r="AD31" s="316">
        <f>(AE31/AC31)*1.101</f>
        <v>26424</v>
      </c>
      <c r="AE31" s="444">
        <v>7537200</v>
      </c>
      <c r="AF31" s="315">
        <f>AE31*10%</f>
        <v>753720</v>
      </c>
      <c r="AG31" s="315">
        <f>AE31*0.1%</f>
        <v>7537.2</v>
      </c>
      <c r="AH31" s="315">
        <f>AE31+AF31+AG31</f>
        <v>8298457.2000000002</v>
      </c>
      <c r="AI31" s="318" t="s">
        <v>605</v>
      </c>
    </row>
    <row r="32" spans="1:35" ht="15.75" thickTop="1" x14ac:dyDescent="0.25">
      <c r="A32" s="667">
        <v>41450</v>
      </c>
      <c r="B32" s="310" t="s">
        <v>766</v>
      </c>
      <c r="C32" s="311" t="s">
        <v>767</v>
      </c>
      <c r="D32" s="312" t="s">
        <v>768</v>
      </c>
      <c r="E32" s="313" t="s">
        <v>592</v>
      </c>
      <c r="F32" s="313">
        <v>53</v>
      </c>
      <c r="G32" s="312" t="s">
        <v>769</v>
      </c>
      <c r="H32" s="314">
        <v>720</v>
      </c>
      <c r="I32" s="314"/>
      <c r="J32" s="315">
        <v>9453.6</v>
      </c>
      <c r="K32" s="316">
        <f t="shared" si="0"/>
        <v>3262.263023292714</v>
      </c>
      <c r="L32" s="317">
        <v>28011017</v>
      </c>
      <c r="M32" s="315">
        <f t="shared" si="1"/>
        <v>2801101.7</v>
      </c>
      <c r="N32" s="315">
        <f t="shared" si="2"/>
        <v>28011.017</v>
      </c>
      <c r="O32" s="315">
        <f t="shared" si="3"/>
        <v>30840129.717</v>
      </c>
      <c r="P32" s="318" t="s">
        <v>593</v>
      </c>
      <c r="R32" s="267"/>
      <c r="T32" s="309"/>
      <c r="U32" s="310"/>
      <c r="V32" s="311"/>
      <c r="W32" s="312"/>
      <c r="X32" s="313"/>
      <c r="Y32" s="313"/>
      <c r="Z32" s="312"/>
      <c r="AA32" s="314"/>
      <c r="AB32" s="314"/>
      <c r="AC32" s="442">
        <f>SUM(AC28:AC31)</f>
        <v>4734.3999999999996</v>
      </c>
      <c r="AD32" s="406"/>
      <c r="AE32" s="446">
        <f>SUM(AE28:AE31)</f>
        <v>96075600</v>
      </c>
      <c r="AF32" s="315"/>
      <c r="AG32" s="315"/>
      <c r="AH32" s="315"/>
      <c r="AI32" s="318"/>
    </row>
    <row r="33" spans="1:35" x14ac:dyDescent="0.25">
      <c r="A33" s="669">
        <v>41432</v>
      </c>
      <c r="B33" s="271" t="s">
        <v>629</v>
      </c>
      <c r="C33" s="272" t="s">
        <v>630</v>
      </c>
      <c r="D33" s="273" t="s">
        <v>419</v>
      </c>
      <c r="E33" s="359" t="s">
        <v>631</v>
      </c>
      <c r="F33" s="359">
        <v>60</v>
      </c>
      <c r="G33" s="273" t="s">
        <v>632</v>
      </c>
      <c r="H33" s="360"/>
      <c r="I33" s="360">
        <v>36</v>
      </c>
      <c r="J33" s="361">
        <v>5440.2</v>
      </c>
      <c r="K33" s="365">
        <f t="shared" ref="K33:K63" si="8">L33/J33*1.1</f>
        <v>30860.005018197866</v>
      </c>
      <c r="L33" s="363">
        <v>152622363</v>
      </c>
      <c r="M33" s="366">
        <f>L33*10%</f>
        <v>15262236.300000001</v>
      </c>
      <c r="N33" s="366"/>
      <c r="O33" s="361">
        <f>L33+M33+N33</f>
        <v>167884599.30000001</v>
      </c>
      <c r="P33" s="364" t="s">
        <v>633</v>
      </c>
      <c r="T33" s="309">
        <v>41436</v>
      </c>
      <c r="U33" s="310" t="s">
        <v>606</v>
      </c>
      <c r="V33" s="311" t="s">
        <v>607</v>
      </c>
      <c r="W33" s="312" t="s">
        <v>608</v>
      </c>
      <c r="X33" s="313" t="s">
        <v>609</v>
      </c>
      <c r="Y33" s="313">
        <v>80</v>
      </c>
      <c r="Z33" s="312" t="s">
        <v>610</v>
      </c>
      <c r="AA33" s="314">
        <v>20</v>
      </c>
      <c r="AB33" s="314"/>
      <c r="AC33" s="315">
        <v>494</v>
      </c>
      <c r="AD33" s="316">
        <f>(AE33/AC33)*1.101</f>
        <v>3441.2958522267204</v>
      </c>
      <c r="AE33" s="317">
        <v>1544051</v>
      </c>
      <c r="AF33" s="315">
        <f>AE33*10%</f>
        <v>154405.1</v>
      </c>
      <c r="AG33" s="315">
        <f>AE33*0.1%</f>
        <v>1544.0509999999999</v>
      </c>
      <c r="AH33" s="315">
        <f>AE33+AF33+AG33</f>
        <v>1700000.1510000001</v>
      </c>
      <c r="AI33" s="318" t="s">
        <v>611</v>
      </c>
    </row>
    <row r="34" spans="1:35" x14ac:dyDescent="0.25">
      <c r="A34" s="669">
        <v>41432</v>
      </c>
      <c r="B34" s="271" t="s">
        <v>634</v>
      </c>
      <c r="C34" s="272" t="s">
        <v>635</v>
      </c>
      <c r="D34" s="273" t="s">
        <v>419</v>
      </c>
      <c r="E34" s="359" t="s">
        <v>631</v>
      </c>
      <c r="F34" s="359">
        <v>60</v>
      </c>
      <c r="G34" s="273" t="s">
        <v>423</v>
      </c>
      <c r="H34" s="360"/>
      <c r="I34" s="360">
        <v>21</v>
      </c>
      <c r="J34" s="361">
        <v>3023.45</v>
      </c>
      <c r="K34" s="365">
        <f t="shared" si="8"/>
        <v>30860.004928145005</v>
      </c>
      <c r="L34" s="363">
        <v>84821529</v>
      </c>
      <c r="M34" s="366">
        <f t="shared" ref="M34:M63" si="9">L34*10%</f>
        <v>8482152.9000000004</v>
      </c>
      <c r="N34" s="366"/>
      <c r="O34" s="361">
        <f t="shared" ref="O34:O63" si="10">L34+M34+N34</f>
        <v>93303681.900000006</v>
      </c>
      <c r="P34" s="367" t="s">
        <v>633</v>
      </c>
      <c r="Q34" s="357"/>
      <c r="T34" s="309">
        <v>41436</v>
      </c>
      <c r="U34" s="310" t="s">
        <v>623</v>
      </c>
      <c r="V34" s="311" t="s">
        <v>624</v>
      </c>
      <c r="W34" s="312" t="s">
        <v>625</v>
      </c>
      <c r="X34" s="313" t="s">
        <v>609</v>
      </c>
      <c r="Y34" s="313">
        <v>80</v>
      </c>
      <c r="Z34" s="312" t="s">
        <v>610</v>
      </c>
      <c r="AA34" s="314">
        <v>19</v>
      </c>
      <c r="AB34" s="314"/>
      <c r="AC34" s="315">
        <v>469.3</v>
      </c>
      <c r="AD34" s="316">
        <f>(AE34/AC34)*1.101</f>
        <v>3441.2947965054336</v>
      </c>
      <c r="AE34" s="317">
        <v>1466848</v>
      </c>
      <c r="AF34" s="315">
        <f>AE34*10%</f>
        <v>146684.80000000002</v>
      </c>
      <c r="AG34" s="315">
        <f>AE34*0.1%</f>
        <v>1466.848</v>
      </c>
      <c r="AH34" s="315">
        <f>AE34+AF34+AG34</f>
        <v>1614999.648</v>
      </c>
      <c r="AI34" s="318" t="s">
        <v>611</v>
      </c>
    </row>
    <row r="35" spans="1:35" ht="15.75" thickBot="1" x14ac:dyDescent="0.3">
      <c r="A35" s="669">
        <v>41432</v>
      </c>
      <c r="B35" s="271" t="s">
        <v>636</v>
      </c>
      <c r="C35" s="272" t="s">
        <v>637</v>
      </c>
      <c r="D35" s="273" t="s">
        <v>419</v>
      </c>
      <c r="E35" s="359" t="s">
        <v>631</v>
      </c>
      <c r="F35" s="359">
        <v>60</v>
      </c>
      <c r="G35" s="273" t="s">
        <v>420</v>
      </c>
      <c r="H35" s="360"/>
      <c r="I35" s="360">
        <v>8</v>
      </c>
      <c r="J35" s="361">
        <v>1725.65</v>
      </c>
      <c r="K35" s="365">
        <f t="shared" si="8"/>
        <v>30860.004867731001</v>
      </c>
      <c r="L35" s="363">
        <v>48412334</v>
      </c>
      <c r="M35" s="366">
        <f t="shared" si="9"/>
        <v>4841233.4000000004</v>
      </c>
      <c r="N35" s="366"/>
      <c r="O35" s="361">
        <f t="shared" si="10"/>
        <v>53253567.399999999</v>
      </c>
      <c r="P35" s="364" t="s">
        <v>633</v>
      </c>
      <c r="T35" s="309">
        <v>41445</v>
      </c>
      <c r="U35" s="310" t="s">
        <v>692</v>
      </c>
      <c r="V35" s="311" t="s">
        <v>693</v>
      </c>
      <c r="W35" s="312" t="s">
        <v>694</v>
      </c>
      <c r="X35" s="313" t="s">
        <v>43</v>
      </c>
      <c r="Y35" s="313">
        <v>50</v>
      </c>
      <c r="Z35" s="312" t="s">
        <v>344</v>
      </c>
      <c r="AA35" s="314">
        <v>58</v>
      </c>
      <c r="AB35" s="314"/>
      <c r="AC35" s="443">
        <v>942.5</v>
      </c>
      <c r="AD35" s="316">
        <f>(AE35/AC35)*1.101</f>
        <v>5261.5382355437669</v>
      </c>
      <c r="AE35" s="444">
        <v>4504087</v>
      </c>
      <c r="AF35" s="315">
        <f>AE35*10%</f>
        <v>450408.7</v>
      </c>
      <c r="AG35" s="315">
        <f>AE35*0.1%</f>
        <v>4504.0870000000004</v>
      </c>
      <c r="AH35" s="315">
        <f>AE35+AF35+AG35</f>
        <v>4958999.7870000005</v>
      </c>
      <c r="AI35" s="318" t="s">
        <v>611</v>
      </c>
    </row>
    <row r="36" spans="1:35" ht="15.75" thickTop="1" x14ac:dyDescent="0.25">
      <c r="A36" s="671">
        <v>41436</v>
      </c>
      <c r="B36" s="368" t="s">
        <v>638</v>
      </c>
      <c r="C36" s="369" t="s">
        <v>641</v>
      </c>
      <c r="D36" s="370" t="s">
        <v>419</v>
      </c>
      <c r="E36" s="371" t="s">
        <v>631</v>
      </c>
      <c r="F36" s="371">
        <v>60</v>
      </c>
      <c r="G36" s="370" t="s">
        <v>420</v>
      </c>
      <c r="H36" s="372"/>
      <c r="I36" s="372">
        <v>30</v>
      </c>
      <c r="J36" s="373">
        <v>6314.15</v>
      </c>
      <c r="K36" s="377">
        <f t="shared" si="8"/>
        <v>30860.0050204699</v>
      </c>
      <c r="L36" s="375">
        <v>177140637</v>
      </c>
      <c r="M36" s="378">
        <f t="shared" si="9"/>
        <v>17714063.699999999</v>
      </c>
      <c r="N36" s="378"/>
      <c r="O36" s="373">
        <f t="shared" si="10"/>
        <v>194854700.69999999</v>
      </c>
      <c r="P36" s="376" t="s">
        <v>633</v>
      </c>
      <c r="T36" s="309"/>
      <c r="U36" s="310"/>
      <c r="V36" s="311"/>
      <c r="W36" s="312"/>
      <c r="X36" s="313"/>
      <c r="Y36" s="313"/>
      <c r="Z36" s="312"/>
      <c r="AA36" s="314"/>
      <c r="AB36" s="314"/>
      <c r="AC36" s="442">
        <f>SUM(AC33:AC35)</f>
        <v>1905.8</v>
      </c>
      <c r="AD36" s="406"/>
      <c r="AE36" s="446">
        <f>SUM(AE33:AE35)</f>
        <v>7514986</v>
      </c>
      <c r="AF36" s="315"/>
      <c r="AG36" s="315"/>
      <c r="AH36" s="315"/>
      <c r="AI36" s="318"/>
    </row>
    <row r="37" spans="1:35" x14ac:dyDescent="0.25">
      <c r="A37" s="671">
        <v>41436</v>
      </c>
      <c r="B37" s="368" t="s">
        <v>639</v>
      </c>
      <c r="C37" s="369" t="s">
        <v>640</v>
      </c>
      <c r="D37" s="370" t="s">
        <v>419</v>
      </c>
      <c r="E37" s="371" t="s">
        <v>631</v>
      </c>
      <c r="F37" s="371">
        <v>60</v>
      </c>
      <c r="G37" s="370" t="s">
        <v>423</v>
      </c>
      <c r="H37" s="372"/>
      <c r="I37" s="372">
        <v>24</v>
      </c>
      <c r="J37" s="373">
        <v>3696.05</v>
      </c>
      <c r="K37" s="377">
        <f t="shared" si="8"/>
        <v>30860.0051406231</v>
      </c>
      <c r="L37" s="375">
        <v>103691020</v>
      </c>
      <c r="M37" s="378">
        <f t="shared" si="9"/>
        <v>10369102</v>
      </c>
      <c r="N37" s="378"/>
      <c r="O37" s="373">
        <f t="shared" si="10"/>
        <v>114060122</v>
      </c>
      <c r="P37" s="376" t="s">
        <v>633</v>
      </c>
      <c r="T37" s="309">
        <v>41432</v>
      </c>
      <c r="U37" s="310" t="s">
        <v>594</v>
      </c>
      <c r="V37" s="311" t="s">
        <v>595</v>
      </c>
      <c r="W37" s="312" t="s">
        <v>596</v>
      </c>
      <c r="X37" s="313" t="s">
        <v>343</v>
      </c>
      <c r="Y37" s="313">
        <v>58</v>
      </c>
      <c r="Z37" s="312" t="s">
        <v>344</v>
      </c>
      <c r="AA37" s="314">
        <v>15</v>
      </c>
      <c r="AB37" s="314"/>
      <c r="AC37" s="405">
        <v>282.75</v>
      </c>
      <c r="AD37" s="316">
        <f>(AE37/AC37)*1.101</f>
        <v>8700.26749071618</v>
      </c>
      <c r="AE37" s="409">
        <v>2234333</v>
      </c>
      <c r="AF37" s="315">
        <f>AE37*10%</f>
        <v>223433.30000000002</v>
      </c>
      <c r="AG37" s="315">
        <f>AE37*0.1%</f>
        <v>2234.3330000000001</v>
      </c>
      <c r="AH37" s="315">
        <f>AE37+AF37+AG37</f>
        <v>2460000.6329999999</v>
      </c>
      <c r="AI37" s="318" t="s">
        <v>597</v>
      </c>
    </row>
    <row r="38" spans="1:35" x14ac:dyDescent="0.25">
      <c r="A38" s="671">
        <v>41437</v>
      </c>
      <c r="B38" s="368" t="s">
        <v>642</v>
      </c>
      <c r="C38" s="369" t="s">
        <v>643</v>
      </c>
      <c r="D38" s="370" t="s">
        <v>419</v>
      </c>
      <c r="E38" s="371" t="s">
        <v>631</v>
      </c>
      <c r="F38" s="371">
        <v>60</v>
      </c>
      <c r="G38" s="370" t="s">
        <v>420</v>
      </c>
      <c r="H38" s="372"/>
      <c r="I38" s="372">
        <v>8</v>
      </c>
      <c r="J38" s="373">
        <v>1745.65</v>
      </c>
      <c r="K38" s="377">
        <f t="shared" si="8"/>
        <v>30860.004869246415</v>
      </c>
      <c r="L38" s="375">
        <v>48973425</v>
      </c>
      <c r="M38" s="378">
        <f t="shared" si="9"/>
        <v>4897342.5</v>
      </c>
      <c r="N38" s="378"/>
      <c r="O38" s="373">
        <f t="shared" si="10"/>
        <v>53870767.5</v>
      </c>
      <c r="P38" s="376" t="s">
        <v>633</v>
      </c>
      <c r="T38" s="309"/>
      <c r="U38" s="310"/>
      <c r="V38" s="311"/>
      <c r="W38" s="312"/>
      <c r="X38" s="313"/>
      <c r="Y38" s="313"/>
      <c r="Z38" s="312"/>
      <c r="AA38" s="314"/>
      <c r="AB38" s="314"/>
      <c r="AC38" s="315"/>
      <c r="AD38" s="316"/>
      <c r="AE38" s="317"/>
      <c r="AF38" s="315"/>
      <c r="AG38" s="315"/>
      <c r="AH38" s="315"/>
      <c r="AI38" s="318"/>
    </row>
    <row r="39" spans="1:35" x14ac:dyDescent="0.25">
      <c r="A39" s="671">
        <v>41437</v>
      </c>
      <c r="B39" s="368" t="s">
        <v>644</v>
      </c>
      <c r="C39" s="369" t="s">
        <v>645</v>
      </c>
      <c r="D39" s="370" t="s">
        <v>419</v>
      </c>
      <c r="E39" s="371" t="s">
        <v>631</v>
      </c>
      <c r="F39" s="371">
        <v>60</v>
      </c>
      <c r="G39" s="370" t="s">
        <v>420</v>
      </c>
      <c r="H39" s="372"/>
      <c r="I39" s="372">
        <v>22</v>
      </c>
      <c r="J39" s="373">
        <v>4551.05</v>
      </c>
      <c r="K39" s="377">
        <f t="shared" si="8"/>
        <v>30860.005053778797</v>
      </c>
      <c r="L39" s="375">
        <v>127677660</v>
      </c>
      <c r="M39" s="378">
        <f t="shared" si="9"/>
        <v>12767766</v>
      </c>
      <c r="N39" s="378"/>
      <c r="O39" s="373">
        <f t="shared" si="10"/>
        <v>140445426</v>
      </c>
      <c r="P39" s="376" t="s">
        <v>633</v>
      </c>
      <c r="Q39" s="266"/>
      <c r="R39" s="267"/>
      <c r="T39" s="309">
        <v>41432</v>
      </c>
      <c r="U39" s="310" t="s">
        <v>586</v>
      </c>
      <c r="V39" s="311" t="s">
        <v>583</v>
      </c>
      <c r="W39" s="312" t="s">
        <v>584</v>
      </c>
      <c r="X39" s="313" t="s">
        <v>585</v>
      </c>
      <c r="Y39" s="313">
        <v>80</v>
      </c>
      <c r="Z39" s="312" t="s">
        <v>344</v>
      </c>
      <c r="AA39" s="314"/>
      <c r="AB39" s="314">
        <v>165</v>
      </c>
      <c r="AC39" s="315">
        <v>4290</v>
      </c>
      <c r="AD39" s="316">
        <f>(AE39/AC39)*1.101</f>
        <v>9358.5</v>
      </c>
      <c r="AE39" s="317">
        <v>36465000</v>
      </c>
      <c r="AF39" s="315">
        <f>AE39*10%</f>
        <v>3646500</v>
      </c>
      <c r="AG39" s="315">
        <f>AE39*0.1%</f>
        <v>36465</v>
      </c>
      <c r="AH39" s="315">
        <f>AE39+AF39+AG39</f>
        <v>40147965</v>
      </c>
      <c r="AI39" s="318" t="s">
        <v>368</v>
      </c>
    </row>
    <row r="40" spans="1:35" ht="15.75" thickBot="1" x14ac:dyDescent="0.3">
      <c r="A40" s="671">
        <v>41437</v>
      </c>
      <c r="B40" s="368" t="s">
        <v>697</v>
      </c>
      <c r="C40" s="369" t="s">
        <v>696</v>
      </c>
      <c r="D40" s="370" t="s">
        <v>419</v>
      </c>
      <c r="E40" s="371" t="s">
        <v>631</v>
      </c>
      <c r="F40" s="371">
        <v>60</v>
      </c>
      <c r="G40" s="370" t="s">
        <v>423</v>
      </c>
      <c r="H40" s="372"/>
      <c r="I40" s="372">
        <v>24</v>
      </c>
      <c r="J40" s="373">
        <v>3715.45</v>
      </c>
      <c r="K40" s="377">
        <f t="shared" si="8"/>
        <v>30860.005059952367</v>
      </c>
      <c r="L40" s="375">
        <v>104235278</v>
      </c>
      <c r="M40" s="378">
        <f t="shared" si="9"/>
        <v>10423527.800000001</v>
      </c>
      <c r="N40" s="378"/>
      <c r="O40" s="373">
        <f t="shared" si="10"/>
        <v>114658805.8</v>
      </c>
      <c r="P40" s="376" t="s">
        <v>633</v>
      </c>
      <c r="Q40" s="266"/>
      <c r="R40" s="268"/>
      <c r="T40" s="309">
        <v>41432</v>
      </c>
      <c r="U40" s="310" t="s">
        <v>587</v>
      </c>
      <c r="V40" s="311" t="s">
        <v>588</v>
      </c>
      <c r="W40" s="312" t="s">
        <v>584</v>
      </c>
      <c r="X40" s="313" t="s">
        <v>585</v>
      </c>
      <c r="Y40" s="313">
        <v>80</v>
      </c>
      <c r="Z40" s="312" t="s">
        <v>344</v>
      </c>
      <c r="AA40" s="314"/>
      <c r="AB40" s="314">
        <v>178</v>
      </c>
      <c r="AC40" s="443">
        <v>4628</v>
      </c>
      <c r="AD40" s="316">
        <f>(AE40/AC40)*1.101</f>
        <v>9358.5</v>
      </c>
      <c r="AE40" s="444">
        <v>39338000</v>
      </c>
      <c r="AF40" s="315">
        <f>AE40*10%</f>
        <v>3933800</v>
      </c>
      <c r="AG40" s="315">
        <f>AE40*0.1%</f>
        <v>39338</v>
      </c>
      <c r="AH40" s="315">
        <f>AE40+AF40+AG40</f>
        <v>43311138</v>
      </c>
      <c r="AI40" s="318" t="s">
        <v>368</v>
      </c>
    </row>
    <row r="41" spans="1:35" ht="15.75" thickTop="1" x14ac:dyDescent="0.25">
      <c r="A41" s="671">
        <v>41438</v>
      </c>
      <c r="B41" s="368" t="s">
        <v>698</v>
      </c>
      <c r="C41" s="369" t="s">
        <v>695</v>
      </c>
      <c r="D41" s="370" t="s">
        <v>699</v>
      </c>
      <c r="E41" s="371" t="s">
        <v>631</v>
      </c>
      <c r="F41" s="371">
        <v>60</v>
      </c>
      <c r="G41" s="370" t="s">
        <v>420</v>
      </c>
      <c r="H41" s="372"/>
      <c r="I41" s="372">
        <v>32</v>
      </c>
      <c r="J41" s="373">
        <v>6743</v>
      </c>
      <c r="K41" s="377">
        <f t="shared" si="8"/>
        <v>30860.005057096252</v>
      </c>
      <c r="L41" s="375">
        <v>189171831</v>
      </c>
      <c r="M41" s="378">
        <f t="shared" si="9"/>
        <v>18917183.100000001</v>
      </c>
      <c r="N41" s="378"/>
      <c r="O41" s="373">
        <f t="shared" si="10"/>
        <v>208089014.09999999</v>
      </c>
      <c r="P41" s="376" t="s">
        <v>633</v>
      </c>
      <c r="Q41" s="266"/>
      <c r="R41" s="268"/>
      <c r="T41" s="309"/>
      <c r="U41" s="310"/>
      <c r="V41" s="311"/>
      <c r="W41" s="312"/>
      <c r="X41" s="313"/>
      <c r="Y41" s="313"/>
      <c r="Z41" s="312"/>
      <c r="AA41" s="314"/>
      <c r="AB41" s="314"/>
      <c r="AC41" s="442">
        <f>SUM(AC39:AC40)</f>
        <v>8918</v>
      </c>
      <c r="AD41" s="406"/>
      <c r="AE41" s="446">
        <f>SUM(AE39:AE40)</f>
        <v>75803000</v>
      </c>
      <c r="AF41" s="315"/>
      <c r="AG41" s="315"/>
      <c r="AH41" s="315"/>
      <c r="AI41" s="318"/>
    </row>
    <row r="42" spans="1:35" x14ac:dyDescent="0.25">
      <c r="A42" s="671">
        <v>41438</v>
      </c>
      <c r="B42" s="368" t="s">
        <v>700</v>
      </c>
      <c r="C42" s="369" t="s">
        <v>701</v>
      </c>
      <c r="D42" s="370" t="s">
        <v>419</v>
      </c>
      <c r="E42" s="371" t="s">
        <v>631</v>
      </c>
      <c r="F42" s="371">
        <v>60</v>
      </c>
      <c r="G42" s="370" t="s">
        <v>423</v>
      </c>
      <c r="H42" s="372"/>
      <c r="I42" s="372">
        <v>21</v>
      </c>
      <c r="J42" s="373">
        <v>3280.8</v>
      </c>
      <c r="K42" s="377">
        <f t="shared" si="8"/>
        <v>30860.00512070227</v>
      </c>
      <c r="L42" s="375">
        <v>92041368</v>
      </c>
      <c r="M42" s="378">
        <f t="shared" si="9"/>
        <v>9204136.8000000007</v>
      </c>
      <c r="N42" s="378"/>
      <c r="O42" s="373">
        <f t="shared" si="10"/>
        <v>101245504.8</v>
      </c>
      <c r="P42" s="376" t="s">
        <v>633</v>
      </c>
      <c r="Q42" s="266"/>
      <c r="R42" s="269"/>
      <c r="T42" s="309">
        <v>41428</v>
      </c>
      <c r="U42" s="310" t="s">
        <v>566</v>
      </c>
      <c r="V42" s="311" t="s">
        <v>567</v>
      </c>
      <c r="W42" s="312" t="s">
        <v>351</v>
      </c>
      <c r="X42" s="313" t="s">
        <v>568</v>
      </c>
      <c r="Y42" s="313">
        <v>230</v>
      </c>
      <c r="Z42" s="312" t="s">
        <v>344</v>
      </c>
      <c r="AA42" s="314">
        <v>29.5</v>
      </c>
      <c r="AB42" s="314"/>
      <c r="AC42" s="405">
        <v>2205.13</v>
      </c>
      <c r="AD42" s="316">
        <f>(AE42/AC42)*1.101</f>
        <v>40000.430985021289</v>
      </c>
      <c r="AE42" s="409">
        <v>80114578</v>
      </c>
      <c r="AF42" s="315">
        <f>AE42*10%</f>
        <v>8011457.8000000007</v>
      </c>
      <c r="AG42" s="315">
        <f>AE42*0.1%</f>
        <v>80114.578000000009</v>
      </c>
      <c r="AH42" s="315">
        <f>AE42+AF42+AG42</f>
        <v>88206150.377999991</v>
      </c>
      <c r="AI42" s="318" t="s">
        <v>388</v>
      </c>
    </row>
    <row r="43" spans="1:35" x14ac:dyDescent="0.25">
      <c r="A43" s="671">
        <v>41439</v>
      </c>
      <c r="B43" s="368" t="s">
        <v>702</v>
      </c>
      <c r="C43" s="369" t="s">
        <v>703</v>
      </c>
      <c r="D43" s="370" t="s">
        <v>699</v>
      </c>
      <c r="E43" s="371" t="s">
        <v>631</v>
      </c>
      <c r="F43" s="371">
        <v>60</v>
      </c>
      <c r="G43" s="370" t="s">
        <v>420</v>
      </c>
      <c r="H43" s="372"/>
      <c r="I43" s="372">
        <v>38</v>
      </c>
      <c r="J43" s="373">
        <v>7879.75</v>
      </c>
      <c r="K43" s="377">
        <f t="shared" si="8"/>
        <v>30860.004949395607</v>
      </c>
      <c r="L43" s="375">
        <v>221062840</v>
      </c>
      <c r="M43" s="378">
        <f t="shared" si="9"/>
        <v>22106284</v>
      </c>
      <c r="N43" s="378"/>
      <c r="O43" s="373">
        <f t="shared" si="10"/>
        <v>243169124</v>
      </c>
      <c r="P43" s="376" t="s">
        <v>633</v>
      </c>
      <c r="Q43" s="266"/>
      <c r="R43" s="269"/>
      <c r="T43" s="309"/>
      <c r="U43" s="310"/>
      <c r="V43" s="311"/>
      <c r="W43" s="312"/>
      <c r="X43" s="313"/>
      <c r="Y43" s="313"/>
      <c r="Z43" s="312"/>
      <c r="AA43" s="314"/>
      <c r="AB43" s="314"/>
      <c r="AC43" s="315"/>
      <c r="AD43" s="316"/>
      <c r="AE43" s="317"/>
      <c r="AF43" s="315"/>
      <c r="AG43" s="315"/>
      <c r="AH43" s="315"/>
      <c r="AI43" s="318"/>
    </row>
    <row r="44" spans="1:35" x14ac:dyDescent="0.25">
      <c r="A44" s="671">
        <v>41439</v>
      </c>
      <c r="B44" s="368" t="s">
        <v>704</v>
      </c>
      <c r="C44" s="369" t="s">
        <v>705</v>
      </c>
      <c r="D44" s="370" t="s">
        <v>419</v>
      </c>
      <c r="E44" s="371" t="s">
        <v>631</v>
      </c>
      <c r="F44" s="371">
        <v>60</v>
      </c>
      <c r="G44" s="370" t="s">
        <v>423</v>
      </c>
      <c r="H44" s="372"/>
      <c r="I44" s="372">
        <v>12</v>
      </c>
      <c r="J44" s="373">
        <v>1876.15</v>
      </c>
      <c r="K44" s="377">
        <f t="shared" si="8"/>
        <v>30860.005010260375</v>
      </c>
      <c r="L44" s="375">
        <v>52634544</v>
      </c>
      <c r="M44" s="378">
        <f t="shared" si="9"/>
        <v>5263454.4000000004</v>
      </c>
      <c r="N44" s="378"/>
      <c r="O44" s="373">
        <f t="shared" si="10"/>
        <v>57897998.399999999</v>
      </c>
      <c r="P44" s="376" t="s">
        <v>633</v>
      </c>
      <c r="Q44" s="269"/>
      <c r="R44" s="269"/>
      <c r="T44" s="309">
        <v>41443</v>
      </c>
      <c r="U44" s="310" t="s">
        <v>669</v>
      </c>
      <c r="V44" s="311" t="s">
        <v>670</v>
      </c>
      <c r="W44" s="312" t="s">
        <v>671</v>
      </c>
      <c r="X44" s="313" t="s">
        <v>410</v>
      </c>
      <c r="Y44" s="313">
        <v>120</v>
      </c>
      <c r="Z44" s="312" t="s">
        <v>411</v>
      </c>
      <c r="AA44" s="314"/>
      <c r="AB44" s="314">
        <v>40</v>
      </c>
      <c r="AC44" s="315">
        <v>376.8</v>
      </c>
      <c r="AD44" s="316">
        <f>(AE44/AC44)*1.101</f>
        <v>16666.668009554141</v>
      </c>
      <c r="AE44" s="317">
        <v>5703906</v>
      </c>
      <c r="AF44" s="315">
        <f>AE44*10%</f>
        <v>570390.6</v>
      </c>
      <c r="AG44" s="315">
        <f>AE44*0.1%</f>
        <v>5703.9059999999999</v>
      </c>
      <c r="AH44" s="315">
        <f>AE44+AF44+AG44</f>
        <v>6280000.5060000001</v>
      </c>
      <c r="AI44" s="318" t="s">
        <v>672</v>
      </c>
    </row>
    <row r="45" spans="1:35" ht="15.75" thickBot="1" x14ac:dyDescent="0.3">
      <c r="A45" s="672">
        <v>41442</v>
      </c>
      <c r="B45" s="383" t="s">
        <v>706</v>
      </c>
      <c r="C45" s="384" t="s">
        <v>707</v>
      </c>
      <c r="D45" s="385" t="s">
        <v>699</v>
      </c>
      <c r="E45" s="386" t="s">
        <v>631</v>
      </c>
      <c r="F45" s="386">
        <v>60</v>
      </c>
      <c r="G45" s="385" t="s">
        <v>420</v>
      </c>
      <c r="H45" s="387"/>
      <c r="I45" s="387">
        <v>30</v>
      </c>
      <c r="J45" s="388">
        <v>6131.35</v>
      </c>
      <c r="K45" s="392">
        <f t="shared" si="8"/>
        <v>30860.004974434669</v>
      </c>
      <c r="L45" s="390">
        <v>172012265</v>
      </c>
      <c r="M45" s="393">
        <f t="shared" si="9"/>
        <v>17201226.5</v>
      </c>
      <c r="N45" s="393"/>
      <c r="O45" s="388">
        <f t="shared" si="10"/>
        <v>189213491.5</v>
      </c>
      <c r="P45" s="391" t="s">
        <v>633</v>
      </c>
      <c r="Q45" s="269"/>
      <c r="R45" s="269"/>
      <c r="T45" s="309">
        <v>41443</v>
      </c>
      <c r="U45" s="310" t="s">
        <v>669</v>
      </c>
      <c r="V45" s="311" t="s">
        <v>670</v>
      </c>
      <c r="W45" s="312" t="s">
        <v>671</v>
      </c>
      <c r="X45" s="313" t="s">
        <v>43</v>
      </c>
      <c r="Y45" s="313">
        <v>50</v>
      </c>
      <c r="Z45" s="312" t="s">
        <v>344</v>
      </c>
      <c r="AA45" s="314">
        <v>135</v>
      </c>
      <c r="AB45" s="314"/>
      <c r="AC45" s="443">
        <v>2193.75</v>
      </c>
      <c r="AD45" s="316">
        <f>(AE45/AC45)*1.101</f>
        <v>5250.0001189743589</v>
      </c>
      <c r="AE45" s="444">
        <v>10460661</v>
      </c>
      <c r="AF45" s="319">
        <f>AE45*10%</f>
        <v>1046066.1000000001</v>
      </c>
      <c r="AG45" s="319">
        <f>AE45*0.1%</f>
        <v>10460.661</v>
      </c>
      <c r="AH45" s="315">
        <f>AE45+AF45+AG45</f>
        <v>11517187.761</v>
      </c>
      <c r="AI45" s="318" t="s">
        <v>672</v>
      </c>
    </row>
    <row r="46" spans="1:35" ht="15.75" thickTop="1" x14ac:dyDescent="0.25">
      <c r="A46" s="672">
        <v>41442</v>
      </c>
      <c r="B46" s="383" t="s">
        <v>708</v>
      </c>
      <c r="C46" s="384" t="s">
        <v>710</v>
      </c>
      <c r="D46" s="385" t="s">
        <v>699</v>
      </c>
      <c r="E46" s="386" t="s">
        <v>631</v>
      </c>
      <c r="F46" s="386">
        <v>60</v>
      </c>
      <c r="G46" s="385" t="s">
        <v>420</v>
      </c>
      <c r="H46" s="387"/>
      <c r="I46" s="387">
        <v>16</v>
      </c>
      <c r="J46" s="388">
        <v>3287.6</v>
      </c>
      <c r="K46" s="392">
        <f t="shared" si="8"/>
        <v>30860.00514052805</v>
      </c>
      <c r="L46" s="390">
        <v>92232139</v>
      </c>
      <c r="M46" s="393">
        <f t="shared" si="9"/>
        <v>9223213.9000000004</v>
      </c>
      <c r="N46" s="393"/>
      <c r="O46" s="388">
        <f t="shared" si="10"/>
        <v>101455352.90000001</v>
      </c>
      <c r="P46" s="391" t="s">
        <v>633</v>
      </c>
      <c r="Q46" s="269"/>
      <c r="R46" s="269"/>
      <c r="T46" s="309"/>
      <c r="U46" s="310"/>
      <c r="V46" s="311"/>
      <c r="W46" s="312"/>
      <c r="X46" s="313"/>
      <c r="Y46" s="313"/>
      <c r="Z46" s="312"/>
      <c r="AA46" s="314"/>
      <c r="AB46" s="314"/>
      <c r="AC46" s="442">
        <f>SUM(AC44:AC45)</f>
        <v>2570.5500000000002</v>
      </c>
      <c r="AD46" s="406"/>
      <c r="AE46" s="446">
        <f>SUM(AE44:AE45)</f>
        <v>16164567</v>
      </c>
      <c r="AF46" s="319"/>
      <c r="AG46" s="319"/>
      <c r="AH46" s="315"/>
      <c r="AI46" s="402"/>
    </row>
    <row r="47" spans="1:35" x14ac:dyDescent="0.25">
      <c r="A47" s="672">
        <v>41443</v>
      </c>
      <c r="B47" s="383" t="s">
        <v>709</v>
      </c>
      <c r="C47" s="384" t="s">
        <v>711</v>
      </c>
      <c r="D47" s="385" t="s">
        <v>699</v>
      </c>
      <c r="E47" s="386" t="s">
        <v>631</v>
      </c>
      <c r="F47" s="386">
        <v>60</v>
      </c>
      <c r="G47" s="385" t="s">
        <v>423</v>
      </c>
      <c r="H47" s="387"/>
      <c r="I47" s="387">
        <v>36</v>
      </c>
      <c r="J47" s="388">
        <v>5429.8</v>
      </c>
      <c r="K47" s="392">
        <f t="shared" si="8"/>
        <v>30860.00508306015</v>
      </c>
      <c r="L47" s="390">
        <v>152330596</v>
      </c>
      <c r="M47" s="393">
        <f t="shared" si="9"/>
        <v>15233059.600000001</v>
      </c>
      <c r="N47" s="393"/>
      <c r="O47" s="388">
        <f t="shared" si="10"/>
        <v>167563655.59999999</v>
      </c>
      <c r="P47" s="391" t="s">
        <v>633</v>
      </c>
      <c r="Q47" s="269"/>
      <c r="R47" s="270"/>
      <c r="T47" s="309">
        <v>41435</v>
      </c>
      <c r="U47" s="310" t="s">
        <v>650</v>
      </c>
      <c r="V47" s="311" t="s">
        <v>651</v>
      </c>
      <c r="W47" s="312" t="s">
        <v>209</v>
      </c>
      <c r="X47" s="321" t="s">
        <v>648</v>
      </c>
      <c r="Y47" s="321">
        <v>28</v>
      </c>
      <c r="Z47" s="312" t="s">
        <v>649</v>
      </c>
      <c r="AA47" s="322">
        <v>1000</v>
      </c>
      <c r="AB47" s="322"/>
      <c r="AC47" s="323">
        <v>5460</v>
      </c>
      <c r="AD47" s="324">
        <f>AE47/AA47*1.101</f>
        <v>70500.002699999997</v>
      </c>
      <c r="AE47" s="323">
        <v>64032700</v>
      </c>
      <c r="AF47" s="403">
        <f>AE47*10%</f>
        <v>6403270</v>
      </c>
      <c r="AG47" s="403">
        <f>AE47*0.1%</f>
        <v>64032.700000000004</v>
      </c>
      <c r="AH47" s="323">
        <f>AE47+AF47+AG47</f>
        <v>70500002.700000003</v>
      </c>
      <c r="AI47" s="404" t="s">
        <v>652</v>
      </c>
    </row>
    <row r="48" spans="1:35" x14ac:dyDescent="0.25">
      <c r="A48" s="672">
        <v>41443</v>
      </c>
      <c r="B48" s="383" t="s">
        <v>712</v>
      </c>
      <c r="C48" s="384" t="s">
        <v>713</v>
      </c>
      <c r="D48" s="385" t="s">
        <v>699</v>
      </c>
      <c r="E48" s="386" t="s">
        <v>631</v>
      </c>
      <c r="F48" s="386">
        <v>60</v>
      </c>
      <c r="G48" s="385" t="s">
        <v>423</v>
      </c>
      <c r="H48" s="387"/>
      <c r="I48" s="387">
        <v>33</v>
      </c>
      <c r="J48" s="388">
        <v>5019.2</v>
      </c>
      <c r="K48" s="392">
        <f t="shared" si="8"/>
        <v>30860.004921102969</v>
      </c>
      <c r="L48" s="390">
        <v>140811397</v>
      </c>
      <c r="M48" s="393">
        <f t="shared" si="9"/>
        <v>14081139.700000001</v>
      </c>
      <c r="N48" s="393"/>
      <c r="O48" s="388">
        <f t="shared" si="10"/>
        <v>154892536.69999999</v>
      </c>
      <c r="P48" s="391" t="s">
        <v>633</v>
      </c>
      <c r="Q48" s="269"/>
      <c r="R48" s="269"/>
      <c r="T48" s="309">
        <v>41435</v>
      </c>
      <c r="U48" s="310" t="s">
        <v>653</v>
      </c>
      <c r="V48" s="311" t="s">
        <v>654</v>
      </c>
      <c r="W48" s="312" t="s">
        <v>209</v>
      </c>
      <c r="X48" s="321" t="s">
        <v>648</v>
      </c>
      <c r="Y48" s="321">
        <v>28</v>
      </c>
      <c r="Z48" s="312" t="s">
        <v>649</v>
      </c>
      <c r="AA48" s="322">
        <v>1000</v>
      </c>
      <c r="AB48" s="322"/>
      <c r="AC48" s="323">
        <v>5460</v>
      </c>
      <c r="AD48" s="324">
        <f>AE48/AA48*1.101</f>
        <v>70500.002699999997</v>
      </c>
      <c r="AE48" s="323">
        <v>64032700</v>
      </c>
      <c r="AF48" s="403">
        <f>AE48*10%</f>
        <v>6403270</v>
      </c>
      <c r="AG48" s="403">
        <f>AE48*0.1%</f>
        <v>64032.700000000004</v>
      </c>
      <c r="AH48" s="323">
        <f>AE48+AF48+AG48</f>
        <v>70500002.700000003</v>
      </c>
      <c r="AI48" s="324" t="s">
        <v>652</v>
      </c>
    </row>
    <row r="49" spans="1:35" x14ac:dyDescent="0.25">
      <c r="A49" s="672">
        <v>41444</v>
      </c>
      <c r="B49" s="383" t="s">
        <v>714</v>
      </c>
      <c r="C49" s="384" t="s">
        <v>715</v>
      </c>
      <c r="D49" s="385" t="s">
        <v>419</v>
      </c>
      <c r="E49" s="386" t="s">
        <v>631</v>
      </c>
      <c r="F49" s="386">
        <v>60</v>
      </c>
      <c r="G49" s="385" t="s">
        <v>423</v>
      </c>
      <c r="H49" s="387"/>
      <c r="I49" s="387">
        <v>36</v>
      </c>
      <c r="J49" s="388">
        <v>5279.4</v>
      </c>
      <c r="K49" s="392">
        <f t="shared" si="8"/>
        <v>30860.004943743614</v>
      </c>
      <c r="L49" s="390">
        <v>148111191</v>
      </c>
      <c r="M49" s="393">
        <f t="shared" si="9"/>
        <v>14811119.100000001</v>
      </c>
      <c r="N49" s="393"/>
      <c r="O49" s="388">
        <f t="shared" si="10"/>
        <v>162922310.09999999</v>
      </c>
      <c r="P49" s="391" t="s">
        <v>633</v>
      </c>
      <c r="Q49" s="269"/>
      <c r="R49" s="269"/>
      <c r="T49" s="309">
        <v>41436</v>
      </c>
      <c r="U49" s="310" t="s">
        <v>655</v>
      </c>
      <c r="V49" s="311" t="s">
        <v>656</v>
      </c>
      <c r="W49" s="312" t="s">
        <v>209</v>
      </c>
      <c r="X49" s="321" t="s">
        <v>648</v>
      </c>
      <c r="Y49" s="321">
        <v>28</v>
      </c>
      <c r="Z49" s="312" t="s">
        <v>649</v>
      </c>
      <c r="AA49" s="322">
        <v>1000</v>
      </c>
      <c r="AB49" s="322"/>
      <c r="AC49" s="323">
        <v>5460</v>
      </c>
      <c r="AD49" s="324">
        <f>AE49/AA49*1.101</f>
        <v>70500.002699999997</v>
      </c>
      <c r="AE49" s="323">
        <v>64032700</v>
      </c>
      <c r="AF49" s="403">
        <f>AE49*10%</f>
        <v>6403270</v>
      </c>
      <c r="AG49" s="403">
        <f>AE49*0.1%</f>
        <v>64032.700000000004</v>
      </c>
      <c r="AH49" s="323">
        <f>AE49+AF49+AG49</f>
        <v>70500002.700000003</v>
      </c>
      <c r="AI49" s="324" t="s">
        <v>652</v>
      </c>
    </row>
    <row r="50" spans="1:35" x14ac:dyDescent="0.25">
      <c r="A50" s="672">
        <v>41444</v>
      </c>
      <c r="B50" s="383" t="s">
        <v>716</v>
      </c>
      <c r="C50" s="384" t="s">
        <v>717</v>
      </c>
      <c r="D50" s="385" t="s">
        <v>419</v>
      </c>
      <c r="E50" s="386" t="s">
        <v>631</v>
      </c>
      <c r="F50" s="386">
        <v>60</v>
      </c>
      <c r="G50" s="385" t="s">
        <v>423</v>
      </c>
      <c r="H50" s="387"/>
      <c r="I50" s="387">
        <v>33</v>
      </c>
      <c r="J50" s="388">
        <v>4977.5</v>
      </c>
      <c r="K50" s="392">
        <f t="shared" si="8"/>
        <v>30860.005082872933</v>
      </c>
      <c r="L50" s="390">
        <v>139641523</v>
      </c>
      <c r="M50" s="393">
        <f t="shared" si="9"/>
        <v>13964152.300000001</v>
      </c>
      <c r="N50" s="393"/>
      <c r="O50" s="388">
        <f t="shared" si="10"/>
        <v>153605675.30000001</v>
      </c>
      <c r="P50" s="391" t="s">
        <v>633</v>
      </c>
      <c r="Q50" s="269"/>
      <c r="R50" s="269"/>
      <c r="T50" s="309">
        <v>41437</v>
      </c>
      <c r="U50" s="310" t="s">
        <v>657</v>
      </c>
      <c r="V50" s="311" t="s">
        <v>658</v>
      </c>
      <c r="W50" s="312" t="s">
        <v>209</v>
      </c>
      <c r="X50" s="321" t="s">
        <v>648</v>
      </c>
      <c r="Y50" s="321">
        <v>28</v>
      </c>
      <c r="Z50" s="312" t="s">
        <v>649</v>
      </c>
      <c r="AA50" s="322">
        <v>1000</v>
      </c>
      <c r="AB50" s="322"/>
      <c r="AC50" s="323">
        <v>5460</v>
      </c>
      <c r="AD50" s="324">
        <f>AE50/AA50*1.101</f>
        <v>70500.002699999997</v>
      </c>
      <c r="AE50" s="323">
        <v>64032700</v>
      </c>
      <c r="AF50" s="403">
        <f>AE50*10%</f>
        <v>6403270</v>
      </c>
      <c r="AG50" s="403">
        <f>AE50*0.1%</f>
        <v>64032.700000000004</v>
      </c>
      <c r="AH50" s="323">
        <f>AE50+AF50+AG50</f>
        <v>70500002.700000003</v>
      </c>
      <c r="AI50" s="324" t="s">
        <v>652</v>
      </c>
    </row>
    <row r="51" spans="1:35" ht="15.75" thickBot="1" x14ac:dyDescent="0.3">
      <c r="A51" s="672">
        <v>41445</v>
      </c>
      <c r="B51" s="383" t="s">
        <v>718</v>
      </c>
      <c r="C51" s="384" t="s">
        <v>719</v>
      </c>
      <c r="D51" s="385" t="s">
        <v>419</v>
      </c>
      <c r="E51" s="386" t="s">
        <v>631</v>
      </c>
      <c r="F51" s="386">
        <v>60</v>
      </c>
      <c r="G51" s="385" t="s">
        <v>423</v>
      </c>
      <c r="H51" s="387"/>
      <c r="I51" s="387">
        <v>6</v>
      </c>
      <c r="J51" s="388">
        <v>893.8</v>
      </c>
      <c r="K51" s="392">
        <f t="shared" si="8"/>
        <v>30860.005258447087</v>
      </c>
      <c r="L51" s="390">
        <v>25075157</v>
      </c>
      <c r="M51" s="393">
        <f t="shared" si="9"/>
        <v>2507515.7000000002</v>
      </c>
      <c r="N51" s="393"/>
      <c r="O51" s="388">
        <f t="shared" si="10"/>
        <v>27582672.699999999</v>
      </c>
      <c r="P51" s="391" t="s">
        <v>633</v>
      </c>
      <c r="Q51" s="269"/>
      <c r="R51" s="269"/>
      <c r="T51" s="309">
        <v>41438</v>
      </c>
      <c r="U51" s="310" t="s">
        <v>727</v>
      </c>
      <c r="V51" s="311" t="s">
        <v>728</v>
      </c>
      <c r="W51" s="312" t="s">
        <v>209</v>
      </c>
      <c r="X51" s="321" t="s">
        <v>648</v>
      </c>
      <c r="Y51" s="321">
        <v>28</v>
      </c>
      <c r="Z51" s="312" t="s">
        <v>649</v>
      </c>
      <c r="AA51" s="322">
        <v>1000</v>
      </c>
      <c r="AB51" s="322"/>
      <c r="AC51" s="331">
        <f>AA51*5.46</f>
        <v>5460</v>
      </c>
      <c r="AD51" s="324">
        <f>AE51/AA51*1.101</f>
        <v>70500.002699999997</v>
      </c>
      <c r="AE51" s="331">
        <v>64032700</v>
      </c>
      <c r="AF51" s="403">
        <f>AE51*10%</f>
        <v>6403270</v>
      </c>
      <c r="AG51" s="403">
        <f>AE51*0.1%</f>
        <v>64032.700000000004</v>
      </c>
      <c r="AH51" s="323">
        <f>AE51+AF51+AG51</f>
        <v>70500002.700000003</v>
      </c>
      <c r="AI51" s="324" t="s">
        <v>652</v>
      </c>
    </row>
    <row r="52" spans="1:35" ht="15.75" thickTop="1" x14ac:dyDescent="0.25">
      <c r="A52" s="672">
        <v>41445</v>
      </c>
      <c r="B52" s="383" t="s">
        <v>720</v>
      </c>
      <c r="C52" s="384" t="s">
        <v>721</v>
      </c>
      <c r="D52" s="385" t="s">
        <v>699</v>
      </c>
      <c r="E52" s="386" t="s">
        <v>631</v>
      </c>
      <c r="F52" s="386">
        <v>60</v>
      </c>
      <c r="G52" s="385" t="s">
        <v>423</v>
      </c>
      <c r="H52" s="387"/>
      <c r="I52" s="387">
        <v>33</v>
      </c>
      <c r="J52" s="388">
        <v>5074.5</v>
      </c>
      <c r="K52" s="392">
        <f t="shared" si="8"/>
        <v>30860.005005419254</v>
      </c>
      <c r="L52" s="390">
        <v>142362814</v>
      </c>
      <c r="M52" s="393">
        <f t="shared" si="9"/>
        <v>14236281.4</v>
      </c>
      <c r="N52" s="393"/>
      <c r="O52" s="388">
        <f t="shared" si="10"/>
        <v>156599095.40000001</v>
      </c>
      <c r="P52" s="391" t="s">
        <v>633</v>
      </c>
      <c r="Q52" s="269"/>
      <c r="R52" s="269"/>
      <c r="T52" s="309"/>
      <c r="U52" s="310"/>
      <c r="V52" s="311"/>
      <c r="W52" s="312"/>
      <c r="X52" s="321"/>
      <c r="Y52" s="321"/>
      <c r="Z52" s="312"/>
      <c r="AA52" s="322"/>
      <c r="AB52" s="322"/>
      <c r="AC52" s="445">
        <f>SUM(AC47:AC51)</f>
        <v>27300</v>
      </c>
      <c r="AD52" s="408"/>
      <c r="AE52" s="445">
        <f>SUM(AE47:AE51)</f>
        <v>320163500</v>
      </c>
      <c r="AF52" s="403"/>
      <c r="AG52" s="403"/>
      <c r="AH52" s="323"/>
      <c r="AI52" s="324"/>
    </row>
    <row r="53" spans="1:35" x14ac:dyDescent="0.25">
      <c r="A53" s="672">
        <v>41445</v>
      </c>
      <c r="B53" s="383" t="s">
        <v>722</v>
      </c>
      <c r="C53" s="384" t="s">
        <v>723</v>
      </c>
      <c r="D53" s="385" t="s">
        <v>699</v>
      </c>
      <c r="E53" s="386" t="s">
        <v>631</v>
      </c>
      <c r="F53" s="386">
        <v>60</v>
      </c>
      <c r="G53" s="385" t="s">
        <v>423</v>
      </c>
      <c r="H53" s="387"/>
      <c r="I53" s="387">
        <v>30</v>
      </c>
      <c r="J53" s="388">
        <v>4400.6000000000004</v>
      </c>
      <c r="K53" s="392">
        <f t="shared" si="8"/>
        <v>30860.005067490798</v>
      </c>
      <c r="L53" s="390">
        <v>123456853</v>
      </c>
      <c r="M53" s="393">
        <f t="shared" si="9"/>
        <v>12345685.300000001</v>
      </c>
      <c r="N53" s="393"/>
      <c r="O53" s="388">
        <f t="shared" si="10"/>
        <v>135802538.30000001</v>
      </c>
      <c r="P53" s="391" t="s">
        <v>633</v>
      </c>
      <c r="Q53" s="269"/>
      <c r="R53" s="269"/>
      <c r="T53" s="309">
        <v>41432</v>
      </c>
      <c r="U53" s="310" t="s">
        <v>629</v>
      </c>
      <c r="V53" s="311" t="s">
        <v>630</v>
      </c>
      <c r="W53" s="312" t="s">
        <v>419</v>
      </c>
      <c r="X53" s="313" t="s">
        <v>631</v>
      </c>
      <c r="Y53" s="313">
        <v>60</v>
      </c>
      <c r="Z53" s="312" t="s">
        <v>632</v>
      </c>
      <c r="AA53" s="314"/>
      <c r="AB53" s="314">
        <v>36</v>
      </c>
      <c r="AC53" s="315">
        <v>5440.2</v>
      </c>
      <c r="AD53" s="320">
        <f t="shared" ref="AD53:AD84" si="11">AE53/AC53*1.1</f>
        <v>30860.005018197866</v>
      </c>
      <c r="AE53" s="317">
        <v>152622363</v>
      </c>
      <c r="AF53" s="319">
        <f t="shared" ref="AF53:AF84" si="12">AE53*10%</f>
        <v>15262236.300000001</v>
      </c>
      <c r="AG53" s="319"/>
      <c r="AH53" s="315">
        <f t="shared" ref="AH53:AH84" si="13">AE53+AF53+AG53</f>
        <v>167884599.30000001</v>
      </c>
      <c r="AI53" s="318" t="s">
        <v>633</v>
      </c>
    </row>
    <row r="54" spans="1:35" x14ac:dyDescent="0.25">
      <c r="A54" s="672">
        <v>41446</v>
      </c>
      <c r="B54" s="383" t="s">
        <v>724</v>
      </c>
      <c r="C54" s="384" t="s">
        <v>725</v>
      </c>
      <c r="D54" s="385" t="s">
        <v>699</v>
      </c>
      <c r="E54" s="386" t="s">
        <v>631</v>
      </c>
      <c r="F54" s="386">
        <v>60</v>
      </c>
      <c r="G54" s="385" t="s">
        <v>423</v>
      </c>
      <c r="H54" s="387"/>
      <c r="I54" s="387">
        <v>36</v>
      </c>
      <c r="J54" s="388">
        <v>5353.3</v>
      </c>
      <c r="K54" s="392">
        <f t="shared" si="8"/>
        <v>30860.005099658156</v>
      </c>
      <c r="L54" s="390">
        <v>150184423</v>
      </c>
      <c r="M54" s="393">
        <f t="shared" si="9"/>
        <v>15018442.300000001</v>
      </c>
      <c r="N54" s="393"/>
      <c r="O54" s="388">
        <f t="shared" si="10"/>
        <v>165202865.30000001</v>
      </c>
      <c r="P54" s="391" t="s">
        <v>633</v>
      </c>
      <c r="Q54" s="269"/>
      <c r="R54" s="269"/>
      <c r="T54" s="309">
        <v>41432</v>
      </c>
      <c r="U54" s="310" t="s">
        <v>634</v>
      </c>
      <c r="V54" s="311" t="s">
        <v>635</v>
      </c>
      <c r="W54" s="312" t="s">
        <v>419</v>
      </c>
      <c r="X54" s="313" t="s">
        <v>631</v>
      </c>
      <c r="Y54" s="313">
        <v>60</v>
      </c>
      <c r="Z54" s="312" t="s">
        <v>423</v>
      </c>
      <c r="AA54" s="314"/>
      <c r="AB54" s="314">
        <v>21</v>
      </c>
      <c r="AC54" s="315">
        <v>3023.45</v>
      </c>
      <c r="AD54" s="320">
        <f t="shared" si="11"/>
        <v>30860.004928145005</v>
      </c>
      <c r="AE54" s="317">
        <v>84821529</v>
      </c>
      <c r="AF54" s="319">
        <f t="shared" si="12"/>
        <v>8482152.9000000004</v>
      </c>
      <c r="AG54" s="319"/>
      <c r="AH54" s="315">
        <f t="shared" si="13"/>
        <v>93303681.900000006</v>
      </c>
      <c r="AI54" s="318" t="s">
        <v>633</v>
      </c>
    </row>
    <row r="55" spans="1:35" x14ac:dyDescent="0.25">
      <c r="A55" s="672">
        <v>41446</v>
      </c>
      <c r="B55" s="383" t="s">
        <v>726</v>
      </c>
      <c r="C55" s="384" t="s">
        <v>739</v>
      </c>
      <c r="D55" s="385" t="s">
        <v>699</v>
      </c>
      <c r="E55" s="386" t="s">
        <v>631</v>
      </c>
      <c r="F55" s="386">
        <v>60</v>
      </c>
      <c r="G55" s="385" t="s">
        <v>423</v>
      </c>
      <c r="H55" s="387"/>
      <c r="I55" s="387">
        <v>33</v>
      </c>
      <c r="J55" s="388">
        <v>4783.95</v>
      </c>
      <c r="K55" s="392">
        <f t="shared" si="8"/>
        <v>30860.004891355475</v>
      </c>
      <c r="L55" s="390">
        <v>134211564</v>
      </c>
      <c r="M55" s="393">
        <f t="shared" si="9"/>
        <v>13421156.4</v>
      </c>
      <c r="N55" s="393"/>
      <c r="O55" s="388">
        <f t="shared" si="10"/>
        <v>147632720.40000001</v>
      </c>
      <c r="P55" s="391" t="s">
        <v>633</v>
      </c>
      <c r="Q55" s="269"/>
      <c r="R55" s="269"/>
      <c r="T55" s="309">
        <v>41432</v>
      </c>
      <c r="U55" s="310" t="s">
        <v>636</v>
      </c>
      <c r="V55" s="311" t="s">
        <v>637</v>
      </c>
      <c r="W55" s="312" t="s">
        <v>419</v>
      </c>
      <c r="X55" s="313" t="s">
        <v>631</v>
      </c>
      <c r="Y55" s="313">
        <v>60</v>
      </c>
      <c r="Z55" s="312" t="s">
        <v>420</v>
      </c>
      <c r="AA55" s="314"/>
      <c r="AB55" s="314">
        <v>8</v>
      </c>
      <c r="AC55" s="315">
        <v>1725.65</v>
      </c>
      <c r="AD55" s="320">
        <f t="shared" si="11"/>
        <v>30860.004867731001</v>
      </c>
      <c r="AE55" s="317">
        <v>48412334</v>
      </c>
      <c r="AF55" s="319">
        <f t="shared" si="12"/>
        <v>4841233.4000000004</v>
      </c>
      <c r="AG55" s="319"/>
      <c r="AH55" s="315">
        <f t="shared" si="13"/>
        <v>53253567.399999999</v>
      </c>
      <c r="AI55" s="318" t="s">
        <v>633</v>
      </c>
    </row>
    <row r="56" spans="1:35" x14ac:dyDescent="0.25">
      <c r="A56" s="667">
        <v>41449</v>
      </c>
      <c r="B56" s="310" t="s">
        <v>740</v>
      </c>
      <c r="C56" s="311" t="s">
        <v>741</v>
      </c>
      <c r="D56" s="312" t="s">
        <v>699</v>
      </c>
      <c r="E56" s="313" t="s">
        <v>631</v>
      </c>
      <c r="F56" s="313">
        <v>60</v>
      </c>
      <c r="G56" s="312" t="s">
        <v>423</v>
      </c>
      <c r="H56" s="314"/>
      <c r="I56" s="314">
        <v>36</v>
      </c>
      <c r="J56" s="315">
        <v>5088.3500000000004</v>
      </c>
      <c r="K56" s="320">
        <f t="shared" si="8"/>
        <v>30860.004893531299</v>
      </c>
      <c r="L56" s="317">
        <v>142751369</v>
      </c>
      <c r="M56" s="319">
        <f t="shared" si="9"/>
        <v>14275136.9</v>
      </c>
      <c r="N56" s="319"/>
      <c r="O56" s="315">
        <f t="shared" si="10"/>
        <v>157026505.90000001</v>
      </c>
      <c r="P56" s="318" t="s">
        <v>633</v>
      </c>
      <c r="Q56" s="269"/>
      <c r="R56" s="269"/>
      <c r="T56" s="309">
        <v>41436</v>
      </c>
      <c r="U56" s="310" t="s">
        <v>638</v>
      </c>
      <c r="V56" s="311" t="s">
        <v>641</v>
      </c>
      <c r="W56" s="312" t="s">
        <v>419</v>
      </c>
      <c r="X56" s="313" t="s">
        <v>631</v>
      </c>
      <c r="Y56" s="313">
        <v>60</v>
      </c>
      <c r="Z56" s="312" t="s">
        <v>420</v>
      </c>
      <c r="AA56" s="314"/>
      <c r="AB56" s="314">
        <v>30</v>
      </c>
      <c r="AC56" s="315">
        <v>6314.15</v>
      </c>
      <c r="AD56" s="320">
        <f t="shared" si="11"/>
        <v>30860.0050204699</v>
      </c>
      <c r="AE56" s="317">
        <v>177140637</v>
      </c>
      <c r="AF56" s="319">
        <f t="shared" si="12"/>
        <v>17714063.699999999</v>
      </c>
      <c r="AG56" s="319"/>
      <c r="AH56" s="315">
        <f t="shared" si="13"/>
        <v>194854700.69999999</v>
      </c>
      <c r="AI56" s="318" t="s">
        <v>633</v>
      </c>
    </row>
    <row r="57" spans="1:35" x14ac:dyDescent="0.25">
      <c r="A57" s="667">
        <v>41449</v>
      </c>
      <c r="B57" s="310" t="s">
        <v>742</v>
      </c>
      <c r="C57" s="311" t="s">
        <v>743</v>
      </c>
      <c r="D57" s="312" t="s">
        <v>699</v>
      </c>
      <c r="E57" s="313" t="s">
        <v>631</v>
      </c>
      <c r="F57" s="313">
        <v>60</v>
      </c>
      <c r="G57" s="312" t="s">
        <v>423</v>
      </c>
      <c r="H57" s="314"/>
      <c r="I57" s="314">
        <v>33</v>
      </c>
      <c r="J57" s="315">
        <v>4839.2</v>
      </c>
      <c r="K57" s="320">
        <f t="shared" si="8"/>
        <v>30860.004918168295</v>
      </c>
      <c r="L57" s="317">
        <v>135761578</v>
      </c>
      <c r="M57" s="319">
        <f t="shared" si="9"/>
        <v>13576157.800000001</v>
      </c>
      <c r="N57" s="319"/>
      <c r="O57" s="315">
        <f t="shared" si="10"/>
        <v>149337735.80000001</v>
      </c>
      <c r="P57" s="318" t="s">
        <v>633</v>
      </c>
      <c r="Q57" s="269"/>
      <c r="R57" s="269"/>
      <c r="T57" s="309">
        <v>41436</v>
      </c>
      <c r="U57" s="310" t="s">
        <v>639</v>
      </c>
      <c r="V57" s="311" t="s">
        <v>640</v>
      </c>
      <c r="W57" s="312" t="s">
        <v>419</v>
      </c>
      <c r="X57" s="313" t="s">
        <v>631</v>
      </c>
      <c r="Y57" s="313">
        <v>60</v>
      </c>
      <c r="Z57" s="312" t="s">
        <v>423</v>
      </c>
      <c r="AA57" s="314"/>
      <c r="AB57" s="314">
        <v>24</v>
      </c>
      <c r="AC57" s="315">
        <v>3696.05</v>
      </c>
      <c r="AD57" s="320">
        <f t="shared" si="11"/>
        <v>30860.0051406231</v>
      </c>
      <c r="AE57" s="317">
        <v>103691020</v>
      </c>
      <c r="AF57" s="319">
        <f t="shared" si="12"/>
        <v>10369102</v>
      </c>
      <c r="AG57" s="319"/>
      <c r="AH57" s="315">
        <f t="shared" si="13"/>
        <v>114060122</v>
      </c>
      <c r="AI57" s="318" t="s">
        <v>633</v>
      </c>
    </row>
    <row r="58" spans="1:35" x14ac:dyDescent="0.25">
      <c r="A58" s="667">
        <v>41449</v>
      </c>
      <c r="B58" s="310" t="s">
        <v>744</v>
      </c>
      <c r="C58" s="311" t="s">
        <v>745</v>
      </c>
      <c r="D58" s="312" t="s">
        <v>699</v>
      </c>
      <c r="E58" s="313" t="s">
        <v>631</v>
      </c>
      <c r="F58" s="313">
        <v>60</v>
      </c>
      <c r="G58" s="312" t="s">
        <v>423</v>
      </c>
      <c r="H58" s="314"/>
      <c r="I58" s="314">
        <v>36</v>
      </c>
      <c r="J58" s="315">
        <v>5446.1</v>
      </c>
      <c r="K58" s="320">
        <f t="shared" si="8"/>
        <v>30860.005049484953</v>
      </c>
      <c r="L58" s="317">
        <v>152787885</v>
      </c>
      <c r="M58" s="319">
        <f t="shared" si="9"/>
        <v>15278788.5</v>
      </c>
      <c r="N58" s="319"/>
      <c r="O58" s="315">
        <f t="shared" si="10"/>
        <v>168066673.5</v>
      </c>
      <c r="P58" s="318" t="s">
        <v>633</v>
      </c>
      <c r="Q58" s="269"/>
      <c r="R58" s="269"/>
      <c r="T58" s="309">
        <v>41437</v>
      </c>
      <c r="U58" s="310" t="s">
        <v>642</v>
      </c>
      <c r="V58" s="311" t="s">
        <v>643</v>
      </c>
      <c r="W58" s="312" t="s">
        <v>419</v>
      </c>
      <c r="X58" s="313" t="s">
        <v>631</v>
      </c>
      <c r="Y58" s="313">
        <v>60</v>
      </c>
      <c r="Z58" s="312" t="s">
        <v>420</v>
      </c>
      <c r="AA58" s="314"/>
      <c r="AB58" s="314">
        <v>8</v>
      </c>
      <c r="AC58" s="315">
        <v>1745.65</v>
      </c>
      <c r="AD58" s="320">
        <f t="shared" si="11"/>
        <v>30860.004869246415</v>
      </c>
      <c r="AE58" s="317">
        <v>48973425</v>
      </c>
      <c r="AF58" s="319">
        <f t="shared" si="12"/>
        <v>4897342.5</v>
      </c>
      <c r="AG58" s="319"/>
      <c r="AH58" s="315">
        <f t="shared" si="13"/>
        <v>53870767.5</v>
      </c>
      <c r="AI58" s="318" t="s">
        <v>633</v>
      </c>
    </row>
    <row r="59" spans="1:35" x14ac:dyDescent="0.25">
      <c r="A59" s="667">
        <v>41449</v>
      </c>
      <c r="B59" s="310" t="s">
        <v>746</v>
      </c>
      <c r="C59" s="311" t="s">
        <v>747</v>
      </c>
      <c r="D59" s="312" t="s">
        <v>699</v>
      </c>
      <c r="E59" s="313" t="s">
        <v>631</v>
      </c>
      <c r="F59" s="313">
        <v>60</v>
      </c>
      <c r="G59" s="312" t="s">
        <v>423</v>
      </c>
      <c r="H59" s="314"/>
      <c r="I59" s="314">
        <v>33</v>
      </c>
      <c r="J59" s="315">
        <v>4887.6499999999996</v>
      </c>
      <c r="K59" s="320">
        <f t="shared" si="8"/>
        <v>30860.004930794967</v>
      </c>
      <c r="L59" s="317">
        <v>137120821</v>
      </c>
      <c r="M59" s="319">
        <f t="shared" si="9"/>
        <v>13712082.100000001</v>
      </c>
      <c r="N59" s="319"/>
      <c r="O59" s="315">
        <f t="shared" si="10"/>
        <v>150832903.09999999</v>
      </c>
      <c r="P59" s="318" t="s">
        <v>633</v>
      </c>
      <c r="Q59" s="269"/>
      <c r="R59" s="269"/>
      <c r="T59" s="309">
        <v>41437</v>
      </c>
      <c r="U59" s="310" t="s">
        <v>644</v>
      </c>
      <c r="V59" s="311" t="s">
        <v>645</v>
      </c>
      <c r="W59" s="312" t="s">
        <v>419</v>
      </c>
      <c r="X59" s="313" t="s">
        <v>631</v>
      </c>
      <c r="Y59" s="313">
        <v>60</v>
      </c>
      <c r="Z59" s="312" t="s">
        <v>420</v>
      </c>
      <c r="AA59" s="314"/>
      <c r="AB59" s="314">
        <v>22</v>
      </c>
      <c r="AC59" s="315">
        <v>4551.05</v>
      </c>
      <c r="AD59" s="320">
        <f t="shared" si="11"/>
        <v>30860.005053778797</v>
      </c>
      <c r="AE59" s="317">
        <v>127677660</v>
      </c>
      <c r="AF59" s="319">
        <f t="shared" si="12"/>
        <v>12767766</v>
      </c>
      <c r="AG59" s="319"/>
      <c r="AH59" s="315">
        <f t="shared" si="13"/>
        <v>140445426</v>
      </c>
      <c r="AI59" s="318" t="s">
        <v>633</v>
      </c>
    </row>
    <row r="60" spans="1:35" x14ac:dyDescent="0.25">
      <c r="A60" s="667">
        <v>41451</v>
      </c>
      <c r="B60" s="310" t="s">
        <v>748</v>
      </c>
      <c r="C60" s="311" t="s">
        <v>751</v>
      </c>
      <c r="D60" s="312" t="s">
        <v>699</v>
      </c>
      <c r="E60" s="313" t="s">
        <v>631</v>
      </c>
      <c r="F60" s="313">
        <v>60</v>
      </c>
      <c r="G60" s="312" t="s">
        <v>423</v>
      </c>
      <c r="H60" s="314"/>
      <c r="I60" s="314">
        <v>36</v>
      </c>
      <c r="J60" s="315">
        <v>5557.4</v>
      </c>
      <c r="K60" s="320">
        <f t="shared" si="8"/>
        <v>30860.004966351175</v>
      </c>
      <c r="L60" s="317">
        <v>155910356</v>
      </c>
      <c r="M60" s="319">
        <f t="shared" si="9"/>
        <v>15591035.600000001</v>
      </c>
      <c r="N60" s="319"/>
      <c r="O60" s="315">
        <f t="shared" si="10"/>
        <v>171501391.59999999</v>
      </c>
      <c r="P60" s="318" t="s">
        <v>633</v>
      </c>
      <c r="Q60" s="269"/>
      <c r="R60" s="269"/>
      <c r="T60" s="309">
        <v>41437</v>
      </c>
      <c r="U60" s="310" t="s">
        <v>697</v>
      </c>
      <c r="V60" s="311" t="s">
        <v>696</v>
      </c>
      <c r="W60" s="312" t="s">
        <v>419</v>
      </c>
      <c r="X60" s="313" t="s">
        <v>631</v>
      </c>
      <c r="Y60" s="313">
        <v>60</v>
      </c>
      <c r="Z60" s="312" t="s">
        <v>423</v>
      </c>
      <c r="AA60" s="314"/>
      <c r="AB60" s="314">
        <v>24</v>
      </c>
      <c r="AC60" s="315">
        <v>3715.45</v>
      </c>
      <c r="AD60" s="320">
        <f t="shared" si="11"/>
        <v>30860.005059952367</v>
      </c>
      <c r="AE60" s="317">
        <v>104235278</v>
      </c>
      <c r="AF60" s="319">
        <f t="shared" si="12"/>
        <v>10423527.800000001</v>
      </c>
      <c r="AG60" s="319"/>
      <c r="AH60" s="315">
        <f t="shared" si="13"/>
        <v>114658805.8</v>
      </c>
      <c r="AI60" s="318" t="s">
        <v>633</v>
      </c>
    </row>
    <row r="61" spans="1:35" x14ac:dyDescent="0.25">
      <c r="A61" s="667">
        <v>41451</v>
      </c>
      <c r="B61" s="310" t="s">
        <v>749</v>
      </c>
      <c r="C61" s="311" t="s">
        <v>750</v>
      </c>
      <c r="D61" s="312" t="s">
        <v>699</v>
      </c>
      <c r="E61" s="313" t="s">
        <v>631</v>
      </c>
      <c r="F61" s="313">
        <v>60</v>
      </c>
      <c r="G61" s="312" t="s">
        <v>423</v>
      </c>
      <c r="H61" s="314"/>
      <c r="I61" s="314">
        <v>33</v>
      </c>
      <c r="J61" s="315">
        <v>5050.75</v>
      </c>
      <c r="K61" s="320">
        <f t="shared" si="8"/>
        <v>30860.004910161861</v>
      </c>
      <c r="L61" s="317">
        <v>141696518</v>
      </c>
      <c r="M61" s="319">
        <f t="shared" si="9"/>
        <v>14169651.800000001</v>
      </c>
      <c r="N61" s="319"/>
      <c r="O61" s="315">
        <f t="shared" si="10"/>
        <v>155866169.80000001</v>
      </c>
      <c r="P61" s="318" t="s">
        <v>633</v>
      </c>
      <c r="Q61" s="269"/>
      <c r="R61" s="269"/>
      <c r="T61" s="309">
        <v>41438</v>
      </c>
      <c r="U61" s="310" t="s">
        <v>698</v>
      </c>
      <c r="V61" s="311" t="s">
        <v>695</v>
      </c>
      <c r="W61" s="312" t="s">
        <v>699</v>
      </c>
      <c r="X61" s="313" t="s">
        <v>631</v>
      </c>
      <c r="Y61" s="313">
        <v>60</v>
      </c>
      <c r="Z61" s="312" t="s">
        <v>420</v>
      </c>
      <c r="AA61" s="314"/>
      <c r="AB61" s="314">
        <v>32</v>
      </c>
      <c r="AC61" s="315">
        <v>6743</v>
      </c>
      <c r="AD61" s="320">
        <f t="shared" si="11"/>
        <v>30860.005057096252</v>
      </c>
      <c r="AE61" s="317">
        <v>189171831</v>
      </c>
      <c r="AF61" s="319">
        <f t="shared" si="12"/>
        <v>18917183.100000001</v>
      </c>
      <c r="AG61" s="319"/>
      <c r="AH61" s="315">
        <f t="shared" si="13"/>
        <v>208089014.09999999</v>
      </c>
      <c r="AI61" s="318" t="s">
        <v>633</v>
      </c>
    </row>
    <row r="62" spans="1:35" x14ac:dyDescent="0.25">
      <c r="A62" s="667">
        <v>41451</v>
      </c>
      <c r="B62" s="310" t="s">
        <v>752</v>
      </c>
      <c r="C62" s="311" t="s">
        <v>753</v>
      </c>
      <c r="D62" s="312" t="s">
        <v>699</v>
      </c>
      <c r="E62" s="313" t="s">
        <v>631</v>
      </c>
      <c r="F62" s="313">
        <v>60</v>
      </c>
      <c r="G62" s="312" t="s">
        <v>423</v>
      </c>
      <c r="H62" s="314"/>
      <c r="I62" s="314">
        <v>36</v>
      </c>
      <c r="J62" s="315">
        <v>5199.6499999999996</v>
      </c>
      <c r="K62" s="320">
        <f t="shared" si="8"/>
        <v>30860.005019568631</v>
      </c>
      <c r="L62" s="317">
        <v>145873841</v>
      </c>
      <c r="M62" s="319">
        <f t="shared" si="9"/>
        <v>14587384.100000001</v>
      </c>
      <c r="N62" s="319"/>
      <c r="O62" s="315">
        <f t="shared" si="10"/>
        <v>160461225.09999999</v>
      </c>
      <c r="P62" s="318" t="s">
        <v>633</v>
      </c>
      <c r="Q62" s="269"/>
      <c r="R62" s="269"/>
      <c r="T62" s="309">
        <v>41438</v>
      </c>
      <c r="U62" s="310" t="s">
        <v>700</v>
      </c>
      <c r="V62" s="311" t="s">
        <v>701</v>
      </c>
      <c r="W62" s="312" t="s">
        <v>419</v>
      </c>
      <c r="X62" s="313" t="s">
        <v>631</v>
      </c>
      <c r="Y62" s="313">
        <v>60</v>
      </c>
      <c r="Z62" s="312" t="s">
        <v>423</v>
      </c>
      <c r="AA62" s="314"/>
      <c r="AB62" s="314">
        <v>21</v>
      </c>
      <c r="AC62" s="315">
        <v>3280.8</v>
      </c>
      <c r="AD62" s="320">
        <f t="shared" si="11"/>
        <v>30860.00512070227</v>
      </c>
      <c r="AE62" s="317">
        <v>92041368</v>
      </c>
      <c r="AF62" s="319">
        <f t="shared" si="12"/>
        <v>9204136.8000000007</v>
      </c>
      <c r="AG62" s="319"/>
      <c r="AH62" s="315">
        <f t="shared" si="13"/>
        <v>101245504.8</v>
      </c>
      <c r="AI62" s="318" t="s">
        <v>633</v>
      </c>
    </row>
    <row r="63" spans="1:35" x14ac:dyDescent="0.25">
      <c r="A63" s="667">
        <v>41451</v>
      </c>
      <c r="B63" s="310" t="s">
        <v>754</v>
      </c>
      <c r="C63" s="311" t="s">
        <v>755</v>
      </c>
      <c r="D63" s="312" t="s">
        <v>699</v>
      </c>
      <c r="E63" s="313" t="s">
        <v>631</v>
      </c>
      <c r="F63" s="313">
        <v>60</v>
      </c>
      <c r="G63" s="312" t="s">
        <v>423</v>
      </c>
      <c r="H63" s="314"/>
      <c r="I63" s="314">
        <v>33</v>
      </c>
      <c r="J63" s="315">
        <v>4751.3999999999996</v>
      </c>
      <c r="K63" s="320">
        <f t="shared" si="8"/>
        <v>30860.005030096396</v>
      </c>
      <c r="L63" s="317">
        <v>133298389</v>
      </c>
      <c r="M63" s="319">
        <f t="shared" si="9"/>
        <v>13329838.9</v>
      </c>
      <c r="N63" s="319"/>
      <c r="O63" s="315">
        <f t="shared" si="10"/>
        <v>146628227.90000001</v>
      </c>
      <c r="P63" s="318" t="s">
        <v>633</v>
      </c>
      <c r="Q63" s="269"/>
      <c r="R63" s="269"/>
      <c r="T63" s="309">
        <v>41439</v>
      </c>
      <c r="U63" s="310" t="s">
        <v>702</v>
      </c>
      <c r="V63" s="311" t="s">
        <v>703</v>
      </c>
      <c r="W63" s="312" t="s">
        <v>699</v>
      </c>
      <c r="X63" s="313" t="s">
        <v>631</v>
      </c>
      <c r="Y63" s="313">
        <v>60</v>
      </c>
      <c r="Z63" s="312" t="s">
        <v>420</v>
      </c>
      <c r="AA63" s="314"/>
      <c r="AB63" s="314">
        <v>38</v>
      </c>
      <c r="AC63" s="315">
        <v>7879.75</v>
      </c>
      <c r="AD63" s="320">
        <f t="shared" si="11"/>
        <v>30860.004949395607</v>
      </c>
      <c r="AE63" s="317">
        <v>221062840</v>
      </c>
      <c r="AF63" s="319">
        <f t="shared" si="12"/>
        <v>22106284</v>
      </c>
      <c r="AG63" s="319"/>
      <c r="AH63" s="315">
        <f t="shared" si="13"/>
        <v>243169124</v>
      </c>
      <c r="AI63" s="318" t="s">
        <v>633</v>
      </c>
    </row>
    <row r="64" spans="1:35" x14ac:dyDescent="0.25">
      <c r="A64" s="667">
        <v>41452</v>
      </c>
      <c r="B64" s="310" t="s">
        <v>773</v>
      </c>
      <c r="C64" s="311" t="s">
        <v>774</v>
      </c>
      <c r="D64" s="312" t="s">
        <v>775</v>
      </c>
      <c r="E64" s="313" t="s">
        <v>549</v>
      </c>
      <c r="F64" s="313">
        <v>125</v>
      </c>
      <c r="G64" s="312" t="s">
        <v>776</v>
      </c>
      <c r="H64" s="314">
        <v>110</v>
      </c>
      <c r="I64" s="314"/>
      <c r="J64" s="315">
        <v>3465</v>
      </c>
      <c r="K64" s="320">
        <f t="shared" ref="K64:K72" si="14">L64/J64*1.1</f>
        <v>26400.000000000004</v>
      </c>
      <c r="L64" s="317">
        <v>83160000</v>
      </c>
      <c r="M64" s="319">
        <f t="shared" ref="M64:M84" si="15">L64*10%</f>
        <v>8316000</v>
      </c>
      <c r="N64" s="319">
        <f>L64*0.1%</f>
        <v>83160</v>
      </c>
      <c r="O64" s="315">
        <f t="shared" ref="O64:O84" si="16">L64+M64+N64</f>
        <v>91559160</v>
      </c>
      <c r="P64" s="318" t="s">
        <v>817</v>
      </c>
      <c r="Q64" s="269"/>
      <c r="R64" s="269"/>
      <c r="T64" s="309">
        <v>41439</v>
      </c>
      <c r="U64" s="310" t="s">
        <v>704</v>
      </c>
      <c r="V64" s="311" t="s">
        <v>705</v>
      </c>
      <c r="W64" s="312" t="s">
        <v>419</v>
      </c>
      <c r="X64" s="313" t="s">
        <v>631</v>
      </c>
      <c r="Y64" s="313">
        <v>60</v>
      </c>
      <c r="Z64" s="312" t="s">
        <v>423</v>
      </c>
      <c r="AA64" s="314"/>
      <c r="AB64" s="314">
        <v>12</v>
      </c>
      <c r="AC64" s="315">
        <v>1876.15</v>
      </c>
      <c r="AD64" s="320">
        <f t="shared" si="11"/>
        <v>30860.005010260375</v>
      </c>
      <c r="AE64" s="317">
        <v>52634544</v>
      </c>
      <c r="AF64" s="319">
        <f t="shared" si="12"/>
        <v>5263454.4000000004</v>
      </c>
      <c r="AG64" s="319"/>
      <c r="AH64" s="315">
        <f t="shared" si="13"/>
        <v>57897998.399999999</v>
      </c>
      <c r="AI64" s="318" t="s">
        <v>633</v>
      </c>
    </row>
    <row r="65" spans="1:35" x14ac:dyDescent="0.25">
      <c r="A65" s="667">
        <v>41453</v>
      </c>
      <c r="B65" s="310" t="s">
        <v>777</v>
      </c>
      <c r="C65" s="311" t="s">
        <v>778</v>
      </c>
      <c r="D65" s="312" t="s">
        <v>699</v>
      </c>
      <c r="E65" s="313" t="s">
        <v>631</v>
      </c>
      <c r="F65" s="313">
        <v>60</v>
      </c>
      <c r="G65" s="312" t="s">
        <v>423</v>
      </c>
      <c r="H65" s="314"/>
      <c r="I65" s="314">
        <v>36</v>
      </c>
      <c r="J65" s="315">
        <v>5117.05</v>
      </c>
      <c r="K65" s="320">
        <f t="shared" si="14"/>
        <v>30860.004983340012</v>
      </c>
      <c r="L65" s="317">
        <v>143556535</v>
      </c>
      <c r="M65" s="319">
        <f t="shared" si="15"/>
        <v>14355653.5</v>
      </c>
      <c r="N65" s="319"/>
      <c r="O65" s="315">
        <f t="shared" si="16"/>
        <v>157912188.5</v>
      </c>
      <c r="P65" s="318" t="s">
        <v>633</v>
      </c>
      <c r="Q65" s="269"/>
      <c r="R65" s="269"/>
      <c r="T65" s="309">
        <v>41442</v>
      </c>
      <c r="U65" s="310" t="s">
        <v>706</v>
      </c>
      <c r="V65" s="311" t="s">
        <v>707</v>
      </c>
      <c r="W65" s="312" t="s">
        <v>699</v>
      </c>
      <c r="X65" s="313" t="s">
        <v>631</v>
      </c>
      <c r="Y65" s="313">
        <v>60</v>
      </c>
      <c r="Z65" s="312" t="s">
        <v>420</v>
      </c>
      <c r="AA65" s="314"/>
      <c r="AB65" s="314">
        <v>30</v>
      </c>
      <c r="AC65" s="315">
        <v>6131.35</v>
      </c>
      <c r="AD65" s="320">
        <f t="shared" si="11"/>
        <v>30860.004974434669</v>
      </c>
      <c r="AE65" s="317">
        <v>172012265</v>
      </c>
      <c r="AF65" s="319">
        <f t="shared" si="12"/>
        <v>17201226.5</v>
      </c>
      <c r="AG65" s="319"/>
      <c r="AH65" s="315">
        <f t="shared" si="13"/>
        <v>189213491.5</v>
      </c>
      <c r="AI65" s="318" t="s">
        <v>633</v>
      </c>
    </row>
    <row r="66" spans="1:35" x14ac:dyDescent="0.25">
      <c r="A66" s="667">
        <v>41453</v>
      </c>
      <c r="B66" s="310" t="s">
        <v>779</v>
      </c>
      <c r="C66" s="311" t="s">
        <v>782</v>
      </c>
      <c r="D66" s="312" t="s">
        <v>699</v>
      </c>
      <c r="E66" s="313" t="s">
        <v>631</v>
      </c>
      <c r="F66" s="313">
        <v>60</v>
      </c>
      <c r="G66" s="312" t="s">
        <v>423</v>
      </c>
      <c r="H66" s="314"/>
      <c r="I66" s="314">
        <v>33</v>
      </c>
      <c r="J66" s="315">
        <v>4831.05</v>
      </c>
      <c r="K66" s="320">
        <f t="shared" si="14"/>
        <v>30860.005050661865</v>
      </c>
      <c r="L66" s="317">
        <v>135532934</v>
      </c>
      <c r="M66" s="319">
        <f t="shared" si="15"/>
        <v>13553293.4</v>
      </c>
      <c r="N66" s="319"/>
      <c r="O66" s="315">
        <f t="shared" si="16"/>
        <v>149086227.40000001</v>
      </c>
      <c r="P66" s="318" t="s">
        <v>633</v>
      </c>
      <c r="Q66" s="269"/>
      <c r="R66" s="269"/>
      <c r="T66" s="309">
        <v>41442</v>
      </c>
      <c r="U66" s="310" t="s">
        <v>708</v>
      </c>
      <c r="V66" s="311" t="s">
        <v>710</v>
      </c>
      <c r="W66" s="312" t="s">
        <v>699</v>
      </c>
      <c r="X66" s="313" t="s">
        <v>631</v>
      </c>
      <c r="Y66" s="313">
        <v>60</v>
      </c>
      <c r="Z66" s="312" t="s">
        <v>420</v>
      </c>
      <c r="AA66" s="314"/>
      <c r="AB66" s="314">
        <v>16</v>
      </c>
      <c r="AC66" s="315">
        <v>3287.6</v>
      </c>
      <c r="AD66" s="320">
        <f t="shared" si="11"/>
        <v>30860.00514052805</v>
      </c>
      <c r="AE66" s="317">
        <v>92232139</v>
      </c>
      <c r="AF66" s="319">
        <f t="shared" si="12"/>
        <v>9223213.9000000004</v>
      </c>
      <c r="AG66" s="319"/>
      <c r="AH66" s="315">
        <f t="shared" si="13"/>
        <v>101455352.90000001</v>
      </c>
      <c r="AI66" s="318" t="s">
        <v>633</v>
      </c>
    </row>
    <row r="67" spans="1:35" x14ac:dyDescent="0.25">
      <c r="A67" s="667">
        <v>41453</v>
      </c>
      <c r="B67" s="310" t="s">
        <v>780</v>
      </c>
      <c r="C67" s="311" t="s">
        <v>781</v>
      </c>
      <c r="D67" s="312" t="s">
        <v>699</v>
      </c>
      <c r="E67" s="313" t="s">
        <v>631</v>
      </c>
      <c r="F67" s="313">
        <v>60</v>
      </c>
      <c r="G67" s="312" t="s">
        <v>423</v>
      </c>
      <c r="H67" s="314"/>
      <c r="I67" s="314">
        <v>36</v>
      </c>
      <c r="J67" s="315">
        <v>5163.7</v>
      </c>
      <c r="K67" s="320">
        <f t="shared" si="14"/>
        <v>30860.005035149217</v>
      </c>
      <c r="L67" s="317">
        <v>144865280</v>
      </c>
      <c r="M67" s="319">
        <f t="shared" si="15"/>
        <v>14486528</v>
      </c>
      <c r="N67" s="319"/>
      <c r="O67" s="315">
        <f t="shared" si="16"/>
        <v>159351808</v>
      </c>
      <c r="P67" s="318" t="s">
        <v>633</v>
      </c>
      <c r="Q67" s="269"/>
      <c r="R67" s="269"/>
      <c r="T67" s="309">
        <v>41443</v>
      </c>
      <c r="U67" s="310" t="s">
        <v>709</v>
      </c>
      <c r="V67" s="311" t="s">
        <v>711</v>
      </c>
      <c r="W67" s="312" t="s">
        <v>699</v>
      </c>
      <c r="X67" s="313" t="s">
        <v>631</v>
      </c>
      <c r="Y67" s="313">
        <v>60</v>
      </c>
      <c r="Z67" s="312" t="s">
        <v>423</v>
      </c>
      <c r="AA67" s="314"/>
      <c r="AB67" s="314">
        <v>36</v>
      </c>
      <c r="AC67" s="315">
        <v>5429.8</v>
      </c>
      <c r="AD67" s="320">
        <f t="shared" si="11"/>
        <v>30860.00508306015</v>
      </c>
      <c r="AE67" s="317">
        <v>152330596</v>
      </c>
      <c r="AF67" s="319">
        <f t="shared" si="12"/>
        <v>15233059.600000001</v>
      </c>
      <c r="AG67" s="319"/>
      <c r="AH67" s="315">
        <f t="shared" si="13"/>
        <v>167563655.59999999</v>
      </c>
      <c r="AI67" s="318" t="s">
        <v>633</v>
      </c>
    </row>
    <row r="68" spans="1:35" x14ac:dyDescent="0.25">
      <c r="A68" s="667">
        <v>41453</v>
      </c>
      <c r="B68" s="310" t="s">
        <v>783</v>
      </c>
      <c r="C68" s="311" t="s">
        <v>784</v>
      </c>
      <c r="D68" s="312" t="s">
        <v>699</v>
      </c>
      <c r="E68" s="313" t="s">
        <v>631</v>
      </c>
      <c r="F68" s="313">
        <v>60</v>
      </c>
      <c r="G68" s="312" t="s">
        <v>423</v>
      </c>
      <c r="H68" s="314"/>
      <c r="I68" s="314">
        <v>33</v>
      </c>
      <c r="J68" s="315">
        <v>4794</v>
      </c>
      <c r="K68" s="320">
        <f t="shared" si="14"/>
        <v>30860.005068836046</v>
      </c>
      <c r="L68" s="317">
        <v>134493513</v>
      </c>
      <c r="M68" s="319">
        <f t="shared" si="15"/>
        <v>13449351.300000001</v>
      </c>
      <c r="N68" s="319"/>
      <c r="O68" s="315">
        <f t="shared" si="16"/>
        <v>147942864.30000001</v>
      </c>
      <c r="P68" s="318" t="s">
        <v>633</v>
      </c>
      <c r="Q68" s="269"/>
      <c r="R68" s="269"/>
      <c r="T68" s="309">
        <v>41443</v>
      </c>
      <c r="U68" s="310" t="s">
        <v>712</v>
      </c>
      <c r="V68" s="311" t="s">
        <v>713</v>
      </c>
      <c r="W68" s="312" t="s">
        <v>699</v>
      </c>
      <c r="X68" s="313" t="s">
        <v>631</v>
      </c>
      <c r="Y68" s="313">
        <v>60</v>
      </c>
      <c r="Z68" s="312" t="s">
        <v>423</v>
      </c>
      <c r="AA68" s="314"/>
      <c r="AB68" s="314">
        <v>33</v>
      </c>
      <c r="AC68" s="315">
        <v>5019.2</v>
      </c>
      <c r="AD68" s="320">
        <f t="shared" si="11"/>
        <v>30860.004921102969</v>
      </c>
      <c r="AE68" s="317">
        <v>140811397</v>
      </c>
      <c r="AF68" s="319">
        <f t="shared" si="12"/>
        <v>14081139.700000001</v>
      </c>
      <c r="AG68" s="319"/>
      <c r="AH68" s="315">
        <f t="shared" si="13"/>
        <v>154892536.69999999</v>
      </c>
      <c r="AI68" s="318" t="s">
        <v>633</v>
      </c>
    </row>
    <row r="69" spans="1:35" x14ac:dyDescent="0.25">
      <c r="A69" s="667">
        <v>41454</v>
      </c>
      <c r="B69" s="310" t="s">
        <v>785</v>
      </c>
      <c r="C69" s="311" t="s">
        <v>786</v>
      </c>
      <c r="D69" s="312" t="s">
        <v>699</v>
      </c>
      <c r="E69" s="313" t="s">
        <v>631</v>
      </c>
      <c r="F69" s="313">
        <v>60</v>
      </c>
      <c r="G69" s="312" t="s">
        <v>423</v>
      </c>
      <c r="H69" s="314"/>
      <c r="I69" s="314">
        <v>36</v>
      </c>
      <c r="J69" s="315">
        <v>5081.8999999999996</v>
      </c>
      <c r="K69" s="320">
        <f t="shared" si="14"/>
        <v>30860.005076841346</v>
      </c>
      <c r="L69" s="317">
        <v>142570418</v>
      </c>
      <c r="M69" s="319">
        <f t="shared" si="15"/>
        <v>14257041.800000001</v>
      </c>
      <c r="N69" s="319"/>
      <c r="O69" s="315">
        <f t="shared" si="16"/>
        <v>156827459.80000001</v>
      </c>
      <c r="P69" s="318" t="s">
        <v>633</v>
      </c>
      <c r="Q69" s="269"/>
      <c r="R69" s="269"/>
      <c r="T69" s="309">
        <v>41444</v>
      </c>
      <c r="U69" s="310" t="s">
        <v>714</v>
      </c>
      <c r="V69" s="311" t="s">
        <v>715</v>
      </c>
      <c r="W69" s="312" t="s">
        <v>419</v>
      </c>
      <c r="X69" s="313" t="s">
        <v>631</v>
      </c>
      <c r="Y69" s="313">
        <v>60</v>
      </c>
      <c r="Z69" s="312" t="s">
        <v>423</v>
      </c>
      <c r="AA69" s="314"/>
      <c r="AB69" s="314">
        <v>36</v>
      </c>
      <c r="AC69" s="315">
        <v>5279.4</v>
      </c>
      <c r="AD69" s="320">
        <f t="shared" si="11"/>
        <v>30860.004943743614</v>
      </c>
      <c r="AE69" s="317">
        <v>148111191</v>
      </c>
      <c r="AF69" s="319">
        <f t="shared" si="12"/>
        <v>14811119.100000001</v>
      </c>
      <c r="AG69" s="319"/>
      <c r="AH69" s="315">
        <f t="shared" si="13"/>
        <v>162922310.09999999</v>
      </c>
      <c r="AI69" s="318" t="s">
        <v>633</v>
      </c>
    </row>
    <row r="70" spans="1:35" x14ac:dyDescent="0.25">
      <c r="A70" s="667">
        <v>41454</v>
      </c>
      <c r="B70" s="310" t="s">
        <v>787</v>
      </c>
      <c r="C70" s="311" t="s">
        <v>788</v>
      </c>
      <c r="D70" s="312" t="s">
        <v>699</v>
      </c>
      <c r="E70" s="313" t="s">
        <v>631</v>
      </c>
      <c r="F70" s="313">
        <v>36</v>
      </c>
      <c r="G70" s="312" t="s">
        <v>423</v>
      </c>
      <c r="H70" s="314"/>
      <c r="I70" s="314">
        <v>36</v>
      </c>
      <c r="J70" s="315">
        <v>5196.2</v>
      </c>
      <c r="K70" s="320">
        <f t="shared" si="14"/>
        <v>30860.005061391021</v>
      </c>
      <c r="L70" s="317">
        <v>145777053</v>
      </c>
      <c r="M70" s="319">
        <f t="shared" si="15"/>
        <v>14577705.300000001</v>
      </c>
      <c r="N70" s="319"/>
      <c r="O70" s="315">
        <f t="shared" si="16"/>
        <v>160354758.30000001</v>
      </c>
      <c r="P70" s="318" t="s">
        <v>633</v>
      </c>
      <c r="Q70" s="269"/>
      <c r="R70" s="269"/>
      <c r="T70" s="309">
        <v>41444</v>
      </c>
      <c r="U70" s="310" t="s">
        <v>716</v>
      </c>
      <c r="V70" s="311" t="s">
        <v>717</v>
      </c>
      <c r="W70" s="312" t="s">
        <v>419</v>
      </c>
      <c r="X70" s="313" t="s">
        <v>631</v>
      </c>
      <c r="Y70" s="313">
        <v>60</v>
      </c>
      <c r="Z70" s="312" t="s">
        <v>423</v>
      </c>
      <c r="AA70" s="314"/>
      <c r="AB70" s="314">
        <v>33</v>
      </c>
      <c r="AC70" s="315">
        <v>4977.5</v>
      </c>
      <c r="AD70" s="320">
        <f t="shared" si="11"/>
        <v>30860.005082872933</v>
      </c>
      <c r="AE70" s="317">
        <v>139641523</v>
      </c>
      <c r="AF70" s="319">
        <f t="shared" si="12"/>
        <v>13964152.300000001</v>
      </c>
      <c r="AG70" s="319"/>
      <c r="AH70" s="315">
        <f t="shared" si="13"/>
        <v>153605675.30000001</v>
      </c>
      <c r="AI70" s="318" t="s">
        <v>633</v>
      </c>
    </row>
    <row r="71" spans="1:35" x14ac:dyDescent="0.25">
      <c r="A71" s="667">
        <v>41455</v>
      </c>
      <c r="B71" s="310" t="s">
        <v>789</v>
      </c>
      <c r="C71" s="311" t="s">
        <v>790</v>
      </c>
      <c r="D71" s="312" t="s">
        <v>699</v>
      </c>
      <c r="E71" s="313" t="s">
        <v>631</v>
      </c>
      <c r="F71" s="313">
        <v>60</v>
      </c>
      <c r="G71" s="312" t="s">
        <v>423</v>
      </c>
      <c r="H71" s="314"/>
      <c r="I71" s="314">
        <v>36</v>
      </c>
      <c r="J71" s="315">
        <v>5229.3999999999996</v>
      </c>
      <c r="K71" s="320">
        <f t="shared" si="14"/>
        <v>30860.005048380317</v>
      </c>
      <c r="L71" s="317">
        <v>146708464</v>
      </c>
      <c r="M71" s="319">
        <f t="shared" si="15"/>
        <v>14670846.4</v>
      </c>
      <c r="N71" s="319"/>
      <c r="O71" s="315">
        <f t="shared" si="16"/>
        <v>161379310.40000001</v>
      </c>
      <c r="P71" s="318" t="s">
        <v>633</v>
      </c>
      <c r="Q71" s="269"/>
      <c r="R71" s="269"/>
      <c r="T71" s="309">
        <v>41445</v>
      </c>
      <c r="U71" s="310" t="s">
        <v>718</v>
      </c>
      <c r="V71" s="311" t="s">
        <v>719</v>
      </c>
      <c r="W71" s="312" t="s">
        <v>419</v>
      </c>
      <c r="X71" s="313" t="s">
        <v>631</v>
      </c>
      <c r="Y71" s="313">
        <v>60</v>
      </c>
      <c r="Z71" s="312" t="s">
        <v>423</v>
      </c>
      <c r="AA71" s="314"/>
      <c r="AB71" s="314">
        <v>6</v>
      </c>
      <c r="AC71" s="315">
        <v>893.8</v>
      </c>
      <c r="AD71" s="320">
        <f t="shared" si="11"/>
        <v>30860.005258447087</v>
      </c>
      <c r="AE71" s="317">
        <v>25075157</v>
      </c>
      <c r="AF71" s="319">
        <f t="shared" si="12"/>
        <v>2507515.7000000002</v>
      </c>
      <c r="AG71" s="319"/>
      <c r="AH71" s="315">
        <f t="shared" si="13"/>
        <v>27582672.699999999</v>
      </c>
      <c r="AI71" s="318" t="s">
        <v>633</v>
      </c>
    </row>
    <row r="72" spans="1:35" x14ac:dyDescent="0.25">
      <c r="A72" s="667">
        <v>41455</v>
      </c>
      <c r="B72" s="310" t="s">
        <v>791</v>
      </c>
      <c r="C72" s="311" t="s">
        <v>792</v>
      </c>
      <c r="D72" s="312" t="s">
        <v>699</v>
      </c>
      <c r="E72" s="313" t="s">
        <v>631</v>
      </c>
      <c r="F72" s="313">
        <v>60</v>
      </c>
      <c r="G72" s="312" t="s">
        <v>423</v>
      </c>
      <c r="H72" s="314"/>
      <c r="I72" s="314">
        <v>33</v>
      </c>
      <c r="J72" s="315">
        <v>4720.8500000000004</v>
      </c>
      <c r="K72" s="320">
        <f t="shared" si="14"/>
        <v>30860.004914369234</v>
      </c>
      <c r="L72" s="317">
        <v>132441322</v>
      </c>
      <c r="M72" s="319">
        <f t="shared" si="15"/>
        <v>13244132.200000001</v>
      </c>
      <c r="N72" s="319"/>
      <c r="O72" s="315">
        <f t="shared" si="16"/>
        <v>145685454.19999999</v>
      </c>
      <c r="P72" s="318" t="s">
        <v>633</v>
      </c>
      <c r="Q72" s="269"/>
      <c r="R72" s="269"/>
      <c r="T72" s="309">
        <v>41445</v>
      </c>
      <c r="U72" s="310" t="s">
        <v>720</v>
      </c>
      <c r="V72" s="311" t="s">
        <v>721</v>
      </c>
      <c r="W72" s="312" t="s">
        <v>699</v>
      </c>
      <c r="X72" s="313" t="s">
        <v>631</v>
      </c>
      <c r="Y72" s="313">
        <v>60</v>
      </c>
      <c r="Z72" s="312" t="s">
        <v>423</v>
      </c>
      <c r="AA72" s="314"/>
      <c r="AB72" s="314">
        <v>33</v>
      </c>
      <c r="AC72" s="315">
        <v>5074.5</v>
      </c>
      <c r="AD72" s="320">
        <f t="shared" si="11"/>
        <v>30860.005005419254</v>
      </c>
      <c r="AE72" s="317">
        <v>142362814</v>
      </c>
      <c r="AF72" s="319">
        <f t="shared" si="12"/>
        <v>14236281.4</v>
      </c>
      <c r="AG72" s="319"/>
      <c r="AH72" s="315">
        <f t="shared" si="13"/>
        <v>156599095.40000001</v>
      </c>
      <c r="AI72" s="318" t="s">
        <v>633</v>
      </c>
    </row>
    <row r="73" spans="1:35" x14ac:dyDescent="0.25">
      <c r="A73" s="667">
        <v>41452</v>
      </c>
      <c r="B73" s="310" t="s">
        <v>793</v>
      </c>
      <c r="C73" s="311" t="s">
        <v>794</v>
      </c>
      <c r="D73" s="312" t="s">
        <v>699</v>
      </c>
      <c r="E73" s="313" t="s">
        <v>631</v>
      </c>
      <c r="F73" s="313">
        <v>60</v>
      </c>
      <c r="G73" s="312" t="s">
        <v>420</v>
      </c>
      <c r="H73" s="314"/>
      <c r="I73" s="314">
        <v>24</v>
      </c>
      <c r="J73" s="315">
        <v>5940</v>
      </c>
      <c r="K73" s="320">
        <f t="shared" ref="K73:K84" si="17">L73/J73*1.1</f>
        <v>30860.005000000001</v>
      </c>
      <c r="L73" s="317">
        <v>166644027</v>
      </c>
      <c r="M73" s="319">
        <f t="shared" si="15"/>
        <v>16664402.700000001</v>
      </c>
      <c r="N73" s="319"/>
      <c r="O73" s="315">
        <f t="shared" si="16"/>
        <v>183308429.69999999</v>
      </c>
      <c r="P73" s="318" t="s">
        <v>633</v>
      </c>
      <c r="Q73" s="269"/>
      <c r="R73" s="269"/>
      <c r="T73" s="309">
        <v>41445</v>
      </c>
      <c r="U73" s="310" t="s">
        <v>722</v>
      </c>
      <c r="V73" s="311" t="s">
        <v>723</v>
      </c>
      <c r="W73" s="312" t="s">
        <v>699</v>
      </c>
      <c r="X73" s="313" t="s">
        <v>631</v>
      </c>
      <c r="Y73" s="313">
        <v>60</v>
      </c>
      <c r="Z73" s="312" t="s">
        <v>423</v>
      </c>
      <c r="AA73" s="314"/>
      <c r="AB73" s="314">
        <v>30</v>
      </c>
      <c r="AC73" s="315">
        <v>4400.6000000000004</v>
      </c>
      <c r="AD73" s="320">
        <f t="shared" si="11"/>
        <v>30860.005067490798</v>
      </c>
      <c r="AE73" s="317">
        <v>123456853</v>
      </c>
      <c r="AF73" s="319">
        <f t="shared" si="12"/>
        <v>12345685.300000001</v>
      </c>
      <c r="AG73" s="319"/>
      <c r="AH73" s="315">
        <f t="shared" si="13"/>
        <v>135802538.30000001</v>
      </c>
      <c r="AI73" s="318" t="s">
        <v>633</v>
      </c>
    </row>
    <row r="74" spans="1:35" x14ac:dyDescent="0.25">
      <c r="A74" s="667">
        <v>41452</v>
      </c>
      <c r="B74" s="310" t="s">
        <v>795</v>
      </c>
      <c r="C74" s="311" t="s">
        <v>796</v>
      </c>
      <c r="D74" s="312" t="s">
        <v>699</v>
      </c>
      <c r="E74" s="313" t="s">
        <v>631</v>
      </c>
      <c r="F74" s="313">
        <v>60</v>
      </c>
      <c r="G74" s="312" t="s">
        <v>420</v>
      </c>
      <c r="H74" s="314"/>
      <c r="I74" s="314">
        <v>24</v>
      </c>
      <c r="J74" s="315">
        <v>5933</v>
      </c>
      <c r="K74" s="320">
        <f t="shared" si="17"/>
        <v>30860.00497218945</v>
      </c>
      <c r="L74" s="317">
        <v>166447645</v>
      </c>
      <c r="M74" s="319">
        <f t="shared" si="15"/>
        <v>16644764.5</v>
      </c>
      <c r="N74" s="319"/>
      <c r="O74" s="315">
        <f t="shared" si="16"/>
        <v>183092409.5</v>
      </c>
      <c r="P74" s="318" t="s">
        <v>633</v>
      </c>
      <c r="Q74" s="269"/>
      <c r="R74" s="269"/>
      <c r="T74" s="309">
        <v>41446</v>
      </c>
      <c r="U74" s="310" t="s">
        <v>724</v>
      </c>
      <c r="V74" s="311" t="s">
        <v>725</v>
      </c>
      <c r="W74" s="312" t="s">
        <v>699</v>
      </c>
      <c r="X74" s="313" t="s">
        <v>631</v>
      </c>
      <c r="Y74" s="313">
        <v>60</v>
      </c>
      <c r="Z74" s="312" t="s">
        <v>423</v>
      </c>
      <c r="AA74" s="314"/>
      <c r="AB74" s="314">
        <v>36</v>
      </c>
      <c r="AC74" s="315">
        <v>5353.3</v>
      </c>
      <c r="AD74" s="320">
        <f t="shared" si="11"/>
        <v>30860.005099658156</v>
      </c>
      <c r="AE74" s="317">
        <v>150184423</v>
      </c>
      <c r="AF74" s="319">
        <f t="shared" si="12"/>
        <v>15018442.300000001</v>
      </c>
      <c r="AG74" s="319"/>
      <c r="AH74" s="315">
        <f t="shared" si="13"/>
        <v>165202865.30000001</v>
      </c>
      <c r="AI74" s="318" t="s">
        <v>633</v>
      </c>
    </row>
    <row r="75" spans="1:35" x14ac:dyDescent="0.25">
      <c r="A75" s="667">
        <v>41453</v>
      </c>
      <c r="B75" s="310" t="s">
        <v>797</v>
      </c>
      <c r="C75" s="311" t="s">
        <v>798</v>
      </c>
      <c r="D75" s="312" t="s">
        <v>699</v>
      </c>
      <c r="E75" s="313" t="s">
        <v>631</v>
      </c>
      <c r="F75" s="313">
        <v>60</v>
      </c>
      <c r="G75" s="312" t="s">
        <v>420</v>
      </c>
      <c r="H75" s="314"/>
      <c r="I75" s="314">
        <v>24</v>
      </c>
      <c r="J75" s="315">
        <v>6015</v>
      </c>
      <c r="K75" s="320">
        <f t="shared" si="17"/>
        <v>30860.004954280968</v>
      </c>
      <c r="L75" s="317">
        <v>168748118</v>
      </c>
      <c r="M75" s="319">
        <f t="shared" si="15"/>
        <v>16874811.800000001</v>
      </c>
      <c r="N75" s="319"/>
      <c r="O75" s="315">
        <f t="shared" si="16"/>
        <v>185622929.80000001</v>
      </c>
      <c r="P75" s="318" t="s">
        <v>633</v>
      </c>
      <c r="Q75" s="269"/>
      <c r="R75" s="269"/>
      <c r="T75" s="309">
        <v>41446</v>
      </c>
      <c r="U75" s="310" t="s">
        <v>726</v>
      </c>
      <c r="V75" s="311" t="s">
        <v>739</v>
      </c>
      <c r="W75" s="312" t="s">
        <v>699</v>
      </c>
      <c r="X75" s="313" t="s">
        <v>631</v>
      </c>
      <c r="Y75" s="313">
        <v>60</v>
      </c>
      <c r="Z75" s="312" t="s">
        <v>423</v>
      </c>
      <c r="AA75" s="314"/>
      <c r="AB75" s="314">
        <v>33</v>
      </c>
      <c r="AC75" s="315">
        <v>4783.95</v>
      </c>
      <c r="AD75" s="320">
        <f t="shared" si="11"/>
        <v>30860.004891355475</v>
      </c>
      <c r="AE75" s="317">
        <v>134211564</v>
      </c>
      <c r="AF75" s="319">
        <f t="shared" si="12"/>
        <v>13421156.4</v>
      </c>
      <c r="AG75" s="319"/>
      <c r="AH75" s="315">
        <f t="shared" si="13"/>
        <v>147632720.40000001</v>
      </c>
      <c r="AI75" s="318" t="s">
        <v>633</v>
      </c>
    </row>
    <row r="76" spans="1:35" x14ac:dyDescent="0.25">
      <c r="A76" s="667">
        <v>41453</v>
      </c>
      <c r="B76" s="310" t="s">
        <v>799</v>
      </c>
      <c r="C76" s="311" t="s">
        <v>800</v>
      </c>
      <c r="D76" s="312" t="s">
        <v>699</v>
      </c>
      <c r="E76" s="313" t="s">
        <v>631</v>
      </c>
      <c r="F76" s="313">
        <v>60</v>
      </c>
      <c r="G76" s="312" t="s">
        <v>420</v>
      </c>
      <c r="H76" s="314"/>
      <c r="I76" s="314">
        <v>24</v>
      </c>
      <c r="J76" s="315">
        <v>5864</v>
      </c>
      <c r="K76" s="320">
        <f t="shared" si="17"/>
        <v>30860.004962482948</v>
      </c>
      <c r="L76" s="317">
        <v>164511881</v>
      </c>
      <c r="M76" s="319">
        <f t="shared" si="15"/>
        <v>16451188.100000001</v>
      </c>
      <c r="N76" s="319"/>
      <c r="O76" s="315">
        <f t="shared" si="16"/>
        <v>180963069.09999999</v>
      </c>
      <c r="P76" s="318" t="s">
        <v>633</v>
      </c>
      <c r="Q76" s="269"/>
      <c r="R76" s="269"/>
      <c r="T76" s="309">
        <v>41449</v>
      </c>
      <c r="U76" s="310" t="s">
        <v>740</v>
      </c>
      <c r="V76" s="311" t="s">
        <v>741</v>
      </c>
      <c r="W76" s="312" t="s">
        <v>699</v>
      </c>
      <c r="X76" s="313" t="s">
        <v>631</v>
      </c>
      <c r="Y76" s="313">
        <v>60</v>
      </c>
      <c r="Z76" s="312" t="s">
        <v>423</v>
      </c>
      <c r="AA76" s="314"/>
      <c r="AB76" s="314">
        <v>36</v>
      </c>
      <c r="AC76" s="315">
        <v>5088.3500000000004</v>
      </c>
      <c r="AD76" s="320">
        <f t="shared" si="11"/>
        <v>30860.004893531299</v>
      </c>
      <c r="AE76" s="317">
        <v>142751369</v>
      </c>
      <c r="AF76" s="319">
        <f t="shared" si="12"/>
        <v>14275136.9</v>
      </c>
      <c r="AG76" s="319"/>
      <c r="AH76" s="315">
        <f t="shared" si="13"/>
        <v>157026505.90000001</v>
      </c>
      <c r="AI76" s="318" t="s">
        <v>633</v>
      </c>
    </row>
    <row r="77" spans="1:35" x14ac:dyDescent="0.25">
      <c r="A77" s="667">
        <v>41454</v>
      </c>
      <c r="B77" s="310" t="s">
        <v>801</v>
      </c>
      <c r="C77" s="311" t="s">
        <v>802</v>
      </c>
      <c r="D77" s="312" t="s">
        <v>699</v>
      </c>
      <c r="E77" s="313" t="s">
        <v>631</v>
      </c>
      <c r="F77" s="313">
        <v>60</v>
      </c>
      <c r="G77" s="312" t="s">
        <v>420</v>
      </c>
      <c r="H77" s="314"/>
      <c r="I77" s="314">
        <v>24</v>
      </c>
      <c r="J77" s="315">
        <v>5738</v>
      </c>
      <c r="K77" s="320">
        <f t="shared" si="17"/>
        <v>30860.005019170443</v>
      </c>
      <c r="L77" s="317">
        <v>160977008</v>
      </c>
      <c r="M77" s="319">
        <f t="shared" si="15"/>
        <v>16097700.800000001</v>
      </c>
      <c r="N77" s="319"/>
      <c r="O77" s="315">
        <f t="shared" si="16"/>
        <v>177074708.80000001</v>
      </c>
      <c r="P77" s="318" t="s">
        <v>633</v>
      </c>
      <c r="Q77" s="269"/>
      <c r="R77" s="269"/>
      <c r="T77" s="309">
        <v>41449</v>
      </c>
      <c r="U77" s="310" t="s">
        <v>742</v>
      </c>
      <c r="V77" s="311" t="s">
        <v>743</v>
      </c>
      <c r="W77" s="312" t="s">
        <v>699</v>
      </c>
      <c r="X77" s="313" t="s">
        <v>631</v>
      </c>
      <c r="Y77" s="313">
        <v>60</v>
      </c>
      <c r="Z77" s="312" t="s">
        <v>423</v>
      </c>
      <c r="AA77" s="314"/>
      <c r="AB77" s="314">
        <v>33</v>
      </c>
      <c r="AC77" s="315">
        <v>4839.2</v>
      </c>
      <c r="AD77" s="320">
        <f t="shared" si="11"/>
        <v>30860.004918168295</v>
      </c>
      <c r="AE77" s="317">
        <v>135761578</v>
      </c>
      <c r="AF77" s="319">
        <f t="shared" si="12"/>
        <v>13576157.800000001</v>
      </c>
      <c r="AG77" s="319"/>
      <c r="AH77" s="315">
        <f t="shared" si="13"/>
        <v>149337735.80000001</v>
      </c>
      <c r="AI77" s="318" t="s">
        <v>633</v>
      </c>
    </row>
    <row r="78" spans="1:35" x14ac:dyDescent="0.25">
      <c r="A78" s="667">
        <v>41454</v>
      </c>
      <c r="B78" s="310" t="s">
        <v>803</v>
      </c>
      <c r="C78" s="311" t="s">
        <v>804</v>
      </c>
      <c r="D78" s="312" t="s">
        <v>699</v>
      </c>
      <c r="E78" s="313" t="s">
        <v>631</v>
      </c>
      <c r="F78" s="313">
        <v>60</v>
      </c>
      <c r="G78" s="312" t="s">
        <v>420</v>
      </c>
      <c r="H78" s="314"/>
      <c r="I78" s="314">
        <v>24</v>
      </c>
      <c r="J78" s="315">
        <v>5952</v>
      </c>
      <c r="K78" s="320">
        <f t="shared" si="17"/>
        <v>30860.005073924734</v>
      </c>
      <c r="L78" s="317">
        <v>166980682</v>
      </c>
      <c r="M78" s="319">
        <f t="shared" si="15"/>
        <v>16698068.200000001</v>
      </c>
      <c r="N78" s="319"/>
      <c r="O78" s="315">
        <f t="shared" si="16"/>
        <v>183678750.19999999</v>
      </c>
      <c r="P78" s="318" t="s">
        <v>633</v>
      </c>
      <c r="Q78" s="269"/>
      <c r="R78" s="269"/>
      <c r="T78" s="309">
        <v>41449</v>
      </c>
      <c r="U78" s="310" t="s">
        <v>744</v>
      </c>
      <c r="V78" s="311" t="s">
        <v>745</v>
      </c>
      <c r="W78" s="312" t="s">
        <v>699</v>
      </c>
      <c r="X78" s="313" t="s">
        <v>631</v>
      </c>
      <c r="Y78" s="313">
        <v>60</v>
      </c>
      <c r="Z78" s="312" t="s">
        <v>423</v>
      </c>
      <c r="AA78" s="314"/>
      <c r="AB78" s="314">
        <v>36</v>
      </c>
      <c r="AC78" s="315">
        <v>5446.1</v>
      </c>
      <c r="AD78" s="320">
        <f t="shared" si="11"/>
        <v>30860.005049484953</v>
      </c>
      <c r="AE78" s="317">
        <v>152787885</v>
      </c>
      <c r="AF78" s="319">
        <f t="shared" si="12"/>
        <v>15278788.5</v>
      </c>
      <c r="AG78" s="319"/>
      <c r="AH78" s="315">
        <f t="shared" si="13"/>
        <v>168066673.5</v>
      </c>
      <c r="AI78" s="318" t="s">
        <v>633</v>
      </c>
    </row>
    <row r="79" spans="1:35" x14ac:dyDescent="0.25">
      <c r="A79" s="667">
        <v>41454</v>
      </c>
      <c r="B79" s="310" t="s">
        <v>805</v>
      </c>
      <c r="C79" s="311" t="s">
        <v>806</v>
      </c>
      <c r="D79" s="312" t="s">
        <v>699</v>
      </c>
      <c r="E79" s="313" t="s">
        <v>631</v>
      </c>
      <c r="F79" s="313">
        <v>60</v>
      </c>
      <c r="G79" s="312" t="s">
        <v>420</v>
      </c>
      <c r="H79" s="314"/>
      <c r="I79" s="314">
        <v>25</v>
      </c>
      <c r="J79" s="315">
        <v>6179.8</v>
      </c>
      <c r="K79" s="320">
        <f t="shared" si="17"/>
        <v>30860.004983980067</v>
      </c>
      <c r="L79" s="317">
        <v>173371508</v>
      </c>
      <c r="M79" s="319">
        <f t="shared" si="15"/>
        <v>17337150.800000001</v>
      </c>
      <c r="N79" s="319"/>
      <c r="O79" s="315">
        <f t="shared" si="16"/>
        <v>190708658.80000001</v>
      </c>
      <c r="P79" s="318" t="s">
        <v>633</v>
      </c>
      <c r="Q79" s="269"/>
      <c r="R79" s="269"/>
      <c r="T79" s="309">
        <v>41449</v>
      </c>
      <c r="U79" s="310" t="s">
        <v>746</v>
      </c>
      <c r="V79" s="311" t="s">
        <v>747</v>
      </c>
      <c r="W79" s="312" t="s">
        <v>699</v>
      </c>
      <c r="X79" s="313" t="s">
        <v>631</v>
      </c>
      <c r="Y79" s="313">
        <v>60</v>
      </c>
      <c r="Z79" s="312" t="s">
        <v>423</v>
      </c>
      <c r="AA79" s="314"/>
      <c r="AB79" s="314">
        <v>33</v>
      </c>
      <c r="AC79" s="315">
        <v>4887.6499999999996</v>
      </c>
      <c r="AD79" s="320">
        <f t="shared" si="11"/>
        <v>30860.004930794967</v>
      </c>
      <c r="AE79" s="317">
        <v>137120821</v>
      </c>
      <c r="AF79" s="319">
        <f t="shared" si="12"/>
        <v>13712082.100000001</v>
      </c>
      <c r="AG79" s="319"/>
      <c r="AH79" s="315">
        <f t="shared" si="13"/>
        <v>150832903.09999999</v>
      </c>
      <c r="AI79" s="318" t="s">
        <v>633</v>
      </c>
    </row>
    <row r="80" spans="1:35" x14ac:dyDescent="0.25">
      <c r="A80" s="667">
        <v>41454</v>
      </c>
      <c r="B80" s="310" t="s">
        <v>807</v>
      </c>
      <c r="C80" s="311" t="s">
        <v>808</v>
      </c>
      <c r="D80" s="312" t="s">
        <v>699</v>
      </c>
      <c r="E80" s="313" t="s">
        <v>631</v>
      </c>
      <c r="F80" s="313">
        <v>60</v>
      </c>
      <c r="G80" s="312" t="s">
        <v>420</v>
      </c>
      <c r="H80" s="314"/>
      <c r="I80" s="314">
        <v>27</v>
      </c>
      <c r="J80" s="315">
        <v>6556</v>
      </c>
      <c r="K80" s="320">
        <f t="shared" si="17"/>
        <v>30860.005033557049</v>
      </c>
      <c r="L80" s="317">
        <v>183925630</v>
      </c>
      <c r="M80" s="319">
        <f t="shared" si="15"/>
        <v>18392563</v>
      </c>
      <c r="N80" s="319"/>
      <c r="O80" s="315">
        <f t="shared" si="16"/>
        <v>202318193</v>
      </c>
      <c r="P80" s="318" t="s">
        <v>633</v>
      </c>
      <c r="Q80" s="269"/>
      <c r="R80" s="269"/>
      <c r="T80" s="309">
        <v>41451</v>
      </c>
      <c r="U80" s="310" t="s">
        <v>748</v>
      </c>
      <c r="V80" s="311" t="s">
        <v>751</v>
      </c>
      <c r="W80" s="312" t="s">
        <v>699</v>
      </c>
      <c r="X80" s="313" t="s">
        <v>631</v>
      </c>
      <c r="Y80" s="313">
        <v>60</v>
      </c>
      <c r="Z80" s="312" t="s">
        <v>423</v>
      </c>
      <c r="AA80" s="314"/>
      <c r="AB80" s="314">
        <v>36</v>
      </c>
      <c r="AC80" s="315">
        <v>5557.4</v>
      </c>
      <c r="AD80" s="320">
        <f t="shared" si="11"/>
        <v>30860.004966351175</v>
      </c>
      <c r="AE80" s="317">
        <v>155910356</v>
      </c>
      <c r="AF80" s="319">
        <f t="shared" si="12"/>
        <v>15591035.600000001</v>
      </c>
      <c r="AG80" s="319"/>
      <c r="AH80" s="315">
        <f t="shared" si="13"/>
        <v>171501391.59999999</v>
      </c>
      <c r="AI80" s="318" t="s">
        <v>633</v>
      </c>
    </row>
    <row r="81" spans="1:35" x14ac:dyDescent="0.25">
      <c r="A81" s="667">
        <v>41455</v>
      </c>
      <c r="B81" s="310" t="s">
        <v>809</v>
      </c>
      <c r="C81" s="311" t="s">
        <v>810</v>
      </c>
      <c r="D81" s="312" t="s">
        <v>699</v>
      </c>
      <c r="E81" s="313" t="s">
        <v>631</v>
      </c>
      <c r="F81" s="313">
        <v>60</v>
      </c>
      <c r="G81" s="312" t="s">
        <v>420</v>
      </c>
      <c r="H81" s="314"/>
      <c r="I81" s="314">
        <v>13</v>
      </c>
      <c r="J81" s="315">
        <v>3229.45</v>
      </c>
      <c r="K81" s="320">
        <f t="shared" si="17"/>
        <v>30860.004830543905</v>
      </c>
      <c r="L81" s="317">
        <v>90600766</v>
      </c>
      <c r="M81" s="319">
        <f t="shared" si="15"/>
        <v>9060076.5999999996</v>
      </c>
      <c r="N81" s="319"/>
      <c r="O81" s="315">
        <f t="shared" si="16"/>
        <v>99660842.599999994</v>
      </c>
      <c r="P81" s="318" t="s">
        <v>633</v>
      </c>
      <c r="Q81" s="269"/>
      <c r="R81" s="269"/>
      <c r="T81" s="309">
        <v>41451</v>
      </c>
      <c r="U81" s="310" t="s">
        <v>749</v>
      </c>
      <c r="V81" s="311" t="s">
        <v>750</v>
      </c>
      <c r="W81" s="312" t="s">
        <v>699</v>
      </c>
      <c r="X81" s="313" t="s">
        <v>631</v>
      </c>
      <c r="Y81" s="313">
        <v>60</v>
      </c>
      <c r="Z81" s="312" t="s">
        <v>423</v>
      </c>
      <c r="AA81" s="314"/>
      <c r="AB81" s="314">
        <v>33</v>
      </c>
      <c r="AC81" s="315">
        <v>5050.75</v>
      </c>
      <c r="AD81" s="320">
        <f t="shared" si="11"/>
        <v>30860.004910161861</v>
      </c>
      <c r="AE81" s="317">
        <v>141696518</v>
      </c>
      <c r="AF81" s="319">
        <f t="shared" si="12"/>
        <v>14169651.800000001</v>
      </c>
      <c r="AG81" s="319"/>
      <c r="AH81" s="315">
        <f t="shared" si="13"/>
        <v>155866169.80000001</v>
      </c>
      <c r="AI81" s="318" t="s">
        <v>633</v>
      </c>
    </row>
    <row r="82" spans="1:35" x14ac:dyDescent="0.25">
      <c r="A82" s="667">
        <v>41455</v>
      </c>
      <c r="B82" s="310" t="s">
        <v>811</v>
      </c>
      <c r="C82" s="311" t="s">
        <v>812</v>
      </c>
      <c r="D82" s="312" t="s">
        <v>699</v>
      </c>
      <c r="E82" s="313" t="s">
        <v>631</v>
      </c>
      <c r="F82" s="313">
        <v>60</v>
      </c>
      <c r="G82" s="312" t="s">
        <v>420</v>
      </c>
      <c r="H82" s="314"/>
      <c r="I82" s="314">
        <v>17</v>
      </c>
      <c r="J82" s="315">
        <v>4164.55</v>
      </c>
      <c r="K82" s="320">
        <f t="shared" si="17"/>
        <v>30860.004946512832</v>
      </c>
      <c r="L82" s="317">
        <v>116834576</v>
      </c>
      <c r="M82" s="319">
        <f t="shared" si="15"/>
        <v>11683457.600000001</v>
      </c>
      <c r="N82" s="319"/>
      <c r="O82" s="315">
        <f t="shared" si="16"/>
        <v>128518033.59999999</v>
      </c>
      <c r="P82" s="318" t="s">
        <v>633</v>
      </c>
      <c r="Q82" s="266"/>
      <c r="T82" s="309">
        <v>41451</v>
      </c>
      <c r="U82" s="310" t="s">
        <v>752</v>
      </c>
      <c r="V82" s="311" t="s">
        <v>753</v>
      </c>
      <c r="W82" s="312" t="s">
        <v>699</v>
      </c>
      <c r="X82" s="313" t="s">
        <v>631</v>
      </c>
      <c r="Y82" s="313">
        <v>60</v>
      </c>
      <c r="Z82" s="312" t="s">
        <v>423</v>
      </c>
      <c r="AA82" s="314"/>
      <c r="AB82" s="314">
        <v>36</v>
      </c>
      <c r="AC82" s="315">
        <v>5199.6499999999996</v>
      </c>
      <c r="AD82" s="320">
        <f t="shared" si="11"/>
        <v>30860.005019568631</v>
      </c>
      <c r="AE82" s="317">
        <v>145873841</v>
      </c>
      <c r="AF82" s="319">
        <f t="shared" si="12"/>
        <v>14587384.100000001</v>
      </c>
      <c r="AG82" s="319"/>
      <c r="AH82" s="315">
        <f t="shared" si="13"/>
        <v>160461225.09999999</v>
      </c>
      <c r="AI82" s="318" t="s">
        <v>633</v>
      </c>
    </row>
    <row r="83" spans="1:35" x14ac:dyDescent="0.25">
      <c r="A83" s="667">
        <v>41455</v>
      </c>
      <c r="B83" s="310" t="s">
        <v>813</v>
      </c>
      <c r="C83" s="311" t="s">
        <v>814</v>
      </c>
      <c r="D83" s="312" t="s">
        <v>699</v>
      </c>
      <c r="E83" s="313" t="s">
        <v>631</v>
      </c>
      <c r="F83" s="313">
        <v>60</v>
      </c>
      <c r="G83" s="312" t="s">
        <v>420</v>
      </c>
      <c r="H83" s="314"/>
      <c r="I83" s="314">
        <v>30</v>
      </c>
      <c r="J83" s="315">
        <v>7201</v>
      </c>
      <c r="K83" s="320">
        <f t="shared" si="17"/>
        <v>30860.005068740458</v>
      </c>
      <c r="L83" s="317">
        <v>202020815</v>
      </c>
      <c r="M83" s="319">
        <f t="shared" si="15"/>
        <v>20202081.5</v>
      </c>
      <c r="N83" s="319"/>
      <c r="O83" s="315">
        <f t="shared" si="16"/>
        <v>222222896.5</v>
      </c>
      <c r="P83" s="318" t="s">
        <v>633</v>
      </c>
      <c r="R83" s="269"/>
      <c r="T83" s="309">
        <v>41451</v>
      </c>
      <c r="U83" s="310" t="s">
        <v>754</v>
      </c>
      <c r="V83" s="311" t="s">
        <v>755</v>
      </c>
      <c r="W83" s="312" t="s">
        <v>699</v>
      </c>
      <c r="X83" s="313" t="s">
        <v>631</v>
      </c>
      <c r="Y83" s="313">
        <v>60</v>
      </c>
      <c r="Z83" s="312" t="s">
        <v>423</v>
      </c>
      <c r="AA83" s="314"/>
      <c r="AB83" s="314">
        <v>33</v>
      </c>
      <c r="AC83" s="315">
        <v>4751.3999999999996</v>
      </c>
      <c r="AD83" s="320">
        <f t="shared" si="11"/>
        <v>30860.005030096396</v>
      </c>
      <c r="AE83" s="317">
        <v>133298389</v>
      </c>
      <c r="AF83" s="319">
        <f t="shared" si="12"/>
        <v>13329838.9</v>
      </c>
      <c r="AG83" s="319"/>
      <c r="AH83" s="315">
        <f t="shared" si="13"/>
        <v>146628227.90000001</v>
      </c>
      <c r="AI83" s="318" t="s">
        <v>633</v>
      </c>
    </row>
    <row r="84" spans="1:35" x14ac:dyDescent="0.25">
      <c r="A84" s="667">
        <v>41455</v>
      </c>
      <c r="B84" s="310" t="s">
        <v>815</v>
      </c>
      <c r="C84" s="311" t="s">
        <v>816</v>
      </c>
      <c r="D84" s="312" t="s">
        <v>699</v>
      </c>
      <c r="E84" s="313" t="s">
        <v>631</v>
      </c>
      <c r="F84" s="313">
        <v>60</v>
      </c>
      <c r="G84" s="312" t="s">
        <v>420</v>
      </c>
      <c r="H84" s="314"/>
      <c r="I84" s="314">
        <v>14</v>
      </c>
      <c r="J84" s="315">
        <v>3390</v>
      </c>
      <c r="K84" s="320">
        <f t="shared" si="17"/>
        <v>30860.005162241891</v>
      </c>
      <c r="L84" s="317">
        <v>95104925</v>
      </c>
      <c r="M84" s="319">
        <f t="shared" si="15"/>
        <v>9510492.5</v>
      </c>
      <c r="N84" s="319"/>
      <c r="O84" s="315">
        <f t="shared" si="16"/>
        <v>104615417.5</v>
      </c>
      <c r="P84" s="318" t="s">
        <v>633</v>
      </c>
      <c r="R84" s="266"/>
      <c r="T84" s="309">
        <v>41453</v>
      </c>
      <c r="U84" s="310" t="s">
        <v>777</v>
      </c>
      <c r="V84" s="311" t="s">
        <v>778</v>
      </c>
      <c r="W84" s="312" t="s">
        <v>699</v>
      </c>
      <c r="X84" s="313" t="s">
        <v>631</v>
      </c>
      <c r="Y84" s="313">
        <v>60</v>
      </c>
      <c r="Z84" s="312" t="s">
        <v>423</v>
      </c>
      <c r="AA84" s="314"/>
      <c r="AB84" s="314">
        <v>36</v>
      </c>
      <c r="AC84" s="315">
        <v>5117.05</v>
      </c>
      <c r="AD84" s="320">
        <f t="shared" si="11"/>
        <v>30860.004983340012</v>
      </c>
      <c r="AE84" s="317">
        <v>143556535</v>
      </c>
      <c r="AF84" s="319">
        <f t="shared" si="12"/>
        <v>14355653.5</v>
      </c>
      <c r="AG84" s="319"/>
      <c r="AH84" s="315">
        <f t="shared" si="13"/>
        <v>157912188.5</v>
      </c>
      <c r="AI84" s="318" t="s">
        <v>633</v>
      </c>
    </row>
    <row r="85" spans="1:35" x14ac:dyDescent="0.25">
      <c r="A85" s="669">
        <v>41428</v>
      </c>
      <c r="B85" s="271" t="s">
        <v>646</v>
      </c>
      <c r="C85" s="272" t="s">
        <v>647</v>
      </c>
      <c r="D85" s="273" t="s">
        <v>452</v>
      </c>
      <c r="E85" s="274" t="s">
        <v>648</v>
      </c>
      <c r="F85" s="274">
        <v>28</v>
      </c>
      <c r="G85" s="273" t="s">
        <v>649</v>
      </c>
      <c r="H85" s="275">
        <v>1000</v>
      </c>
      <c r="I85" s="275"/>
      <c r="J85" s="276">
        <v>5460</v>
      </c>
      <c r="K85" s="277">
        <f t="shared" ref="K85:K90" si="18">L85/H85*1.101</f>
        <v>72999.999360000002</v>
      </c>
      <c r="L85" s="276">
        <v>66303360</v>
      </c>
      <c r="M85" s="276">
        <f>L85*10%</f>
        <v>6630336</v>
      </c>
      <c r="N85" s="276">
        <f>L85*0.1%</f>
        <v>66303.360000000001</v>
      </c>
      <c r="O85" s="276">
        <f>L85+M85+N85</f>
        <v>72999999.359999999</v>
      </c>
      <c r="P85" s="277" t="s">
        <v>453</v>
      </c>
      <c r="R85" s="266"/>
      <c r="T85" s="309">
        <v>41453</v>
      </c>
      <c r="U85" s="310" t="s">
        <v>779</v>
      </c>
      <c r="V85" s="311" t="s">
        <v>782</v>
      </c>
      <c r="W85" s="312" t="s">
        <v>699</v>
      </c>
      <c r="X85" s="313" t="s">
        <v>631</v>
      </c>
      <c r="Y85" s="313">
        <v>60</v>
      </c>
      <c r="Z85" s="312" t="s">
        <v>423</v>
      </c>
      <c r="AA85" s="314"/>
      <c r="AB85" s="314">
        <v>33</v>
      </c>
      <c r="AC85" s="315">
        <v>4831.05</v>
      </c>
      <c r="AD85" s="320">
        <f t="shared" ref="AD85:AD103" si="19">AE85/AC85*1.1</f>
        <v>30860.005050661865</v>
      </c>
      <c r="AE85" s="317">
        <v>135532934</v>
      </c>
      <c r="AF85" s="319">
        <f t="shared" ref="AF85:AF103" si="20">AE85*10%</f>
        <v>13553293.4</v>
      </c>
      <c r="AG85" s="319"/>
      <c r="AH85" s="315">
        <f t="shared" ref="AH85:AH103" si="21">AE85+AF85+AG85</f>
        <v>149086227.40000001</v>
      </c>
      <c r="AI85" s="318" t="s">
        <v>633</v>
      </c>
    </row>
    <row r="86" spans="1:35" x14ac:dyDescent="0.25">
      <c r="A86" s="671">
        <v>41435</v>
      </c>
      <c r="B86" s="368" t="s">
        <v>650</v>
      </c>
      <c r="C86" s="369" t="s">
        <v>651</v>
      </c>
      <c r="D86" s="370" t="s">
        <v>209</v>
      </c>
      <c r="E86" s="379" t="s">
        <v>648</v>
      </c>
      <c r="F86" s="379">
        <v>28</v>
      </c>
      <c r="G86" s="370" t="s">
        <v>649</v>
      </c>
      <c r="H86" s="380">
        <v>1000</v>
      </c>
      <c r="I86" s="380"/>
      <c r="J86" s="381">
        <v>5460</v>
      </c>
      <c r="K86" s="382">
        <f t="shared" si="18"/>
        <v>70500.002699999997</v>
      </c>
      <c r="L86" s="381">
        <v>64032700</v>
      </c>
      <c r="M86" s="381">
        <f t="shared" ref="M86:M90" si="22">L86*10%</f>
        <v>6403270</v>
      </c>
      <c r="N86" s="381">
        <f t="shared" ref="N86:N90" si="23">L86*0.1%</f>
        <v>64032.700000000004</v>
      </c>
      <c r="O86" s="381">
        <f t="shared" ref="O86:O90" si="24">L86+M86+N86</f>
        <v>70500002.700000003</v>
      </c>
      <c r="P86" s="382" t="s">
        <v>652</v>
      </c>
      <c r="R86" s="266"/>
      <c r="T86" s="309">
        <v>41453</v>
      </c>
      <c r="U86" s="310" t="s">
        <v>780</v>
      </c>
      <c r="V86" s="311" t="s">
        <v>781</v>
      </c>
      <c r="W86" s="312" t="s">
        <v>699</v>
      </c>
      <c r="X86" s="313" t="s">
        <v>631</v>
      </c>
      <c r="Y86" s="313">
        <v>60</v>
      </c>
      <c r="Z86" s="312" t="s">
        <v>423</v>
      </c>
      <c r="AA86" s="314"/>
      <c r="AB86" s="314">
        <v>36</v>
      </c>
      <c r="AC86" s="315">
        <v>5163.7</v>
      </c>
      <c r="AD86" s="320">
        <f t="shared" si="19"/>
        <v>30860.005035149217</v>
      </c>
      <c r="AE86" s="317">
        <v>144865280</v>
      </c>
      <c r="AF86" s="319">
        <f t="shared" si="20"/>
        <v>14486528</v>
      </c>
      <c r="AG86" s="319"/>
      <c r="AH86" s="315">
        <f t="shared" si="21"/>
        <v>159351808</v>
      </c>
      <c r="AI86" s="318" t="s">
        <v>633</v>
      </c>
    </row>
    <row r="87" spans="1:35" x14ac:dyDescent="0.25">
      <c r="A87" s="671">
        <v>41435</v>
      </c>
      <c r="B87" s="368" t="s">
        <v>653</v>
      </c>
      <c r="C87" s="369" t="s">
        <v>654</v>
      </c>
      <c r="D87" s="370" t="s">
        <v>209</v>
      </c>
      <c r="E87" s="379" t="s">
        <v>648</v>
      </c>
      <c r="F87" s="379">
        <v>28</v>
      </c>
      <c r="G87" s="370" t="s">
        <v>649</v>
      </c>
      <c r="H87" s="380">
        <v>1000</v>
      </c>
      <c r="I87" s="380"/>
      <c r="J87" s="381">
        <v>5460</v>
      </c>
      <c r="K87" s="382">
        <f t="shared" si="18"/>
        <v>70500.002699999997</v>
      </c>
      <c r="L87" s="381">
        <v>64032700</v>
      </c>
      <c r="M87" s="381">
        <f t="shared" si="22"/>
        <v>6403270</v>
      </c>
      <c r="N87" s="381">
        <f t="shared" si="23"/>
        <v>64032.700000000004</v>
      </c>
      <c r="O87" s="381">
        <f t="shared" si="24"/>
        <v>70500002.700000003</v>
      </c>
      <c r="P87" s="382" t="s">
        <v>652</v>
      </c>
      <c r="R87" s="266"/>
      <c r="T87" s="309">
        <v>41453</v>
      </c>
      <c r="U87" s="310" t="s">
        <v>783</v>
      </c>
      <c r="V87" s="311" t="s">
        <v>784</v>
      </c>
      <c r="W87" s="312" t="s">
        <v>699</v>
      </c>
      <c r="X87" s="313" t="s">
        <v>631</v>
      </c>
      <c r="Y87" s="313">
        <v>60</v>
      </c>
      <c r="Z87" s="312" t="s">
        <v>423</v>
      </c>
      <c r="AA87" s="314"/>
      <c r="AB87" s="314">
        <v>33</v>
      </c>
      <c r="AC87" s="315">
        <v>4794</v>
      </c>
      <c r="AD87" s="320">
        <f t="shared" si="19"/>
        <v>30860.005068836046</v>
      </c>
      <c r="AE87" s="317">
        <v>134493513</v>
      </c>
      <c r="AF87" s="319">
        <f t="shared" si="20"/>
        <v>13449351.300000001</v>
      </c>
      <c r="AG87" s="319"/>
      <c r="AH87" s="315">
        <f t="shared" si="21"/>
        <v>147942864.30000001</v>
      </c>
      <c r="AI87" s="318" t="s">
        <v>633</v>
      </c>
    </row>
    <row r="88" spans="1:35" x14ac:dyDescent="0.25">
      <c r="A88" s="671">
        <v>41436</v>
      </c>
      <c r="B88" s="368" t="s">
        <v>655</v>
      </c>
      <c r="C88" s="369" t="s">
        <v>656</v>
      </c>
      <c r="D88" s="370" t="s">
        <v>209</v>
      </c>
      <c r="E88" s="379" t="s">
        <v>648</v>
      </c>
      <c r="F88" s="379">
        <v>28</v>
      </c>
      <c r="G88" s="370" t="s">
        <v>649</v>
      </c>
      <c r="H88" s="380">
        <v>1000</v>
      </c>
      <c r="I88" s="380"/>
      <c r="J88" s="381">
        <v>5460</v>
      </c>
      <c r="K88" s="382">
        <f t="shared" si="18"/>
        <v>70500.002699999997</v>
      </c>
      <c r="L88" s="381">
        <v>64032700</v>
      </c>
      <c r="M88" s="381">
        <f t="shared" si="22"/>
        <v>6403270</v>
      </c>
      <c r="N88" s="381">
        <f t="shared" si="23"/>
        <v>64032.700000000004</v>
      </c>
      <c r="O88" s="381">
        <f t="shared" si="24"/>
        <v>70500002.700000003</v>
      </c>
      <c r="P88" s="382" t="s">
        <v>652</v>
      </c>
      <c r="R88" s="266"/>
      <c r="T88" s="309">
        <v>41454</v>
      </c>
      <c r="U88" s="310" t="s">
        <v>785</v>
      </c>
      <c r="V88" s="311" t="s">
        <v>786</v>
      </c>
      <c r="W88" s="312" t="s">
        <v>699</v>
      </c>
      <c r="X88" s="313" t="s">
        <v>631</v>
      </c>
      <c r="Y88" s="313">
        <v>60</v>
      </c>
      <c r="Z88" s="312" t="s">
        <v>423</v>
      </c>
      <c r="AA88" s="314"/>
      <c r="AB88" s="314">
        <v>36</v>
      </c>
      <c r="AC88" s="315">
        <v>5081.8999999999996</v>
      </c>
      <c r="AD88" s="320">
        <f t="shared" si="19"/>
        <v>30860.005076841346</v>
      </c>
      <c r="AE88" s="317">
        <v>142570418</v>
      </c>
      <c r="AF88" s="319">
        <f t="shared" si="20"/>
        <v>14257041.800000001</v>
      </c>
      <c r="AG88" s="319"/>
      <c r="AH88" s="315">
        <f t="shared" si="21"/>
        <v>156827459.80000001</v>
      </c>
      <c r="AI88" s="318" t="s">
        <v>633</v>
      </c>
    </row>
    <row r="89" spans="1:35" x14ac:dyDescent="0.25">
      <c r="A89" s="671">
        <v>41437</v>
      </c>
      <c r="B89" s="368" t="s">
        <v>657</v>
      </c>
      <c r="C89" s="369" t="s">
        <v>658</v>
      </c>
      <c r="D89" s="370" t="s">
        <v>209</v>
      </c>
      <c r="E89" s="379" t="s">
        <v>648</v>
      </c>
      <c r="F89" s="379">
        <v>28</v>
      </c>
      <c r="G89" s="370" t="s">
        <v>649</v>
      </c>
      <c r="H89" s="380">
        <v>1000</v>
      </c>
      <c r="I89" s="380"/>
      <c r="J89" s="381">
        <v>5460</v>
      </c>
      <c r="K89" s="382">
        <f t="shared" si="18"/>
        <v>70500.002699999997</v>
      </c>
      <c r="L89" s="381">
        <v>64032700</v>
      </c>
      <c r="M89" s="381">
        <f t="shared" si="22"/>
        <v>6403270</v>
      </c>
      <c r="N89" s="381">
        <f t="shared" si="23"/>
        <v>64032.700000000004</v>
      </c>
      <c r="O89" s="381">
        <f t="shared" si="24"/>
        <v>70500002.700000003</v>
      </c>
      <c r="P89" s="382" t="s">
        <v>652</v>
      </c>
      <c r="T89" s="309">
        <v>41454</v>
      </c>
      <c r="U89" s="310" t="s">
        <v>787</v>
      </c>
      <c r="V89" s="311" t="s">
        <v>788</v>
      </c>
      <c r="W89" s="312" t="s">
        <v>699</v>
      </c>
      <c r="X89" s="313" t="s">
        <v>631</v>
      </c>
      <c r="Y89" s="313">
        <v>36</v>
      </c>
      <c r="Z89" s="312" t="s">
        <v>423</v>
      </c>
      <c r="AA89" s="314"/>
      <c r="AB89" s="314">
        <v>36</v>
      </c>
      <c r="AC89" s="315">
        <v>5196.2</v>
      </c>
      <c r="AD89" s="320">
        <f t="shared" si="19"/>
        <v>30860.005061391021</v>
      </c>
      <c r="AE89" s="317">
        <v>145777053</v>
      </c>
      <c r="AF89" s="319">
        <f t="shared" si="20"/>
        <v>14577705.300000001</v>
      </c>
      <c r="AG89" s="319"/>
      <c r="AH89" s="315">
        <f t="shared" si="21"/>
        <v>160354758.30000001</v>
      </c>
      <c r="AI89" s="318" t="s">
        <v>633</v>
      </c>
    </row>
    <row r="90" spans="1:35" x14ac:dyDescent="0.25">
      <c r="A90" s="671">
        <v>41437</v>
      </c>
      <c r="B90" s="368" t="s">
        <v>660</v>
      </c>
      <c r="C90" s="369" t="s">
        <v>659</v>
      </c>
      <c r="D90" s="370" t="s">
        <v>304</v>
      </c>
      <c r="E90" s="379" t="s">
        <v>661</v>
      </c>
      <c r="F90" s="379">
        <v>30</v>
      </c>
      <c r="G90" s="370" t="s">
        <v>662</v>
      </c>
      <c r="H90" s="380">
        <v>1008</v>
      </c>
      <c r="I90" s="380"/>
      <c r="J90" s="381">
        <v>5352.48</v>
      </c>
      <c r="K90" s="382">
        <f t="shared" si="18"/>
        <v>72999.99949107143</v>
      </c>
      <c r="L90" s="381">
        <v>66833787</v>
      </c>
      <c r="M90" s="381">
        <f t="shared" si="22"/>
        <v>6683378.7000000002</v>
      </c>
      <c r="N90" s="381">
        <f t="shared" si="23"/>
        <v>66833.786999999997</v>
      </c>
      <c r="O90" s="381">
        <f t="shared" si="24"/>
        <v>73583999.487000003</v>
      </c>
      <c r="P90" s="382" t="s">
        <v>663</v>
      </c>
      <c r="R90" s="267"/>
      <c r="T90" s="309">
        <v>41455</v>
      </c>
      <c r="U90" s="310" t="s">
        <v>789</v>
      </c>
      <c r="V90" s="311" t="s">
        <v>790</v>
      </c>
      <c r="W90" s="312" t="s">
        <v>699</v>
      </c>
      <c r="X90" s="313" t="s">
        <v>631</v>
      </c>
      <c r="Y90" s="313">
        <v>60</v>
      </c>
      <c r="Z90" s="312" t="s">
        <v>423</v>
      </c>
      <c r="AA90" s="314"/>
      <c r="AB90" s="314">
        <v>36</v>
      </c>
      <c r="AC90" s="315">
        <v>5229.3999999999996</v>
      </c>
      <c r="AD90" s="320">
        <f t="shared" si="19"/>
        <v>30860.005048380317</v>
      </c>
      <c r="AE90" s="317">
        <v>146708464</v>
      </c>
      <c r="AF90" s="319">
        <f t="shared" si="20"/>
        <v>14670846.4</v>
      </c>
      <c r="AG90" s="319"/>
      <c r="AH90" s="315">
        <f t="shared" si="21"/>
        <v>161379310.40000001</v>
      </c>
      <c r="AI90" s="318" t="s">
        <v>633</v>
      </c>
    </row>
    <row r="91" spans="1:35" x14ac:dyDescent="0.25">
      <c r="A91" s="671">
        <v>41438</v>
      </c>
      <c r="B91" s="368" t="s">
        <v>727</v>
      </c>
      <c r="C91" s="369" t="s">
        <v>728</v>
      </c>
      <c r="D91" s="370" t="s">
        <v>209</v>
      </c>
      <c r="E91" s="379" t="s">
        <v>648</v>
      </c>
      <c r="F91" s="379">
        <v>28</v>
      </c>
      <c r="G91" s="370" t="s">
        <v>649</v>
      </c>
      <c r="H91" s="380">
        <v>1000</v>
      </c>
      <c r="I91" s="380"/>
      <c r="J91" s="381">
        <f>H91*5.46</f>
        <v>5460</v>
      </c>
      <c r="K91" s="382">
        <f t="shared" ref="K91:K96" si="25">L91/H91*1.101</f>
        <v>70500.002699999997</v>
      </c>
      <c r="L91" s="381">
        <v>64032700</v>
      </c>
      <c r="M91" s="381">
        <f t="shared" ref="M91:M96" si="26">L91*10%</f>
        <v>6403270</v>
      </c>
      <c r="N91" s="381">
        <f t="shared" ref="N91:N96" si="27">L91*0.1%</f>
        <v>64032.700000000004</v>
      </c>
      <c r="O91" s="381">
        <f t="shared" ref="O91:O96" si="28">L91+M91+N91</f>
        <v>70500002.700000003</v>
      </c>
      <c r="P91" s="382" t="s">
        <v>652</v>
      </c>
      <c r="R91" s="267"/>
      <c r="T91" s="309">
        <v>41455</v>
      </c>
      <c r="U91" s="310" t="s">
        <v>791</v>
      </c>
      <c r="V91" s="311" t="s">
        <v>792</v>
      </c>
      <c r="W91" s="312" t="s">
        <v>699</v>
      </c>
      <c r="X91" s="313" t="s">
        <v>631</v>
      </c>
      <c r="Y91" s="313">
        <v>60</v>
      </c>
      <c r="Z91" s="312" t="s">
        <v>423</v>
      </c>
      <c r="AA91" s="314"/>
      <c r="AB91" s="314">
        <v>33</v>
      </c>
      <c r="AC91" s="315">
        <v>4720.8500000000004</v>
      </c>
      <c r="AD91" s="320">
        <f t="shared" si="19"/>
        <v>30860.004914369234</v>
      </c>
      <c r="AE91" s="317">
        <v>132441322</v>
      </c>
      <c r="AF91" s="319">
        <f t="shared" si="20"/>
        <v>13244132.200000001</v>
      </c>
      <c r="AG91" s="319"/>
      <c r="AH91" s="315">
        <f t="shared" si="21"/>
        <v>145685454.19999999</v>
      </c>
      <c r="AI91" s="318" t="s">
        <v>633</v>
      </c>
    </row>
    <row r="92" spans="1:35" x14ac:dyDescent="0.25">
      <c r="A92" s="672">
        <v>41444</v>
      </c>
      <c r="B92" s="383" t="s">
        <v>729</v>
      </c>
      <c r="C92" s="384" t="s">
        <v>730</v>
      </c>
      <c r="D92" s="385" t="s">
        <v>147</v>
      </c>
      <c r="E92" s="394" t="s">
        <v>648</v>
      </c>
      <c r="F92" s="394">
        <v>28</v>
      </c>
      <c r="G92" s="385" t="s">
        <v>649</v>
      </c>
      <c r="H92" s="395">
        <v>1000</v>
      </c>
      <c r="I92" s="395"/>
      <c r="J92" s="396">
        <f t="shared" ref="J92:J96" si="29">H92*5.46</f>
        <v>5460</v>
      </c>
      <c r="K92" s="397">
        <f t="shared" si="25"/>
        <v>70500.002699999997</v>
      </c>
      <c r="L92" s="396">
        <v>64032700</v>
      </c>
      <c r="M92" s="396">
        <f t="shared" si="26"/>
        <v>6403270</v>
      </c>
      <c r="N92" s="396">
        <f t="shared" si="27"/>
        <v>64032.700000000004</v>
      </c>
      <c r="O92" s="396">
        <f t="shared" si="28"/>
        <v>70500002.700000003</v>
      </c>
      <c r="P92" s="397" t="s">
        <v>731</v>
      </c>
      <c r="T92" s="309">
        <v>41452</v>
      </c>
      <c r="U92" s="310" t="s">
        <v>793</v>
      </c>
      <c r="V92" s="311" t="s">
        <v>794</v>
      </c>
      <c r="W92" s="312" t="s">
        <v>699</v>
      </c>
      <c r="X92" s="313" t="s">
        <v>631</v>
      </c>
      <c r="Y92" s="313">
        <v>60</v>
      </c>
      <c r="Z92" s="312" t="s">
        <v>420</v>
      </c>
      <c r="AA92" s="314"/>
      <c r="AB92" s="314">
        <v>24</v>
      </c>
      <c r="AC92" s="315">
        <v>5940</v>
      </c>
      <c r="AD92" s="320">
        <f t="shared" si="19"/>
        <v>30860.005000000001</v>
      </c>
      <c r="AE92" s="317">
        <v>166644027</v>
      </c>
      <c r="AF92" s="319">
        <f t="shared" si="20"/>
        <v>16664402.700000001</v>
      </c>
      <c r="AG92" s="319"/>
      <c r="AH92" s="315">
        <f t="shared" si="21"/>
        <v>183308429.69999999</v>
      </c>
      <c r="AI92" s="318" t="s">
        <v>633</v>
      </c>
    </row>
    <row r="93" spans="1:35" x14ac:dyDescent="0.25">
      <c r="A93" s="672">
        <v>41444</v>
      </c>
      <c r="B93" s="383" t="s">
        <v>732</v>
      </c>
      <c r="C93" s="384" t="s">
        <v>734</v>
      </c>
      <c r="D93" s="385" t="s">
        <v>153</v>
      </c>
      <c r="E93" s="394" t="s">
        <v>648</v>
      </c>
      <c r="F93" s="394">
        <v>28</v>
      </c>
      <c r="G93" s="385" t="s">
        <v>649</v>
      </c>
      <c r="H93" s="395">
        <v>1000</v>
      </c>
      <c r="I93" s="395"/>
      <c r="J93" s="396">
        <f t="shared" si="29"/>
        <v>5460</v>
      </c>
      <c r="K93" s="397">
        <f t="shared" si="25"/>
        <v>70999.999830000001</v>
      </c>
      <c r="L93" s="396">
        <v>64486830</v>
      </c>
      <c r="M93" s="396">
        <f t="shared" si="26"/>
        <v>6448683</v>
      </c>
      <c r="N93" s="396">
        <f t="shared" si="27"/>
        <v>64486.83</v>
      </c>
      <c r="O93" s="396">
        <f t="shared" si="28"/>
        <v>70999999.829999998</v>
      </c>
      <c r="P93" s="397" t="s">
        <v>663</v>
      </c>
      <c r="T93" s="309">
        <v>41452</v>
      </c>
      <c r="U93" s="310" t="s">
        <v>795</v>
      </c>
      <c r="V93" s="311" t="s">
        <v>796</v>
      </c>
      <c r="W93" s="312" t="s">
        <v>699</v>
      </c>
      <c r="X93" s="313" t="s">
        <v>631</v>
      </c>
      <c r="Y93" s="313">
        <v>60</v>
      </c>
      <c r="Z93" s="312" t="s">
        <v>420</v>
      </c>
      <c r="AA93" s="314"/>
      <c r="AB93" s="314">
        <v>24</v>
      </c>
      <c r="AC93" s="315">
        <v>5933</v>
      </c>
      <c r="AD93" s="320">
        <f t="shared" si="19"/>
        <v>30860.00497218945</v>
      </c>
      <c r="AE93" s="317">
        <v>166447645</v>
      </c>
      <c r="AF93" s="319">
        <f t="shared" si="20"/>
        <v>16644764.5</v>
      </c>
      <c r="AG93" s="319"/>
      <c r="AH93" s="315">
        <f t="shared" si="21"/>
        <v>183092409.5</v>
      </c>
      <c r="AI93" s="318" t="s">
        <v>633</v>
      </c>
    </row>
    <row r="94" spans="1:35" x14ac:dyDescent="0.25">
      <c r="A94" s="672">
        <v>41444</v>
      </c>
      <c r="B94" s="383" t="s">
        <v>735</v>
      </c>
      <c r="C94" s="384" t="s">
        <v>733</v>
      </c>
      <c r="D94" s="385" t="s">
        <v>157</v>
      </c>
      <c r="E94" s="394" t="s">
        <v>648</v>
      </c>
      <c r="F94" s="394">
        <v>28</v>
      </c>
      <c r="G94" s="385" t="s">
        <v>649</v>
      </c>
      <c r="H94" s="395">
        <v>1000</v>
      </c>
      <c r="I94" s="395"/>
      <c r="J94" s="396">
        <f t="shared" si="29"/>
        <v>5460</v>
      </c>
      <c r="K94" s="397">
        <f t="shared" si="25"/>
        <v>70999.999830000001</v>
      </c>
      <c r="L94" s="396">
        <v>64486830</v>
      </c>
      <c r="M94" s="396">
        <f t="shared" si="26"/>
        <v>6448683</v>
      </c>
      <c r="N94" s="396">
        <f t="shared" si="27"/>
        <v>64486.83</v>
      </c>
      <c r="O94" s="396">
        <f t="shared" si="28"/>
        <v>70999999.829999998</v>
      </c>
      <c r="P94" s="397" t="s">
        <v>736</v>
      </c>
      <c r="T94" s="309">
        <v>41453</v>
      </c>
      <c r="U94" s="310" t="s">
        <v>797</v>
      </c>
      <c r="V94" s="311" t="s">
        <v>798</v>
      </c>
      <c r="W94" s="312" t="s">
        <v>699</v>
      </c>
      <c r="X94" s="313" t="s">
        <v>631</v>
      </c>
      <c r="Y94" s="313">
        <v>60</v>
      </c>
      <c r="Z94" s="312" t="s">
        <v>420</v>
      </c>
      <c r="AA94" s="314"/>
      <c r="AB94" s="314">
        <v>24</v>
      </c>
      <c r="AC94" s="315">
        <v>6015</v>
      </c>
      <c r="AD94" s="320">
        <f t="shared" si="19"/>
        <v>30860.004954280968</v>
      </c>
      <c r="AE94" s="317">
        <v>168748118</v>
      </c>
      <c r="AF94" s="319">
        <f t="shared" si="20"/>
        <v>16874811.800000001</v>
      </c>
      <c r="AG94" s="319"/>
      <c r="AH94" s="315">
        <f t="shared" si="21"/>
        <v>185622929.80000001</v>
      </c>
      <c r="AI94" s="318" t="s">
        <v>633</v>
      </c>
    </row>
    <row r="95" spans="1:35" x14ac:dyDescent="0.25">
      <c r="A95" s="672">
        <v>41445</v>
      </c>
      <c r="B95" s="383" t="s">
        <v>737</v>
      </c>
      <c r="C95" s="384" t="s">
        <v>738</v>
      </c>
      <c r="D95" s="385" t="s">
        <v>147</v>
      </c>
      <c r="E95" s="394" t="s">
        <v>648</v>
      </c>
      <c r="F95" s="394">
        <v>28</v>
      </c>
      <c r="G95" s="385" t="s">
        <v>649</v>
      </c>
      <c r="H95" s="395">
        <v>1000</v>
      </c>
      <c r="I95" s="395"/>
      <c r="J95" s="396">
        <f t="shared" si="29"/>
        <v>5460</v>
      </c>
      <c r="K95" s="397">
        <f t="shared" si="25"/>
        <v>70500.002699999997</v>
      </c>
      <c r="L95" s="396">
        <v>64032700</v>
      </c>
      <c r="M95" s="396">
        <f t="shared" si="26"/>
        <v>6403270</v>
      </c>
      <c r="N95" s="396">
        <f t="shared" si="27"/>
        <v>64032.700000000004</v>
      </c>
      <c r="O95" s="396">
        <f t="shared" si="28"/>
        <v>70500002.700000003</v>
      </c>
      <c r="P95" s="397" t="s">
        <v>731</v>
      </c>
      <c r="T95" s="309">
        <v>41453</v>
      </c>
      <c r="U95" s="310" t="s">
        <v>799</v>
      </c>
      <c r="V95" s="311" t="s">
        <v>800</v>
      </c>
      <c r="W95" s="312" t="s">
        <v>699</v>
      </c>
      <c r="X95" s="313" t="s">
        <v>631</v>
      </c>
      <c r="Y95" s="313">
        <v>60</v>
      </c>
      <c r="Z95" s="312" t="s">
        <v>420</v>
      </c>
      <c r="AA95" s="314"/>
      <c r="AB95" s="314">
        <v>24</v>
      </c>
      <c r="AC95" s="315">
        <v>5864</v>
      </c>
      <c r="AD95" s="320">
        <f t="shared" si="19"/>
        <v>30860.004962482948</v>
      </c>
      <c r="AE95" s="317">
        <v>164511881</v>
      </c>
      <c r="AF95" s="319">
        <f t="shared" si="20"/>
        <v>16451188.100000001</v>
      </c>
      <c r="AG95" s="319"/>
      <c r="AH95" s="315">
        <f t="shared" si="21"/>
        <v>180963069.09999999</v>
      </c>
      <c r="AI95" s="318" t="s">
        <v>633</v>
      </c>
    </row>
    <row r="96" spans="1:35" x14ac:dyDescent="0.25">
      <c r="A96" s="667">
        <v>41449</v>
      </c>
      <c r="B96" s="310" t="s">
        <v>770</v>
      </c>
      <c r="C96" s="311" t="s">
        <v>771</v>
      </c>
      <c r="D96" s="312" t="s">
        <v>161</v>
      </c>
      <c r="E96" s="321" t="s">
        <v>648</v>
      </c>
      <c r="F96" s="321">
        <v>28</v>
      </c>
      <c r="G96" s="312" t="s">
        <v>649</v>
      </c>
      <c r="H96" s="322">
        <v>1500</v>
      </c>
      <c r="I96" s="322"/>
      <c r="J96" s="323">
        <f t="shared" si="29"/>
        <v>8190</v>
      </c>
      <c r="K96" s="324">
        <f t="shared" si="25"/>
        <v>70999.999830000001</v>
      </c>
      <c r="L96" s="323">
        <v>96730245</v>
      </c>
      <c r="M96" s="323">
        <f t="shared" si="26"/>
        <v>9673024.5</v>
      </c>
      <c r="N96" s="323">
        <f t="shared" si="27"/>
        <v>96730.244999999995</v>
      </c>
      <c r="O96" s="323">
        <f t="shared" si="28"/>
        <v>106499999.745</v>
      </c>
      <c r="P96" s="324" t="s">
        <v>736</v>
      </c>
      <c r="T96" s="309">
        <v>41454</v>
      </c>
      <c r="U96" s="310" t="s">
        <v>801</v>
      </c>
      <c r="V96" s="311" t="s">
        <v>802</v>
      </c>
      <c r="W96" s="312" t="s">
        <v>699</v>
      </c>
      <c r="X96" s="313" t="s">
        <v>631</v>
      </c>
      <c r="Y96" s="313">
        <v>60</v>
      </c>
      <c r="Z96" s="312" t="s">
        <v>420</v>
      </c>
      <c r="AA96" s="314"/>
      <c r="AB96" s="314">
        <v>24</v>
      </c>
      <c r="AC96" s="315">
        <v>5738</v>
      </c>
      <c r="AD96" s="320">
        <f t="shared" si="19"/>
        <v>30860.005019170443</v>
      </c>
      <c r="AE96" s="317">
        <v>160977008</v>
      </c>
      <c r="AF96" s="319">
        <f t="shared" si="20"/>
        <v>16097700.800000001</v>
      </c>
      <c r="AG96" s="319"/>
      <c r="AH96" s="315">
        <f t="shared" si="21"/>
        <v>177074708.80000001</v>
      </c>
      <c r="AI96" s="318" t="s">
        <v>633</v>
      </c>
    </row>
    <row r="97" spans="1:35" ht="16.5" thickBot="1" x14ac:dyDescent="0.3">
      <c r="A97" s="278" t="s">
        <v>306</v>
      </c>
      <c r="B97" s="279"/>
      <c r="C97" s="280"/>
      <c r="D97" s="281"/>
      <c r="E97" s="282"/>
      <c r="F97" s="282"/>
      <c r="G97" s="283"/>
      <c r="H97" s="284">
        <f t="shared" ref="H97:O97" si="30">SUM(H2:H96)</f>
        <v>14603.5</v>
      </c>
      <c r="I97" s="284">
        <f t="shared" si="30"/>
        <v>2018</v>
      </c>
      <c r="J97" s="285">
        <f t="shared" si="30"/>
        <v>375667.54</v>
      </c>
      <c r="K97" s="284">
        <f t="shared" si="30"/>
        <v>4876819.7119681425</v>
      </c>
      <c r="L97" s="284">
        <f t="shared" si="30"/>
        <v>8842229748</v>
      </c>
      <c r="M97" s="284">
        <f t="shared" si="30"/>
        <v>884222974.79999995</v>
      </c>
      <c r="N97" s="284">
        <f t="shared" si="30"/>
        <v>1892001.1399999997</v>
      </c>
      <c r="O97" s="284">
        <f t="shared" si="30"/>
        <v>9728344723.9400082</v>
      </c>
      <c r="P97" s="286"/>
      <c r="T97" s="309">
        <v>41454</v>
      </c>
      <c r="U97" s="310" t="s">
        <v>803</v>
      </c>
      <c r="V97" s="311" t="s">
        <v>804</v>
      </c>
      <c r="W97" s="312" t="s">
        <v>699</v>
      </c>
      <c r="X97" s="313" t="s">
        <v>631</v>
      </c>
      <c r="Y97" s="313">
        <v>60</v>
      </c>
      <c r="Z97" s="312" t="s">
        <v>420</v>
      </c>
      <c r="AA97" s="314"/>
      <c r="AB97" s="314">
        <v>24</v>
      </c>
      <c r="AC97" s="315">
        <v>5952</v>
      </c>
      <c r="AD97" s="320">
        <f t="shared" si="19"/>
        <v>30860.005073924734</v>
      </c>
      <c r="AE97" s="317">
        <v>166980682</v>
      </c>
      <c r="AF97" s="319">
        <f t="shared" si="20"/>
        <v>16698068.200000001</v>
      </c>
      <c r="AG97" s="319"/>
      <c r="AH97" s="315">
        <f t="shared" si="21"/>
        <v>183678750.19999999</v>
      </c>
      <c r="AI97" s="318" t="s">
        <v>633</v>
      </c>
    </row>
    <row r="98" spans="1:35" x14ac:dyDescent="0.25">
      <c r="C98" s="287"/>
      <c r="D98" s="287"/>
      <c r="H98" s="288"/>
      <c r="I98" s="288"/>
      <c r="J98" s="289">
        <f>SUM(J85:J96)</f>
        <v>68142.48</v>
      </c>
      <c r="K98" s="290"/>
      <c r="L98" s="289">
        <f>SUM(L85:L96)</f>
        <v>807069952</v>
      </c>
      <c r="M98" s="291"/>
      <c r="N98" s="291"/>
      <c r="O98" s="291"/>
      <c r="T98" s="309">
        <v>41454</v>
      </c>
      <c r="U98" s="310" t="s">
        <v>805</v>
      </c>
      <c r="V98" s="311" t="s">
        <v>806</v>
      </c>
      <c r="W98" s="312" t="s">
        <v>699</v>
      </c>
      <c r="X98" s="313" t="s">
        <v>631</v>
      </c>
      <c r="Y98" s="313">
        <v>60</v>
      </c>
      <c r="Z98" s="312" t="s">
        <v>420</v>
      </c>
      <c r="AA98" s="314"/>
      <c r="AB98" s="314">
        <v>25</v>
      </c>
      <c r="AC98" s="315">
        <v>6179.8</v>
      </c>
      <c r="AD98" s="320">
        <f t="shared" si="19"/>
        <v>30860.004983980067</v>
      </c>
      <c r="AE98" s="317">
        <v>173371508</v>
      </c>
      <c r="AF98" s="319">
        <f t="shared" si="20"/>
        <v>17337150.800000001</v>
      </c>
      <c r="AG98" s="319"/>
      <c r="AH98" s="315">
        <f t="shared" si="21"/>
        <v>190708658.80000001</v>
      </c>
      <c r="AI98" s="318" t="s">
        <v>633</v>
      </c>
    </row>
    <row r="99" spans="1:35" x14ac:dyDescent="0.25">
      <c r="H99" s="288"/>
      <c r="I99" s="288"/>
      <c r="J99" s="292">
        <f>J98-J90</f>
        <v>62790</v>
      </c>
      <c r="K99" s="290"/>
      <c r="L99" s="292">
        <f>L98-L90</f>
        <v>740236165</v>
      </c>
      <c r="M99" s="291"/>
      <c r="N99" s="291"/>
      <c r="O99" s="291"/>
      <c r="T99" s="309">
        <v>41454</v>
      </c>
      <c r="U99" s="310" t="s">
        <v>807</v>
      </c>
      <c r="V99" s="311" t="s">
        <v>808</v>
      </c>
      <c r="W99" s="312" t="s">
        <v>699</v>
      </c>
      <c r="X99" s="313" t="s">
        <v>631</v>
      </c>
      <c r="Y99" s="313">
        <v>60</v>
      </c>
      <c r="Z99" s="312" t="s">
        <v>420</v>
      </c>
      <c r="AA99" s="314"/>
      <c r="AB99" s="314">
        <v>27</v>
      </c>
      <c r="AC99" s="315">
        <v>6556</v>
      </c>
      <c r="AD99" s="320">
        <f t="shared" si="19"/>
        <v>30860.005033557049</v>
      </c>
      <c r="AE99" s="317">
        <v>183925630</v>
      </c>
      <c r="AF99" s="315">
        <f t="shared" si="20"/>
        <v>18392563</v>
      </c>
      <c r="AG99" s="315"/>
      <c r="AH99" s="315">
        <f t="shared" si="21"/>
        <v>202318193</v>
      </c>
      <c r="AI99" s="318" t="s">
        <v>633</v>
      </c>
    </row>
    <row r="100" spans="1:35" x14ac:dyDescent="0.25">
      <c r="H100" s="288"/>
      <c r="I100" s="288"/>
      <c r="J100" s="291"/>
      <c r="K100" s="293"/>
      <c r="L100" s="291"/>
      <c r="M100" s="291"/>
      <c r="N100" s="291"/>
      <c r="O100" s="294" t="s">
        <v>565</v>
      </c>
      <c r="T100" s="309">
        <v>41455</v>
      </c>
      <c r="U100" s="310" t="s">
        <v>809</v>
      </c>
      <c r="V100" s="311" t="s">
        <v>810</v>
      </c>
      <c r="W100" s="312" t="s">
        <v>699</v>
      </c>
      <c r="X100" s="313" t="s">
        <v>631</v>
      </c>
      <c r="Y100" s="313">
        <v>60</v>
      </c>
      <c r="Z100" s="312" t="s">
        <v>420</v>
      </c>
      <c r="AA100" s="314"/>
      <c r="AB100" s="314">
        <v>13</v>
      </c>
      <c r="AC100" s="315">
        <v>3229.45</v>
      </c>
      <c r="AD100" s="320">
        <f t="shared" si="19"/>
        <v>30860.004830543905</v>
      </c>
      <c r="AE100" s="317">
        <v>90600766</v>
      </c>
      <c r="AF100" s="315">
        <f t="shared" si="20"/>
        <v>9060076.5999999996</v>
      </c>
      <c r="AG100" s="315"/>
      <c r="AH100" s="315">
        <f t="shared" si="21"/>
        <v>99660842.599999994</v>
      </c>
      <c r="AI100" s="318" t="s">
        <v>633</v>
      </c>
    </row>
    <row r="101" spans="1:35" x14ac:dyDescent="0.25">
      <c r="E101" s="295" t="s">
        <v>307</v>
      </c>
      <c r="H101" s="288"/>
      <c r="I101" s="288"/>
      <c r="J101" s="296">
        <f>+SUM(J2:J32)</f>
        <v>56320.26</v>
      </c>
      <c r="K101" s="297"/>
      <c r="L101" s="296">
        <f>+SUM(L2:L32)</f>
        <v>1001771188</v>
      </c>
      <c r="M101" s="291"/>
      <c r="N101" s="291"/>
      <c r="O101" s="291" t="s">
        <v>0</v>
      </c>
      <c r="T101" s="309">
        <v>41455</v>
      </c>
      <c r="U101" s="310" t="s">
        <v>811</v>
      </c>
      <c r="V101" s="311" t="s">
        <v>812</v>
      </c>
      <c r="W101" s="312" t="s">
        <v>699</v>
      </c>
      <c r="X101" s="313" t="s">
        <v>631</v>
      </c>
      <c r="Y101" s="313">
        <v>60</v>
      </c>
      <c r="Z101" s="312" t="s">
        <v>420</v>
      </c>
      <c r="AA101" s="314"/>
      <c r="AB101" s="314">
        <v>17</v>
      </c>
      <c r="AC101" s="315">
        <v>4164.55</v>
      </c>
      <c r="AD101" s="320">
        <f t="shared" si="19"/>
        <v>30860.004946512832</v>
      </c>
      <c r="AE101" s="317">
        <v>116834576</v>
      </c>
      <c r="AF101" s="315">
        <f t="shared" si="20"/>
        <v>11683457.600000001</v>
      </c>
      <c r="AG101" s="315"/>
      <c r="AH101" s="315">
        <f t="shared" si="21"/>
        <v>128518033.59999999</v>
      </c>
      <c r="AI101" s="318" t="s">
        <v>633</v>
      </c>
    </row>
    <row r="102" spans="1:35" x14ac:dyDescent="0.25">
      <c r="E102" s="295" t="s">
        <v>308</v>
      </c>
      <c r="H102" s="288"/>
      <c r="I102" s="288"/>
      <c r="J102" s="296">
        <f>+SUM(J33:J84)</f>
        <v>251204.79999999996</v>
      </c>
      <c r="K102" s="298"/>
      <c r="L102" s="296">
        <f>+SUM(L33:L84)</f>
        <v>7033388608</v>
      </c>
      <c r="M102" s="291"/>
      <c r="N102" s="291"/>
      <c r="O102" s="291"/>
      <c r="T102" s="309">
        <v>41455</v>
      </c>
      <c r="U102" s="310" t="s">
        <v>813</v>
      </c>
      <c r="V102" s="311" t="s">
        <v>814</v>
      </c>
      <c r="W102" s="312" t="s">
        <v>699</v>
      </c>
      <c r="X102" s="313" t="s">
        <v>631</v>
      </c>
      <c r="Y102" s="313">
        <v>60</v>
      </c>
      <c r="Z102" s="312" t="s">
        <v>420</v>
      </c>
      <c r="AA102" s="314"/>
      <c r="AB102" s="314">
        <v>30</v>
      </c>
      <c r="AC102" s="315">
        <v>7201</v>
      </c>
      <c r="AD102" s="320">
        <f t="shared" si="19"/>
        <v>30860.005068740458</v>
      </c>
      <c r="AE102" s="317">
        <v>202020815</v>
      </c>
      <c r="AF102" s="315">
        <f t="shared" si="20"/>
        <v>20202081.5</v>
      </c>
      <c r="AG102" s="315"/>
      <c r="AH102" s="315">
        <f t="shared" si="21"/>
        <v>222222896.5</v>
      </c>
      <c r="AI102" s="318" t="s">
        <v>633</v>
      </c>
    </row>
    <row r="103" spans="1:35" ht="15.75" thickBot="1" x14ac:dyDescent="0.3">
      <c r="E103" s="295" t="s">
        <v>309</v>
      </c>
      <c r="H103" s="288"/>
      <c r="I103" s="288"/>
      <c r="J103" s="299"/>
      <c r="K103" s="298"/>
      <c r="L103" s="300"/>
      <c r="M103" s="291"/>
      <c r="N103" s="291"/>
      <c r="O103" s="291"/>
      <c r="T103" s="309">
        <v>41455</v>
      </c>
      <c r="U103" s="310" t="s">
        <v>815</v>
      </c>
      <c r="V103" s="311" t="s">
        <v>816</v>
      </c>
      <c r="W103" s="312" t="s">
        <v>699</v>
      </c>
      <c r="X103" s="313" t="s">
        <v>631</v>
      </c>
      <c r="Y103" s="313">
        <v>60</v>
      </c>
      <c r="Z103" s="312" t="s">
        <v>420</v>
      </c>
      <c r="AA103" s="314"/>
      <c r="AB103" s="314">
        <v>14</v>
      </c>
      <c r="AC103" s="443">
        <v>3390</v>
      </c>
      <c r="AD103" s="320">
        <f t="shared" si="19"/>
        <v>30860.005162241891</v>
      </c>
      <c r="AE103" s="444">
        <v>95104925</v>
      </c>
      <c r="AF103" s="315">
        <f t="shared" si="20"/>
        <v>9510492.5</v>
      </c>
      <c r="AG103" s="315"/>
      <c r="AH103" s="315">
        <f t="shared" si="21"/>
        <v>104615417.5</v>
      </c>
      <c r="AI103" s="318" t="s">
        <v>633</v>
      </c>
    </row>
    <row r="104" spans="1:35" ht="15.75" thickTop="1" x14ac:dyDescent="0.25">
      <c r="E104" s="295" t="s">
        <v>310</v>
      </c>
      <c r="H104" s="288"/>
      <c r="I104" s="288"/>
      <c r="J104" s="301"/>
      <c r="K104" s="298"/>
      <c r="L104" s="302"/>
      <c r="M104" s="291"/>
      <c r="N104" s="291"/>
      <c r="O104" s="291"/>
      <c r="T104" s="309"/>
      <c r="U104" s="310"/>
      <c r="V104" s="311"/>
      <c r="W104" s="312"/>
      <c r="X104" s="313"/>
      <c r="Y104" s="313"/>
      <c r="Z104" s="312"/>
      <c r="AA104" s="314"/>
      <c r="AB104" s="314"/>
      <c r="AC104" s="442">
        <f>SUM(AC53:AC103)</f>
        <v>247739.79999999996</v>
      </c>
      <c r="AD104" s="410"/>
      <c r="AE104" s="446">
        <f>SUM(AE53:AE103)</f>
        <v>6950228608</v>
      </c>
      <c r="AF104" s="315"/>
      <c r="AG104" s="315"/>
      <c r="AH104" s="315"/>
      <c r="AI104" s="318"/>
    </row>
    <row r="105" spans="1:35" ht="15.75" thickBot="1" x14ac:dyDescent="0.3">
      <c r="E105" s="295" t="s">
        <v>311</v>
      </c>
      <c r="H105" s="288"/>
      <c r="I105" s="288"/>
      <c r="J105" s="303">
        <f>+SUM(J85:J96)</f>
        <v>68142.48</v>
      </c>
      <c r="K105" s="304"/>
      <c r="L105" s="303">
        <f>+SUM(L85:L96)</f>
        <v>807069952</v>
      </c>
      <c r="M105" s="291"/>
      <c r="N105" s="291"/>
      <c r="O105" s="291"/>
      <c r="T105" s="309">
        <v>41452</v>
      </c>
      <c r="U105" s="310" t="s">
        <v>773</v>
      </c>
      <c r="V105" s="311" t="s">
        <v>774</v>
      </c>
      <c r="W105" s="312" t="s">
        <v>775</v>
      </c>
      <c r="X105" s="313" t="s">
        <v>549</v>
      </c>
      <c r="Y105" s="313">
        <v>125</v>
      </c>
      <c r="Z105" s="312" t="s">
        <v>776</v>
      </c>
      <c r="AA105" s="314">
        <v>110</v>
      </c>
      <c r="AB105" s="314"/>
      <c r="AC105" s="405">
        <v>3465</v>
      </c>
      <c r="AD105" s="320">
        <f>AE105/AC105*1.1</f>
        <v>26400.000000000004</v>
      </c>
      <c r="AE105" s="409">
        <v>83160000</v>
      </c>
      <c r="AF105" s="315">
        <f>AE105*10%</f>
        <v>8316000</v>
      </c>
      <c r="AG105" s="315">
        <f>AE105*0.1%</f>
        <v>83160</v>
      </c>
      <c r="AH105" s="315">
        <f>AE105+AF105+AG105</f>
        <v>91559160</v>
      </c>
      <c r="AI105" s="318" t="s">
        <v>817</v>
      </c>
    </row>
    <row r="106" spans="1:35" ht="15.75" thickTop="1" x14ac:dyDescent="0.25">
      <c r="E106" s="265" t="s">
        <v>312</v>
      </c>
      <c r="H106" s="288"/>
      <c r="I106" s="288"/>
      <c r="J106" s="305">
        <f>+SUM(J101:J105)</f>
        <v>375667.53999999992</v>
      </c>
      <c r="K106" s="298"/>
      <c r="L106" s="305">
        <f>+SUM(L101:L105)</f>
        <v>8842229748</v>
      </c>
      <c r="M106" s="291"/>
      <c r="N106" s="291"/>
      <c r="O106" s="291"/>
      <c r="T106" s="309"/>
      <c r="U106" s="310"/>
      <c r="V106" s="311"/>
      <c r="W106" s="312"/>
      <c r="X106" s="313"/>
      <c r="Y106" s="313"/>
      <c r="Z106" s="312"/>
      <c r="AA106" s="314"/>
      <c r="AB106" s="314"/>
      <c r="AC106" s="315"/>
      <c r="AD106" s="320"/>
      <c r="AE106" s="317"/>
      <c r="AF106" s="315"/>
      <c r="AG106" s="315"/>
      <c r="AH106" s="315"/>
      <c r="AI106" s="318"/>
    </row>
    <row r="107" spans="1:35" x14ac:dyDescent="0.25">
      <c r="H107" s="288"/>
      <c r="I107" s="288"/>
      <c r="J107" s="306"/>
      <c r="K107" s="290"/>
      <c r="L107" s="307"/>
      <c r="M107" s="291"/>
      <c r="N107" s="291"/>
      <c r="O107" s="291"/>
      <c r="T107" s="309">
        <v>41445</v>
      </c>
      <c r="U107" s="310" t="s">
        <v>685</v>
      </c>
      <c r="V107" s="311" t="s">
        <v>689</v>
      </c>
      <c r="W107" s="312" t="s">
        <v>690</v>
      </c>
      <c r="X107" s="313" t="s">
        <v>691</v>
      </c>
      <c r="Y107" s="313"/>
      <c r="Z107" s="312"/>
      <c r="AA107" s="314"/>
      <c r="AB107" s="314"/>
      <c r="AC107" s="405">
        <v>200</v>
      </c>
      <c r="AD107" s="316">
        <f>(AE107/AC107)*1.101</f>
        <v>1926750</v>
      </c>
      <c r="AE107" s="409">
        <v>350000000</v>
      </c>
      <c r="AF107" s="315">
        <f>AE107*10%</f>
        <v>35000000</v>
      </c>
      <c r="AG107" s="315">
        <f>AE107*0.1%</f>
        <v>350000</v>
      </c>
      <c r="AH107" s="315">
        <f>AE107+AF107+AG107</f>
        <v>385350000</v>
      </c>
      <c r="AI107" s="318" t="s">
        <v>818</v>
      </c>
    </row>
    <row r="108" spans="1:35" x14ac:dyDescent="0.25">
      <c r="H108" s="288"/>
      <c r="I108" s="288"/>
      <c r="J108" s="289" t="e">
        <f>+#REF!</f>
        <v>#REF!</v>
      </c>
      <c r="K108" s="290"/>
      <c r="L108" s="289" t="e">
        <f>+#REF!</f>
        <v>#REF!</v>
      </c>
      <c r="M108" s="291"/>
      <c r="N108" s="291"/>
      <c r="O108" s="291"/>
      <c r="T108" s="309"/>
      <c r="U108" s="310"/>
      <c r="V108" s="311"/>
      <c r="W108" s="312"/>
      <c r="X108" s="313"/>
      <c r="Y108" s="313"/>
      <c r="Z108" s="312"/>
      <c r="AA108" s="314"/>
      <c r="AB108" s="314"/>
      <c r="AC108" s="315"/>
      <c r="AD108" s="316"/>
      <c r="AE108" s="317"/>
      <c r="AF108" s="315"/>
      <c r="AG108" s="315"/>
      <c r="AH108" s="315"/>
      <c r="AI108" s="318"/>
    </row>
    <row r="109" spans="1:35" x14ac:dyDescent="0.25">
      <c r="H109" s="288"/>
      <c r="I109" s="288"/>
      <c r="J109" s="398">
        <v>30000</v>
      </c>
      <c r="K109" s="399"/>
      <c r="L109" s="398">
        <f>J109*28054.55</f>
        <v>841636500</v>
      </c>
      <c r="M109" s="291"/>
      <c r="N109" s="291"/>
      <c r="O109" s="291"/>
      <c r="T109" s="309">
        <v>41432</v>
      </c>
      <c r="U109" s="310" t="s">
        <v>589</v>
      </c>
      <c r="V109" s="311" t="s">
        <v>590</v>
      </c>
      <c r="W109" s="312" t="s">
        <v>591</v>
      </c>
      <c r="X109" s="313" t="s">
        <v>592</v>
      </c>
      <c r="Y109" s="313">
        <v>53</v>
      </c>
      <c r="Z109" s="312" t="s">
        <v>324</v>
      </c>
      <c r="AA109" s="314">
        <v>420</v>
      </c>
      <c r="AB109" s="314"/>
      <c r="AC109" s="315">
        <v>5514.6</v>
      </c>
      <c r="AD109" s="316">
        <f>(AE109/AC109)*1.101</f>
        <v>3262.2630399303662</v>
      </c>
      <c r="AE109" s="317">
        <v>16339760</v>
      </c>
      <c r="AF109" s="315">
        <f>AE109*10%</f>
        <v>1633976</v>
      </c>
      <c r="AG109" s="315">
        <f>AE109*0.1%</f>
        <v>16339.76</v>
      </c>
      <c r="AH109" s="315">
        <f>AE109+AF109+AG109</f>
        <v>17990075.760000002</v>
      </c>
      <c r="AI109" s="318" t="s">
        <v>593</v>
      </c>
    </row>
    <row r="110" spans="1:35" x14ac:dyDescent="0.25">
      <c r="E110" s="265" t="s">
        <v>772</v>
      </c>
      <c r="H110" s="288"/>
      <c r="I110" s="288"/>
      <c r="J110" s="398">
        <v>70000</v>
      </c>
      <c r="K110" s="399"/>
      <c r="L110" s="398">
        <f>J110*28054.55</f>
        <v>1963818500</v>
      </c>
      <c r="M110" s="291"/>
      <c r="N110" s="291"/>
      <c r="O110" s="291"/>
      <c r="T110" s="309">
        <v>41436</v>
      </c>
      <c r="U110" s="310" t="s">
        <v>612</v>
      </c>
      <c r="V110" s="311" t="s">
        <v>613</v>
      </c>
      <c r="W110" s="312" t="s">
        <v>614</v>
      </c>
      <c r="X110" s="313" t="s">
        <v>592</v>
      </c>
      <c r="Y110" s="313">
        <v>53</v>
      </c>
      <c r="Z110" s="312" t="s">
        <v>324</v>
      </c>
      <c r="AA110" s="314">
        <v>160</v>
      </c>
      <c r="AB110" s="314"/>
      <c r="AC110" s="315">
        <v>2100.8000000000002</v>
      </c>
      <c r="AD110" s="316">
        <f>(AE110/AC110)*1.101</f>
        <v>3262.2627903655743</v>
      </c>
      <c r="AE110" s="317">
        <v>6224670</v>
      </c>
      <c r="AF110" s="315">
        <f>AE110*10%</f>
        <v>622467</v>
      </c>
      <c r="AG110" s="315">
        <f>AE110*0.1%</f>
        <v>6224.67</v>
      </c>
      <c r="AH110" s="315">
        <f>AE110+AF110+AG110</f>
        <v>6853361.6699999999</v>
      </c>
      <c r="AI110" s="318" t="s">
        <v>593</v>
      </c>
    </row>
    <row r="111" spans="1:35" x14ac:dyDescent="0.25">
      <c r="H111" s="288"/>
      <c r="I111" s="288"/>
      <c r="J111" s="307"/>
      <c r="K111" s="307"/>
      <c r="L111" s="307"/>
      <c r="M111" s="291"/>
      <c r="N111" s="291"/>
      <c r="O111" s="291"/>
      <c r="T111" s="309">
        <v>41443</v>
      </c>
      <c r="U111" s="310" t="s">
        <v>673</v>
      </c>
      <c r="V111" s="311" t="s">
        <v>674</v>
      </c>
      <c r="W111" s="312" t="s">
        <v>675</v>
      </c>
      <c r="X111" s="313" t="s">
        <v>592</v>
      </c>
      <c r="Y111" s="313">
        <v>53</v>
      </c>
      <c r="Z111" s="312" t="s">
        <v>324</v>
      </c>
      <c r="AA111" s="314">
        <v>240</v>
      </c>
      <c r="AB111" s="314"/>
      <c r="AC111" s="315">
        <v>3151.2</v>
      </c>
      <c r="AD111" s="316">
        <f>(AE111/AC111)*1.101</f>
        <v>3262.2631397562836</v>
      </c>
      <c r="AE111" s="317">
        <v>9337006</v>
      </c>
      <c r="AF111" s="315">
        <f>AE111*10%</f>
        <v>933700.60000000009</v>
      </c>
      <c r="AG111" s="315">
        <f>AE111*0.1%</f>
        <v>9337.0059999999994</v>
      </c>
      <c r="AH111" s="315">
        <f>AE111+AF111+AG111</f>
        <v>10280043.605999999</v>
      </c>
      <c r="AI111" s="318" t="s">
        <v>593</v>
      </c>
    </row>
    <row r="112" spans="1:35" ht="15.75" thickBot="1" x14ac:dyDescent="0.3">
      <c r="H112" s="288"/>
      <c r="I112" s="288"/>
      <c r="J112" s="307"/>
      <c r="K112" s="307"/>
      <c r="L112" s="289" t="e">
        <f>L110+L108+L109</f>
        <v>#REF!</v>
      </c>
      <c r="M112" s="291"/>
      <c r="N112" s="291"/>
      <c r="O112" s="291"/>
      <c r="T112" s="309">
        <v>41450</v>
      </c>
      <c r="U112" s="310" t="s">
        <v>766</v>
      </c>
      <c r="V112" s="311" t="s">
        <v>767</v>
      </c>
      <c r="W112" s="312" t="s">
        <v>768</v>
      </c>
      <c r="X112" s="313" t="s">
        <v>592</v>
      </c>
      <c r="Y112" s="313">
        <v>53</v>
      </c>
      <c r="Z112" s="312" t="s">
        <v>769</v>
      </c>
      <c r="AA112" s="314">
        <v>720</v>
      </c>
      <c r="AB112" s="314"/>
      <c r="AC112" s="443">
        <v>9453.6</v>
      </c>
      <c r="AD112" s="316">
        <f>(AE112/AC112)*1.101</f>
        <v>3262.263023292714</v>
      </c>
      <c r="AE112" s="444">
        <v>28011017</v>
      </c>
      <c r="AF112" s="315">
        <f>AE112*10%</f>
        <v>2801101.7</v>
      </c>
      <c r="AG112" s="315">
        <f>AE112*0.1%</f>
        <v>28011.017</v>
      </c>
      <c r="AH112" s="315">
        <f>AE112+AF112+AG112</f>
        <v>30840129.717</v>
      </c>
      <c r="AI112" s="318" t="s">
        <v>593</v>
      </c>
    </row>
    <row r="113" spans="8:35" ht="15.75" thickTop="1" x14ac:dyDescent="0.25">
      <c r="H113" s="288"/>
      <c r="I113" s="288"/>
      <c r="J113" s="307"/>
      <c r="K113" s="307"/>
      <c r="L113" s="307"/>
      <c r="M113" s="307"/>
      <c r="N113" s="307"/>
      <c r="O113" s="307"/>
      <c r="T113" s="309"/>
      <c r="U113" s="310"/>
      <c r="V113" s="311"/>
      <c r="W113" s="312"/>
      <c r="X113" s="313"/>
      <c r="Y113" s="313"/>
      <c r="Z113" s="312"/>
      <c r="AA113" s="314"/>
      <c r="AB113" s="314"/>
      <c r="AC113" s="442">
        <f>SUM(AC109:AC112)</f>
        <v>20220.2</v>
      </c>
      <c r="AD113" s="406"/>
      <c r="AE113" s="446">
        <f>SUM(AE109:AE112)</f>
        <v>59912453</v>
      </c>
      <c r="AF113" s="315"/>
      <c r="AG113" s="315"/>
      <c r="AH113" s="315"/>
      <c r="AI113" s="318"/>
    </row>
    <row r="114" spans="8:35" x14ac:dyDescent="0.25">
      <c r="H114" s="288"/>
      <c r="I114" s="288"/>
      <c r="J114" s="307"/>
      <c r="K114" s="307"/>
      <c r="L114" s="307"/>
      <c r="M114" s="307"/>
      <c r="N114" s="307"/>
      <c r="O114" s="307"/>
      <c r="T114" s="309">
        <v>41428</v>
      </c>
      <c r="U114" s="310" t="s">
        <v>646</v>
      </c>
      <c r="V114" s="311" t="s">
        <v>647</v>
      </c>
      <c r="W114" s="312" t="s">
        <v>452</v>
      </c>
      <c r="X114" s="321" t="s">
        <v>648</v>
      </c>
      <c r="Y114" s="321">
        <v>28</v>
      </c>
      <c r="Z114" s="312" t="s">
        <v>649</v>
      </c>
      <c r="AA114" s="322">
        <v>1000</v>
      </c>
      <c r="AB114" s="322"/>
      <c r="AC114" s="407">
        <v>5460</v>
      </c>
      <c r="AD114" s="324">
        <f>AE114/AA114*1.101</f>
        <v>72999.999360000002</v>
      </c>
      <c r="AE114" s="407">
        <v>66303360</v>
      </c>
      <c r="AF114" s="323">
        <f>AE114*10%</f>
        <v>6630336</v>
      </c>
      <c r="AG114" s="323">
        <f>AE114*0.1%</f>
        <v>66303.360000000001</v>
      </c>
      <c r="AH114" s="323">
        <f>AE114+AF114+AG114</f>
        <v>72999999.359999999</v>
      </c>
      <c r="AI114" s="324" t="s">
        <v>453</v>
      </c>
    </row>
    <row r="115" spans="8:35" x14ac:dyDescent="0.25">
      <c r="H115" s="308"/>
      <c r="I115" s="308"/>
      <c r="J115" s="307"/>
      <c r="K115" s="307"/>
      <c r="L115" s="307"/>
      <c r="M115" s="307"/>
      <c r="N115" s="307"/>
      <c r="O115" s="307"/>
    </row>
    <row r="116" spans="8:35" x14ac:dyDescent="0.25">
      <c r="H116" s="308"/>
      <c r="I116" s="308"/>
      <c r="M116" s="307"/>
      <c r="N116" s="307"/>
      <c r="O116" s="307"/>
      <c r="X116" s="265" t="s">
        <v>819</v>
      </c>
      <c r="AC116" s="411">
        <f>AC5+AC8+AC9+AC11+AC15+AC24+AC27+AC32+AC36+AC37+AC41+AC42+AC46+AC52+AC104+AC105+AC107+AC113+AC114</f>
        <v>375667.54</v>
      </c>
      <c r="AD116" s="295"/>
      <c r="AE116" s="411">
        <f>AE5+AE8+AE9+AE11+AE15+AE24+AE27+AE32+AE36+AE37+AE41+AE42+AE46+AE52+AE104+AE105+AE107+AE113+AE114</f>
        <v>8842229748</v>
      </c>
    </row>
  </sheetData>
  <sortState ref="T2:AI96">
    <sortCondition ref="AI2"/>
  </sortState>
  <pageMargins left="0.7" right="0.7" top="0.75" bottom="0.75" header="0.3" footer="0.3"/>
  <pageSetup paperSize="9" scale="51" orientation="portrait" horizontalDpi="4294967292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98"/>
  <sheetViews>
    <sheetView tabSelected="1" topLeftCell="A7" zoomScale="70" zoomScaleNormal="70" workbookViewId="0">
      <selection activeCell="A2" sqref="A2"/>
    </sheetView>
  </sheetViews>
  <sheetFormatPr defaultRowHeight="15" x14ac:dyDescent="0.25"/>
  <cols>
    <col min="1" max="1" width="15.7109375" style="265" bestFit="1" customWidth="1"/>
    <col min="2" max="2" width="8.85546875" style="265" bestFit="1" customWidth="1"/>
    <col min="3" max="3" width="10.7109375" style="265" bestFit="1" customWidth="1"/>
    <col min="4" max="4" width="13.7109375" style="265" bestFit="1" customWidth="1"/>
    <col min="5" max="5" width="27.85546875" style="265" customWidth="1"/>
    <col min="6" max="6" width="5.7109375" style="265" customWidth="1"/>
    <col min="7" max="7" width="15.140625" style="265" customWidth="1"/>
    <col min="8" max="8" width="10.85546875" style="265" customWidth="1"/>
    <col min="9" max="9" width="11" style="265" customWidth="1"/>
    <col min="10" max="10" width="14.140625" style="265" bestFit="1" customWidth="1"/>
    <col min="11" max="11" width="17.140625" style="265" bestFit="1" customWidth="1"/>
    <col min="12" max="12" width="18.5703125" style="265" bestFit="1" customWidth="1"/>
    <col min="13" max="13" width="18" style="265" bestFit="1" customWidth="1"/>
    <col min="14" max="14" width="13.85546875" style="265" bestFit="1" customWidth="1"/>
    <col min="15" max="15" width="23.42578125" style="265" bestFit="1" customWidth="1"/>
    <col min="16" max="16" width="25.5703125" style="265" bestFit="1" customWidth="1"/>
    <col min="17" max="17" width="11.5703125" style="265" bestFit="1" customWidth="1"/>
    <col min="18" max="18" width="15.5703125" style="265" bestFit="1" customWidth="1"/>
    <col min="19" max="16384" width="9.140625" style="265"/>
  </cols>
  <sheetData>
    <row r="1" spans="1:18" ht="30.75" customHeight="1" x14ac:dyDescent="0.25">
      <c r="A1" s="259" t="s">
        <v>82</v>
      </c>
      <c r="B1" s="260" t="s">
        <v>83</v>
      </c>
      <c r="C1" s="261" t="s">
        <v>84</v>
      </c>
      <c r="D1" s="262" t="s">
        <v>85</v>
      </c>
      <c r="E1" s="261" t="s">
        <v>3</v>
      </c>
      <c r="F1" s="259" t="s">
        <v>2</v>
      </c>
      <c r="G1" s="263" t="s">
        <v>6</v>
      </c>
      <c r="H1" s="259" t="s">
        <v>86</v>
      </c>
      <c r="I1" s="259" t="s">
        <v>87</v>
      </c>
      <c r="J1" s="259" t="s">
        <v>91</v>
      </c>
      <c r="K1" s="264" t="s">
        <v>313</v>
      </c>
      <c r="L1" s="261" t="s">
        <v>314</v>
      </c>
      <c r="M1" s="261" t="s">
        <v>5</v>
      </c>
      <c r="N1" s="261" t="s">
        <v>4</v>
      </c>
      <c r="O1" s="261" t="s">
        <v>89</v>
      </c>
      <c r="P1" s="261" t="s">
        <v>90</v>
      </c>
    </row>
    <row r="2" spans="1:18" x14ac:dyDescent="0.25">
      <c r="A2" s="663">
        <v>41456</v>
      </c>
      <c r="B2" s="413" t="s">
        <v>820</v>
      </c>
      <c r="C2" s="414" t="s">
        <v>821</v>
      </c>
      <c r="D2" s="415" t="s">
        <v>822</v>
      </c>
      <c r="E2" s="416" t="s">
        <v>73</v>
      </c>
      <c r="F2" s="417">
        <v>96</v>
      </c>
      <c r="G2" s="415" t="s">
        <v>579</v>
      </c>
      <c r="H2" s="418"/>
      <c r="I2" s="418">
        <v>8</v>
      </c>
      <c r="J2" s="419">
        <v>1006.1</v>
      </c>
      <c r="K2" s="420">
        <f t="shared" ref="K2:K30" si="0">(L2/J2)*1.101</f>
        <v>23199.9971056555</v>
      </c>
      <c r="L2" s="421">
        <v>21200288</v>
      </c>
      <c r="M2" s="419">
        <f>L2*10%</f>
        <v>2120028.8000000003</v>
      </c>
      <c r="N2" s="419">
        <f>L2*0.1%</f>
        <v>21200.288</v>
      </c>
      <c r="O2" s="419">
        <f>L2+M2+N2</f>
        <v>23341517.088</v>
      </c>
      <c r="P2" s="422" t="s">
        <v>329</v>
      </c>
      <c r="R2" s="266"/>
    </row>
    <row r="3" spans="1:18" x14ac:dyDescent="0.25">
      <c r="A3" s="663">
        <v>41456</v>
      </c>
      <c r="B3" s="413" t="s">
        <v>820</v>
      </c>
      <c r="C3" s="414" t="s">
        <v>821</v>
      </c>
      <c r="D3" s="415" t="s">
        <v>822</v>
      </c>
      <c r="E3" s="417" t="s">
        <v>406</v>
      </c>
      <c r="F3" s="417">
        <v>125</v>
      </c>
      <c r="G3" s="415" t="s">
        <v>759</v>
      </c>
      <c r="H3" s="418"/>
      <c r="I3" s="418">
        <v>10</v>
      </c>
      <c r="J3" s="419">
        <v>1004.95</v>
      </c>
      <c r="K3" s="420">
        <f t="shared" si="0"/>
        <v>23199.996571968753</v>
      </c>
      <c r="L3" s="421">
        <v>21176055</v>
      </c>
      <c r="M3" s="419">
        <f t="shared" ref="M3:M30" si="1">L3*10%</f>
        <v>2117605.5</v>
      </c>
      <c r="N3" s="419">
        <f t="shared" ref="N3:N30" si="2">L3*0.1%</f>
        <v>21176.055</v>
      </c>
      <c r="O3" s="419">
        <f t="shared" ref="O3:O30" si="3">L3+M3+N3</f>
        <v>23314836.555</v>
      </c>
      <c r="P3" s="422" t="s">
        <v>329</v>
      </c>
      <c r="R3" s="266"/>
    </row>
    <row r="4" spans="1:18" x14ac:dyDescent="0.25">
      <c r="A4" s="663">
        <v>41458</v>
      </c>
      <c r="B4" s="413" t="s">
        <v>823</v>
      </c>
      <c r="C4" s="414" t="s">
        <v>824</v>
      </c>
      <c r="D4" s="415" t="s">
        <v>825</v>
      </c>
      <c r="E4" s="417" t="s">
        <v>826</v>
      </c>
      <c r="F4" s="417">
        <v>53</v>
      </c>
      <c r="G4" s="415" t="s">
        <v>324</v>
      </c>
      <c r="H4" s="418">
        <v>420</v>
      </c>
      <c r="I4" s="418"/>
      <c r="J4" s="419">
        <v>5514.6</v>
      </c>
      <c r="K4" s="420">
        <v>3600</v>
      </c>
      <c r="L4" s="421">
        <v>18381982</v>
      </c>
      <c r="M4" s="419">
        <f t="shared" si="1"/>
        <v>1838198.2000000002</v>
      </c>
      <c r="N4" s="419">
        <f>L4*2%</f>
        <v>367639.64</v>
      </c>
      <c r="O4" s="419">
        <f t="shared" si="3"/>
        <v>20587819.84</v>
      </c>
      <c r="P4" s="422" t="s">
        <v>593</v>
      </c>
    </row>
    <row r="5" spans="1:18" x14ac:dyDescent="0.25">
      <c r="A5" s="663">
        <v>41458</v>
      </c>
      <c r="B5" s="413" t="s">
        <v>827</v>
      </c>
      <c r="C5" s="414" t="s">
        <v>828</v>
      </c>
      <c r="D5" s="415"/>
      <c r="E5" s="417" t="s">
        <v>829</v>
      </c>
      <c r="F5" s="417"/>
      <c r="G5" s="415"/>
      <c r="H5" s="418"/>
      <c r="I5" s="418"/>
      <c r="J5" s="419">
        <v>4610</v>
      </c>
      <c r="K5" s="420">
        <f t="shared" si="0"/>
        <v>6513.5083574837308</v>
      </c>
      <c r="L5" s="421">
        <v>27272728</v>
      </c>
      <c r="M5" s="419">
        <f t="shared" si="1"/>
        <v>2727272.8000000003</v>
      </c>
      <c r="N5" s="419"/>
      <c r="O5" s="419">
        <f t="shared" si="3"/>
        <v>30000000.800000001</v>
      </c>
      <c r="P5" s="422" t="s">
        <v>830</v>
      </c>
    </row>
    <row r="6" spans="1:18" x14ac:dyDescent="0.25">
      <c r="A6" s="668">
        <v>41460</v>
      </c>
      <c r="B6" s="413" t="s">
        <v>831</v>
      </c>
      <c r="C6" s="414" t="s">
        <v>832</v>
      </c>
      <c r="D6" s="415" t="s">
        <v>833</v>
      </c>
      <c r="E6" s="417" t="s">
        <v>826</v>
      </c>
      <c r="F6" s="417">
        <v>53</v>
      </c>
      <c r="G6" s="415" t="s">
        <v>324</v>
      </c>
      <c r="H6" s="418">
        <v>420</v>
      </c>
      <c r="I6" s="418"/>
      <c r="J6" s="419">
        <v>5514.6</v>
      </c>
      <c r="K6" s="420">
        <f t="shared" si="0"/>
        <v>3669.9964062669997</v>
      </c>
      <c r="L6" s="421">
        <v>18381982</v>
      </c>
      <c r="M6" s="419">
        <f t="shared" si="1"/>
        <v>1838198.2000000002</v>
      </c>
      <c r="N6" s="419">
        <f t="shared" si="2"/>
        <v>18381.982</v>
      </c>
      <c r="O6" s="419">
        <f t="shared" si="3"/>
        <v>20238562.182</v>
      </c>
      <c r="P6" s="422" t="s">
        <v>593</v>
      </c>
      <c r="R6" s="266"/>
    </row>
    <row r="7" spans="1:18" x14ac:dyDescent="0.25">
      <c r="A7" s="663">
        <v>41460</v>
      </c>
      <c r="B7" s="413" t="s">
        <v>834</v>
      </c>
      <c r="C7" s="414" t="s">
        <v>835</v>
      </c>
      <c r="D7" s="415" t="s">
        <v>836</v>
      </c>
      <c r="E7" s="417" t="s">
        <v>43</v>
      </c>
      <c r="F7" s="417">
        <v>50</v>
      </c>
      <c r="G7" s="415" t="s">
        <v>344</v>
      </c>
      <c r="H7" s="418">
        <v>48</v>
      </c>
      <c r="I7" s="418"/>
      <c r="J7" s="419">
        <v>780</v>
      </c>
      <c r="K7" s="420">
        <f t="shared" si="0"/>
        <v>5599.9993615384619</v>
      </c>
      <c r="L7" s="421">
        <v>3967302</v>
      </c>
      <c r="M7" s="419">
        <f t="shared" si="1"/>
        <v>396730.2</v>
      </c>
      <c r="N7" s="419">
        <f t="shared" si="2"/>
        <v>3967.3020000000001</v>
      </c>
      <c r="O7" s="419">
        <f t="shared" si="3"/>
        <v>4367999.5020000003</v>
      </c>
      <c r="P7" s="422" t="s">
        <v>837</v>
      </c>
    </row>
    <row r="8" spans="1:18" x14ac:dyDescent="0.25">
      <c r="A8" s="665">
        <v>41463</v>
      </c>
      <c r="B8" s="431" t="s">
        <v>838</v>
      </c>
      <c r="C8" s="432" t="s">
        <v>839</v>
      </c>
      <c r="D8" s="433" t="s">
        <v>840</v>
      </c>
      <c r="E8" s="434" t="s">
        <v>826</v>
      </c>
      <c r="F8" s="434">
        <v>53</v>
      </c>
      <c r="G8" s="433" t="s">
        <v>324</v>
      </c>
      <c r="H8" s="435">
        <v>420</v>
      </c>
      <c r="I8" s="435"/>
      <c r="J8" s="436">
        <v>5514.6</v>
      </c>
      <c r="K8" s="441">
        <f t="shared" si="0"/>
        <v>3669.9964062669997</v>
      </c>
      <c r="L8" s="438">
        <v>18381982</v>
      </c>
      <c r="M8" s="436">
        <f t="shared" si="1"/>
        <v>1838198.2000000002</v>
      </c>
      <c r="N8" s="436">
        <f t="shared" si="2"/>
        <v>18381.982</v>
      </c>
      <c r="O8" s="436">
        <f t="shared" si="3"/>
        <v>20238562.182</v>
      </c>
      <c r="P8" s="440" t="s">
        <v>593</v>
      </c>
      <c r="R8" s="267"/>
    </row>
    <row r="9" spans="1:18" x14ac:dyDescent="0.25">
      <c r="A9" s="665">
        <v>41463</v>
      </c>
      <c r="B9" s="431" t="s">
        <v>841</v>
      </c>
      <c r="C9" s="432" t="s">
        <v>842</v>
      </c>
      <c r="D9" s="433" t="s">
        <v>843</v>
      </c>
      <c r="E9" s="434" t="s">
        <v>72</v>
      </c>
      <c r="F9" s="434">
        <v>120</v>
      </c>
      <c r="G9" s="433" t="s">
        <v>411</v>
      </c>
      <c r="H9" s="435"/>
      <c r="I9" s="435">
        <v>40</v>
      </c>
      <c r="J9" s="436">
        <v>376.8</v>
      </c>
      <c r="K9" s="441">
        <f t="shared" si="0"/>
        <v>16162.419944267514</v>
      </c>
      <c r="L9" s="438">
        <v>5531335</v>
      </c>
      <c r="M9" s="436">
        <f t="shared" si="1"/>
        <v>553133.5</v>
      </c>
      <c r="N9" s="436">
        <f t="shared" si="2"/>
        <v>5531.335</v>
      </c>
      <c r="O9" s="436">
        <f t="shared" si="3"/>
        <v>6089999.835</v>
      </c>
      <c r="P9" s="440" t="s">
        <v>844</v>
      </c>
      <c r="R9" s="267"/>
    </row>
    <row r="10" spans="1:18" x14ac:dyDescent="0.25">
      <c r="A10" s="665">
        <v>41463</v>
      </c>
      <c r="B10" s="431" t="s">
        <v>845</v>
      </c>
      <c r="C10" s="432" t="s">
        <v>846</v>
      </c>
      <c r="D10" s="433" t="s">
        <v>847</v>
      </c>
      <c r="E10" s="434" t="s">
        <v>72</v>
      </c>
      <c r="F10" s="434">
        <v>120</v>
      </c>
      <c r="G10" s="433" t="s">
        <v>411</v>
      </c>
      <c r="H10" s="435"/>
      <c r="I10" s="435">
        <v>3</v>
      </c>
      <c r="J10" s="436">
        <v>28.26</v>
      </c>
      <c r="K10" s="441">
        <f t="shared" si="0"/>
        <v>21231.417515923564</v>
      </c>
      <c r="L10" s="438">
        <v>544959</v>
      </c>
      <c r="M10" s="436">
        <f t="shared" si="1"/>
        <v>54495.9</v>
      </c>
      <c r="N10" s="436">
        <f t="shared" si="2"/>
        <v>544.95900000000006</v>
      </c>
      <c r="O10" s="436">
        <f t="shared" si="3"/>
        <v>599999.85900000005</v>
      </c>
      <c r="P10" s="440" t="s">
        <v>848</v>
      </c>
    </row>
    <row r="11" spans="1:18" x14ac:dyDescent="0.25">
      <c r="A11" s="665">
        <v>41464</v>
      </c>
      <c r="B11" s="431" t="s">
        <v>849</v>
      </c>
      <c r="C11" s="432" t="s">
        <v>850</v>
      </c>
      <c r="D11" s="433" t="s">
        <v>851</v>
      </c>
      <c r="E11" s="434" t="s">
        <v>852</v>
      </c>
      <c r="F11" s="434">
        <v>70</v>
      </c>
      <c r="G11" s="433" t="s">
        <v>338</v>
      </c>
      <c r="H11" s="435">
        <v>20</v>
      </c>
      <c r="I11" s="435"/>
      <c r="J11" s="436">
        <v>756</v>
      </c>
      <c r="K11" s="441">
        <f t="shared" si="0"/>
        <v>5701.0580992063487</v>
      </c>
      <c r="L11" s="438">
        <v>3914623</v>
      </c>
      <c r="M11" s="436">
        <f t="shared" si="1"/>
        <v>391462.30000000005</v>
      </c>
      <c r="N11" s="436">
        <f t="shared" si="2"/>
        <v>3914.623</v>
      </c>
      <c r="O11" s="436">
        <f t="shared" si="3"/>
        <v>4309999.9229999995</v>
      </c>
      <c r="P11" s="440" t="s">
        <v>339</v>
      </c>
    </row>
    <row r="12" spans="1:18" x14ac:dyDescent="0.25">
      <c r="A12" s="665">
        <v>41465</v>
      </c>
      <c r="B12" s="431" t="s">
        <v>853</v>
      </c>
      <c r="C12" s="432" t="s">
        <v>854</v>
      </c>
      <c r="D12" s="433" t="s">
        <v>855</v>
      </c>
      <c r="E12" s="434" t="s">
        <v>826</v>
      </c>
      <c r="F12" s="434">
        <v>53</v>
      </c>
      <c r="G12" s="433" t="s">
        <v>324</v>
      </c>
      <c r="H12" s="435">
        <v>420</v>
      </c>
      <c r="I12" s="435"/>
      <c r="J12" s="436">
        <v>5514.6</v>
      </c>
      <c r="K12" s="441">
        <f t="shared" si="0"/>
        <v>3669.9964062669997</v>
      </c>
      <c r="L12" s="438">
        <v>18381982</v>
      </c>
      <c r="M12" s="436">
        <f t="shared" si="1"/>
        <v>1838198.2000000002</v>
      </c>
      <c r="N12" s="436">
        <f t="shared" si="2"/>
        <v>18381.982</v>
      </c>
      <c r="O12" s="436">
        <f t="shared" si="3"/>
        <v>20238562.182</v>
      </c>
      <c r="P12" s="440" t="s">
        <v>593</v>
      </c>
    </row>
    <row r="13" spans="1:18" x14ac:dyDescent="0.25">
      <c r="A13" s="665">
        <v>41466</v>
      </c>
      <c r="B13" s="431" t="s">
        <v>856</v>
      </c>
      <c r="C13" s="432" t="s">
        <v>857</v>
      </c>
      <c r="D13" s="433" t="s">
        <v>96</v>
      </c>
      <c r="E13" s="434" t="s">
        <v>69</v>
      </c>
      <c r="F13" s="434">
        <v>100</v>
      </c>
      <c r="G13" s="433" t="s">
        <v>522</v>
      </c>
      <c r="H13" s="435">
        <v>30</v>
      </c>
      <c r="I13" s="435"/>
      <c r="J13" s="436">
        <v>1020</v>
      </c>
      <c r="K13" s="441">
        <f t="shared" si="0"/>
        <v>28075.5</v>
      </c>
      <c r="L13" s="438">
        <v>26010000</v>
      </c>
      <c r="M13" s="436">
        <f t="shared" si="1"/>
        <v>2601000</v>
      </c>
      <c r="N13" s="436">
        <f t="shared" si="2"/>
        <v>26010</v>
      </c>
      <c r="O13" s="436">
        <f t="shared" si="3"/>
        <v>28637010</v>
      </c>
      <c r="P13" s="440" t="s">
        <v>858</v>
      </c>
    </row>
    <row r="14" spans="1:18" x14ac:dyDescent="0.25">
      <c r="A14" s="665">
        <v>41466</v>
      </c>
      <c r="B14" s="431" t="s">
        <v>860</v>
      </c>
      <c r="C14" s="432" t="s">
        <v>859</v>
      </c>
      <c r="D14" s="433" t="s">
        <v>92</v>
      </c>
      <c r="E14" s="434" t="s">
        <v>406</v>
      </c>
      <c r="F14" s="434">
        <v>125</v>
      </c>
      <c r="G14" s="433" t="s">
        <v>759</v>
      </c>
      <c r="H14" s="435"/>
      <c r="I14" s="435">
        <v>39</v>
      </c>
      <c r="J14" s="436">
        <v>4017.65</v>
      </c>
      <c r="K14" s="441">
        <f t="shared" si="0"/>
        <v>23199.996643809191</v>
      </c>
      <c r="L14" s="438">
        <v>84658916</v>
      </c>
      <c r="M14" s="436">
        <f t="shared" si="1"/>
        <v>8465891.5999999996</v>
      </c>
      <c r="N14" s="436">
        <f t="shared" si="2"/>
        <v>84658.915999999997</v>
      </c>
      <c r="O14" s="436">
        <f t="shared" si="3"/>
        <v>93209466.515999988</v>
      </c>
      <c r="P14" s="440" t="s">
        <v>329</v>
      </c>
    </row>
    <row r="15" spans="1:18" x14ac:dyDescent="0.25">
      <c r="A15" s="665">
        <v>41466</v>
      </c>
      <c r="B15" s="431" t="s">
        <v>861</v>
      </c>
      <c r="C15" s="432" t="s">
        <v>862</v>
      </c>
      <c r="D15" s="433" t="s">
        <v>104</v>
      </c>
      <c r="E15" s="434" t="s">
        <v>863</v>
      </c>
      <c r="F15" s="434">
        <v>80</v>
      </c>
      <c r="G15" s="433" t="s">
        <v>344</v>
      </c>
      <c r="H15" s="435">
        <v>39</v>
      </c>
      <c r="I15" s="435"/>
      <c r="J15" s="436">
        <v>1014</v>
      </c>
      <c r="K15" s="441">
        <f t="shared" si="0"/>
        <v>21579.599999999999</v>
      </c>
      <c r="L15" s="438">
        <v>19874400</v>
      </c>
      <c r="M15" s="436">
        <f t="shared" si="1"/>
        <v>1987440</v>
      </c>
      <c r="N15" s="436">
        <f t="shared" si="2"/>
        <v>19874.400000000001</v>
      </c>
      <c r="O15" s="436">
        <f t="shared" si="3"/>
        <v>21881714.399999999</v>
      </c>
      <c r="P15" s="440" t="s">
        <v>864</v>
      </c>
    </row>
    <row r="16" spans="1:18" x14ac:dyDescent="0.25">
      <c r="A16" s="665">
        <v>41466</v>
      </c>
      <c r="B16" s="431" t="s">
        <v>865</v>
      </c>
      <c r="C16" s="432" t="s">
        <v>866</v>
      </c>
      <c r="D16" s="433" t="s">
        <v>867</v>
      </c>
      <c r="E16" s="434" t="s">
        <v>43</v>
      </c>
      <c r="F16" s="434">
        <v>50</v>
      </c>
      <c r="G16" s="433" t="s">
        <v>344</v>
      </c>
      <c r="H16" s="435">
        <v>135</v>
      </c>
      <c r="I16" s="435"/>
      <c r="J16" s="436">
        <v>2193.75</v>
      </c>
      <c r="K16" s="441">
        <f t="shared" si="0"/>
        <v>5650.0002570940178</v>
      </c>
      <c r="L16" s="438">
        <v>11257664</v>
      </c>
      <c r="M16" s="436">
        <f t="shared" si="1"/>
        <v>1125766.4000000001</v>
      </c>
      <c r="N16" s="436">
        <f t="shared" si="2"/>
        <v>11257.664000000001</v>
      </c>
      <c r="O16" s="436">
        <f t="shared" si="3"/>
        <v>12394688.064000001</v>
      </c>
      <c r="P16" s="440" t="s">
        <v>868</v>
      </c>
      <c r="R16" s="266"/>
    </row>
    <row r="17" spans="1:18" x14ac:dyDescent="0.25">
      <c r="A17" s="665">
        <v>41467</v>
      </c>
      <c r="B17" s="431" t="s">
        <v>924</v>
      </c>
      <c r="C17" s="432" t="s">
        <v>925</v>
      </c>
      <c r="D17" s="433" t="s">
        <v>111</v>
      </c>
      <c r="E17" s="434" t="s">
        <v>826</v>
      </c>
      <c r="F17" s="434">
        <v>53</v>
      </c>
      <c r="G17" s="433" t="s">
        <v>324</v>
      </c>
      <c r="H17" s="435">
        <v>420</v>
      </c>
      <c r="I17" s="435"/>
      <c r="J17" s="436">
        <v>5514.6</v>
      </c>
      <c r="K17" s="441">
        <f t="shared" si="0"/>
        <v>3669.9964062669997</v>
      </c>
      <c r="L17" s="438">
        <v>18381982</v>
      </c>
      <c r="M17" s="436">
        <f t="shared" si="1"/>
        <v>1838198.2000000002</v>
      </c>
      <c r="N17" s="436">
        <f t="shared" si="2"/>
        <v>18381.982</v>
      </c>
      <c r="O17" s="436">
        <f t="shared" si="3"/>
        <v>20238562.182</v>
      </c>
      <c r="P17" s="440" t="s">
        <v>593</v>
      </c>
    </row>
    <row r="18" spans="1:18" x14ac:dyDescent="0.25">
      <c r="A18" s="666">
        <v>41471</v>
      </c>
      <c r="B18" s="448" t="s">
        <v>938</v>
      </c>
      <c r="C18" s="449" t="s">
        <v>939</v>
      </c>
      <c r="D18" s="450" t="s">
        <v>214</v>
      </c>
      <c r="E18" s="451" t="s">
        <v>395</v>
      </c>
      <c r="F18" s="451">
        <v>80</v>
      </c>
      <c r="G18" s="450" t="s">
        <v>344</v>
      </c>
      <c r="H18" s="452">
        <v>22</v>
      </c>
      <c r="I18" s="452"/>
      <c r="J18" s="453">
        <v>572</v>
      </c>
      <c r="K18" s="454">
        <f t="shared" si="0"/>
        <v>9358.5</v>
      </c>
      <c r="L18" s="455">
        <v>4862000</v>
      </c>
      <c r="M18" s="453">
        <f t="shared" si="1"/>
        <v>486200</v>
      </c>
      <c r="N18" s="453">
        <f t="shared" si="2"/>
        <v>4862</v>
      </c>
      <c r="O18" s="453">
        <f t="shared" si="3"/>
        <v>5353062</v>
      </c>
      <c r="P18" s="456" t="s">
        <v>940</v>
      </c>
    </row>
    <row r="19" spans="1:18" x14ac:dyDescent="0.25">
      <c r="A19" s="666">
        <v>41471</v>
      </c>
      <c r="B19" s="448" t="s">
        <v>941</v>
      </c>
      <c r="C19" s="449" t="s">
        <v>942</v>
      </c>
      <c r="D19" s="450" t="s">
        <v>117</v>
      </c>
      <c r="E19" s="451" t="s">
        <v>943</v>
      </c>
      <c r="F19" s="451">
        <v>80</v>
      </c>
      <c r="G19" s="450" t="s">
        <v>944</v>
      </c>
      <c r="H19" s="452"/>
      <c r="I19" s="452">
        <v>47</v>
      </c>
      <c r="J19" s="453">
        <v>5005.1000000000004</v>
      </c>
      <c r="K19" s="454">
        <f t="shared" si="0"/>
        <v>26424</v>
      </c>
      <c r="L19" s="455">
        <v>120122400</v>
      </c>
      <c r="M19" s="453">
        <f t="shared" si="1"/>
        <v>12012240</v>
      </c>
      <c r="N19" s="453">
        <f t="shared" si="2"/>
        <v>120122.40000000001</v>
      </c>
      <c r="O19" s="453">
        <f t="shared" si="3"/>
        <v>132254762.40000001</v>
      </c>
      <c r="P19" s="456" t="s">
        <v>945</v>
      </c>
    </row>
    <row r="20" spans="1:18" x14ac:dyDescent="0.25">
      <c r="A20" s="666">
        <v>41472</v>
      </c>
      <c r="B20" s="448" t="s">
        <v>946</v>
      </c>
      <c r="C20" s="449" t="s">
        <v>947</v>
      </c>
      <c r="D20" s="450" t="s">
        <v>867</v>
      </c>
      <c r="E20" s="451" t="s">
        <v>72</v>
      </c>
      <c r="F20" s="451">
        <v>120</v>
      </c>
      <c r="G20" s="450" t="s">
        <v>411</v>
      </c>
      <c r="H20" s="452"/>
      <c r="I20" s="452">
        <v>80</v>
      </c>
      <c r="J20" s="453">
        <v>753.6</v>
      </c>
      <c r="K20" s="454">
        <f t="shared" si="0"/>
        <v>16878.981600318471</v>
      </c>
      <c r="L20" s="455">
        <v>11553134</v>
      </c>
      <c r="M20" s="453">
        <f t="shared" si="1"/>
        <v>1155313.4000000001</v>
      </c>
      <c r="N20" s="453">
        <f t="shared" si="2"/>
        <v>11553.134</v>
      </c>
      <c r="O20" s="453">
        <f t="shared" si="3"/>
        <v>12720000.534</v>
      </c>
      <c r="P20" s="456" t="s">
        <v>868</v>
      </c>
      <c r="R20" s="266"/>
    </row>
    <row r="21" spans="1:18" x14ac:dyDescent="0.25">
      <c r="A21" s="666">
        <v>41474</v>
      </c>
      <c r="B21" s="448" t="s">
        <v>968</v>
      </c>
      <c r="C21" s="449" t="s">
        <v>969</v>
      </c>
      <c r="D21" s="450" t="s">
        <v>127</v>
      </c>
      <c r="E21" s="451" t="s">
        <v>73</v>
      </c>
      <c r="F21" s="451">
        <v>96</v>
      </c>
      <c r="G21" s="450" t="s">
        <v>579</v>
      </c>
      <c r="H21" s="452"/>
      <c r="I21" s="452">
        <v>11</v>
      </c>
      <c r="J21" s="453">
        <v>1614.15</v>
      </c>
      <c r="K21" s="454">
        <f t="shared" si="0"/>
        <v>23199.996570950654</v>
      </c>
      <c r="L21" s="455">
        <v>34012965</v>
      </c>
      <c r="M21" s="453">
        <f t="shared" si="1"/>
        <v>3401296.5</v>
      </c>
      <c r="N21" s="453">
        <f t="shared" si="2"/>
        <v>34012.965000000004</v>
      </c>
      <c r="O21" s="453">
        <f t="shared" si="3"/>
        <v>37448274.465000004</v>
      </c>
      <c r="P21" s="456" t="s">
        <v>329</v>
      </c>
      <c r="R21" s="267"/>
    </row>
    <row r="22" spans="1:18" x14ac:dyDescent="0.25">
      <c r="A22" s="666">
        <v>41477</v>
      </c>
      <c r="B22" s="448" t="s">
        <v>970</v>
      </c>
      <c r="C22" s="449" t="s">
        <v>971</v>
      </c>
      <c r="D22" s="450" t="s">
        <v>133</v>
      </c>
      <c r="E22" s="451" t="s">
        <v>972</v>
      </c>
      <c r="F22" s="451">
        <v>150</v>
      </c>
      <c r="G22" s="450" t="s">
        <v>353</v>
      </c>
      <c r="H22" s="452"/>
      <c r="I22" s="452">
        <v>2</v>
      </c>
      <c r="J22" s="453">
        <v>32.26</v>
      </c>
      <c r="K22" s="454">
        <f t="shared" si="0"/>
        <v>13500.014228146312</v>
      </c>
      <c r="L22" s="455">
        <v>395559</v>
      </c>
      <c r="M22" s="453">
        <f t="shared" si="1"/>
        <v>39555.9</v>
      </c>
      <c r="N22" s="453">
        <f t="shared" si="2"/>
        <v>395.55900000000003</v>
      </c>
      <c r="O22" s="453">
        <f t="shared" si="3"/>
        <v>435510.45900000003</v>
      </c>
      <c r="P22" s="456" t="s">
        <v>973</v>
      </c>
      <c r="R22" s="267"/>
    </row>
    <row r="23" spans="1:18" x14ac:dyDescent="0.25">
      <c r="A23" s="667">
        <v>41478</v>
      </c>
      <c r="B23" s="310" t="s">
        <v>974</v>
      </c>
      <c r="C23" s="311" t="s">
        <v>975</v>
      </c>
      <c r="D23" s="312" t="s">
        <v>219</v>
      </c>
      <c r="E23" s="313" t="s">
        <v>826</v>
      </c>
      <c r="F23" s="313">
        <v>53</v>
      </c>
      <c r="G23" s="312" t="s">
        <v>324</v>
      </c>
      <c r="H23" s="314">
        <v>720</v>
      </c>
      <c r="I23" s="314"/>
      <c r="J23" s="315">
        <v>9453.6</v>
      </c>
      <c r="K23" s="316">
        <f t="shared" si="0"/>
        <v>3669.9962731657779</v>
      </c>
      <c r="L23" s="317">
        <v>31511968</v>
      </c>
      <c r="M23" s="315">
        <f t="shared" si="1"/>
        <v>3151196.8000000003</v>
      </c>
      <c r="N23" s="315">
        <f t="shared" si="2"/>
        <v>31511.968000000001</v>
      </c>
      <c r="O23" s="315">
        <f t="shared" si="3"/>
        <v>34694676.767999999</v>
      </c>
      <c r="P23" s="318" t="s">
        <v>593</v>
      </c>
      <c r="R23" s="267"/>
    </row>
    <row r="24" spans="1:18" x14ac:dyDescent="0.25">
      <c r="A24" s="667">
        <v>41478</v>
      </c>
      <c r="B24" s="310" t="s">
        <v>984</v>
      </c>
      <c r="C24" s="311" t="s">
        <v>985</v>
      </c>
      <c r="D24" s="312" t="s">
        <v>136</v>
      </c>
      <c r="E24" s="313" t="s">
        <v>72</v>
      </c>
      <c r="F24" s="313">
        <v>120</v>
      </c>
      <c r="G24" s="312" t="s">
        <v>622</v>
      </c>
      <c r="H24" s="314">
        <v>8</v>
      </c>
      <c r="I24" s="314"/>
      <c r="J24" s="315">
        <v>198</v>
      </c>
      <c r="K24" s="316">
        <f t="shared" si="0"/>
        <v>13151.517287878789</v>
      </c>
      <c r="L24" s="317">
        <v>2365123</v>
      </c>
      <c r="M24" s="315">
        <f t="shared" si="1"/>
        <v>236512.30000000002</v>
      </c>
      <c r="N24" s="315">
        <f t="shared" si="2"/>
        <v>2365.123</v>
      </c>
      <c r="O24" s="315">
        <f t="shared" si="3"/>
        <v>2604000.423</v>
      </c>
      <c r="P24" s="318" t="s">
        <v>844</v>
      </c>
      <c r="R24" s="266"/>
    </row>
    <row r="25" spans="1:18" x14ac:dyDescent="0.25">
      <c r="A25" s="667">
        <v>41478</v>
      </c>
      <c r="B25" s="310" t="s">
        <v>984</v>
      </c>
      <c r="C25" s="311" t="s">
        <v>985</v>
      </c>
      <c r="D25" s="312" t="s">
        <v>136</v>
      </c>
      <c r="E25" s="313" t="s">
        <v>72</v>
      </c>
      <c r="F25" s="313">
        <v>120</v>
      </c>
      <c r="G25" s="312" t="s">
        <v>411</v>
      </c>
      <c r="H25" s="314"/>
      <c r="I25" s="314">
        <v>40</v>
      </c>
      <c r="J25" s="315">
        <v>376.8</v>
      </c>
      <c r="K25" s="316">
        <f t="shared" si="0"/>
        <v>16162.419944267514</v>
      </c>
      <c r="L25" s="317">
        <v>5531335</v>
      </c>
      <c r="M25" s="315">
        <f t="shared" si="1"/>
        <v>553133.5</v>
      </c>
      <c r="N25" s="315">
        <f t="shared" si="2"/>
        <v>5531.335</v>
      </c>
      <c r="O25" s="315">
        <f t="shared" si="3"/>
        <v>6089999.835</v>
      </c>
      <c r="P25" s="318" t="s">
        <v>844</v>
      </c>
      <c r="R25" s="267"/>
    </row>
    <row r="26" spans="1:18" x14ac:dyDescent="0.25">
      <c r="A26" s="667">
        <v>41480</v>
      </c>
      <c r="B26" s="310" t="s">
        <v>986</v>
      </c>
      <c r="C26" s="311" t="s">
        <v>987</v>
      </c>
      <c r="D26" s="312" t="s">
        <v>143</v>
      </c>
      <c r="E26" s="313" t="s">
        <v>988</v>
      </c>
      <c r="F26" s="313">
        <v>230</v>
      </c>
      <c r="G26" s="312" t="s">
        <v>344</v>
      </c>
      <c r="H26" s="314">
        <v>40</v>
      </c>
      <c r="I26" s="314"/>
      <c r="J26" s="315">
        <v>2990</v>
      </c>
      <c r="K26" s="316">
        <f t="shared" si="0"/>
        <v>44040</v>
      </c>
      <c r="L26" s="317">
        <v>119600000</v>
      </c>
      <c r="M26" s="315">
        <f t="shared" si="1"/>
        <v>11960000</v>
      </c>
      <c r="N26" s="315">
        <f t="shared" si="2"/>
        <v>119600</v>
      </c>
      <c r="O26" s="315">
        <f t="shared" si="3"/>
        <v>131679600</v>
      </c>
      <c r="P26" s="318" t="s">
        <v>989</v>
      </c>
      <c r="R26" s="267"/>
    </row>
    <row r="27" spans="1:18" x14ac:dyDescent="0.25">
      <c r="A27" s="667">
        <v>41484</v>
      </c>
      <c r="B27" s="310" t="s">
        <v>1006</v>
      </c>
      <c r="C27" s="311" t="s">
        <v>1007</v>
      </c>
      <c r="D27" s="312" t="s">
        <v>221</v>
      </c>
      <c r="E27" s="313" t="s">
        <v>72</v>
      </c>
      <c r="F27" s="313">
        <v>120</v>
      </c>
      <c r="G27" s="312" t="s">
        <v>411</v>
      </c>
      <c r="H27" s="314"/>
      <c r="I27" s="314">
        <v>100</v>
      </c>
      <c r="J27" s="315">
        <v>942</v>
      </c>
      <c r="K27" s="316">
        <f t="shared" si="0"/>
        <v>18046.709563694265</v>
      </c>
      <c r="L27" s="317">
        <v>15440509</v>
      </c>
      <c r="M27" s="315">
        <f t="shared" si="1"/>
        <v>1544050.9000000001</v>
      </c>
      <c r="N27" s="315">
        <f t="shared" si="2"/>
        <v>15440.509</v>
      </c>
      <c r="O27" s="315">
        <f t="shared" si="3"/>
        <v>17000000.408999998</v>
      </c>
      <c r="P27" s="318" t="s">
        <v>1008</v>
      </c>
    </row>
    <row r="28" spans="1:18" x14ac:dyDescent="0.25">
      <c r="A28" s="667">
        <v>41485</v>
      </c>
      <c r="B28" s="310" t="s">
        <v>1012</v>
      </c>
      <c r="C28" s="311" t="s">
        <v>1013</v>
      </c>
      <c r="D28" s="312" t="s">
        <v>150</v>
      </c>
      <c r="E28" s="313" t="s">
        <v>1014</v>
      </c>
      <c r="F28" s="313">
        <v>50</v>
      </c>
      <c r="G28" s="312" t="s">
        <v>344</v>
      </c>
      <c r="H28" s="314">
        <v>100</v>
      </c>
      <c r="I28" s="314"/>
      <c r="J28" s="315">
        <v>1625</v>
      </c>
      <c r="K28" s="316">
        <f t="shared" si="0"/>
        <v>5499.9997661538464</v>
      </c>
      <c r="L28" s="317">
        <v>8117620</v>
      </c>
      <c r="M28" s="315">
        <f t="shared" si="1"/>
        <v>811762</v>
      </c>
      <c r="N28" s="315">
        <f t="shared" si="2"/>
        <v>8117.62</v>
      </c>
      <c r="O28" s="315">
        <f t="shared" si="3"/>
        <v>8937499.6199999992</v>
      </c>
      <c r="P28" s="318" t="s">
        <v>868</v>
      </c>
      <c r="R28" s="266"/>
    </row>
    <row r="29" spans="1:18" x14ac:dyDescent="0.25">
      <c r="A29" s="667">
        <v>41486</v>
      </c>
      <c r="B29" s="310" t="s">
        <v>1015</v>
      </c>
      <c r="C29" s="311" t="s">
        <v>1016</v>
      </c>
      <c r="D29" s="312" t="s">
        <v>159</v>
      </c>
      <c r="E29" s="313" t="s">
        <v>826</v>
      </c>
      <c r="F29" s="313">
        <v>53</v>
      </c>
      <c r="G29" s="312" t="s">
        <v>324</v>
      </c>
      <c r="H29" s="314">
        <v>420</v>
      </c>
      <c r="I29" s="314"/>
      <c r="J29" s="315">
        <v>5514.6</v>
      </c>
      <c r="K29" s="316">
        <f t="shared" si="0"/>
        <v>3669.9964062669997</v>
      </c>
      <c r="L29" s="317">
        <v>18381982</v>
      </c>
      <c r="M29" s="315">
        <f t="shared" si="1"/>
        <v>1838198.2000000002</v>
      </c>
      <c r="N29" s="315">
        <f>--L29*2%</f>
        <v>367639.64</v>
      </c>
      <c r="O29" s="315">
        <f t="shared" si="3"/>
        <v>20587819.84</v>
      </c>
      <c r="P29" s="318" t="s">
        <v>593</v>
      </c>
    </row>
    <row r="30" spans="1:18" x14ac:dyDescent="0.25">
      <c r="A30" s="667">
        <v>41486</v>
      </c>
      <c r="B30" s="310" t="s">
        <v>1017</v>
      </c>
      <c r="C30" s="311" t="s">
        <v>1018</v>
      </c>
      <c r="D30" s="312" t="s">
        <v>163</v>
      </c>
      <c r="E30" s="313" t="s">
        <v>863</v>
      </c>
      <c r="F30" s="313">
        <v>80</v>
      </c>
      <c r="G30" s="312" t="s">
        <v>1019</v>
      </c>
      <c r="H30" s="314"/>
      <c r="I30" s="314">
        <v>6</v>
      </c>
      <c r="J30" s="315">
        <v>1103.6500000000001</v>
      </c>
      <c r="K30" s="316">
        <f t="shared" si="0"/>
        <v>22955.850498799435</v>
      </c>
      <c r="L30" s="317">
        <v>23011103</v>
      </c>
      <c r="M30" s="315">
        <f t="shared" si="1"/>
        <v>2301110.3000000003</v>
      </c>
      <c r="N30" s="315">
        <f t="shared" si="2"/>
        <v>23011.102999999999</v>
      </c>
      <c r="O30" s="315">
        <f t="shared" si="3"/>
        <v>25335224.403000001</v>
      </c>
      <c r="P30" s="318" t="s">
        <v>329</v>
      </c>
      <c r="R30" s="267"/>
    </row>
    <row r="31" spans="1:18" x14ac:dyDescent="0.25">
      <c r="A31" s="663">
        <v>41458</v>
      </c>
      <c r="B31" s="413" t="s">
        <v>869</v>
      </c>
      <c r="C31" s="414" t="s">
        <v>870</v>
      </c>
      <c r="D31" s="415" t="s">
        <v>699</v>
      </c>
      <c r="E31" s="417" t="s">
        <v>631</v>
      </c>
      <c r="F31" s="417">
        <v>60</v>
      </c>
      <c r="G31" s="415" t="s">
        <v>423</v>
      </c>
      <c r="H31" s="418"/>
      <c r="I31" s="418">
        <v>33</v>
      </c>
      <c r="J31" s="419">
        <v>4749.45</v>
      </c>
      <c r="K31" s="423">
        <f t="shared" ref="K31:K77" si="4">L31/J31*1.1</f>
        <v>30860.004884776135</v>
      </c>
      <c r="L31" s="421">
        <v>133243682</v>
      </c>
      <c r="M31" s="424">
        <f t="shared" ref="M31:M77" si="5">L31*10%</f>
        <v>13324368.200000001</v>
      </c>
      <c r="N31" s="424"/>
      <c r="O31" s="419">
        <f t="shared" ref="O31:O77" si="6">L31+M31+N31</f>
        <v>146568050.19999999</v>
      </c>
      <c r="P31" s="425" t="s">
        <v>633</v>
      </c>
    </row>
    <row r="32" spans="1:18" x14ac:dyDescent="0.25">
      <c r="A32" s="663">
        <v>41458</v>
      </c>
      <c r="B32" s="413" t="s">
        <v>871</v>
      </c>
      <c r="C32" s="414" t="s">
        <v>872</v>
      </c>
      <c r="D32" s="415" t="s">
        <v>699</v>
      </c>
      <c r="E32" s="417" t="s">
        <v>631</v>
      </c>
      <c r="F32" s="417">
        <v>60</v>
      </c>
      <c r="G32" s="415" t="s">
        <v>423</v>
      </c>
      <c r="H32" s="418"/>
      <c r="I32" s="418">
        <v>12</v>
      </c>
      <c r="J32" s="419">
        <v>1740.65</v>
      </c>
      <c r="K32" s="423">
        <f t="shared" si="4"/>
        <v>30860.004710883866</v>
      </c>
      <c r="L32" s="421">
        <v>48833152</v>
      </c>
      <c r="M32" s="424">
        <f t="shared" si="5"/>
        <v>4883315.2</v>
      </c>
      <c r="N32" s="424"/>
      <c r="O32" s="419">
        <f t="shared" si="6"/>
        <v>53716467.200000003</v>
      </c>
      <c r="P32" s="422" t="s">
        <v>633</v>
      </c>
      <c r="R32" s="267"/>
    </row>
    <row r="33" spans="1:18" x14ac:dyDescent="0.25">
      <c r="A33" s="663">
        <v>41458</v>
      </c>
      <c r="B33" s="413" t="s">
        <v>873</v>
      </c>
      <c r="C33" s="414" t="s">
        <v>874</v>
      </c>
      <c r="D33" s="415" t="s">
        <v>699</v>
      </c>
      <c r="E33" s="417" t="s">
        <v>631</v>
      </c>
      <c r="F33" s="417">
        <v>60</v>
      </c>
      <c r="G33" s="415" t="s">
        <v>420</v>
      </c>
      <c r="H33" s="418"/>
      <c r="I33" s="418">
        <v>16</v>
      </c>
      <c r="J33" s="419">
        <v>3319.05</v>
      </c>
      <c r="K33" s="423">
        <f t="shared" si="4"/>
        <v>30860.004941172927</v>
      </c>
      <c r="L33" s="421">
        <v>93114454</v>
      </c>
      <c r="M33" s="424">
        <f t="shared" si="5"/>
        <v>9311445.4000000004</v>
      </c>
      <c r="N33" s="424"/>
      <c r="O33" s="419">
        <f t="shared" si="6"/>
        <v>102425899.40000001</v>
      </c>
      <c r="P33" s="422" t="s">
        <v>633</v>
      </c>
      <c r="R33" s="266"/>
    </row>
    <row r="34" spans="1:18" x14ac:dyDescent="0.25">
      <c r="A34" s="663">
        <v>41459</v>
      </c>
      <c r="B34" s="413" t="s">
        <v>875</v>
      </c>
      <c r="C34" s="414" t="s">
        <v>876</v>
      </c>
      <c r="D34" s="415" t="s">
        <v>699</v>
      </c>
      <c r="E34" s="417" t="s">
        <v>631</v>
      </c>
      <c r="F34" s="417">
        <v>60</v>
      </c>
      <c r="G34" s="415" t="s">
        <v>420</v>
      </c>
      <c r="H34" s="418"/>
      <c r="I34" s="418">
        <v>24</v>
      </c>
      <c r="J34" s="419">
        <v>4868.3</v>
      </c>
      <c r="K34" s="423">
        <f t="shared" si="4"/>
        <v>30860.005053098619</v>
      </c>
      <c r="L34" s="421">
        <v>136577966</v>
      </c>
      <c r="M34" s="424">
        <f t="shared" si="5"/>
        <v>13657796.600000001</v>
      </c>
      <c r="N34" s="424"/>
      <c r="O34" s="419">
        <f t="shared" si="6"/>
        <v>150235762.59999999</v>
      </c>
      <c r="P34" s="422" t="s">
        <v>633</v>
      </c>
      <c r="R34" s="266"/>
    </row>
    <row r="35" spans="1:18" x14ac:dyDescent="0.25">
      <c r="A35" s="663">
        <v>41459</v>
      </c>
      <c r="B35" s="413" t="s">
        <v>877</v>
      </c>
      <c r="C35" s="414" t="s">
        <v>878</v>
      </c>
      <c r="D35" s="415" t="s">
        <v>699</v>
      </c>
      <c r="E35" s="417" t="s">
        <v>631</v>
      </c>
      <c r="F35" s="417">
        <v>60</v>
      </c>
      <c r="G35" s="415" t="s">
        <v>423</v>
      </c>
      <c r="H35" s="418"/>
      <c r="I35" s="418">
        <v>33</v>
      </c>
      <c r="J35" s="419">
        <v>4796.5</v>
      </c>
      <c r="K35" s="423">
        <f t="shared" si="4"/>
        <v>30860.004982799961</v>
      </c>
      <c r="L35" s="421">
        <v>134563649</v>
      </c>
      <c r="M35" s="424">
        <f t="shared" si="5"/>
        <v>13456364.9</v>
      </c>
      <c r="N35" s="424"/>
      <c r="O35" s="419">
        <f t="shared" si="6"/>
        <v>148020013.90000001</v>
      </c>
      <c r="P35" s="422" t="s">
        <v>633</v>
      </c>
      <c r="R35" s="266"/>
    </row>
    <row r="36" spans="1:18" x14ac:dyDescent="0.25">
      <c r="A36" s="663">
        <v>41460</v>
      </c>
      <c r="B36" s="413" t="s">
        <v>879</v>
      </c>
      <c r="C36" s="414" t="s">
        <v>880</v>
      </c>
      <c r="D36" s="415" t="s">
        <v>887</v>
      </c>
      <c r="E36" s="417" t="s">
        <v>881</v>
      </c>
      <c r="F36" s="417">
        <v>96</v>
      </c>
      <c r="G36" s="415" t="s">
        <v>882</v>
      </c>
      <c r="H36" s="418">
        <v>30</v>
      </c>
      <c r="I36" s="418"/>
      <c r="J36" s="419">
        <v>964.8</v>
      </c>
      <c r="K36" s="423">
        <f t="shared" si="4"/>
        <v>26400.000000000004</v>
      </c>
      <c r="L36" s="421">
        <v>23155200</v>
      </c>
      <c r="M36" s="424">
        <f t="shared" si="5"/>
        <v>2315520</v>
      </c>
      <c r="N36" s="424">
        <v>23155</v>
      </c>
      <c r="O36" s="419">
        <f t="shared" si="6"/>
        <v>25493875</v>
      </c>
      <c r="P36" s="422" t="s">
        <v>883</v>
      </c>
      <c r="R36" s="266"/>
    </row>
    <row r="37" spans="1:18" x14ac:dyDescent="0.25">
      <c r="A37" s="663">
        <v>41460</v>
      </c>
      <c r="B37" s="413" t="s">
        <v>879</v>
      </c>
      <c r="C37" s="414" t="s">
        <v>880</v>
      </c>
      <c r="D37" s="415" t="s">
        <v>887</v>
      </c>
      <c r="E37" s="417" t="s">
        <v>56</v>
      </c>
      <c r="F37" s="417">
        <v>150</v>
      </c>
      <c r="G37" s="415" t="s">
        <v>884</v>
      </c>
      <c r="H37" s="418">
        <v>8</v>
      </c>
      <c r="I37" s="418"/>
      <c r="J37" s="419">
        <v>397.76</v>
      </c>
      <c r="K37" s="423">
        <f t="shared" si="4"/>
        <v>28600.000000000004</v>
      </c>
      <c r="L37" s="421">
        <v>10341760</v>
      </c>
      <c r="M37" s="424">
        <f t="shared" si="5"/>
        <v>1034176</v>
      </c>
      <c r="N37" s="424">
        <v>10342</v>
      </c>
      <c r="O37" s="419">
        <f t="shared" si="6"/>
        <v>11386278</v>
      </c>
      <c r="P37" s="422" t="s">
        <v>883</v>
      </c>
      <c r="R37" s="266"/>
    </row>
    <row r="38" spans="1:18" x14ac:dyDescent="0.25">
      <c r="A38" s="663">
        <v>41462</v>
      </c>
      <c r="B38" s="413" t="s">
        <v>885</v>
      </c>
      <c r="C38" s="414" t="s">
        <v>886</v>
      </c>
      <c r="D38" s="415" t="s">
        <v>699</v>
      </c>
      <c r="E38" s="417" t="s">
        <v>631</v>
      </c>
      <c r="F38" s="417">
        <v>60</v>
      </c>
      <c r="G38" s="415" t="s">
        <v>420</v>
      </c>
      <c r="H38" s="418"/>
      <c r="I38" s="418">
        <v>34</v>
      </c>
      <c r="J38" s="419">
        <v>6607.3</v>
      </c>
      <c r="K38" s="423">
        <f t="shared" si="4"/>
        <v>30860.004964206259</v>
      </c>
      <c r="L38" s="421">
        <v>185364828</v>
      </c>
      <c r="M38" s="424">
        <f t="shared" si="5"/>
        <v>18536482.800000001</v>
      </c>
      <c r="N38" s="424"/>
      <c r="O38" s="419">
        <f t="shared" si="6"/>
        <v>203901310.80000001</v>
      </c>
      <c r="P38" s="422" t="s">
        <v>633</v>
      </c>
    </row>
    <row r="39" spans="1:18" x14ac:dyDescent="0.25">
      <c r="A39" s="663">
        <v>41462</v>
      </c>
      <c r="B39" s="413" t="s">
        <v>888</v>
      </c>
      <c r="C39" s="414" t="s">
        <v>889</v>
      </c>
      <c r="D39" s="415" t="s">
        <v>699</v>
      </c>
      <c r="E39" s="417" t="s">
        <v>631</v>
      </c>
      <c r="F39" s="417">
        <v>60</v>
      </c>
      <c r="G39" s="415" t="s">
        <v>423</v>
      </c>
      <c r="H39" s="418"/>
      <c r="I39" s="418">
        <v>18</v>
      </c>
      <c r="J39" s="419">
        <v>2615.15</v>
      </c>
      <c r="K39" s="423">
        <f t="shared" si="4"/>
        <v>30860.004818079269</v>
      </c>
      <c r="L39" s="421">
        <v>73366856</v>
      </c>
      <c r="M39" s="424">
        <f t="shared" si="5"/>
        <v>7336685.6000000006</v>
      </c>
      <c r="N39" s="424"/>
      <c r="O39" s="419">
        <f t="shared" si="6"/>
        <v>80703541.599999994</v>
      </c>
      <c r="P39" s="422" t="s">
        <v>633</v>
      </c>
      <c r="Q39" s="357"/>
    </row>
    <row r="40" spans="1:18" x14ac:dyDescent="0.25">
      <c r="A40" s="665">
        <v>41463</v>
      </c>
      <c r="B40" s="431" t="s">
        <v>890</v>
      </c>
      <c r="C40" s="432" t="s">
        <v>891</v>
      </c>
      <c r="D40" s="433" t="s">
        <v>699</v>
      </c>
      <c r="E40" s="434" t="s">
        <v>631</v>
      </c>
      <c r="F40" s="434">
        <v>60</v>
      </c>
      <c r="G40" s="433" t="s">
        <v>420</v>
      </c>
      <c r="H40" s="435"/>
      <c r="I40" s="435">
        <v>30</v>
      </c>
      <c r="J40" s="436">
        <v>5953.8</v>
      </c>
      <c r="K40" s="437">
        <f t="shared" si="4"/>
        <v>30860.00503879875</v>
      </c>
      <c r="L40" s="438">
        <v>167031180</v>
      </c>
      <c r="M40" s="439">
        <f t="shared" si="5"/>
        <v>16703118</v>
      </c>
      <c r="N40" s="439"/>
      <c r="O40" s="436">
        <f t="shared" si="6"/>
        <v>183734298</v>
      </c>
      <c r="P40" s="440" t="s">
        <v>633</v>
      </c>
    </row>
    <row r="41" spans="1:18" x14ac:dyDescent="0.25">
      <c r="A41" s="665">
        <v>41463</v>
      </c>
      <c r="B41" s="431" t="s">
        <v>892</v>
      </c>
      <c r="C41" s="432" t="s">
        <v>893</v>
      </c>
      <c r="D41" s="433" t="s">
        <v>699</v>
      </c>
      <c r="E41" s="434" t="s">
        <v>631</v>
      </c>
      <c r="F41" s="434">
        <v>60</v>
      </c>
      <c r="G41" s="433" t="s">
        <v>420</v>
      </c>
      <c r="H41" s="435"/>
      <c r="I41" s="435">
        <v>16</v>
      </c>
      <c r="J41" s="436">
        <v>3243.45</v>
      </c>
      <c r="K41" s="437">
        <f t="shared" si="4"/>
        <v>30860.004933018856</v>
      </c>
      <c r="L41" s="438">
        <v>90993530</v>
      </c>
      <c r="M41" s="439">
        <f t="shared" si="5"/>
        <v>9099353</v>
      </c>
      <c r="N41" s="439"/>
      <c r="O41" s="436">
        <f t="shared" si="6"/>
        <v>100092883</v>
      </c>
      <c r="P41" s="440" t="s">
        <v>633</v>
      </c>
    </row>
    <row r="42" spans="1:18" x14ac:dyDescent="0.25">
      <c r="A42" s="665">
        <v>41463</v>
      </c>
      <c r="B42" s="431" t="s">
        <v>894</v>
      </c>
      <c r="C42" s="432" t="s">
        <v>895</v>
      </c>
      <c r="D42" s="433" t="s">
        <v>699</v>
      </c>
      <c r="E42" s="434" t="s">
        <v>631</v>
      </c>
      <c r="F42" s="434">
        <v>60</v>
      </c>
      <c r="G42" s="433" t="s">
        <v>420</v>
      </c>
      <c r="H42" s="435"/>
      <c r="I42" s="435">
        <v>22</v>
      </c>
      <c r="J42" s="436">
        <v>4588.05</v>
      </c>
      <c r="K42" s="437">
        <f t="shared" si="4"/>
        <v>30860.004969431458</v>
      </c>
      <c r="L42" s="438">
        <v>128715678</v>
      </c>
      <c r="M42" s="439">
        <f t="shared" si="5"/>
        <v>12871567.800000001</v>
      </c>
      <c r="N42" s="439"/>
      <c r="O42" s="436">
        <f t="shared" si="6"/>
        <v>141587245.80000001</v>
      </c>
      <c r="P42" s="440" t="s">
        <v>633</v>
      </c>
    </row>
    <row r="43" spans="1:18" x14ac:dyDescent="0.25">
      <c r="A43" s="665">
        <v>41463</v>
      </c>
      <c r="B43" s="431" t="s">
        <v>896</v>
      </c>
      <c r="C43" s="432" t="s">
        <v>897</v>
      </c>
      <c r="D43" s="433" t="s">
        <v>699</v>
      </c>
      <c r="E43" s="434" t="s">
        <v>631</v>
      </c>
      <c r="F43" s="434">
        <v>60</v>
      </c>
      <c r="G43" s="433" t="s">
        <v>423</v>
      </c>
      <c r="H43" s="435"/>
      <c r="I43" s="435">
        <v>36</v>
      </c>
      <c r="J43" s="436">
        <v>5279.35</v>
      </c>
      <c r="K43" s="437">
        <f t="shared" si="4"/>
        <v>30860.005095324235</v>
      </c>
      <c r="L43" s="438">
        <v>148109789</v>
      </c>
      <c r="M43" s="439">
        <f t="shared" si="5"/>
        <v>14810978.9</v>
      </c>
      <c r="N43" s="439"/>
      <c r="O43" s="436">
        <f t="shared" si="6"/>
        <v>162920767.90000001</v>
      </c>
      <c r="P43" s="440" t="s">
        <v>633</v>
      </c>
    </row>
    <row r="44" spans="1:18" x14ac:dyDescent="0.25">
      <c r="A44" s="665">
        <v>41464</v>
      </c>
      <c r="B44" s="431" t="s">
        <v>898</v>
      </c>
      <c r="C44" s="432" t="s">
        <v>899</v>
      </c>
      <c r="D44" s="433" t="s">
        <v>699</v>
      </c>
      <c r="E44" s="434" t="s">
        <v>631</v>
      </c>
      <c r="F44" s="434">
        <v>60</v>
      </c>
      <c r="G44" s="433" t="s">
        <v>423</v>
      </c>
      <c r="H44" s="435"/>
      <c r="I44" s="435">
        <v>2</v>
      </c>
      <c r="J44" s="436">
        <v>251.9</v>
      </c>
      <c r="K44" s="437">
        <f t="shared" si="4"/>
        <v>30860.004366812231</v>
      </c>
      <c r="L44" s="438">
        <v>7066941</v>
      </c>
      <c r="M44" s="439">
        <f t="shared" si="5"/>
        <v>706694.10000000009</v>
      </c>
      <c r="N44" s="439"/>
      <c r="O44" s="436">
        <f t="shared" si="6"/>
        <v>7773635.0999999996</v>
      </c>
      <c r="P44" s="440" t="s">
        <v>633</v>
      </c>
      <c r="Q44" s="266"/>
      <c r="R44" s="267"/>
    </row>
    <row r="45" spans="1:18" x14ac:dyDescent="0.25">
      <c r="A45" s="665">
        <v>41464</v>
      </c>
      <c r="B45" s="431" t="s">
        <v>900</v>
      </c>
      <c r="C45" s="432" t="s">
        <v>901</v>
      </c>
      <c r="D45" s="433" t="s">
        <v>699</v>
      </c>
      <c r="E45" s="434" t="s">
        <v>631</v>
      </c>
      <c r="F45" s="434">
        <v>60</v>
      </c>
      <c r="G45" s="433" t="s">
        <v>423</v>
      </c>
      <c r="H45" s="435"/>
      <c r="I45" s="435">
        <v>16</v>
      </c>
      <c r="J45" s="436">
        <v>2429.6</v>
      </c>
      <c r="K45" s="437">
        <f t="shared" si="4"/>
        <v>30860.005144879822</v>
      </c>
      <c r="L45" s="438">
        <v>68161335</v>
      </c>
      <c r="M45" s="439">
        <f t="shared" si="5"/>
        <v>6816133.5</v>
      </c>
      <c r="N45" s="439"/>
      <c r="O45" s="436">
        <f t="shared" si="6"/>
        <v>74977468.5</v>
      </c>
      <c r="P45" s="440" t="s">
        <v>633</v>
      </c>
      <c r="Q45" s="266"/>
      <c r="R45" s="268"/>
    </row>
    <row r="46" spans="1:18" x14ac:dyDescent="0.25">
      <c r="A46" s="665">
        <v>41464</v>
      </c>
      <c r="B46" s="431" t="s">
        <v>902</v>
      </c>
      <c r="C46" s="432" t="s">
        <v>903</v>
      </c>
      <c r="D46" s="433" t="s">
        <v>699</v>
      </c>
      <c r="E46" s="434" t="s">
        <v>631</v>
      </c>
      <c r="F46" s="434">
        <v>60</v>
      </c>
      <c r="G46" s="433" t="s">
        <v>420</v>
      </c>
      <c r="H46" s="435"/>
      <c r="I46" s="435">
        <v>34</v>
      </c>
      <c r="J46" s="436">
        <v>6937.15</v>
      </c>
      <c r="K46" s="437">
        <f t="shared" si="4"/>
        <v>30860.005074129869</v>
      </c>
      <c r="L46" s="438">
        <v>194618622</v>
      </c>
      <c r="M46" s="439">
        <f t="shared" si="5"/>
        <v>19461862.199999999</v>
      </c>
      <c r="N46" s="439"/>
      <c r="O46" s="436">
        <f t="shared" si="6"/>
        <v>214080484.19999999</v>
      </c>
      <c r="P46" s="440" t="s">
        <v>633</v>
      </c>
      <c r="Q46" s="266"/>
      <c r="R46" s="268"/>
    </row>
    <row r="47" spans="1:18" x14ac:dyDescent="0.25">
      <c r="A47" s="665">
        <v>41467</v>
      </c>
      <c r="B47" s="431" t="s">
        <v>912</v>
      </c>
      <c r="C47" s="432" t="s">
        <v>913</v>
      </c>
      <c r="D47" s="433" t="s">
        <v>699</v>
      </c>
      <c r="E47" s="434" t="s">
        <v>631</v>
      </c>
      <c r="F47" s="434">
        <v>60</v>
      </c>
      <c r="G47" s="433" t="s">
        <v>420</v>
      </c>
      <c r="H47" s="435"/>
      <c r="I47" s="435">
        <v>34</v>
      </c>
      <c r="J47" s="436">
        <v>7087.9</v>
      </c>
      <c r="K47" s="437">
        <f t="shared" si="4"/>
        <v>30860.005008535678</v>
      </c>
      <c r="L47" s="438">
        <v>198847845</v>
      </c>
      <c r="M47" s="439">
        <f t="shared" si="5"/>
        <v>19884784.5</v>
      </c>
      <c r="N47" s="439"/>
      <c r="O47" s="436">
        <f t="shared" si="6"/>
        <v>218732629.5</v>
      </c>
      <c r="P47" s="440" t="s">
        <v>633</v>
      </c>
      <c r="Q47" s="266"/>
      <c r="R47" s="269"/>
    </row>
    <row r="48" spans="1:18" x14ac:dyDescent="0.25">
      <c r="A48" s="665">
        <v>41467</v>
      </c>
      <c r="B48" s="431" t="s">
        <v>914</v>
      </c>
      <c r="C48" s="432" t="s">
        <v>915</v>
      </c>
      <c r="D48" s="433" t="s">
        <v>699</v>
      </c>
      <c r="E48" s="434" t="s">
        <v>631</v>
      </c>
      <c r="F48" s="434">
        <v>60</v>
      </c>
      <c r="G48" s="433" t="s">
        <v>423</v>
      </c>
      <c r="H48" s="435"/>
      <c r="I48" s="435">
        <v>18</v>
      </c>
      <c r="J48" s="436">
        <v>2782.9</v>
      </c>
      <c r="K48" s="437">
        <f t="shared" si="4"/>
        <v>30860.004922922133</v>
      </c>
      <c r="L48" s="438">
        <v>78073007</v>
      </c>
      <c r="M48" s="439">
        <f t="shared" si="5"/>
        <v>7807300.7000000002</v>
      </c>
      <c r="N48" s="439"/>
      <c r="O48" s="436">
        <f t="shared" si="6"/>
        <v>85880307.700000003</v>
      </c>
      <c r="P48" s="440" t="s">
        <v>633</v>
      </c>
      <c r="Q48" s="266"/>
      <c r="R48" s="269"/>
    </row>
    <row r="49" spans="1:18" x14ac:dyDescent="0.25">
      <c r="A49" s="666">
        <v>41470</v>
      </c>
      <c r="B49" s="448" t="s">
        <v>916</v>
      </c>
      <c r="C49" s="449" t="s">
        <v>917</v>
      </c>
      <c r="D49" s="450" t="s">
        <v>699</v>
      </c>
      <c r="E49" s="451" t="s">
        <v>631</v>
      </c>
      <c r="F49" s="451">
        <v>60</v>
      </c>
      <c r="G49" s="450" t="s">
        <v>420</v>
      </c>
      <c r="H49" s="452"/>
      <c r="I49" s="452">
        <v>34</v>
      </c>
      <c r="J49" s="453">
        <v>6969.55</v>
      </c>
      <c r="K49" s="457">
        <f t="shared" si="4"/>
        <v>30860.005007496897</v>
      </c>
      <c r="L49" s="455">
        <v>195527589</v>
      </c>
      <c r="M49" s="458">
        <f t="shared" si="5"/>
        <v>19552758.900000002</v>
      </c>
      <c r="N49" s="458"/>
      <c r="O49" s="453">
        <f t="shared" si="6"/>
        <v>215080347.90000001</v>
      </c>
      <c r="P49" s="456" t="s">
        <v>633</v>
      </c>
      <c r="Q49" s="269"/>
      <c r="R49" s="269"/>
    </row>
    <row r="50" spans="1:18" x14ac:dyDescent="0.25">
      <c r="A50" s="666">
        <v>41470</v>
      </c>
      <c r="B50" s="448" t="s">
        <v>918</v>
      </c>
      <c r="C50" s="449" t="s">
        <v>919</v>
      </c>
      <c r="D50" s="450" t="s">
        <v>699</v>
      </c>
      <c r="E50" s="451" t="s">
        <v>631</v>
      </c>
      <c r="F50" s="451">
        <v>60</v>
      </c>
      <c r="G50" s="450" t="s">
        <v>423</v>
      </c>
      <c r="H50" s="452"/>
      <c r="I50" s="452">
        <v>18</v>
      </c>
      <c r="J50" s="453">
        <v>2706.15</v>
      </c>
      <c r="K50" s="457">
        <f t="shared" si="4"/>
        <v>30860.004803872664</v>
      </c>
      <c r="L50" s="455">
        <v>75919820</v>
      </c>
      <c r="M50" s="458">
        <f t="shared" si="5"/>
        <v>7591982</v>
      </c>
      <c r="N50" s="458"/>
      <c r="O50" s="453">
        <f t="shared" si="6"/>
        <v>83511802</v>
      </c>
      <c r="P50" s="456" t="s">
        <v>633</v>
      </c>
      <c r="Q50" s="269"/>
      <c r="R50" s="269"/>
    </row>
    <row r="51" spans="1:18" x14ac:dyDescent="0.25">
      <c r="A51" s="666">
        <v>41470</v>
      </c>
      <c r="B51" s="448" t="s">
        <v>920</v>
      </c>
      <c r="C51" s="449" t="s">
        <v>921</v>
      </c>
      <c r="D51" s="450" t="s">
        <v>699</v>
      </c>
      <c r="E51" s="451" t="s">
        <v>631</v>
      </c>
      <c r="F51" s="451">
        <v>60</v>
      </c>
      <c r="G51" s="450" t="s">
        <v>420</v>
      </c>
      <c r="H51" s="452"/>
      <c r="I51" s="452">
        <v>30</v>
      </c>
      <c r="J51" s="453">
        <v>6102</v>
      </c>
      <c r="K51" s="457">
        <f t="shared" si="4"/>
        <v>30860.004981973125</v>
      </c>
      <c r="L51" s="455">
        <v>171188864</v>
      </c>
      <c r="M51" s="458">
        <f t="shared" si="5"/>
        <v>17118886.400000002</v>
      </c>
      <c r="N51" s="458"/>
      <c r="O51" s="453">
        <f t="shared" si="6"/>
        <v>188307750.40000001</v>
      </c>
      <c r="P51" s="456" t="s">
        <v>633</v>
      </c>
      <c r="Q51" s="269"/>
      <c r="R51" s="269"/>
    </row>
    <row r="52" spans="1:18" x14ac:dyDescent="0.25">
      <c r="A52" s="666">
        <v>41470</v>
      </c>
      <c r="B52" s="448" t="s">
        <v>922</v>
      </c>
      <c r="C52" s="449" t="s">
        <v>923</v>
      </c>
      <c r="D52" s="450" t="s">
        <v>699</v>
      </c>
      <c r="E52" s="451" t="s">
        <v>631</v>
      </c>
      <c r="F52" s="451">
        <v>60</v>
      </c>
      <c r="G52" s="450" t="s">
        <v>420</v>
      </c>
      <c r="H52" s="452"/>
      <c r="I52" s="452">
        <v>16</v>
      </c>
      <c r="J52" s="453">
        <v>3200.35</v>
      </c>
      <c r="K52" s="457">
        <f t="shared" si="4"/>
        <v>30860.004968206606</v>
      </c>
      <c r="L52" s="455">
        <v>89784379</v>
      </c>
      <c r="M52" s="458">
        <f t="shared" si="5"/>
        <v>8978437.9000000004</v>
      </c>
      <c r="N52" s="458"/>
      <c r="O52" s="453">
        <f t="shared" si="6"/>
        <v>98762816.900000006</v>
      </c>
      <c r="P52" s="456" t="s">
        <v>633</v>
      </c>
      <c r="Q52" s="269"/>
      <c r="R52" s="270"/>
    </row>
    <row r="53" spans="1:18" x14ac:dyDescent="0.25">
      <c r="A53" s="666">
        <v>41471</v>
      </c>
      <c r="B53" s="448" t="s">
        <v>928</v>
      </c>
      <c r="C53" s="449" t="s">
        <v>929</v>
      </c>
      <c r="D53" s="450" t="s">
        <v>699</v>
      </c>
      <c r="E53" s="451" t="s">
        <v>631</v>
      </c>
      <c r="F53" s="451">
        <v>60</v>
      </c>
      <c r="G53" s="450" t="s">
        <v>420</v>
      </c>
      <c r="H53" s="452"/>
      <c r="I53" s="452">
        <v>31</v>
      </c>
      <c r="J53" s="453">
        <v>6367.55</v>
      </c>
      <c r="K53" s="457">
        <f t="shared" si="4"/>
        <v>30860.005025480757</v>
      </c>
      <c r="L53" s="455">
        <v>178638750</v>
      </c>
      <c r="M53" s="458">
        <f t="shared" si="5"/>
        <v>17863875</v>
      </c>
      <c r="N53" s="458"/>
      <c r="O53" s="453">
        <f t="shared" si="6"/>
        <v>196502625</v>
      </c>
      <c r="P53" s="456" t="s">
        <v>633</v>
      </c>
      <c r="Q53" s="269"/>
      <c r="R53" s="269"/>
    </row>
    <row r="54" spans="1:18" x14ac:dyDescent="0.25">
      <c r="A54" s="666">
        <v>41471</v>
      </c>
      <c r="B54" s="448" t="s">
        <v>1020</v>
      </c>
      <c r="C54" s="449" t="s">
        <v>1021</v>
      </c>
      <c r="D54" s="450" t="s">
        <v>699</v>
      </c>
      <c r="E54" s="451" t="s">
        <v>631</v>
      </c>
      <c r="F54" s="451">
        <v>60</v>
      </c>
      <c r="G54" s="450" t="s">
        <v>420</v>
      </c>
      <c r="H54" s="452"/>
      <c r="I54" s="452">
        <v>6</v>
      </c>
      <c r="J54" s="453">
        <v>1231.8</v>
      </c>
      <c r="K54" s="457">
        <f t="shared" si="4"/>
        <v>30860.00527683066</v>
      </c>
      <c r="L54" s="455">
        <v>34557595</v>
      </c>
      <c r="M54" s="458">
        <f t="shared" si="5"/>
        <v>3455759.5</v>
      </c>
      <c r="N54" s="458"/>
      <c r="O54" s="453">
        <f t="shared" si="6"/>
        <v>38013354.5</v>
      </c>
      <c r="P54" s="456" t="s">
        <v>633</v>
      </c>
      <c r="Q54" s="269"/>
      <c r="R54" s="269"/>
    </row>
    <row r="55" spans="1:18" x14ac:dyDescent="0.25">
      <c r="A55" s="666">
        <v>41471</v>
      </c>
      <c r="B55" s="448" t="s">
        <v>930</v>
      </c>
      <c r="C55" s="449" t="s">
        <v>931</v>
      </c>
      <c r="D55" s="450" t="s">
        <v>699</v>
      </c>
      <c r="E55" s="451" t="s">
        <v>631</v>
      </c>
      <c r="F55" s="451">
        <v>60</v>
      </c>
      <c r="G55" s="450" t="s">
        <v>423</v>
      </c>
      <c r="H55" s="452"/>
      <c r="I55" s="452">
        <v>36</v>
      </c>
      <c r="J55" s="453">
        <v>5283</v>
      </c>
      <c r="K55" s="457">
        <f t="shared" si="4"/>
        <v>30860.005072875265</v>
      </c>
      <c r="L55" s="455">
        <v>148212188</v>
      </c>
      <c r="M55" s="458">
        <f t="shared" si="5"/>
        <v>14821218.800000001</v>
      </c>
      <c r="N55" s="458"/>
      <c r="O55" s="453">
        <f t="shared" si="6"/>
        <v>163033406.80000001</v>
      </c>
      <c r="P55" s="456" t="s">
        <v>633</v>
      </c>
      <c r="Q55" s="269"/>
      <c r="R55" s="269"/>
    </row>
    <row r="56" spans="1:18" x14ac:dyDescent="0.25">
      <c r="A56" s="666">
        <v>41471</v>
      </c>
      <c r="B56" s="448" t="s">
        <v>932</v>
      </c>
      <c r="C56" s="449" t="s">
        <v>933</v>
      </c>
      <c r="D56" s="450" t="s">
        <v>699</v>
      </c>
      <c r="E56" s="451" t="s">
        <v>631</v>
      </c>
      <c r="F56" s="451">
        <v>60</v>
      </c>
      <c r="G56" s="450" t="s">
        <v>423</v>
      </c>
      <c r="H56" s="452"/>
      <c r="I56" s="452">
        <v>33</v>
      </c>
      <c r="J56" s="453">
        <v>4861.25</v>
      </c>
      <c r="K56" s="457">
        <f t="shared" si="4"/>
        <v>30860.004957572644</v>
      </c>
      <c r="L56" s="455">
        <v>136380181</v>
      </c>
      <c r="M56" s="458">
        <f t="shared" si="5"/>
        <v>13638018.100000001</v>
      </c>
      <c r="N56" s="458"/>
      <c r="O56" s="453">
        <f t="shared" si="6"/>
        <v>150018199.09999999</v>
      </c>
      <c r="P56" s="456" t="s">
        <v>633</v>
      </c>
      <c r="Q56" s="269"/>
      <c r="R56" s="269"/>
    </row>
    <row r="57" spans="1:18" x14ac:dyDescent="0.25">
      <c r="A57" s="666">
        <v>41471</v>
      </c>
      <c r="B57" s="448" t="s">
        <v>934</v>
      </c>
      <c r="C57" s="449" t="s">
        <v>935</v>
      </c>
      <c r="D57" s="450" t="s">
        <v>699</v>
      </c>
      <c r="E57" s="451" t="s">
        <v>631</v>
      </c>
      <c r="F57" s="451">
        <v>60</v>
      </c>
      <c r="G57" s="450" t="s">
        <v>423</v>
      </c>
      <c r="H57" s="452"/>
      <c r="I57" s="452">
        <v>36</v>
      </c>
      <c r="J57" s="453">
        <v>5384.6</v>
      </c>
      <c r="K57" s="457">
        <f t="shared" si="4"/>
        <v>30860.005014300041</v>
      </c>
      <c r="L57" s="455">
        <v>151062530</v>
      </c>
      <c r="M57" s="458">
        <f t="shared" si="5"/>
        <v>15106253</v>
      </c>
      <c r="N57" s="458"/>
      <c r="O57" s="453">
        <f t="shared" si="6"/>
        <v>166168783</v>
      </c>
      <c r="P57" s="456" t="s">
        <v>633</v>
      </c>
      <c r="Q57" s="269"/>
      <c r="R57" s="269"/>
    </row>
    <row r="58" spans="1:18" x14ac:dyDescent="0.25">
      <c r="A58" s="666">
        <v>41472</v>
      </c>
      <c r="B58" s="448" t="s">
        <v>936</v>
      </c>
      <c r="C58" s="449" t="s">
        <v>937</v>
      </c>
      <c r="D58" s="450" t="s">
        <v>699</v>
      </c>
      <c r="E58" s="451" t="s">
        <v>631</v>
      </c>
      <c r="F58" s="451">
        <v>60</v>
      </c>
      <c r="G58" s="450" t="s">
        <v>423</v>
      </c>
      <c r="H58" s="452"/>
      <c r="I58" s="452">
        <v>33</v>
      </c>
      <c r="J58" s="453">
        <v>4901.2</v>
      </c>
      <c r="K58" s="457">
        <f t="shared" si="4"/>
        <v>30860.004896759983</v>
      </c>
      <c r="L58" s="455">
        <v>137500960</v>
      </c>
      <c r="M58" s="458">
        <f t="shared" si="5"/>
        <v>13750096</v>
      </c>
      <c r="N58" s="458"/>
      <c r="O58" s="453">
        <f t="shared" si="6"/>
        <v>151251056</v>
      </c>
      <c r="P58" s="456" t="s">
        <v>633</v>
      </c>
      <c r="Q58" s="269"/>
      <c r="R58" s="269"/>
    </row>
    <row r="59" spans="1:18" x14ac:dyDescent="0.25">
      <c r="A59" s="666">
        <v>41472</v>
      </c>
      <c r="B59" s="448" t="s">
        <v>953</v>
      </c>
      <c r="C59" s="449" t="s">
        <v>954</v>
      </c>
      <c r="D59" s="450" t="s">
        <v>699</v>
      </c>
      <c r="E59" s="451" t="s">
        <v>631</v>
      </c>
      <c r="F59" s="451">
        <v>60</v>
      </c>
      <c r="G59" s="450" t="s">
        <v>423</v>
      </c>
      <c r="H59" s="452"/>
      <c r="I59" s="452">
        <v>36</v>
      </c>
      <c r="J59" s="453">
        <v>5449.3</v>
      </c>
      <c r="K59" s="457">
        <f t="shared" si="4"/>
        <v>30860.00493641385</v>
      </c>
      <c r="L59" s="455">
        <v>152877659</v>
      </c>
      <c r="M59" s="458">
        <f t="shared" si="5"/>
        <v>15287765.9</v>
      </c>
      <c r="N59" s="458"/>
      <c r="O59" s="453">
        <f t="shared" si="6"/>
        <v>168165424.90000001</v>
      </c>
      <c r="P59" s="456" t="s">
        <v>633</v>
      </c>
      <c r="Q59" s="269"/>
      <c r="R59" s="269"/>
    </row>
    <row r="60" spans="1:18" x14ac:dyDescent="0.25">
      <c r="A60" s="666">
        <v>41474</v>
      </c>
      <c r="B60" s="448" t="s">
        <v>955</v>
      </c>
      <c r="C60" s="449" t="s">
        <v>956</v>
      </c>
      <c r="D60" s="450" t="s">
        <v>699</v>
      </c>
      <c r="E60" s="451" t="s">
        <v>631</v>
      </c>
      <c r="F60" s="451">
        <v>60</v>
      </c>
      <c r="G60" s="450" t="s">
        <v>423</v>
      </c>
      <c r="H60" s="452"/>
      <c r="I60" s="452">
        <v>33</v>
      </c>
      <c r="J60" s="453">
        <v>4935.1499999999996</v>
      </c>
      <c r="K60" s="457">
        <f t="shared" si="4"/>
        <v>30860.004903599693</v>
      </c>
      <c r="L60" s="455">
        <v>138453412</v>
      </c>
      <c r="M60" s="458">
        <f t="shared" si="5"/>
        <v>13845341.200000001</v>
      </c>
      <c r="N60" s="458"/>
      <c r="O60" s="453">
        <f t="shared" si="6"/>
        <v>152298753.19999999</v>
      </c>
      <c r="P60" s="456" t="s">
        <v>633</v>
      </c>
      <c r="Q60" s="269"/>
      <c r="R60" s="269"/>
    </row>
    <row r="61" spans="1:18" x14ac:dyDescent="0.25">
      <c r="A61" s="666">
        <v>41474</v>
      </c>
      <c r="B61" s="448" t="s">
        <v>957</v>
      </c>
      <c r="C61" s="449" t="s">
        <v>958</v>
      </c>
      <c r="D61" s="450" t="s">
        <v>699</v>
      </c>
      <c r="E61" s="451" t="s">
        <v>631</v>
      </c>
      <c r="F61" s="451">
        <v>60</v>
      </c>
      <c r="G61" s="450" t="s">
        <v>423</v>
      </c>
      <c r="H61" s="452"/>
      <c r="I61" s="452">
        <v>36</v>
      </c>
      <c r="J61" s="453">
        <v>5332.15</v>
      </c>
      <c r="K61" s="457">
        <f t="shared" si="4"/>
        <v>30860.005044869333</v>
      </c>
      <c r="L61" s="455">
        <v>149591069</v>
      </c>
      <c r="M61" s="458">
        <f t="shared" si="5"/>
        <v>14959106.9</v>
      </c>
      <c r="N61" s="458"/>
      <c r="O61" s="453">
        <f t="shared" si="6"/>
        <v>164550175.90000001</v>
      </c>
      <c r="P61" s="456" t="s">
        <v>633</v>
      </c>
      <c r="Q61" s="269"/>
      <c r="R61" s="269"/>
    </row>
    <row r="62" spans="1:18" x14ac:dyDescent="0.25">
      <c r="A62" s="666">
        <v>41474</v>
      </c>
      <c r="B62" s="448" t="s">
        <v>959</v>
      </c>
      <c r="C62" s="449" t="s">
        <v>960</v>
      </c>
      <c r="D62" s="450" t="s">
        <v>699</v>
      </c>
      <c r="E62" s="451" t="s">
        <v>631</v>
      </c>
      <c r="F62" s="451">
        <v>60</v>
      </c>
      <c r="G62" s="450" t="s">
        <v>423</v>
      </c>
      <c r="H62" s="452"/>
      <c r="I62" s="452">
        <v>33</v>
      </c>
      <c r="J62" s="453">
        <v>4702.95</v>
      </c>
      <c r="K62" s="457">
        <f t="shared" si="4"/>
        <v>30860.005018126925</v>
      </c>
      <c r="L62" s="455">
        <v>131939146</v>
      </c>
      <c r="M62" s="458">
        <f t="shared" si="5"/>
        <v>13193914.600000001</v>
      </c>
      <c r="N62" s="458"/>
      <c r="O62" s="453">
        <f t="shared" si="6"/>
        <v>145133060.59999999</v>
      </c>
      <c r="P62" s="456" t="s">
        <v>633</v>
      </c>
      <c r="Q62" s="269"/>
      <c r="R62" s="269"/>
    </row>
    <row r="63" spans="1:18" x14ac:dyDescent="0.25">
      <c r="A63" s="666">
        <v>41476</v>
      </c>
      <c r="B63" s="448" t="s">
        <v>961</v>
      </c>
      <c r="C63" s="449" t="s">
        <v>962</v>
      </c>
      <c r="D63" s="450" t="s">
        <v>699</v>
      </c>
      <c r="E63" s="451" t="s">
        <v>631</v>
      </c>
      <c r="F63" s="451">
        <v>60</v>
      </c>
      <c r="G63" s="450" t="s">
        <v>423</v>
      </c>
      <c r="H63" s="452"/>
      <c r="I63" s="452">
        <v>36</v>
      </c>
      <c r="J63" s="453">
        <v>5248.95</v>
      </c>
      <c r="K63" s="457">
        <f t="shared" si="4"/>
        <v>30860.00495337163</v>
      </c>
      <c r="L63" s="455">
        <v>147256930</v>
      </c>
      <c r="M63" s="458">
        <f t="shared" si="5"/>
        <v>14725693</v>
      </c>
      <c r="N63" s="458"/>
      <c r="O63" s="453">
        <f t="shared" si="6"/>
        <v>161982623</v>
      </c>
      <c r="P63" s="456" t="s">
        <v>633</v>
      </c>
      <c r="Q63" s="269"/>
      <c r="R63" s="269"/>
    </row>
    <row r="64" spans="1:18" x14ac:dyDescent="0.25">
      <c r="A64" s="666">
        <v>41476</v>
      </c>
      <c r="B64" s="448" t="s">
        <v>936</v>
      </c>
      <c r="C64" s="449" t="s">
        <v>963</v>
      </c>
      <c r="D64" s="450" t="s">
        <v>699</v>
      </c>
      <c r="E64" s="451" t="s">
        <v>631</v>
      </c>
      <c r="F64" s="451">
        <v>60</v>
      </c>
      <c r="G64" s="450" t="s">
        <v>423</v>
      </c>
      <c r="H64" s="452"/>
      <c r="I64" s="452">
        <v>33</v>
      </c>
      <c r="J64" s="453">
        <v>4776</v>
      </c>
      <c r="K64" s="457">
        <f t="shared" si="4"/>
        <v>30860.005046063652</v>
      </c>
      <c r="L64" s="455">
        <v>133988531</v>
      </c>
      <c r="M64" s="458">
        <f t="shared" si="5"/>
        <v>13398853.100000001</v>
      </c>
      <c r="N64" s="458"/>
      <c r="O64" s="453">
        <f t="shared" si="6"/>
        <v>147387384.09999999</v>
      </c>
      <c r="P64" s="456" t="s">
        <v>633</v>
      </c>
      <c r="Q64" s="269"/>
      <c r="R64" s="269"/>
    </row>
    <row r="65" spans="1:18" x14ac:dyDescent="0.25">
      <c r="A65" s="666">
        <v>41477</v>
      </c>
      <c r="B65" s="448" t="s">
        <v>964</v>
      </c>
      <c r="C65" s="449" t="s">
        <v>965</v>
      </c>
      <c r="D65" s="450" t="s">
        <v>699</v>
      </c>
      <c r="E65" s="451" t="s">
        <v>631</v>
      </c>
      <c r="F65" s="451">
        <v>60</v>
      </c>
      <c r="G65" s="450" t="s">
        <v>423</v>
      </c>
      <c r="H65" s="452"/>
      <c r="I65" s="452">
        <v>36</v>
      </c>
      <c r="J65" s="453">
        <v>5182.3999999999996</v>
      </c>
      <c r="K65" s="457">
        <f t="shared" si="4"/>
        <v>30860.005016980551</v>
      </c>
      <c r="L65" s="455">
        <v>145389900</v>
      </c>
      <c r="M65" s="458">
        <f t="shared" si="5"/>
        <v>14538990</v>
      </c>
      <c r="N65" s="458"/>
      <c r="O65" s="453">
        <f t="shared" si="6"/>
        <v>159928890</v>
      </c>
      <c r="P65" s="456" t="s">
        <v>633</v>
      </c>
      <c r="Q65" s="269"/>
      <c r="R65" s="269"/>
    </row>
    <row r="66" spans="1:18" x14ac:dyDescent="0.25">
      <c r="A66" s="666">
        <v>41477</v>
      </c>
      <c r="B66" s="448" t="s">
        <v>966</v>
      </c>
      <c r="C66" s="449" t="s">
        <v>967</v>
      </c>
      <c r="D66" s="450" t="s">
        <v>699</v>
      </c>
      <c r="E66" s="451" t="s">
        <v>631</v>
      </c>
      <c r="F66" s="451">
        <v>60</v>
      </c>
      <c r="G66" s="450" t="s">
        <v>423</v>
      </c>
      <c r="H66" s="452"/>
      <c r="I66" s="452">
        <v>36</v>
      </c>
      <c r="J66" s="453">
        <v>5323.3</v>
      </c>
      <c r="K66" s="457">
        <f t="shared" si="4"/>
        <v>30860.004996900421</v>
      </c>
      <c r="L66" s="455">
        <v>149342786</v>
      </c>
      <c r="M66" s="458">
        <f t="shared" si="5"/>
        <v>14934278.600000001</v>
      </c>
      <c r="N66" s="458"/>
      <c r="O66" s="453">
        <f t="shared" si="6"/>
        <v>164277064.59999999</v>
      </c>
      <c r="P66" s="456" t="s">
        <v>633</v>
      </c>
      <c r="Q66" s="269"/>
      <c r="R66" s="269"/>
    </row>
    <row r="67" spans="1:18" x14ac:dyDescent="0.25">
      <c r="A67" s="667">
        <v>41480</v>
      </c>
      <c r="B67" s="310" t="s">
        <v>980</v>
      </c>
      <c r="C67" s="311" t="s">
        <v>981</v>
      </c>
      <c r="D67" s="312" t="s">
        <v>699</v>
      </c>
      <c r="E67" s="313" t="s">
        <v>631</v>
      </c>
      <c r="F67" s="313">
        <v>60</v>
      </c>
      <c r="G67" s="312" t="s">
        <v>423</v>
      </c>
      <c r="H67" s="314"/>
      <c r="I67" s="314">
        <v>36</v>
      </c>
      <c r="J67" s="315">
        <v>5137.55</v>
      </c>
      <c r="K67" s="320">
        <f t="shared" si="4"/>
        <v>30860.004924526285</v>
      </c>
      <c r="L67" s="317">
        <v>144131653</v>
      </c>
      <c r="M67" s="319">
        <f t="shared" si="5"/>
        <v>14413165.300000001</v>
      </c>
      <c r="N67" s="319"/>
      <c r="O67" s="315">
        <f t="shared" si="6"/>
        <v>158544818.30000001</v>
      </c>
      <c r="P67" s="318" t="s">
        <v>633</v>
      </c>
      <c r="Q67" s="269"/>
      <c r="R67" s="269"/>
    </row>
    <row r="68" spans="1:18" x14ac:dyDescent="0.25">
      <c r="A68" s="667">
        <v>41480</v>
      </c>
      <c r="B68" s="310" t="s">
        <v>982</v>
      </c>
      <c r="C68" s="311" t="s">
        <v>983</v>
      </c>
      <c r="D68" s="312" t="s">
        <v>699</v>
      </c>
      <c r="E68" s="313" t="s">
        <v>631</v>
      </c>
      <c r="F68" s="313">
        <v>60</v>
      </c>
      <c r="G68" s="312" t="s">
        <v>423</v>
      </c>
      <c r="H68" s="314"/>
      <c r="I68" s="314">
        <v>33</v>
      </c>
      <c r="J68" s="315">
        <v>4484.6000000000004</v>
      </c>
      <c r="K68" s="320">
        <f t="shared" si="4"/>
        <v>30860.005017169868</v>
      </c>
      <c r="L68" s="317">
        <v>125813435</v>
      </c>
      <c r="M68" s="319">
        <f t="shared" si="5"/>
        <v>12581343.5</v>
      </c>
      <c r="N68" s="319"/>
      <c r="O68" s="315">
        <f t="shared" si="6"/>
        <v>138394778.5</v>
      </c>
      <c r="P68" s="318" t="s">
        <v>633</v>
      </c>
      <c r="Q68" s="269"/>
      <c r="R68" s="269"/>
    </row>
    <row r="69" spans="1:18" x14ac:dyDescent="0.25">
      <c r="A69" s="667">
        <v>41481</v>
      </c>
      <c r="B69" s="310" t="s">
        <v>990</v>
      </c>
      <c r="C69" s="311" t="s">
        <v>991</v>
      </c>
      <c r="D69" s="312" t="s">
        <v>699</v>
      </c>
      <c r="E69" s="313" t="s">
        <v>631</v>
      </c>
      <c r="F69" s="313">
        <v>60</v>
      </c>
      <c r="G69" s="312" t="s">
        <v>423</v>
      </c>
      <c r="H69" s="314"/>
      <c r="I69" s="314">
        <v>36</v>
      </c>
      <c r="J69" s="315">
        <v>5111.45</v>
      </c>
      <c r="K69" s="320">
        <f t="shared" si="4"/>
        <v>30860.005086619258</v>
      </c>
      <c r="L69" s="317">
        <v>143399430</v>
      </c>
      <c r="M69" s="319">
        <f t="shared" si="5"/>
        <v>14339943</v>
      </c>
      <c r="N69" s="319"/>
      <c r="O69" s="315">
        <f t="shared" si="6"/>
        <v>157739373</v>
      </c>
      <c r="P69" s="318" t="s">
        <v>633</v>
      </c>
      <c r="Q69" s="269"/>
      <c r="R69" s="269"/>
    </row>
    <row r="70" spans="1:18" x14ac:dyDescent="0.25">
      <c r="A70" s="667">
        <v>41481</v>
      </c>
      <c r="B70" s="310" t="s">
        <v>992</v>
      </c>
      <c r="C70" s="311" t="s">
        <v>993</v>
      </c>
      <c r="D70" s="312" t="s">
        <v>699</v>
      </c>
      <c r="E70" s="313" t="s">
        <v>631</v>
      </c>
      <c r="F70" s="313">
        <v>60</v>
      </c>
      <c r="G70" s="312" t="s">
        <v>423</v>
      </c>
      <c r="H70" s="314"/>
      <c r="I70" s="314">
        <v>36</v>
      </c>
      <c r="J70" s="315">
        <v>5309.7</v>
      </c>
      <c r="K70" s="320">
        <f t="shared" si="4"/>
        <v>30860.004972032322</v>
      </c>
      <c r="L70" s="317">
        <v>148961244</v>
      </c>
      <c r="M70" s="319">
        <f t="shared" si="5"/>
        <v>14896124.4</v>
      </c>
      <c r="N70" s="319"/>
      <c r="O70" s="315">
        <f t="shared" si="6"/>
        <v>163857368.40000001</v>
      </c>
      <c r="P70" s="318" t="s">
        <v>633</v>
      </c>
      <c r="Q70" s="269"/>
      <c r="R70" s="269"/>
    </row>
    <row r="71" spans="1:18" x14ac:dyDescent="0.25">
      <c r="A71" s="667">
        <v>41483</v>
      </c>
      <c r="B71" s="310" t="s">
        <v>994</v>
      </c>
      <c r="C71" s="311" t="s">
        <v>995</v>
      </c>
      <c r="D71" s="312" t="s">
        <v>699</v>
      </c>
      <c r="E71" s="313" t="s">
        <v>631</v>
      </c>
      <c r="F71" s="313">
        <v>60</v>
      </c>
      <c r="G71" s="312" t="s">
        <v>423</v>
      </c>
      <c r="H71" s="314"/>
      <c r="I71" s="314">
        <v>36</v>
      </c>
      <c r="J71" s="315">
        <v>5427.3</v>
      </c>
      <c r="K71" s="320">
        <f t="shared" si="4"/>
        <v>30860.004956424007</v>
      </c>
      <c r="L71" s="317">
        <v>152260459</v>
      </c>
      <c r="M71" s="319">
        <f t="shared" si="5"/>
        <v>15226045.9</v>
      </c>
      <c r="N71" s="319"/>
      <c r="O71" s="315">
        <f t="shared" si="6"/>
        <v>167486504.90000001</v>
      </c>
      <c r="P71" s="318" t="s">
        <v>633</v>
      </c>
      <c r="Q71" s="269"/>
      <c r="R71" s="269"/>
    </row>
    <row r="72" spans="1:18" x14ac:dyDescent="0.25">
      <c r="A72" s="667">
        <v>41483</v>
      </c>
      <c r="B72" s="310" t="s">
        <v>996</v>
      </c>
      <c r="C72" s="311" t="s">
        <v>997</v>
      </c>
      <c r="D72" s="312" t="s">
        <v>699</v>
      </c>
      <c r="E72" s="313" t="s">
        <v>631</v>
      </c>
      <c r="F72" s="313">
        <v>60</v>
      </c>
      <c r="G72" s="312" t="s">
        <v>423</v>
      </c>
      <c r="H72" s="314"/>
      <c r="I72" s="314">
        <v>36</v>
      </c>
      <c r="J72" s="315">
        <v>5316.5</v>
      </c>
      <c r="K72" s="320">
        <f t="shared" si="4"/>
        <v>30860.004984482275</v>
      </c>
      <c r="L72" s="317">
        <v>149152015</v>
      </c>
      <c r="M72" s="319">
        <f t="shared" si="5"/>
        <v>14915201.5</v>
      </c>
      <c r="N72" s="319"/>
      <c r="O72" s="315">
        <f t="shared" si="6"/>
        <v>164067216.5</v>
      </c>
      <c r="P72" s="318" t="s">
        <v>633</v>
      </c>
      <c r="Q72" s="269"/>
      <c r="R72" s="269"/>
    </row>
    <row r="73" spans="1:18" x14ac:dyDescent="0.25">
      <c r="A73" s="667">
        <v>41483</v>
      </c>
      <c r="B73" s="310" t="s">
        <v>998</v>
      </c>
      <c r="C73" s="311" t="s">
        <v>999</v>
      </c>
      <c r="D73" s="312" t="s">
        <v>699</v>
      </c>
      <c r="E73" s="313" t="s">
        <v>631</v>
      </c>
      <c r="F73" s="313">
        <v>60</v>
      </c>
      <c r="G73" s="312" t="s">
        <v>423</v>
      </c>
      <c r="H73" s="314"/>
      <c r="I73" s="314">
        <v>36</v>
      </c>
      <c r="J73" s="315">
        <v>5259.95</v>
      </c>
      <c r="K73" s="320">
        <f t="shared" si="4"/>
        <v>30860.004943012769</v>
      </c>
      <c r="L73" s="317">
        <v>147565530</v>
      </c>
      <c r="M73" s="319">
        <f t="shared" si="5"/>
        <v>14756553</v>
      </c>
      <c r="N73" s="319"/>
      <c r="O73" s="315">
        <f t="shared" si="6"/>
        <v>162322083</v>
      </c>
      <c r="P73" s="318" t="s">
        <v>633</v>
      </c>
      <c r="Q73" s="269"/>
      <c r="R73" s="269"/>
    </row>
    <row r="74" spans="1:18" x14ac:dyDescent="0.25">
      <c r="A74" s="667">
        <v>41483</v>
      </c>
      <c r="B74" s="310" t="s">
        <v>1000</v>
      </c>
      <c r="C74" s="311" t="s">
        <v>1001</v>
      </c>
      <c r="D74" s="312" t="s">
        <v>699</v>
      </c>
      <c r="E74" s="313" t="s">
        <v>631</v>
      </c>
      <c r="F74" s="313">
        <v>60</v>
      </c>
      <c r="G74" s="312" t="s">
        <v>423</v>
      </c>
      <c r="H74" s="314"/>
      <c r="I74" s="314">
        <v>36</v>
      </c>
      <c r="J74" s="315">
        <v>5152.1000000000004</v>
      </c>
      <c r="K74" s="320">
        <f t="shared" si="4"/>
        <v>30860.004988257217</v>
      </c>
      <c r="L74" s="317">
        <v>144539847</v>
      </c>
      <c r="M74" s="319">
        <f t="shared" si="5"/>
        <v>14453984.700000001</v>
      </c>
      <c r="N74" s="319"/>
      <c r="O74" s="315">
        <f t="shared" si="6"/>
        <v>158993831.69999999</v>
      </c>
      <c r="P74" s="318" t="s">
        <v>633</v>
      </c>
      <c r="Q74" s="269"/>
      <c r="R74" s="269"/>
    </row>
    <row r="75" spans="1:18" x14ac:dyDescent="0.25">
      <c r="A75" s="667">
        <v>41484</v>
      </c>
      <c r="B75" s="310" t="s">
        <v>1002</v>
      </c>
      <c r="C75" s="311" t="s">
        <v>1003</v>
      </c>
      <c r="D75" s="312" t="s">
        <v>699</v>
      </c>
      <c r="E75" s="313" t="s">
        <v>631</v>
      </c>
      <c r="F75" s="313">
        <v>60</v>
      </c>
      <c r="G75" s="312" t="s">
        <v>423</v>
      </c>
      <c r="H75" s="314"/>
      <c r="I75" s="314">
        <v>36</v>
      </c>
      <c r="J75" s="315">
        <v>5198.8999999999996</v>
      </c>
      <c r="K75" s="320">
        <f t="shared" si="4"/>
        <v>30860.005001057918</v>
      </c>
      <c r="L75" s="317">
        <v>145852800</v>
      </c>
      <c r="M75" s="319">
        <f t="shared" si="5"/>
        <v>14585280</v>
      </c>
      <c r="N75" s="319"/>
      <c r="O75" s="315">
        <f t="shared" si="6"/>
        <v>160438080</v>
      </c>
      <c r="P75" s="318" t="s">
        <v>633</v>
      </c>
      <c r="Q75" s="269"/>
      <c r="R75" s="269"/>
    </row>
    <row r="76" spans="1:18" x14ac:dyDescent="0.25">
      <c r="A76" s="667">
        <v>41484</v>
      </c>
      <c r="B76" s="310" t="s">
        <v>1004</v>
      </c>
      <c r="C76" s="311" t="s">
        <v>1005</v>
      </c>
      <c r="D76" s="312" t="s">
        <v>699</v>
      </c>
      <c r="E76" s="313" t="s">
        <v>631</v>
      </c>
      <c r="F76" s="313">
        <v>60</v>
      </c>
      <c r="G76" s="312" t="s">
        <v>423</v>
      </c>
      <c r="H76" s="314"/>
      <c r="I76" s="314">
        <v>29</v>
      </c>
      <c r="J76" s="315">
        <v>4303.05</v>
      </c>
      <c r="K76" s="320">
        <f t="shared" si="4"/>
        <v>30860.004903498681</v>
      </c>
      <c r="L76" s="317">
        <v>120720131</v>
      </c>
      <c r="M76" s="319">
        <f t="shared" si="5"/>
        <v>12072013.100000001</v>
      </c>
      <c r="N76" s="319"/>
      <c r="O76" s="315">
        <f t="shared" si="6"/>
        <v>132792144.09999999</v>
      </c>
      <c r="P76" s="318" t="s">
        <v>633</v>
      </c>
      <c r="Q76" s="269"/>
      <c r="R76" s="269"/>
    </row>
    <row r="77" spans="1:18" x14ac:dyDescent="0.25">
      <c r="A77" s="667">
        <v>41486</v>
      </c>
      <c r="B77" s="310" t="s">
        <v>1009</v>
      </c>
      <c r="C77" s="311" t="s">
        <v>1010</v>
      </c>
      <c r="D77" s="312"/>
      <c r="E77" s="313" t="s">
        <v>1011</v>
      </c>
      <c r="F77" s="313">
        <v>80</v>
      </c>
      <c r="G77" s="312" t="s">
        <v>344</v>
      </c>
      <c r="H77" s="314">
        <v>210</v>
      </c>
      <c r="I77" s="314"/>
      <c r="J77" s="315">
        <v>5460</v>
      </c>
      <c r="K77" s="320">
        <f t="shared" si="4"/>
        <v>23100.000000000004</v>
      </c>
      <c r="L77" s="317">
        <v>114660000</v>
      </c>
      <c r="M77" s="319">
        <f t="shared" si="5"/>
        <v>11466000</v>
      </c>
      <c r="N77" s="319"/>
      <c r="O77" s="315">
        <f t="shared" si="6"/>
        <v>126126000</v>
      </c>
      <c r="P77" s="318" t="s">
        <v>817</v>
      </c>
      <c r="Q77" s="269"/>
      <c r="R77" s="269"/>
    </row>
    <row r="78" spans="1:18" x14ac:dyDescent="0.25">
      <c r="A78" s="663">
        <v>41457</v>
      </c>
      <c r="B78" s="413" t="s">
        <v>904</v>
      </c>
      <c r="C78" s="414" t="s">
        <v>905</v>
      </c>
      <c r="D78" s="415" t="s">
        <v>166</v>
      </c>
      <c r="E78" s="426" t="s">
        <v>906</v>
      </c>
      <c r="F78" s="426">
        <v>28</v>
      </c>
      <c r="G78" s="415" t="s">
        <v>649</v>
      </c>
      <c r="H78" s="427">
        <v>1000</v>
      </c>
      <c r="I78" s="427"/>
      <c r="J78" s="428">
        <f>H78*5.46</f>
        <v>5460</v>
      </c>
      <c r="K78" s="429">
        <f t="shared" ref="K78:K84" si="7">L78/H78*1.101</f>
        <v>71499.996960000004</v>
      </c>
      <c r="L78" s="428">
        <v>64940960</v>
      </c>
      <c r="M78" s="428">
        <f>L78*10%</f>
        <v>6494096</v>
      </c>
      <c r="N78" s="428">
        <f>L78*0.1%</f>
        <v>64940.959999999999</v>
      </c>
      <c r="O78" s="428">
        <f>L78+M78+N78</f>
        <v>71499996.959999993</v>
      </c>
      <c r="P78" s="429" t="s">
        <v>449</v>
      </c>
      <c r="Q78" s="269"/>
      <c r="R78" s="269"/>
    </row>
    <row r="79" spans="1:18" x14ac:dyDescent="0.25">
      <c r="A79" s="663">
        <v>41459</v>
      </c>
      <c r="B79" s="413" t="s">
        <v>907</v>
      </c>
      <c r="C79" s="414" t="s">
        <v>908</v>
      </c>
      <c r="D79" s="415" t="s">
        <v>171</v>
      </c>
      <c r="E79" s="426" t="s">
        <v>648</v>
      </c>
      <c r="F79" s="426">
        <v>28</v>
      </c>
      <c r="G79" s="415" t="s">
        <v>649</v>
      </c>
      <c r="H79" s="427">
        <v>1000</v>
      </c>
      <c r="I79" s="427"/>
      <c r="J79" s="428">
        <f t="shared" ref="J79:J84" si="8">H79*5.46</f>
        <v>5460</v>
      </c>
      <c r="K79" s="429">
        <f t="shared" si="7"/>
        <v>72999.999360000002</v>
      </c>
      <c r="L79" s="428">
        <v>66303360</v>
      </c>
      <c r="M79" s="428">
        <f t="shared" ref="M79:M84" si="9">L79*10%</f>
        <v>6630336</v>
      </c>
      <c r="N79" s="428">
        <f t="shared" ref="N79:N84" si="10">L79*0.1%</f>
        <v>66303.360000000001</v>
      </c>
      <c r="O79" s="428">
        <f t="shared" ref="O79:O84" si="11">L79+M79+N79</f>
        <v>72999999.359999999</v>
      </c>
      <c r="P79" s="429" t="s">
        <v>911</v>
      </c>
      <c r="Q79" s="269"/>
      <c r="R79" s="269"/>
    </row>
    <row r="80" spans="1:18" x14ac:dyDescent="0.25">
      <c r="A80" s="663">
        <v>41460</v>
      </c>
      <c r="B80" s="413" t="s">
        <v>909</v>
      </c>
      <c r="C80" s="414" t="s">
        <v>910</v>
      </c>
      <c r="D80" s="415" t="s">
        <v>446</v>
      </c>
      <c r="E80" s="426" t="s">
        <v>648</v>
      </c>
      <c r="F80" s="426">
        <v>28</v>
      </c>
      <c r="G80" s="415" t="s">
        <v>649</v>
      </c>
      <c r="H80" s="427">
        <v>1000</v>
      </c>
      <c r="I80" s="427"/>
      <c r="J80" s="428">
        <f t="shared" si="8"/>
        <v>5460</v>
      </c>
      <c r="K80" s="429">
        <f t="shared" si="7"/>
        <v>70999.999830000001</v>
      </c>
      <c r="L80" s="428">
        <v>64486830</v>
      </c>
      <c r="M80" s="428">
        <f t="shared" si="9"/>
        <v>6448683</v>
      </c>
      <c r="N80" s="428">
        <f t="shared" si="10"/>
        <v>64486.83</v>
      </c>
      <c r="O80" s="428">
        <f t="shared" si="11"/>
        <v>70999999.829999998</v>
      </c>
      <c r="P80" s="429" t="s">
        <v>449</v>
      </c>
      <c r="Q80" s="269"/>
      <c r="R80" s="269"/>
    </row>
    <row r="81" spans="1:18" x14ac:dyDescent="0.25">
      <c r="A81" s="666">
        <v>41473</v>
      </c>
      <c r="B81" s="448" t="s">
        <v>926</v>
      </c>
      <c r="C81" s="449" t="s">
        <v>927</v>
      </c>
      <c r="D81" s="450" t="s">
        <v>450</v>
      </c>
      <c r="E81" s="459" t="s">
        <v>648</v>
      </c>
      <c r="F81" s="459">
        <v>28</v>
      </c>
      <c r="G81" s="450" t="s">
        <v>649</v>
      </c>
      <c r="H81" s="460">
        <v>1000</v>
      </c>
      <c r="I81" s="460"/>
      <c r="J81" s="461">
        <f t="shared" si="8"/>
        <v>5460</v>
      </c>
      <c r="K81" s="462">
        <f t="shared" si="7"/>
        <v>70999.999830000001</v>
      </c>
      <c r="L81" s="461">
        <v>64486830</v>
      </c>
      <c r="M81" s="461">
        <f t="shared" si="9"/>
        <v>6448683</v>
      </c>
      <c r="N81" s="461">
        <f t="shared" si="10"/>
        <v>64486.83</v>
      </c>
      <c r="O81" s="461">
        <f t="shared" si="11"/>
        <v>70999999.829999998</v>
      </c>
      <c r="P81" s="462" t="s">
        <v>449</v>
      </c>
      <c r="Q81" s="269"/>
      <c r="R81" s="269"/>
    </row>
    <row r="82" spans="1:18" x14ac:dyDescent="0.25">
      <c r="A82" s="666">
        <v>41474</v>
      </c>
      <c r="B82" s="448" t="s">
        <v>948</v>
      </c>
      <c r="C82" s="449" t="s">
        <v>949</v>
      </c>
      <c r="D82" s="450" t="s">
        <v>450</v>
      </c>
      <c r="E82" s="459" t="s">
        <v>648</v>
      </c>
      <c r="F82" s="459">
        <v>28</v>
      </c>
      <c r="G82" s="450" t="s">
        <v>649</v>
      </c>
      <c r="H82" s="460">
        <v>1000</v>
      </c>
      <c r="I82" s="460"/>
      <c r="J82" s="461">
        <f t="shared" si="8"/>
        <v>5460</v>
      </c>
      <c r="K82" s="462">
        <f t="shared" si="7"/>
        <v>70999.999830000001</v>
      </c>
      <c r="L82" s="461">
        <v>64486830</v>
      </c>
      <c r="M82" s="461">
        <f t="shared" si="9"/>
        <v>6448683</v>
      </c>
      <c r="N82" s="461">
        <f t="shared" si="10"/>
        <v>64486.83</v>
      </c>
      <c r="O82" s="461">
        <f t="shared" si="11"/>
        <v>70999999.829999998</v>
      </c>
      <c r="P82" s="462" t="s">
        <v>449</v>
      </c>
      <c r="Q82" s="269"/>
      <c r="R82" s="269"/>
    </row>
    <row r="83" spans="1:18" x14ac:dyDescent="0.25">
      <c r="A83" s="666">
        <v>41474</v>
      </c>
      <c r="B83" s="448" t="s">
        <v>950</v>
      </c>
      <c r="C83" s="449" t="s">
        <v>951</v>
      </c>
      <c r="D83" s="450" t="s">
        <v>952</v>
      </c>
      <c r="E83" s="459" t="s">
        <v>648</v>
      </c>
      <c r="F83" s="459">
        <v>28</v>
      </c>
      <c r="G83" s="450" t="s">
        <v>649</v>
      </c>
      <c r="H83" s="460">
        <v>1000</v>
      </c>
      <c r="I83" s="460"/>
      <c r="J83" s="461">
        <f t="shared" si="8"/>
        <v>5460</v>
      </c>
      <c r="K83" s="462">
        <f t="shared" si="7"/>
        <v>70999.999830000001</v>
      </c>
      <c r="L83" s="461">
        <v>64486830</v>
      </c>
      <c r="M83" s="461">
        <f t="shared" si="9"/>
        <v>6448683</v>
      </c>
      <c r="N83" s="461">
        <f t="shared" si="10"/>
        <v>64486.83</v>
      </c>
      <c r="O83" s="461">
        <f t="shared" si="11"/>
        <v>70999999.829999998</v>
      </c>
      <c r="P83" s="462" t="s">
        <v>449</v>
      </c>
      <c r="Q83" s="269"/>
      <c r="R83" s="463"/>
    </row>
    <row r="84" spans="1:18" x14ac:dyDescent="0.25">
      <c r="A84" s="667">
        <v>41481</v>
      </c>
      <c r="B84" s="310" t="s">
        <v>977</v>
      </c>
      <c r="C84" s="311" t="s">
        <v>978</v>
      </c>
      <c r="D84" s="312" t="s">
        <v>979</v>
      </c>
      <c r="E84" s="321" t="s">
        <v>648</v>
      </c>
      <c r="F84" s="321">
        <v>28</v>
      </c>
      <c r="G84" s="312" t="s">
        <v>649</v>
      </c>
      <c r="H84" s="322">
        <v>1000</v>
      </c>
      <c r="I84" s="322"/>
      <c r="J84" s="323">
        <f t="shared" si="8"/>
        <v>5460</v>
      </c>
      <c r="K84" s="324">
        <f t="shared" si="7"/>
        <v>72999.999360000002</v>
      </c>
      <c r="L84" s="323">
        <v>66303360</v>
      </c>
      <c r="M84" s="323">
        <f t="shared" si="9"/>
        <v>6630336</v>
      </c>
      <c r="N84" s="323">
        <f t="shared" si="10"/>
        <v>66303.360000000001</v>
      </c>
      <c r="O84" s="323">
        <f t="shared" si="11"/>
        <v>72999999.359999999</v>
      </c>
      <c r="P84" s="324" t="s">
        <v>911</v>
      </c>
      <c r="Q84" s="269"/>
      <c r="R84" s="269"/>
    </row>
    <row r="85" spans="1:18" ht="16.5" thickBot="1" x14ac:dyDescent="0.3">
      <c r="A85" s="278" t="s">
        <v>306</v>
      </c>
      <c r="B85" s="279"/>
      <c r="C85" s="280"/>
      <c r="D85" s="281"/>
      <c r="E85" s="282"/>
      <c r="F85" s="282"/>
      <c r="G85" s="283"/>
      <c r="H85" s="284">
        <f t="shared" ref="H85:O85" si="12">SUM(H2:H84)</f>
        <v>10930</v>
      </c>
      <c r="I85" s="284">
        <f t="shared" si="12"/>
        <v>1666</v>
      </c>
      <c r="J85" s="285">
        <f t="shared" si="12"/>
        <v>325513.07999999996</v>
      </c>
      <c r="K85" s="284">
        <f t="shared" si="12"/>
        <v>2352391.6752293017</v>
      </c>
      <c r="L85" s="284">
        <f t="shared" si="12"/>
        <v>7092567185</v>
      </c>
      <c r="M85" s="284">
        <f t="shared" si="12"/>
        <v>709256718.5</v>
      </c>
      <c r="N85" s="284">
        <f t="shared" si="12"/>
        <v>1872458.4660000002</v>
      </c>
      <c r="O85" s="284">
        <f t="shared" si="12"/>
        <v>7803696361.9659986</v>
      </c>
      <c r="P85" s="286"/>
      <c r="Q85" s="269"/>
      <c r="R85" s="269"/>
    </row>
    <row r="86" spans="1:18" x14ac:dyDescent="0.25">
      <c r="C86" s="287"/>
      <c r="D86" s="287"/>
      <c r="H86" s="288"/>
      <c r="I86" s="288"/>
      <c r="J86" s="289"/>
      <c r="K86" s="290"/>
      <c r="L86" s="291"/>
      <c r="M86" s="291"/>
      <c r="N86" s="291"/>
      <c r="O86" s="291"/>
      <c r="Q86" s="269"/>
      <c r="R86" s="269"/>
    </row>
    <row r="87" spans="1:18" x14ac:dyDescent="0.25">
      <c r="H87" s="288"/>
      <c r="I87" s="288"/>
      <c r="J87" s="292"/>
      <c r="K87" s="290"/>
      <c r="L87" s="291"/>
      <c r="M87" s="291"/>
      <c r="N87" s="291"/>
      <c r="O87" s="291"/>
      <c r="Q87" s="269"/>
      <c r="R87" s="269"/>
    </row>
    <row r="88" spans="1:18" x14ac:dyDescent="0.25">
      <c r="H88" s="288"/>
      <c r="I88" s="288"/>
      <c r="J88" s="291"/>
      <c r="K88" s="293"/>
      <c r="L88" s="291"/>
      <c r="M88" s="291"/>
      <c r="N88" s="291"/>
      <c r="O88" s="294" t="s">
        <v>976</v>
      </c>
      <c r="Q88" s="266"/>
    </row>
    <row r="89" spans="1:18" x14ac:dyDescent="0.25">
      <c r="E89" s="295"/>
      <c r="H89" s="288"/>
      <c r="I89" s="288"/>
      <c r="J89" s="296"/>
      <c r="K89" s="297"/>
      <c r="L89" s="296"/>
      <c r="M89" s="291"/>
      <c r="N89" s="291"/>
      <c r="O89" s="291" t="s">
        <v>0</v>
      </c>
      <c r="R89" s="269"/>
    </row>
    <row r="90" spans="1:18" x14ac:dyDescent="0.25">
      <c r="E90" s="295"/>
      <c r="H90" s="288"/>
      <c r="I90" s="288"/>
      <c r="J90" s="296"/>
      <c r="K90" s="298"/>
      <c r="L90" s="296"/>
      <c r="M90" s="291"/>
      <c r="N90" s="291"/>
      <c r="O90" s="291"/>
      <c r="R90" s="266"/>
    </row>
    <row r="91" spans="1:18" x14ac:dyDescent="0.25">
      <c r="E91" s="295"/>
      <c r="H91" s="288"/>
      <c r="I91" s="288"/>
      <c r="J91" s="299"/>
      <c r="K91" s="298"/>
      <c r="L91" s="300"/>
      <c r="M91" s="291"/>
      <c r="N91" s="291"/>
      <c r="O91" s="291"/>
      <c r="R91" s="267"/>
    </row>
    <row r="92" spans="1:18" x14ac:dyDescent="0.25">
      <c r="E92" s="295"/>
      <c r="H92" s="288"/>
      <c r="I92" s="288"/>
      <c r="J92" s="301"/>
      <c r="K92" s="298"/>
      <c r="L92" s="302"/>
      <c r="M92" s="291"/>
      <c r="N92" s="291"/>
      <c r="O92" s="291"/>
    </row>
    <row r="93" spans="1:18" x14ac:dyDescent="0.25">
      <c r="H93" s="288"/>
      <c r="I93" s="288"/>
      <c r="J93" s="307"/>
      <c r="K93" s="307"/>
      <c r="L93" s="307"/>
      <c r="M93" s="291"/>
      <c r="N93" s="291"/>
      <c r="O93" s="291"/>
      <c r="R93" s="267"/>
    </row>
    <row r="94" spans="1:18" x14ac:dyDescent="0.25">
      <c r="H94" s="288"/>
      <c r="I94" s="288"/>
      <c r="J94" s="307"/>
      <c r="K94" s="307"/>
      <c r="L94" s="289"/>
      <c r="M94" s="291"/>
      <c r="N94" s="291"/>
      <c r="O94" s="291"/>
      <c r="R94" s="267"/>
    </row>
    <row r="95" spans="1:18" x14ac:dyDescent="0.25">
      <c r="H95" s="288"/>
      <c r="I95" s="288"/>
      <c r="J95" s="307"/>
      <c r="K95" s="307"/>
      <c r="L95" s="307"/>
      <c r="M95" s="307"/>
      <c r="N95" s="307"/>
      <c r="O95" s="307"/>
    </row>
    <row r="96" spans="1:18" x14ac:dyDescent="0.25">
      <c r="H96" s="288"/>
      <c r="I96" s="288"/>
      <c r="J96" s="307"/>
      <c r="K96" s="307"/>
      <c r="L96" s="307"/>
      <c r="M96" s="307"/>
      <c r="N96" s="307"/>
      <c r="O96" s="307"/>
    </row>
    <row r="97" spans="8:15" x14ac:dyDescent="0.25">
      <c r="H97" s="308"/>
      <c r="I97" s="308"/>
      <c r="J97" s="307"/>
      <c r="K97" s="307"/>
      <c r="L97" s="307"/>
      <c r="M97" s="307"/>
      <c r="N97" s="307"/>
      <c r="O97" s="307"/>
    </row>
    <row r="98" spans="8:15" x14ac:dyDescent="0.25">
      <c r="H98" s="308"/>
      <c r="I98" s="308"/>
      <c r="M98" s="307"/>
      <c r="N98" s="307"/>
      <c r="O98" s="307"/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5"/>
  <sheetViews>
    <sheetView zoomScale="70" zoomScaleNormal="70" workbookViewId="0">
      <selection activeCell="A50" sqref="A50:P52"/>
    </sheetView>
  </sheetViews>
  <sheetFormatPr defaultRowHeight="15" x14ac:dyDescent="0.25"/>
  <cols>
    <col min="1" max="1" width="21" style="265" customWidth="1"/>
    <col min="2" max="2" width="8.85546875" style="265" bestFit="1" customWidth="1"/>
    <col min="3" max="3" width="10.7109375" style="265" bestFit="1" customWidth="1"/>
    <col min="4" max="4" width="13.7109375" style="265" bestFit="1" customWidth="1"/>
    <col min="5" max="5" width="27.85546875" style="265" customWidth="1"/>
    <col min="6" max="6" width="5.7109375" style="265" customWidth="1"/>
    <col min="7" max="7" width="11" style="265" bestFit="1" customWidth="1"/>
    <col min="8" max="8" width="10.85546875" style="265" customWidth="1"/>
    <col min="9" max="9" width="11" style="265" customWidth="1"/>
    <col min="10" max="10" width="14.140625" style="265" bestFit="1" customWidth="1"/>
    <col min="11" max="11" width="17.140625" style="265" bestFit="1" customWidth="1"/>
    <col min="12" max="12" width="18.5703125" style="265" bestFit="1" customWidth="1"/>
    <col min="13" max="13" width="18" style="265" bestFit="1" customWidth="1"/>
    <col min="14" max="14" width="13.85546875" style="265" bestFit="1" customWidth="1"/>
    <col min="15" max="15" width="23.42578125" style="265" bestFit="1" customWidth="1"/>
    <col min="16" max="16" width="29.28515625" style="265" customWidth="1"/>
    <col min="17" max="17" width="11.5703125" style="265" bestFit="1" customWidth="1"/>
    <col min="18" max="16384" width="9.140625" style="265"/>
  </cols>
  <sheetData>
    <row r="1" spans="1:16" ht="30.75" customHeight="1" x14ac:dyDescent="0.25">
      <c r="A1" s="259" t="s">
        <v>82</v>
      </c>
      <c r="B1" s="260" t="s">
        <v>83</v>
      </c>
      <c r="C1" s="261" t="s">
        <v>84</v>
      </c>
      <c r="D1" s="262" t="s">
        <v>85</v>
      </c>
      <c r="E1" s="261" t="s">
        <v>3</v>
      </c>
      <c r="F1" s="259" t="s">
        <v>2</v>
      </c>
      <c r="G1" s="263" t="s">
        <v>6</v>
      </c>
      <c r="H1" s="259" t="s">
        <v>86</v>
      </c>
      <c r="I1" s="259" t="s">
        <v>87</v>
      </c>
      <c r="J1" s="259" t="s">
        <v>91</v>
      </c>
      <c r="K1" s="264" t="s">
        <v>313</v>
      </c>
      <c r="L1" s="261" t="s">
        <v>314</v>
      </c>
      <c r="M1" s="261" t="s">
        <v>5</v>
      </c>
      <c r="N1" s="261" t="s">
        <v>4</v>
      </c>
      <c r="O1" s="261" t="s">
        <v>89</v>
      </c>
      <c r="P1" s="261" t="s">
        <v>90</v>
      </c>
    </row>
    <row r="2" spans="1:16" x14ac:dyDescent="0.25">
      <c r="A2" s="663">
        <v>41520</v>
      </c>
      <c r="B2" s="413" t="s">
        <v>1091</v>
      </c>
      <c r="C2" s="414" t="s">
        <v>1092</v>
      </c>
      <c r="D2" s="415" t="s">
        <v>249</v>
      </c>
      <c r="E2" s="416" t="s">
        <v>988</v>
      </c>
      <c r="F2" s="417">
        <v>230</v>
      </c>
      <c r="G2" s="415" t="s">
        <v>1095</v>
      </c>
      <c r="H2" s="418">
        <v>8</v>
      </c>
      <c r="I2" s="418"/>
      <c r="J2" s="419">
        <v>18</v>
      </c>
      <c r="K2" s="420">
        <f t="shared" ref="K2:K49" si="0">(L2/J2)*1.101</f>
        <v>47893.5</v>
      </c>
      <c r="L2" s="421">
        <v>783000</v>
      </c>
      <c r="M2" s="419">
        <f>L2*10%</f>
        <v>78300</v>
      </c>
      <c r="N2" s="419">
        <f>L2*0.1%</f>
        <v>783</v>
      </c>
      <c r="O2" s="419">
        <f>L2+M2+N2</f>
        <v>862083</v>
      </c>
      <c r="P2" s="422" t="s">
        <v>502</v>
      </c>
    </row>
    <row r="3" spans="1:16" x14ac:dyDescent="0.25">
      <c r="A3" s="663">
        <v>41520</v>
      </c>
      <c r="B3" s="413" t="s">
        <v>1093</v>
      </c>
      <c r="C3" s="414" t="s">
        <v>1094</v>
      </c>
      <c r="D3" s="415" t="s">
        <v>176</v>
      </c>
      <c r="E3" s="417" t="s">
        <v>69</v>
      </c>
      <c r="F3" s="417">
        <v>100</v>
      </c>
      <c r="G3" s="415" t="s">
        <v>1096</v>
      </c>
      <c r="H3" s="418">
        <v>6</v>
      </c>
      <c r="I3" s="418"/>
      <c r="J3" s="419">
        <v>166.32</v>
      </c>
      <c r="K3" s="420">
        <f t="shared" si="0"/>
        <v>30277.5</v>
      </c>
      <c r="L3" s="421">
        <v>4573800</v>
      </c>
      <c r="M3" s="419">
        <f t="shared" ref="M3:M49" si="1">L3*10%</f>
        <v>457380</v>
      </c>
      <c r="N3" s="419">
        <f t="shared" ref="N3:N42" si="2">L3*0.1%</f>
        <v>4573.8</v>
      </c>
      <c r="O3" s="419">
        <f t="shared" ref="O3:O49" si="3">L3+M3+N3</f>
        <v>5035753.8</v>
      </c>
      <c r="P3" s="422" t="s">
        <v>202</v>
      </c>
    </row>
    <row r="4" spans="1:16" x14ac:dyDescent="0.25">
      <c r="A4" s="663">
        <v>41520</v>
      </c>
      <c r="B4" s="413" t="s">
        <v>1097</v>
      </c>
      <c r="C4" s="414" t="s">
        <v>1101</v>
      </c>
      <c r="D4" s="415" t="s">
        <v>184</v>
      </c>
      <c r="E4" s="417" t="s">
        <v>1098</v>
      </c>
      <c r="F4" s="417">
        <v>53</v>
      </c>
      <c r="G4" s="415" t="s">
        <v>324</v>
      </c>
      <c r="H4" s="418">
        <v>480</v>
      </c>
      <c r="I4" s="418"/>
      <c r="J4" s="419">
        <v>6302.4</v>
      </c>
      <c r="K4" s="420">
        <f t="shared" si="0"/>
        <v>3669.9963313975632</v>
      </c>
      <c r="L4" s="421">
        <v>21007979</v>
      </c>
      <c r="M4" s="419">
        <f t="shared" si="1"/>
        <v>2100797.9</v>
      </c>
      <c r="N4" s="419">
        <f>L4*-2%</f>
        <v>-420159.58</v>
      </c>
      <c r="O4" s="419">
        <f t="shared" si="3"/>
        <v>22688617.32</v>
      </c>
      <c r="P4" s="422" t="s">
        <v>593</v>
      </c>
    </row>
    <row r="5" spans="1:16" x14ac:dyDescent="0.25">
      <c r="A5" s="663">
        <v>41521</v>
      </c>
      <c r="B5" s="413" t="s">
        <v>1099</v>
      </c>
      <c r="C5" s="414" t="s">
        <v>1100</v>
      </c>
      <c r="D5" s="415" t="s">
        <v>253</v>
      </c>
      <c r="E5" s="417" t="s">
        <v>1105</v>
      </c>
      <c r="F5" s="417">
        <v>230</v>
      </c>
      <c r="G5" s="415" t="s">
        <v>344</v>
      </c>
      <c r="H5" s="418">
        <v>1</v>
      </c>
      <c r="I5" s="418"/>
      <c r="J5" s="419">
        <v>74.75</v>
      </c>
      <c r="K5" s="420">
        <f t="shared" si="0"/>
        <v>49545</v>
      </c>
      <c r="L5" s="421">
        <v>3363750</v>
      </c>
      <c r="M5" s="419">
        <f t="shared" si="1"/>
        <v>336375</v>
      </c>
      <c r="N5" s="419">
        <f t="shared" si="2"/>
        <v>3363.75</v>
      </c>
      <c r="O5" s="419">
        <f t="shared" si="3"/>
        <v>3703488.75</v>
      </c>
      <c r="P5" s="422" t="s">
        <v>1102</v>
      </c>
    </row>
    <row r="6" spans="1:16" x14ac:dyDescent="0.25">
      <c r="A6" s="668">
        <v>41521</v>
      </c>
      <c r="B6" s="413" t="s">
        <v>1103</v>
      </c>
      <c r="C6" s="414" t="s">
        <v>1104</v>
      </c>
      <c r="D6" s="415" t="s">
        <v>181</v>
      </c>
      <c r="E6" s="417" t="s">
        <v>72</v>
      </c>
      <c r="F6" s="417">
        <v>120</v>
      </c>
      <c r="G6" s="415" t="s">
        <v>622</v>
      </c>
      <c r="H6" s="418">
        <v>24</v>
      </c>
      <c r="I6" s="418"/>
      <c r="J6" s="419">
        <v>594</v>
      </c>
      <c r="K6" s="420">
        <f t="shared" si="0"/>
        <v>13151.515434343433</v>
      </c>
      <c r="L6" s="421">
        <v>7095368</v>
      </c>
      <c r="M6" s="419">
        <f t="shared" si="1"/>
        <v>709536.8</v>
      </c>
      <c r="N6" s="419">
        <f t="shared" si="2"/>
        <v>7095.3680000000004</v>
      </c>
      <c r="O6" s="419">
        <f t="shared" si="3"/>
        <v>7812000.1679999996</v>
      </c>
      <c r="P6" s="422" t="s">
        <v>416</v>
      </c>
    </row>
    <row r="7" spans="1:16" x14ac:dyDescent="0.25">
      <c r="A7" s="668">
        <v>41521</v>
      </c>
      <c r="B7" s="413" t="s">
        <v>1106</v>
      </c>
      <c r="C7" s="414" t="s">
        <v>1107</v>
      </c>
      <c r="D7" s="415" t="s">
        <v>191</v>
      </c>
      <c r="E7" s="417" t="s">
        <v>73</v>
      </c>
      <c r="F7" s="417">
        <v>96</v>
      </c>
      <c r="G7" s="415" t="s">
        <v>579</v>
      </c>
      <c r="H7" s="418"/>
      <c r="I7" s="418">
        <v>21</v>
      </c>
      <c r="J7" s="419">
        <v>3005.85</v>
      </c>
      <c r="K7" s="420">
        <f t="shared" si="0"/>
        <v>23199.996846150007</v>
      </c>
      <c r="L7" s="421">
        <v>63338520</v>
      </c>
      <c r="M7" s="419">
        <f t="shared" si="1"/>
        <v>6333852</v>
      </c>
      <c r="N7" s="419">
        <f t="shared" si="2"/>
        <v>63338.520000000004</v>
      </c>
      <c r="O7" s="419">
        <f t="shared" si="3"/>
        <v>69735710.519999996</v>
      </c>
      <c r="P7" s="422" t="s">
        <v>329</v>
      </c>
    </row>
    <row r="8" spans="1:16" x14ac:dyDescent="0.25">
      <c r="A8" s="668">
        <v>41524</v>
      </c>
      <c r="B8" s="413" t="s">
        <v>1112</v>
      </c>
      <c r="C8" s="414" t="s">
        <v>1108</v>
      </c>
      <c r="D8" s="415" t="s">
        <v>1109</v>
      </c>
      <c r="E8" s="417" t="s">
        <v>1110</v>
      </c>
      <c r="F8" s="417"/>
      <c r="G8" s="415"/>
      <c r="H8" s="418"/>
      <c r="I8" s="418"/>
      <c r="J8" s="419">
        <v>21480</v>
      </c>
      <c r="K8" s="420">
        <f t="shared" si="0"/>
        <v>23429.279999999999</v>
      </c>
      <c r="L8" s="421">
        <v>457094400</v>
      </c>
      <c r="M8" s="419"/>
      <c r="N8" s="419"/>
      <c r="O8" s="419">
        <f t="shared" si="3"/>
        <v>457094400</v>
      </c>
      <c r="P8" s="422" t="s">
        <v>1111</v>
      </c>
    </row>
    <row r="9" spans="1:16" x14ac:dyDescent="0.25">
      <c r="A9" s="668">
        <v>41524</v>
      </c>
      <c r="B9" s="413" t="s">
        <v>1113</v>
      </c>
      <c r="C9" s="414" t="s">
        <v>1114</v>
      </c>
      <c r="D9" s="415" t="s">
        <v>257</v>
      </c>
      <c r="E9" s="417" t="s">
        <v>72</v>
      </c>
      <c r="F9" s="417">
        <v>120</v>
      </c>
      <c r="G9" s="415" t="s">
        <v>411</v>
      </c>
      <c r="H9" s="418"/>
      <c r="I9" s="418">
        <v>3</v>
      </c>
      <c r="J9" s="419">
        <v>28.26</v>
      </c>
      <c r="K9" s="420">
        <f t="shared" si="0"/>
        <v>21231.417515923564</v>
      </c>
      <c r="L9" s="421">
        <v>544959</v>
      </c>
      <c r="M9" s="419">
        <f t="shared" si="1"/>
        <v>54495.9</v>
      </c>
      <c r="N9" s="419">
        <f t="shared" si="2"/>
        <v>544.95900000000006</v>
      </c>
      <c r="O9" s="419">
        <f t="shared" si="3"/>
        <v>599999.85900000005</v>
      </c>
      <c r="P9" s="422" t="s">
        <v>1115</v>
      </c>
    </row>
    <row r="10" spans="1:16" x14ac:dyDescent="0.25">
      <c r="A10" s="668">
        <v>41524</v>
      </c>
      <c r="B10" s="413" t="s">
        <v>1116</v>
      </c>
      <c r="C10" s="414" t="s">
        <v>1117</v>
      </c>
      <c r="D10" s="415" t="s">
        <v>260</v>
      </c>
      <c r="E10" s="417" t="s">
        <v>549</v>
      </c>
      <c r="F10" s="417">
        <v>125</v>
      </c>
      <c r="G10" s="415" t="s">
        <v>1118</v>
      </c>
      <c r="H10" s="418">
        <v>8</v>
      </c>
      <c r="I10" s="418"/>
      <c r="J10" s="419">
        <v>82.48</v>
      </c>
      <c r="K10" s="420">
        <f t="shared" si="0"/>
        <v>28185.599999999999</v>
      </c>
      <c r="L10" s="421">
        <v>2111488</v>
      </c>
      <c r="M10" s="419">
        <f t="shared" si="1"/>
        <v>211148.80000000002</v>
      </c>
      <c r="N10" s="419">
        <f t="shared" si="2"/>
        <v>2111.4879999999998</v>
      </c>
      <c r="O10" s="419">
        <f t="shared" si="3"/>
        <v>2324748.2879999997</v>
      </c>
      <c r="P10" s="422" t="s">
        <v>1031</v>
      </c>
    </row>
    <row r="11" spans="1:16" x14ac:dyDescent="0.25">
      <c r="A11" s="668">
        <v>41524</v>
      </c>
      <c r="B11" s="413" t="s">
        <v>1116</v>
      </c>
      <c r="C11" s="414" t="s">
        <v>1117</v>
      </c>
      <c r="D11" s="415" t="s">
        <v>260</v>
      </c>
      <c r="E11" s="417" t="s">
        <v>56</v>
      </c>
      <c r="F11" s="417">
        <v>150</v>
      </c>
      <c r="G11" s="415" t="s">
        <v>884</v>
      </c>
      <c r="H11" s="418">
        <v>1</v>
      </c>
      <c r="I11" s="418"/>
      <c r="J11" s="419">
        <v>49.72</v>
      </c>
      <c r="K11" s="420">
        <f t="shared" si="0"/>
        <v>30552.75</v>
      </c>
      <c r="L11" s="421">
        <v>1379730</v>
      </c>
      <c r="M11" s="419">
        <f t="shared" si="1"/>
        <v>137973</v>
      </c>
      <c r="N11" s="419">
        <f t="shared" si="2"/>
        <v>1379.73</v>
      </c>
      <c r="O11" s="419">
        <f t="shared" si="3"/>
        <v>1519082.73</v>
      </c>
      <c r="P11" s="422" t="s">
        <v>1031</v>
      </c>
    </row>
    <row r="12" spans="1:16" x14ac:dyDescent="0.25">
      <c r="A12" s="665">
        <v>41526</v>
      </c>
      <c r="B12" s="431" t="s">
        <v>1119</v>
      </c>
      <c r="C12" s="432" t="s">
        <v>1120</v>
      </c>
      <c r="D12" s="433" t="s">
        <v>262</v>
      </c>
      <c r="E12" s="434" t="s">
        <v>73</v>
      </c>
      <c r="F12" s="434">
        <v>96</v>
      </c>
      <c r="G12" s="433" t="s">
        <v>579</v>
      </c>
      <c r="H12" s="435"/>
      <c r="I12" s="435">
        <v>7</v>
      </c>
      <c r="J12" s="436">
        <v>866.85</v>
      </c>
      <c r="K12" s="441">
        <f t="shared" si="0"/>
        <v>24500.002976293476</v>
      </c>
      <c r="L12" s="438">
        <v>19289580</v>
      </c>
      <c r="M12" s="436">
        <f t="shared" si="1"/>
        <v>1928958</v>
      </c>
      <c r="N12" s="436">
        <f t="shared" si="2"/>
        <v>19289.580000000002</v>
      </c>
      <c r="O12" s="436">
        <f t="shared" si="3"/>
        <v>21237827.579999998</v>
      </c>
      <c r="P12" s="440" t="s">
        <v>329</v>
      </c>
    </row>
    <row r="13" spans="1:16" x14ac:dyDescent="0.25">
      <c r="A13" s="665">
        <v>41526</v>
      </c>
      <c r="B13" s="431" t="s">
        <v>1121</v>
      </c>
      <c r="C13" s="432" t="s">
        <v>1122</v>
      </c>
      <c r="D13" s="433" t="s">
        <v>266</v>
      </c>
      <c r="E13" s="434" t="s">
        <v>988</v>
      </c>
      <c r="F13" s="434">
        <v>230</v>
      </c>
      <c r="G13" s="433" t="s">
        <v>344</v>
      </c>
      <c r="H13" s="435">
        <v>3</v>
      </c>
      <c r="I13" s="435"/>
      <c r="J13" s="436">
        <v>224.25</v>
      </c>
      <c r="K13" s="441">
        <f t="shared" si="0"/>
        <v>48444</v>
      </c>
      <c r="L13" s="438">
        <v>9867000</v>
      </c>
      <c r="M13" s="436">
        <f t="shared" si="1"/>
        <v>986700</v>
      </c>
      <c r="N13" s="436">
        <f t="shared" si="2"/>
        <v>9867</v>
      </c>
      <c r="O13" s="436">
        <f t="shared" si="3"/>
        <v>10863567</v>
      </c>
      <c r="P13" s="440" t="s">
        <v>1123</v>
      </c>
    </row>
    <row r="14" spans="1:16" x14ac:dyDescent="0.25">
      <c r="A14" s="665">
        <v>41527</v>
      </c>
      <c r="B14" s="431" t="s">
        <v>1124</v>
      </c>
      <c r="C14" s="432" t="s">
        <v>1125</v>
      </c>
      <c r="D14" s="433" t="s">
        <v>268</v>
      </c>
      <c r="E14" s="434" t="s">
        <v>1098</v>
      </c>
      <c r="F14" s="434">
        <v>53</v>
      </c>
      <c r="G14" s="433" t="s">
        <v>324</v>
      </c>
      <c r="H14" s="435">
        <v>420</v>
      </c>
      <c r="I14" s="435"/>
      <c r="J14" s="436">
        <v>5514.6</v>
      </c>
      <c r="K14" s="441">
        <f t="shared" si="0"/>
        <v>3669.9964062669997</v>
      </c>
      <c r="L14" s="438">
        <v>18381982</v>
      </c>
      <c r="M14" s="436">
        <f t="shared" si="1"/>
        <v>1838198.2000000002</v>
      </c>
      <c r="N14" s="436">
        <f t="shared" si="2"/>
        <v>18381.982</v>
      </c>
      <c r="O14" s="436">
        <f t="shared" si="3"/>
        <v>20238562.182</v>
      </c>
      <c r="P14" s="440" t="s">
        <v>593</v>
      </c>
    </row>
    <row r="15" spans="1:16" x14ac:dyDescent="0.25">
      <c r="A15" s="665">
        <v>41528</v>
      </c>
      <c r="B15" s="431" t="s">
        <v>1126</v>
      </c>
      <c r="C15" s="432" t="s">
        <v>1127</v>
      </c>
      <c r="D15" s="433" t="s">
        <v>197</v>
      </c>
      <c r="E15" s="434" t="s">
        <v>604</v>
      </c>
      <c r="F15" s="434">
        <v>80</v>
      </c>
      <c r="G15" s="433" t="s">
        <v>1128</v>
      </c>
      <c r="H15" s="435">
        <v>340</v>
      </c>
      <c r="I15" s="435"/>
      <c r="J15" s="436">
        <v>8840</v>
      </c>
      <c r="K15" s="441">
        <f t="shared" si="0"/>
        <v>22020</v>
      </c>
      <c r="L15" s="438">
        <v>176800000</v>
      </c>
      <c r="M15" s="436">
        <f t="shared" si="1"/>
        <v>17680000</v>
      </c>
      <c r="N15" s="436">
        <f t="shared" si="2"/>
        <v>176800</v>
      </c>
      <c r="O15" s="436">
        <f t="shared" si="3"/>
        <v>194656800</v>
      </c>
      <c r="P15" s="440" t="s">
        <v>329</v>
      </c>
    </row>
    <row r="16" spans="1:16" x14ac:dyDescent="0.25">
      <c r="A16" s="665">
        <v>41528</v>
      </c>
      <c r="B16" s="431" t="s">
        <v>1129</v>
      </c>
      <c r="C16" s="432" t="s">
        <v>1130</v>
      </c>
      <c r="D16" s="433" t="s">
        <v>272</v>
      </c>
      <c r="E16" s="434" t="s">
        <v>1133</v>
      </c>
      <c r="F16" s="434">
        <v>125</v>
      </c>
      <c r="G16" s="433" t="s">
        <v>1131</v>
      </c>
      <c r="H16" s="435"/>
      <c r="I16" s="435">
        <v>4</v>
      </c>
      <c r="J16" s="436">
        <v>816.1</v>
      </c>
      <c r="K16" s="441">
        <f t="shared" si="0"/>
        <v>13569.97542458032</v>
      </c>
      <c r="L16" s="438">
        <v>10058544</v>
      </c>
      <c r="M16" s="436">
        <f t="shared" si="1"/>
        <v>1005854.4</v>
      </c>
      <c r="N16" s="436">
        <f>L16*-2%</f>
        <v>-201170.88</v>
      </c>
      <c r="O16" s="436">
        <f t="shared" si="3"/>
        <v>10863227.52</v>
      </c>
      <c r="P16" s="440" t="s">
        <v>1132</v>
      </c>
    </row>
    <row r="17" spans="1:16" x14ac:dyDescent="0.25">
      <c r="A17" s="665">
        <v>41528</v>
      </c>
      <c r="B17" s="431" t="s">
        <v>1129</v>
      </c>
      <c r="C17" s="432" t="s">
        <v>1130</v>
      </c>
      <c r="D17" s="433" t="s">
        <v>272</v>
      </c>
      <c r="E17" s="434" t="s">
        <v>1134</v>
      </c>
      <c r="F17" s="434">
        <v>112</v>
      </c>
      <c r="G17" s="433" t="s">
        <v>1131</v>
      </c>
      <c r="H17" s="435"/>
      <c r="I17" s="435">
        <v>8</v>
      </c>
      <c r="J17" s="436">
        <v>1888.4</v>
      </c>
      <c r="K17" s="441">
        <f t="shared" si="0"/>
        <v>13569.976005613216</v>
      </c>
      <c r="L17" s="438">
        <v>23274789</v>
      </c>
      <c r="M17" s="436">
        <f t="shared" si="1"/>
        <v>2327478.9</v>
      </c>
      <c r="N17" s="436">
        <f>L17*-2%</f>
        <v>-465495.78</v>
      </c>
      <c r="O17" s="436">
        <f t="shared" si="3"/>
        <v>25136772.119999997</v>
      </c>
      <c r="P17" s="440" t="s">
        <v>1132</v>
      </c>
    </row>
    <row r="18" spans="1:16" x14ac:dyDescent="0.25">
      <c r="A18" s="665">
        <v>41528</v>
      </c>
      <c r="B18" s="431" t="s">
        <v>1135</v>
      </c>
      <c r="C18" s="432" t="s">
        <v>1136</v>
      </c>
      <c r="D18" s="433" t="s">
        <v>115</v>
      </c>
      <c r="E18" s="434" t="s">
        <v>549</v>
      </c>
      <c r="F18" s="434">
        <v>125</v>
      </c>
      <c r="G18" s="433" t="s">
        <v>1137</v>
      </c>
      <c r="H18" s="435">
        <v>11</v>
      </c>
      <c r="I18" s="435"/>
      <c r="J18" s="436">
        <v>210.43</v>
      </c>
      <c r="K18" s="441">
        <f t="shared" si="0"/>
        <v>28075.5</v>
      </c>
      <c r="L18" s="438">
        <v>5365965</v>
      </c>
      <c r="M18" s="436">
        <f t="shared" si="1"/>
        <v>536596.5</v>
      </c>
      <c r="N18" s="436">
        <f t="shared" si="2"/>
        <v>5365.9650000000001</v>
      </c>
      <c r="O18" s="436">
        <f t="shared" si="3"/>
        <v>5907927.4649999999</v>
      </c>
      <c r="P18" s="440" t="s">
        <v>1138</v>
      </c>
    </row>
    <row r="19" spans="1:16" x14ac:dyDescent="0.25">
      <c r="A19" s="665">
        <v>41529</v>
      </c>
      <c r="B19" s="431" t="s">
        <v>1139</v>
      </c>
      <c r="C19" s="432" t="s">
        <v>1140</v>
      </c>
      <c r="D19" s="433" t="s">
        <v>115</v>
      </c>
      <c r="E19" s="434" t="s">
        <v>72</v>
      </c>
      <c r="F19" s="434">
        <v>120</v>
      </c>
      <c r="G19" s="433" t="s">
        <v>411</v>
      </c>
      <c r="H19" s="435"/>
      <c r="I19" s="435">
        <v>40</v>
      </c>
      <c r="J19" s="436">
        <v>376.8</v>
      </c>
      <c r="K19" s="441">
        <f t="shared" si="0"/>
        <v>16162.419944267514</v>
      </c>
      <c r="L19" s="438">
        <v>5531335</v>
      </c>
      <c r="M19" s="436">
        <f t="shared" si="1"/>
        <v>553133.5</v>
      </c>
      <c r="N19" s="436">
        <f t="shared" si="2"/>
        <v>5531.335</v>
      </c>
      <c r="O19" s="436">
        <f t="shared" si="3"/>
        <v>6089999.835</v>
      </c>
      <c r="P19" s="440" t="s">
        <v>416</v>
      </c>
    </row>
    <row r="20" spans="1:16" x14ac:dyDescent="0.25">
      <c r="A20" s="665">
        <v>41529</v>
      </c>
      <c r="B20" s="431" t="s">
        <v>1139</v>
      </c>
      <c r="C20" s="432" t="s">
        <v>1140</v>
      </c>
      <c r="D20" s="433" t="s">
        <v>115</v>
      </c>
      <c r="E20" s="434" t="s">
        <v>72</v>
      </c>
      <c r="F20" s="434">
        <v>120</v>
      </c>
      <c r="G20" s="433" t="s">
        <v>622</v>
      </c>
      <c r="H20" s="435">
        <v>2</v>
      </c>
      <c r="I20" s="435"/>
      <c r="J20" s="436">
        <v>49.5</v>
      </c>
      <c r="K20" s="441">
        <f t="shared" si="0"/>
        <v>13151.522848484849</v>
      </c>
      <c r="L20" s="438">
        <v>591281</v>
      </c>
      <c r="M20" s="436">
        <f t="shared" si="1"/>
        <v>59128.100000000006</v>
      </c>
      <c r="N20" s="436">
        <f t="shared" si="2"/>
        <v>591.28100000000006</v>
      </c>
      <c r="O20" s="436">
        <f t="shared" si="3"/>
        <v>651000.38099999994</v>
      </c>
      <c r="P20" s="440" t="s">
        <v>416</v>
      </c>
    </row>
    <row r="21" spans="1:16" x14ac:dyDescent="0.25">
      <c r="A21" s="665">
        <v>41529</v>
      </c>
      <c r="B21" s="431" t="s">
        <v>1141</v>
      </c>
      <c r="C21" s="432" t="s">
        <v>1142</v>
      </c>
      <c r="D21" s="433" t="s">
        <v>276</v>
      </c>
      <c r="E21" s="434" t="s">
        <v>1098</v>
      </c>
      <c r="F21" s="434">
        <v>53</v>
      </c>
      <c r="G21" s="433" t="s">
        <v>324</v>
      </c>
      <c r="H21" s="435">
        <v>420</v>
      </c>
      <c r="I21" s="435"/>
      <c r="J21" s="436">
        <v>5514.6</v>
      </c>
      <c r="K21" s="441">
        <f t="shared" si="0"/>
        <v>3669.9964062669997</v>
      </c>
      <c r="L21" s="438">
        <v>18381982</v>
      </c>
      <c r="M21" s="436">
        <f t="shared" si="1"/>
        <v>1838198.2000000002</v>
      </c>
      <c r="N21" s="436">
        <f>L21*-2%</f>
        <v>-367639.64</v>
      </c>
      <c r="O21" s="436">
        <f t="shared" si="3"/>
        <v>19852540.559999999</v>
      </c>
      <c r="P21" s="440" t="s">
        <v>593</v>
      </c>
    </row>
    <row r="22" spans="1:16" x14ac:dyDescent="0.25">
      <c r="A22" s="665">
        <v>41529</v>
      </c>
      <c r="B22" s="431" t="s">
        <v>1143</v>
      </c>
      <c r="C22" s="432" t="s">
        <v>1144</v>
      </c>
      <c r="D22" s="433" t="s">
        <v>199</v>
      </c>
      <c r="E22" s="434" t="s">
        <v>988</v>
      </c>
      <c r="F22" s="434">
        <v>230</v>
      </c>
      <c r="G22" s="433" t="s">
        <v>344</v>
      </c>
      <c r="H22" s="435">
        <v>1</v>
      </c>
      <c r="I22" s="435"/>
      <c r="J22" s="436">
        <v>74.75</v>
      </c>
      <c r="K22" s="441">
        <f t="shared" si="0"/>
        <v>49545</v>
      </c>
      <c r="L22" s="438">
        <v>3363750</v>
      </c>
      <c r="M22" s="436">
        <f t="shared" si="1"/>
        <v>336375</v>
      </c>
      <c r="N22" s="436">
        <f t="shared" si="2"/>
        <v>3363.75</v>
      </c>
      <c r="O22" s="436">
        <f t="shared" si="3"/>
        <v>3703488.75</v>
      </c>
      <c r="P22" s="440" t="s">
        <v>1145</v>
      </c>
    </row>
    <row r="23" spans="1:16" x14ac:dyDescent="0.25">
      <c r="A23" s="665">
        <v>41530</v>
      </c>
      <c r="B23" s="431" t="s">
        <v>1146</v>
      </c>
      <c r="C23" s="432" t="s">
        <v>1147</v>
      </c>
      <c r="D23" s="433" t="s">
        <v>266</v>
      </c>
      <c r="E23" s="434" t="s">
        <v>988</v>
      </c>
      <c r="F23" s="434">
        <v>230</v>
      </c>
      <c r="G23" s="433" t="s">
        <v>344</v>
      </c>
      <c r="H23" s="435">
        <v>17</v>
      </c>
      <c r="I23" s="435"/>
      <c r="J23" s="436">
        <v>1270.75</v>
      </c>
      <c r="K23" s="441">
        <f t="shared" si="0"/>
        <v>48444</v>
      </c>
      <c r="L23" s="438">
        <v>55913000</v>
      </c>
      <c r="M23" s="436">
        <f t="shared" si="1"/>
        <v>5591300</v>
      </c>
      <c r="N23" s="436">
        <f t="shared" si="2"/>
        <v>55913</v>
      </c>
      <c r="O23" s="436">
        <f t="shared" si="3"/>
        <v>61560213</v>
      </c>
      <c r="P23" s="440" t="s">
        <v>1123</v>
      </c>
    </row>
    <row r="24" spans="1:16" x14ac:dyDescent="0.25">
      <c r="A24" s="665">
        <v>41530</v>
      </c>
      <c r="B24" s="431" t="s">
        <v>1148</v>
      </c>
      <c r="C24" s="432" t="s">
        <v>1149</v>
      </c>
      <c r="D24" s="433" t="s">
        <v>264</v>
      </c>
      <c r="E24" s="434" t="s">
        <v>72</v>
      </c>
      <c r="F24" s="434">
        <v>120</v>
      </c>
      <c r="G24" s="433" t="s">
        <v>622</v>
      </c>
      <c r="H24" s="435">
        <v>38</v>
      </c>
      <c r="I24" s="435"/>
      <c r="J24" s="436">
        <v>940.5</v>
      </c>
      <c r="K24" s="441">
        <f t="shared" si="0"/>
        <v>13151.515824561404</v>
      </c>
      <c r="L24" s="438">
        <v>11234333</v>
      </c>
      <c r="M24" s="436">
        <f t="shared" si="1"/>
        <v>1123433.3</v>
      </c>
      <c r="N24" s="436">
        <f t="shared" si="2"/>
        <v>11234.333000000001</v>
      </c>
      <c r="O24" s="436">
        <f t="shared" si="3"/>
        <v>12369000.633000001</v>
      </c>
      <c r="P24" s="440" t="s">
        <v>416</v>
      </c>
    </row>
    <row r="25" spans="1:16" x14ac:dyDescent="0.25">
      <c r="A25" s="665">
        <v>41530</v>
      </c>
      <c r="B25" s="431" t="s">
        <v>1151</v>
      </c>
      <c r="C25" s="432" t="s">
        <v>1152</v>
      </c>
      <c r="D25" s="433" t="s">
        <v>115</v>
      </c>
      <c r="E25" s="434" t="s">
        <v>72</v>
      </c>
      <c r="F25" s="434">
        <v>120</v>
      </c>
      <c r="G25" s="433" t="s">
        <v>411</v>
      </c>
      <c r="H25" s="435"/>
      <c r="I25" s="435">
        <v>20</v>
      </c>
      <c r="J25" s="436">
        <v>188.4</v>
      </c>
      <c r="K25" s="441">
        <f t="shared" si="0"/>
        <v>16162.422866242037</v>
      </c>
      <c r="L25" s="438">
        <v>2765668</v>
      </c>
      <c r="M25" s="436">
        <f t="shared" si="1"/>
        <v>276566.8</v>
      </c>
      <c r="N25" s="436">
        <f t="shared" si="2"/>
        <v>2765.6680000000001</v>
      </c>
      <c r="O25" s="436">
        <f t="shared" si="3"/>
        <v>3045000.4679999999</v>
      </c>
      <c r="P25" s="440" t="s">
        <v>416</v>
      </c>
    </row>
    <row r="26" spans="1:16" x14ac:dyDescent="0.25">
      <c r="A26" s="666">
        <v>41533</v>
      </c>
      <c r="B26" s="448" t="s">
        <v>1151</v>
      </c>
      <c r="C26" s="449" t="s">
        <v>1152</v>
      </c>
      <c r="D26" s="450" t="s">
        <v>115</v>
      </c>
      <c r="E26" s="451" t="s">
        <v>72</v>
      </c>
      <c r="F26" s="451">
        <v>120</v>
      </c>
      <c r="G26" s="450" t="s">
        <v>622</v>
      </c>
      <c r="H26" s="452">
        <v>8</v>
      </c>
      <c r="I26" s="452"/>
      <c r="J26" s="453">
        <v>198</v>
      </c>
      <c r="K26" s="454">
        <f t="shared" si="0"/>
        <v>13151.517287878789</v>
      </c>
      <c r="L26" s="455">
        <v>2365123</v>
      </c>
      <c r="M26" s="453">
        <f t="shared" si="1"/>
        <v>236512.30000000002</v>
      </c>
      <c r="N26" s="453">
        <f t="shared" si="2"/>
        <v>2365.123</v>
      </c>
      <c r="O26" s="453">
        <f t="shared" si="3"/>
        <v>2604000.423</v>
      </c>
      <c r="P26" s="456" t="s">
        <v>416</v>
      </c>
    </row>
    <row r="27" spans="1:16" x14ac:dyDescent="0.25">
      <c r="A27" s="666">
        <v>41533</v>
      </c>
      <c r="B27" s="448" t="s">
        <v>1150</v>
      </c>
      <c r="C27" s="449" t="s">
        <v>1153</v>
      </c>
      <c r="D27" s="450" t="s">
        <v>189</v>
      </c>
      <c r="E27" s="451" t="s">
        <v>56</v>
      </c>
      <c r="F27" s="451">
        <v>150</v>
      </c>
      <c r="G27" s="450" t="s">
        <v>884</v>
      </c>
      <c r="H27" s="452">
        <v>10</v>
      </c>
      <c r="I27" s="452"/>
      <c r="J27" s="453">
        <v>497.2</v>
      </c>
      <c r="K27" s="454">
        <f t="shared" si="0"/>
        <v>28500.000603378921</v>
      </c>
      <c r="L27" s="455">
        <v>12870300</v>
      </c>
      <c r="M27" s="453">
        <f t="shared" si="1"/>
        <v>1287030</v>
      </c>
      <c r="N27" s="453">
        <f t="shared" si="2"/>
        <v>12870.300000000001</v>
      </c>
      <c r="O27" s="453">
        <f t="shared" si="3"/>
        <v>14170200.300000001</v>
      </c>
      <c r="P27" s="456" t="s">
        <v>329</v>
      </c>
    </row>
    <row r="28" spans="1:16" x14ac:dyDescent="0.25">
      <c r="A28" s="666">
        <v>41533</v>
      </c>
      <c r="B28" s="448" t="s">
        <v>1154</v>
      </c>
      <c r="C28" s="449" t="s">
        <v>1155</v>
      </c>
      <c r="D28" s="450" t="s">
        <v>187</v>
      </c>
      <c r="E28" s="451" t="s">
        <v>852</v>
      </c>
      <c r="F28" s="451">
        <v>70</v>
      </c>
      <c r="G28" s="450" t="s">
        <v>338</v>
      </c>
      <c r="H28" s="452">
        <v>20</v>
      </c>
      <c r="I28" s="452"/>
      <c r="J28" s="453">
        <v>756</v>
      </c>
      <c r="K28" s="454">
        <f t="shared" si="0"/>
        <v>5701.0580992063487</v>
      </c>
      <c r="L28" s="455">
        <v>3914623</v>
      </c>
      <c r="M28" s="453">
        <f t="shared" si="1"/>
        <v>391462.30000000005</v>
      </c>
      <c r="N28" s="453">
        <f t="shared" si="2"/>
        <v>3914.623</v>
      </c>
      <c r="O28" s="453">
        <f t="shared" si="3"/>
        <v>4309999.9229999995</v>
      </c>
      <c r="P28" s="456" t="s">
        <v>1156</v>
      </c>
    </row>
    <row r="29" spans="1:16" x14ac:dyDescent="0.25">
      <c r="A29" s="666">
        <v>41534</v>
      </c>
      <c r="B29" s="448" t="s">
        <v>1157</v>
      </c>
      <c r="C29" s="449" t="s">
        <v>1158</v>
      </c>
      <c r="D29" s="450" t="s">
        <v>121</v>
      </c>
      <c r="E29" s="451" t="s">
        <v>72</v>
      </c>
      <c r="F29" s="451">
        <v>120</v>
      </c>
      <c r="G29" s="450" t="s">
        <v>622</v>
      </c>
      <c r="H29" s="452">
        <v>24</v>
      </c>
      <c r="I29" s="452"/>
      <c r="J29" s="453">
        <v>594</v>
      </c>
      <c r="K29" s="454">
        <f t="shared" si="0"/>
        <v>13151.515434343433</v>
      </c>
      <c r="L29" s="455">
        <v>7095368</v>
      </c>
      <c r="M29" s="453">
        <f t="shared" si="1"/>
        <v>709536.8</v>
      </c>
      <c r="N29" s="453">
        <f t="shared" si="2"/>
        <v>7095.3680000000004</v>
      </c>
      <c r="O29" s="453">
        <f t="shared" si="3"/>
        <v>7812000.1679999996</v>
      </c>
      <c r="P29" s="456" t="s">
        <v>416</v>
      </c>
    </row>
    <row r="30" spans="1:16" x14ac:dyDescent="0.25">
      <c r="A30" s="666">
        <v>41535</v>
      </c>
      <c r="B30" s="448" t="s">
        <v>1159</v>
      </c>
      <c r="C30" s="449" t="s">
        <v>1160</v>
      </c>
      <c r="D30" s="450" t="s">
        <v>278</v>
      </c>
      <c r="E30" s="451" t="s">
        <v>43</v>
      </c>
      <c r="F30" s="451">
        <v>50</v>
      </c>
      <c r="G30" s="450" t="s">
        <v>344</v>
      </c>
      <c r="H30" s="452">
        <v>86</v>
      </c>
      <c r="I30" s="452"/>
      <c r="J30" s="453">
        <v>1397.5</v>
      </c>
      <c r="K30" s="454">
        <f t="shared" si="0"/>
        <v>5661.538171019678</v>
      </c>
      <c r="L30" s="455">
        <v>7186194</v>
      </c>
      <c r="M30" s="453">
        <f t="shared" si="1"/>
        <v>718619.4</v>
      </c>
      <c r="N30" s="453">
        <f t="shared" si="2"/>
        <v>7186.1940000000004</v>
      </c>
      <c r="O30" s="453">
        <f t="shared" si="3"/>
        <v>7911999.5940000005</v>
      </c>
      <c r="P30" s="456" t="s">
        <v>355</v>
      </c>
    </row>
    <row r="31" spans="1:16" x14ac:dyDescent="0.25">
      <c r="A31" s="666">
        <v>41537</v>
      </c>
      <c r="B31" s="448" t="s">
        <v>1161</v>
      </c>
      <c r="C31" s="449" t="s">
        <v>1162</v>
      </c>
      <c r="D31" s="450" t="s">
        <v>280</v>
      </c>
      <c r="E31" s="451" t="s">
        <v>400</v>
      </c>
      <c r="F31" s="451">
        <v>80</v>
      </c>
      <c r="G31" s="450" t="s">
        <v>344</v>
      </c>
      <c r="H31" s="452">
        <v>161</v>
      </c>
      <c r="I31" s="452"/>
      <c r="J31" s="453">
        <v>4186</v>
      </c>
      <c r="K31" s="454">
        <f t="shared" ref="K31:K37" si="4">(L31/J31)*1.101</f>
        <v>9358.5</v>
      </c>
      <c r="L31" s="455">
        <v>35581000</v>
      </c>
      <c r="M31" s="453">
        <f t="shared" ref="M31:M37" si="5">L31*10%</f>
        <v>3558100</v>
      </c>
      <c r="N31" s="453"/>
      <c r="O31" s="453">
        <f t="shared" ref="O31:O37" si="6">L31+M31+N31</f>
        <v>39139100</v>
      </c>
      <c r="P31" s="456" t="s">
        <v>1163</v>
      </c>
    </row>
    <row r="32" spans="1:16" x14ac:dyDescent="0.25">
      <c r="A32" s="666">
        <v>41537</v>
      </c>
      <c r="B32" s="448" t="s">
        <v>1164</v>
      </c>
      <c r="C32" s="449" t="s">
        <v>1167</v>
      </c>
      <c r="D32" s="450" t="s">
        <v>204</v>
      </c>
      <c r="E32" s="451" t="s">
        <v>1098</v>
      </c>
      <c r="F32" s="451">
        <v>53</v>
      </c>
      <c r="G32" s="450" t="s">
        <v>324</v>
      </c>
      <c r="H32" s="452">
        <v>420</v>
      </c>
      <c r="I32" s="452"/>
      <c r="J32" s="453">
        <v>5514.6</v>
      </c>
      <c r="K32" s="454">
        <f t="shared" si="4"/>
        <v>3669.9964062669997</v>
      </c>
      <c r="L32" s="455">
        <v>18381982</v>
      </c>
      <c r="M32" s="453">
        <f t="shared" si="5"/>
        <v>1838198.2000000002</v>
      </c>
      <c r="N32" s="453"/>
      <c r="O32" s="453">
        <f t="shared" si="6"/>
        <v>20220180.199999999</v>
      </c>
      <c r="P32" s="456" t="s">
        <v>593</v>
      </c>
    </row>
    <row r="33" spans="1:17" x14ac:dyDescent="0.25">
      <c r="A33" s="666">
        <v>41538</v>
      </c>
      <c r="B33" s="448" t="s">
        <v>1168</v>
      </c>
      <c r="C33" s="449" t="s">
        <v>1169</v>
      </c>
      <c r="D33" s="450" t="s">
        <v>284</v>
      </c>
      <c r="E33" s="451" t="s">
        <v>604</v>
      </c>
      <c r="F33" s="451">
        <v>80</v>
      </c>
      <c r="G33" s="450" t="s">
        <v>344</v>
      </c>
      <c r="H33" s="452">
        <v>2</v>
      </c>
      <c r="I33" s="452"/>
      <c r="J33" s="453">
        <v>52</v>
      </c>
      <c r="K33" s="454">
        <f t="shared" si="4"/>
        <v>22020</v>
      </c>
      <c r="L33" s="455">
        <v>1040000</v>
      </c>
      <c r="M33" s="453">
        <f t="shared" si="5"/>
        <v>104000</v>
      </c>
      <c r="N33" s="453">
        <f t="shared" ref="N33:N34" si="7">L33*0.1%</f>
        <v>1040</v>
      </c>
      <c r="O33" s="453">
        <f t="shared" si="6"/>
        <v>1145040</v>
      </c>
      <c r="P33" s="456" t="s">
        <v>329</v>
      </c>
    </row>
    <row r="34" spans="1:17" x14ac:dyDescent="0.25">
      <c r="A34" s="666">
        <v>41540</v>
      </c>
      <c r="B34" s="448" t="s">
        <v>1165</v>
      </c>
      <c r="C34" s="449" t="s">
        <v>1166</v>
      </c>
      <c r="D34" s="450" t="s">
        <v>286</v>
      </c>
      <c r="E34" s="451" t="s">
        <v>1098</v>
      </c>
      <c r="F34" s="451">
        <v>53</v>
      </c>
      <c r="G34" s="450" t="s">
        <v>324</v>
      </c>
      <c r="H34" s="452">
        <v>720</v>
      </c>
      <c r="I34" s="452"/>
      <c r="J34" s="453">
        <v>9453.6</v>
      </c>
      <c r="K34" s="454">
        <f t="shared" si="4"/>
        <v>3669.9962731657779</v>
      </c>
      <c r="L34" s="455">
        <v>31511968</v>
      </c>
      <c r="M34" s="458">
        <f t="shared" si="5"/>
        <v>3151196.8000000003</v>
      </c>
      <c r="N34" s="458">
        <f t="shared" si="7"/>
        <v>31511.968000000001</v>
      </c>
      <c r="O34" s="453">
        <f t="shared" si="6"/>
        <v>34694676.767999999</v>
      </c>
      <c r="P34" s="456" t="s">
        <v>593</v>
      </c>
    </row>
    <row r="35" spans="1:17" x14ac:dyDescent="0.25">
      <c r="A35" s="667">
        <v>41541</v>
      </c>
      <c r="B35" s="310" t="s">
        <v>1170</v>
      </c>
      <c r="C35" s="311" t="s">
        <v>1171</v>
      </c>
      <c r="D35" s="312" t="s">
        <v>292</v>
      </c>
      <c r="E35" s="313" t="s">
        <v>1098</v>
      </c>
      <c r="F35" s="313">
        <v>53</v>
      </c>
      <c r="G35" s="312" t="s">
        <v>324</v>
      </c>
      <c r="H35" s="314">
        <v>420</v>
      </c>
      <c r="I35" s="314"/>
      <c r="J35" s="315">
        <v>5514.6</v>
      </c>
      <c r="K35" s="316">
        <f t="shared" si="4"/>
        <v>3669.9964062669997</v>
      </c>
      <c r="L35" s="317">
        <v>18381982</v>
      </c>
      <c r="M35" s="319">
        <f t="shared" si="5"/>
        <v>1838198.2000000002</v>
      </c>
      <c r="N35" s="319"/>
      <c r="O35" s="315">
        <f t="shared" si="6"/>
        <v>20220180.199999999</v>
      </c>
      <c r="P35" s="318" t="s">
        <v>593</v>
      </c>
    </row>
    <row r="36" spans="1:17" x14ac:dyDescent="0.25">
      <c r="A36" s="667">
        <v>41541</v>
      </c>
      <c r="B36" s="310" t="s">
        <v>1170</v>
      </c>
      <c r="C36" s="311" t="s">
        <v>1171</v>
      </c>
      <c r="D36" s="312" t="s">
        <v>292</v>
      </c>
      <c r="E36" s="313" t="s">
        <v>1172</v>
      </c>
      <c r="F36" s="313">
        <v>58</v>
      </c>
      <c r="G36" s="312" t="s">
        <v>359</v>
      </c>
      <c r="H36" s="314">
        <v>160</v>
      </c>
      <c r="I36" s="314"/>
      <c r="J36" s="315">
        <v>2433.6</v>
      </c>
      <c r="K36" s="316">
        <f t="shared" si="4"/>
        <v>3669.9963806706119</v>
      </c>
      <c r="L36" s="317">
        <v>8111992</v>
      </c>
      <c r="M36" s="319">
        <f t="shared" si="5"/>
        <v>811199.20000000007</v>
      </c>
      <c r="N36" s="319"/>
      <c r="O36" s="315">
        <f t="shared" si="6"/>
        <v>8923191.1999999993</v>
      </c>
      <c r="P36" s="318" t="s">
        <v>593</v>
      </c>
    </row>
    <row r="37" spans="1:17" x14ac:dyDescent="0.25">
      <c r="A37" s="667">
        <v>41541</v>
      </c>
      <c r="B37" s="310" t="s">
        <v>1170</v>
      </c>
      <c r="C37" s="311" t="s">
        <v>1171</v>
      </c>
      <c r="D37" s="312" t="s">
        <v>292</v>
      </c>
      <c r="E37" s="313" t="s">
        <v>1172</v>
      </c>
      <c r="F37" s="313">
        <v>58</v>
      </c>
      <c r="G37" s="312" t="s">
        <v>344</v>
      </c>
      <c r="H37" s="314">
        <v>140</v>
      </c>
      <c r="I37" s="314"/>
      <c r="J37" s="315">
        <v>2639</v>
      </c>
      <c r="K37" s="316">
        <f t="shared" si="4"/>
        <v>3669.9963842364532</v>
      </c>
      <c r="L37" s="317">
        <v>8796658</v>
      </c>
      <c r="M37" s="319">
        <f t="shared" si="5"/>
        <v>879665.8</v>
      </c>
      <c r="N37" s="319"/>
      <c r="O37" s="315">
        <f t="shared" si="6"/>
        <v>9676323.8000000007</v>
      </c>
      <c r="P37" s="318" t="s">
        <v>593</v>
      </c>
    </row>
    <row r="38" spans="1:17" x14ac:dyDescent="0.25">
      <c r="A38" s="667">
        <v>41541</v>
      </c>
      <c r="B38" s="310" t="s">
        <v>1173</v>
      </c>
      <c r="C38" s="311" t="s">
        <v>1174</v>
      </c>
      <c r="D38" s="312" t="s">
        <v>290</v>
      </c>
      <c r="E38" s="313" t="s">
        <v>73</v>
      </c>
      <c r="F38" s="313">
        <v>96</v>
      </c>
      <c r="G38" s="312" t="s">
        <v>579</v>
      </c>
      <c r="H38" s="314"/>
      <c r="I38" s="314">
        <v>32</v>
      </c>
      <c r="J38" s="315">
        <v>4419.3</v>
      </c>
      <c r="K38" s="316">
        <f t="shared" si="0"/>
        <v>24500.002437716379</v>
      </c>
      <c r="L38" s="317">
        <v>98340473</v>
      </c>
      <c r="M38" s="315">
        <f t="shared" si="1"/>
        <v>9834047.3000000007</v>
      </c>
      <c r="N38" s="315">
        <f t="shared" si="2"/>
        <v>98340.472999999998</v>
      </c>
      <c r="O38" s="315">
        <f t="shared" si="3"/>
        <v>108272860.773</v>
      </c>
      <c r="P38" s="318" t="s">
        <v>329</v>
      </c>
    </row>
    <row r="39" spans="1:17" x14ac:dyDescent="0.25">
      <c r="A39" s="667">
        <v>41541</v>
      </c>
      <c r="B39" s="310" t="s">
        <v>1175</v>
      </c>
      <c r="C39" s="311" t="s">
        <v>1176</v>
      </c>
      <c r="D39" s="312" t="s">
        <v>290</v>
      </c>
      <c r="E39" s="313" t="s">
        <v>549</v>
      </c>
      <c r="F39" s="313">
        <v>125</v>
      </c>
      <c r="G39" s="312" t="s">
        <v>407</v>
      </c>
      <c r="H39" s="314"/>
      <c r="I39" s="314">
        <v>40</v>
      </c>
      <c r="J39" s="315">
        <v>3500.35</v>
      </c>
      <c r="K39" s="316">
        <f t="shared" si="0"/>
        <v>24500.002382047511</v>
      </c>
      <c r="L39" s="317">
        <v>77891538</v>
      </c>
      <c r="M39" s="315">
        <f t="shared" si="1"/>
        <v>7789153.8000000007</v>
      </c>
      <c r="N39" s="315">
        <f t="shared" si="2"/>
        <v>77891.538</v>
      </c>
      <c r="O39" s="315">
        <f t="shared" si="3"/>
        <v>85758583.338</v>
      </c>
      <c r="P39" s="318" t="s">
        <v>329</v>
      </c>
    </row>
    <row r="40" spans="1:17" x14ac:dyDescent="0.25">
      <c r="A40" s="667">
        <v>41541</v>
      </c>
      <c r="B40" s="310" t="s">
        <v>1175</v>
      </c>
      <c r="C40" s="311" t="s">
        <v>1176</v>
      </c>
      <c r="D40" s="312" t="s">
        <v>290</v>
      </c>
      <c r="E40" s="313" t="s">
        <v>73</v>
      </c>
      <c r="F40" s="313">
        <v>96</v>
      </c>
      <c r="G40" s="312" t="s">
        <v>579</v>
      </c>
      <c r="H40" s="314"/>
      <c r="I40" s="314">
        <v>4</v>
      </c>
      <c r="J40" s="315">
        <v>588.85</v>
      </c>
      <c r="K40" s="316">
        <f t="shared" si="0"/>
        <v>24500.003201154792</v>
      </c>
      <c r="L40" s="317">
        <v>13103385</v>
      </c>
      <c r="M40" s="315">
        <f t="shared" si="1"/>
        <v>1310338.5</v>
      </c>
      <c r="N40" s="315">
        <f t="shared" si="2"/>
        <v>13103.385</v>
      </c>
      <c r="O40" s="315">
        <f t="shared" si="3"/>
        <v>14426826.885</v>
      </c>
      <c r="P40" s="318" t="s">
        <v>329</v>
      </c>
    </row>
    <row r="41" spans="1:17" x14ac:dyDescent="0.25">
      <c r="A41" s="667">
        <v>41541</v>
      </c>
      <c r="B41" s="310" t="s">
        <v>1177</v>
      </c>
      <c r="C41" s="311" t="s">
        <v>1178</v>
      </c>
      <c r="D41" s="312" t="s">
        <v>139</v>
      </c>
      <c r="E41" s="313" t="s">
        <v>1179</v>
      </c>
      <c r="F41" s="313">
        <v>80</v>
      </c>
      <c r="G41" s="312" t="s">
        <v>1180</v>
      </c>
      <c r="H41" s="314"/>
      <c r="I41" s="314">
        <v>7</v>
      </c>
      <c r="J41" s="315">
        <v>1372.45</v>
      </c>
      <c r="K41" s="316">
        <f t="shared" si="0"/>
        <v>25323</v>
      </c>
      <c r="L41" s="317">
        <v>31566350</v>
      </c>
      <c r="M41" s="319">
        <f t="shared" si="1"/>
        <v>3156635</v>
      </c>
      <c r="N41" s="319">
        <f t="shared" si="2"/>
        <v>31566.350000000002</v>
      </c>
      <c r="O41" s="315">
        <f t="shared" si="3"/>
        <v>34754551.350000001</v>
      </c>
      <c r="P41" s="318" t="s">
        <v>1031</v>
      </c>
    </row>
    <row r="42" spans="1:17" x14ac:dyDescent="0.25">
      <c r="A42" s="667">
        <v>41541</v>
      </c>
      <c r="B42" s="310" t="s">
        <v>1177</v>
      </c>
      <c r="C42" s="311" t="s">
        <v>1178</v>
      </c>
      <c r="D42" s="312" t="s">
        <v>139</v>
      </c>
      <c r="E42" s="313" t="s">
        <v>1181</v>
      </c>
      <c r="F42" s="313">
        <v>96</v>
      </c>
      <c r="G42" s="312" t="s">
        <v>1182</v>
      </c>
      <c r="H42" s="314"/>
      <c r="I42" s="314">
        <v>3</v>
      </c>
      <c r="J42" s="315">
        <v>919.1</v>
      </c>
      <c r="K42" s="316">
        <f t="shared" si="0"/>
        <v>25323</v>
      </c>
      <c r="L42" s="317">
        <v>21139300</v>
      </c>
      <c r="M42" s="319">
        <f t="shared" si="1"/>
        <v>2113930</v>
      </c>
      <c r="N42" s="319">
        <f t="shared" si="2"/>
        <v>21139.3</v>
      </c>
      <c r="O42" s="315">
        <f t="shared" si="3"/>
        <v>23274369.300000001</v>
      </c>
      <c r="P42" s="318" t="s">
        <v>1031</v>
      </c>
    </row>
    <row r="43" spans="1:17" x14ac:dyDescent="0.25">
      <c r="A43" s="667">
        <v>41542</v>
      </c>
      <c r="B43" s="310" t="s">
        <v>1183</v>
      </c>
      <c r="C43" s="311" t="s">
        <v>1184</v>
      </c>
      <c r="D43" s="312" t="s">
        <v>206</v>
      </c>
      <c r="E43" s="313" t="s">
        <v>852</v>
      </c>
      <c r="F43" s="313">
        <v>80</v>
      </c>
      <c r="G43" s="312" t="s">
        <v>610</v>
      </c>
      <c r="H43" s="314">
        <v>255</v>
      </c>
      <c r="I43" s="314"/>
      <c r="J43" s="315">
        <v>6298.5</v>
      </c>
      <c r="K43" s="316">
        <f t="shared" ref="K43:K48" si="8">(L43/J43)*1.101</f>
        <v>5200.0010621576557</v>
      </c>
      <c r="L43" s="317">
        <v>29747690</v>
      </c>
      <c r="M43" s="319">
        <f t="shared" ref="M43:M48" si="9">L43*10%</f>
        <v>2974769</v>
      </c>
      <c r="N43" s="319">
        <f t="shared" ref="N43:N48" si="10">L43*0.1%</f>
        <v>29747.690000000002</v>
      </c>
      <c r="O43" s="315">
        <f t="shared" ref="O43:O48" si="11">L43+M43+N43</f>
        <v>32752206.690000001</v>
      </c>
      <c r="P43" s="318" t="s">
        <v>1185</v>
      </c>
    </row>
    <row r="44" spans="1:17" x14ac:dyDescent="0.25">
      <c r="A44" s="667">
        <v>41542</v>
      </c>
      <c r="B44" s="310" t="s">
        <v>1186</v>
      </c>
      <c r="C44" s="311" t="s">
        <v>1187</v>
      </c>
      <c r="D44" s="312" t="s">
        <v>130</v>
      </c>
      <c r="E44" s="313" t="s">
        <v>549</v>
      </c>
      <c r="F44" s="313">
        <v>125</v>
      </c>
      <c r="G44" s="312" t="s">
        <v>407</v>
      </c>
      <c r="H44" s="314"/>
      <c r="I44" s="314">
        <v>8</v>
      </c>
      <c r="J44" s="315">
        <v>755.85</v>
      </c>
      <c r="K44" s="316">
        <f t="shared" si="8"/>
        <v>23199.996404048423</v>
      </c>
      <c r="L44" s="317">
        <v>15927082</v>
      </c>
      <c r="M44" s="319">
        <f t="shared" si="9"/>
        <v>1592708.2000000002</v>
      </c>
      <c r="N44" s="319">
        <f t="shared" si="10"/>
        <v>15927.082</v>
      </c>
      <c r="O44" s="315">
        <f t="shared" si="11"/>
        <v>17535717.281999998</v>
      </c>
      <c r="P44" s="318" t="s">
        <v>329</v>
      </c>
    </row>
    <row r="45" spans="1:17" x14ac:dyDescent="0.25">
      <c r="A45" s="667">
        <v>41542</v>
      </c>
      <c r="B45" s="310" t="s">
        <v>1186</v>
      </c>
      <c r="C45" s="311" t="s">
        <v>1187</v>
      </c>
      <c r="D45" s="312" t="s">
        <v>130</v>
      </c>
      <c r="E45" s="313" t="s">
        <v>73</v>
      </c>
      <c r="F45" s="313">
        <v>96</v>
      </c>
      <c r="G45" s="312" t="s">
        <v>579</v>
      </c>
      <c r="H45" s="314"/>
      <c r="I45" s="314">
        <v>7</v>
      </c>
      <c r="J45" s="315">
        <v>927.15</v>
      </c>
      <c r="K45" s="316">
        <f t="shared" si="8"/>
        <v>23199.996735156124</v>
      </c>
      <c r="L45" s="317">
        <v>19536673</v>
      </c>
      <c r="M45" s="319">
        <f t="shared" si="9"/>
        <v>1953667.3</v>
      </c>
      <c r="N45" s="319">
        <f t="shared" si="10"/>
        <v>19536.672999999999</v>
      </c>
      <c r="O45" s="315">
        <f t="shared" si="11"/>
        <v>21509876.973000001</v>
      </c>
      <c r="P45" s="318" t="s">
        <v>329</v>
      </c>
    </row>
    <row r="46" spans="1:17" x14ac:dyDescent="0.25">
      <c r="A46" s="667">
        <v>41542</v>
      </c>
      <c r="B46" s="310" t="s">
        <v>1188</v>
      </c>
      <c r="C46" s="311" t="s">
        <v>1191</v>
      </c>
      <c r="D46" s="312" t="s">
        <v>294</v>
      </c>
      <c r="E46" s="313" t="s">
        <v>852</v>
      </c>
      <c r="F46" s="313">
        <v>80</v>
      </c>
      <c r="G46" s="312" t="s">
        <v>610</v>
      </c>
      <c r="H46" s="314">
        <v>104</v>
      </c>
      <c r="I46" s="314"/>
      <c r="J46" s="315">
        <v>2568.8000000000002</v>
      </c>
      <c r="K46" s="316">
        <f t="shared" si="8"/>
        <v>5499.9998964497036</v>
      </c>
      <c r="L46" s="317">
        <v>12832334</v>
      </c>
      <c r="M46" s="319">
        <f t="shared" si="9"/>
        <v>1283233.4000000001</v>
      </c>
      <c r="N46" s="319">
        <f t="shared" si="10"/>
        <v>12832.334000000001</v>
      </c>
      <c r="O46" s="315">
        <f t="shared" si="11"/>
        <v>14128399.734000001</v>
      </c>
      <c r="P46" s="318" t="s">
        <v>1189</v>
      </c>
      <c r="Q46" s="357"/>
    </row>
    <row r="47" spans="1:17" x14ac:dyDescent="0.25">
      <c r="A47" s="667">
        <v>41542</v>
      </c>
      <c r="B47" s="310" t="s">
        <v>1190</v>
      </c>
      <c r="C47" s="311" t="s">
        <v>1192</v>
      </c>
      <c r="D47" s="312" t="s">
        <v>298</v>
      </c>
      <c r="E47" s="313" t="s">
        <v>549</v>
      </c>
      <c r="F47" s="313">
        <v>125</v>
      </c>
      <c r="G47" s="312" t="s">
        <v>407</v>
      </c>
      <c r="H47" s="314"/>
      <c r="I47" s="314">
        <v>23</v>
      </c>
      <c r="J47" s="315">
        <v>2249.75</v>
      </c>
      <c r="K47" s="316">
        <f t="shared" si="8"/>
        <v>23199.996964107122</v>
      </c>
      <c r="L47" s="317">
        <v>47406170</v>
      </c>
      <c r="M47" s="319">
        <f t="shared" si="9"/>
        <v>4740617</v>
      </c>
      <c r="N47" s="319">
        <f t="shared" si="10"/>
        <v>47406.17</v>
      </c>
      <c r="O47" s="315">
        <f t="shared" si="11"/>
        <v>52194193.170000002</v>
      </c>
      <c r="P47" s="318" t="s">
        <v>329</v>
      </c>
    </row>
    <row r="48" spans="1:17" x14ac:dyDescent="0.25">
      <c r="A48" s="667">
        <v>41542</v>
      </c>
      <c r="B48" s="310" t="s">
        <v>1193</v>
      </c>
      <c r="C48" s="311" t="s">
        <v>1194</v>
      </c>
      <c r="D48" s="312" t="s">
        <v>296</v>
      </c>
      <c r="E48" s="313" t="s">
        <v>1105</v>
      </c>
      <c r="F48" s="313">
        <v>230</v>
      </c>
      <c r="G48" s="312" t="s">
        <v>344</v>
      </c>
      <c r="H48" s="314">
        <v>1.5</v>
      </c>
      <c r="I48" s="314"/>
      <c r="J48" s="315">
        <v>112.13</v>
      </c>
      <c r="K48" s="316">
        <f t="shared" si="8"/>
        <v>49545</v>
      </c>
      <c r="L48" s="317">
        <v>5045850</v>
      </c>
      <c r="M48" s="319">
        <f t="shared" si="9"/>
        <v>504585</v>
      </c>
      <c r="N48" s="319">
        <f t="shared" si="10"/>
        <v>5045.8500000000004</v>
      </c>
      <c r="O48" s="315">
        <f t="shared" si="11"/>
        <v>5555480.8499999996</v>
      </c>
      <c r="P48" s="318" t="s">
        <v>1195</v>
      </c>
    </row>
    <row r="49" spans="1:17" x14ac:dyDescent="0.25">
      <c r="A49" s="667">
        <v>41544</v>
      </c>
      <c r="B49" s="310" t="s">
        <v>1196</v>
      </c>
      <c r="C49" s="311" t="s">
        <v>1197</v>
      </c>
      <c r="D49" s="312" t="s">
        <v>300</v>
      </c>
      <c r="E49" s="313" t="s">
        <v>1098</v>
      </c>
      <c r="F49" s="313">
        <v>53</v>
      </c>
      <c r="G49" s="312" t="s">
        <v>324</v>
      </c>
      <c r="H49" s="314">
        <v>420</v>
      </c>
      <c r="I49" s="314"/>
      <c r="J49" s="315">
        <v>5514.6</v>
      </c>
      <c r="K49" s="316">
        <f t="shared" si="0"/>
        <v>3669.9964062669997</v>
      </c>
      <c r="L49" s="317">
        <v>18381982</v>
      </c>
      <c r="M49" s="319">
        <f t="shared" si="1"/>
        <v>1838198.2000000002</v>
      </c>
      <c r="N49" s="319"/>
      <c r="O49" s="315">
        <f t="shared" si="3"/>
        <v>20220180.199999999</v>
      </c>
      <c r="P49" s="318" t="s">
        <v>593</v>
      </c>
    </row>
    <row r="50" spans="1:17" x14ac:dyDescent="0.25">
      <c r="A50" s="663">
        <v>41519</v>
      </c>
      <c r="B50" s="413" t="s">
        <v>1051</v>
      </c>
      <c r="C50" s="414" t="s">
        <v>1052</v>
      </c>
      <c r="D50" s="415" t="s">
        <v>239</v>
      </c>
      <c r="E50" s="417" t="s">
        <v>631</v>
      </c>
      <c r="F50" s="417">
        <v>60</v>
      </c>
      <c r="G50" s="415" t="s">
        <v>423</v>
      </c>
      <c r="H50" s="418"/>
      <c r="I50" s="418">
        <v>36</v>
      </c>
      <c r="J50" s="419">
        <v>5107.5</v>
      </c>
      <c r="K50" s="423">
        <f t="shared" ref="K50:K67" si="12">L50/J50*1.1</f>
        <v>30860.004973078809</v>
      </c>
      <c r="L50" s="421">
        <v>143288614</v>
      </c>
      <c r="M50" s="424">
        <f>L50*10%</f>
        <v>14328861.4</v>
      </c>
      <c r="N50" s="424"/>
      <c r="O50" s="419">
        <f>L50+M50+N50</f>
        <v>157617475.40000001</v>
      </c>
      <c r="P50" s="422" t="s">
        <v>633</v>
      </c>
      <c r="Q50" s="266"/>
    </row>
    <row r="51" spans="1:17" x14ac:dyDescent="0.25">
      <c r="A51" s="663">
        <v>41519</v>
      </c>
      <c r="B51" s="413" t="s">
        <v>1053</v>
      </c>
      <c r="C51" s="414" t="s">
        <v>1054</v>
      </c>
      <c r="D51" s="415" t="s">
        <v>239</v>
      </c>
      <c r="E51" s="417" t="s">
        <v>631</v>
      </c>
      <c r="F51" s="417">
        <v>60</v>
      </c>
      <c r="G51" s="415" t="s">
        <v>423</v>
      </c>
      <c r="H51" s="418"/>
      <c r="I51" s="418">
        <v>36</v>
      </c>
      <c r="J51" s="419">
        <v>5056.7</v>
      </c>
      <c r="K51" s="423">
        <f t="shared" si="12"/>
        <v>30860.005003263002</v>
      </c>
      <c r="L51" s="421">
        <v>141863443</v>
      </c>
      <c r="M51" s="424">
        <f t="shared" ref="M51:M67" si="13">L51*10%</f>
        <v>14186344.300000001</v>
      </c>
      <c r="N51" s="424"/>
      <c r="O51" s="419">
        <f t="shared" ref="O51:O67" si="14">L51+M51+N51</f>
        <v>156049787.30000001</v>
      </c>
      <c r="P51" s="422" t="s">
        <v>633</v>
      </c>
      <c r="Q51" s="266"/>
    </row>
    <row r="52" spans="1:17" x14ac:dyDescent="0.25">
      <c r="A52" s="663">
        <v>41520</v>
      </c>
      <c r="B52" s="413" t="s">
        <v>1058</v>
      </c>
      <c r="C52" s="414" t="s">
        <v>1055</v>
      </c>
      <c r="D52" s="415" t="s">
        <v>239</v>
      </c>
      <c r="E52" s="417" t="s">
        <v>631</v>
      </c>
      <c r="F52" s="417">
        <v>60</v>
      </c>
      <c r="G52" s="415" t="s">
        <v>423</v>
      </c>
      <c r="H52" s="418"/>
      <c r="I52" s="418">
        <v>36</v>
      </c>
      <c r="J52" s="419">
        <v>5213.3999999999996</v>
      </c>
      <c r="K52" s="423">
        <f t="shared" si="12"/>
        <v>30860.005006329848</v>
      </c>
      <c r="L52" s="421">
        <v>146259591</v>
      </c>
      <c r="M52" s="424">
        <f t="shared" si="13"/>
        <v>14625959.100000001</v>
      </c>
      <c r="N52" s="424"/>
      <c r="O52" s="419">
        <f t="shared" si="14"/>
        <v>160885550.09999999</v>
      </c>
      <c r="P52" s="422" t="s">
        <v>633</v>
      </c>
      <c r="Q52" s="266"/>
    </row>
    <row r="53" spans="1:17" x14ac:dyDescent="0.25">
      <c r="A53" s="663">
        <v>41520</v>
      </c>
      <c r="B53" s="413" t="s">
        <v>1057</v>
      </c>
      <c r="C53" s="414" t="s">
        <v>1056</v>
      </c>
      <c r="D53" s="415" t="s">
        <v>239</v>
      </c>
      <c r="E53" s="417" t="s">
        <v>631</v>
      </c>
      <c r="F53" s="417">
        <v>60</v>
      </c>
      <c r="G53" s="415" t="s">
        <v>423</v>
      </c>
      <c r="H53" s="418"/>
      <c r="I53" s="418">
        <v>36</v>
      </c>
      <c r="J53" s="419">
        <v>5231.95</v>
      </c>
      <c r="K53" s="423">
        <f t="shared" si="12"/>
        <v>30860.005026806451</v>
      </c>
      <c r="L53" s="421">
        <v>146780003</v>
      </c>
      <c r="M53" s="424">
        <f t="shared" si="13"/>
        <v>14678000.300000001</v>
      </c>
      <c r="N53" s="424"/>
      <c r="O53" s="419">
        <f t="shared" si="14"/>
        <v>161458003.30000001</v>
      </c>
      <c r="P53" s="422" t="s">
        <v>633</v>
      </c>
      <c r="Q53" s="269"/>
    </row>
    <row r="54" spans="1:17" x14ac:dyDescent="0.25">
      <c r="A54" s="663">
        <v>41520</v>
      </c>
      <c r="B54" s="413" t="s">
        <v>1059</v>
      </c>
      <c r="C54" s="414" t="s">
        <v>1060</v>
      </c>
      <c r="D54" s="415" t="s">
        <v>1061</v>
      </c>
      <c r="E54" s="417" t="s">
        <v>56</v>
      </c>
      <c r="F54" s="417">
        <v>150</v>
      </c>
      <c r="G54" s="415" t="s">
        <v>1062</v>
      </c>
      <c r="H54" s="418">
        <v>20</v>
      </c>
      <c r="I54" s="418"/>
      <c r="J54" s="419">
        <v>994.4</v>
      </c>
      <c r="K54" s="423">
        <f>L54/J54*1.101</f>
        <v>30277.5</v>
      </c>
      <c r="L54" s="421">
        <v>27346000</v>
      </c>
      <c r="M54" s="424">
        <f t="shared" si="13"/>
        <v>2734600</v>
      </c>
      <c r="N54" s="424">
        <f t="shared" ref="N54:N55" si="15">L54*0.1%</f>
        <v>27346</v>
      </c>
      <c r="O54" s="419">
        <f t="shared" si="14"/>
        <v>30107946</v>
      </c>
      <c r="P54" s="422" t="s">
        <v>1030</v>
      </c>
      <c r="Q54" s="269"/>
    </row>
    <row r="55" spans="1:17" x14ac:dyDescent="0.25">
      <c r="A55" s="663">
        <v>41521</v>
      </c>
      <c r="B55" s="413" t="s">
        <v>1063</v>
      </c>
      <c r="C55" s="414" t="s">
        <v>1064</v>
      </c>
      <c r="D55" s="415" t="s">
        <v>255</v>
      </c>
      <c r="E55" s="417" t="s">
        <v>1065</v>
      </c>
      <c r="F55" s="417">
        <v>230</v>
      </c>
      <c r="G55" s="415" t="s">
        <v>344</v>
      </c>
      <c r="H55" s="418">
        <v>15</v>
      </c>
      <c r="I55" s="418"/>
      <c r="J55" s="419">
        <v>1121.25</v>
      </c>
      <c r="K55" s="423">
        <f>L55/J55*1.101</f>
        <v>48444</v>
      </c>
      <c r="L55" s="421">
        <v>49335000</v>
      </c>
      <c r="M55" s="424">
        <f t="shared" si="13"/>
        <v>4933500</v>
      </c>
      <c r="N55" s="424">
        <f t="shared" si="15"/>
        <v>49335</v>
      </c>
      <c r="O55" s="419">
        <f t="shared" si="14"/>
        <v>54317835</v>
      </c>
      <c r="P55" s="422" t="s">
        <v>1066</v>
      </c>
      <c r="Q55" s="269"/>
    </row>
    <row r="56" spans="1:17" x14ac:dyDescent="0.25">
      <c r="A56" s="663">
        <v>41522</v>
      </c>
      <c r="B56" s="413" t="s">
        <v>1067</v>
      </c>
      <c r="C56" s="414" t="s">
        <v>1068</v>
      </c>
      <c r="D56" s="415" t="s">
        <v>239</v>
      </c>
      <c r="E56" s="417" t="s">
        <v>631</v>
      </c>
      <c r="F56" s="417">
        <v>60</v>
      </c>
      <c r="G56" s="415" t="s">
        <v>423</v>
      </c>
      <c r="H56" s="418"/>
      <c r="I56" s="418">
        <v>36</v>
      </c>
      <c r="J56" s="419">
        <v>5253.9</v>
      </c>
      <c r="K56" s="423">
        <f t="shared" si="12"/>
        <v>30860.004948704776</v>
      </c>
      <c r="L56" s="421">
        <v>147395800</v>
      </c>
      <c r="M56" s="424">
        <f t="shared" si="13"/>
        <v>14739580</v>
      </c>
      <c r="N56" s="424"/>
      <c r="O56" s="419">
        <f t="shared" si="14"/>
        <v>162135380</v>
      </c>
      <c r="P56" s="422" t="s">
        <v>633</v>
      </c>
      <c r="Q56" s="269"/>
    </row>
    <row r="57" spans="1:17" x14ac:dyDescent="0.25">
      <c r="A57" s="663">
        <v>41522</v>
      </c>
      <c r="B57" s="413" t="s">
        <v>1069</v>
      </c>
      <c r="C57" s="414" t="s">
        <v>1070</v>
      </c>
      <c r="D57" s="415" t="s">
        <v>227</v>
      </c>
      <c r="E57" s="417" t="s">
        <v>631</v>
      </c>
      <c r="F57" s="417">
        <v>60</v>
      </c>
      <c r="G57" s="415" t="s">
        <v>423</v>
      </c>
      <c r="H57" s="418"/>
      <c r="I57" s="418">
        <v>36</v>
      </c>
      <c r="J57" s="419">
        <v>5076.6000000000004</v>
      </c>
      <c r="K57" s="423">
        <f t="shared" si="12"/>
        <v>30860.005101839815</v>
      </c>
      <c r="L57" s="421">
        <v>142421729</v>
      </c>
      <c r="M57" s="424">
        <f t="shared" si="13"/>
        <v>14242172.9</v>
      </c>
      <c r="N57" s="424"/>
      <c r="O57" s="419">
        <f t="shared" si="14"/>
        <v>156663901.90000001</v>
      </c>
      <c r="P57" s="422" t="s">
        <v>633</v>
      </c>
      <c r="Q57" s="269"/>
    </row>
    <row r="58" spans="1:17" x14ac:dyDescent="0.25">
      <c r="A58" s="663">
        <v>41523</v>
      </c>
      <c r="B58" s="413" t="s">
        <v>1071</v>
      </c>
      <c r="C58" s="414" t="s">
        <v>1078</v>
      </c>
      <c r="D58" s="415" t="s">
        <v>227</v>
      </c>
      <c r="E58" s="417" t="s">
        <v>631</v>
      </c>
      <c r="F58" s="417">
        <v>60</v>
      </c>
      <c r="G58" s="415" t="s">
        <v>423</v>
      </c>
      <c r="H58" s="418"/>
      <c r="I58" s="418">
        <v>36</v>
      </c>
      <c r="J58" s="419">
        <v>5295.75</v>
      </c>
      <c r="K58" s="423">
        <f t="shared" si="12"/>
        <v>30860.004966246521</v>
      </c>
      <c r="L58" s="421">
        <v>148569883</v>
      </c>
      <c r="M58" s="424">
        <f t="shared" si="13"/>
        <v>14856988.300000001</v>
      </c>
      <c r="N58" s="424"/>
      <c r="O58" s="419">
        <f t="shared" si="14"/>
        <v>163426871.30000001</v>
      </c>
      <c r="P58" s="422" t="s">
        <v>633</v>
      </c>
      <c r="Q58" s="269"/>
    </row>
    <row r="59" spans="1:17" x14ac:dyDescent="0.25">
      <c r="A59" s="663">
        <v>41523</v>
      </c>
      <c r="B59" s="413" t="s">
        <v>1072</v>
      </c>
      <c r="C59" s="414" t="s">
        <v>1073</v>
      </c>
      <c r="D59" s="415" t="s">
        <v>239</v>
      </c>
      <c r="E59" s="417" t="s">
        <v>631</v>
      </c>
      <c r="F59" s="417">
        <v>60</v>
      </c>
      <c r="G59" s="415" t="s">
        <v>423</v>
      </c>
      <c r="H59" s="418"/>
      <c r="I59" s="418">
        <v>36</v>
      </c>
      <c r="J59" s="419">
        <v>5131.8999999999996</v>
      </c>
      <c r="K59" s="423">
        <f t="shared" si="12"/>
        <v>30860.0049689199</v>
      </c>
      <c r="L59" s="421">
        <v>143973145</v>
      </c>
      <c r="M59" s="424">
        <f t="shared" si="13"/>
        <v>14397314.5</v>
      </c>
      <c r="N59" s="424"/>
      <c r="O59" s="419">
        <f t="shared" si="14"/>
        <v>158370459.5</v>
      </c>
      <c r="P59" s="422" t="s">
        <v>633</v>
      </c>
      <c r="Q59" s="269"/>
    </row>
    <row r="60" spans="1:17" x14ac:dyDescent="0.25">
      <c r="A60" s="665">
        <v>41525</v>
      </c>
      <c r="B60" s="431" t="s">
        <v>1074</v>
      </c>
      <c r="C60" s="432" t="s">
        <v>1075</v>
      </c>
      <c r="D60" s="433" t="s">
        <v>239</v>
      </c>
      <c r="E60" s="434" t="s">
        <v>631</v>
      </c>
      <c r="F60" s="434">
        <v>60</v>
      </c>
      <c r="G60" s="433" t="s">
        <v>423</v>
      </c>
      <c r="H60" s="435"/>
      <c r="I60" s="435">
        <v>36</v>
      </c>
      <c r="J60" s="436">
        <v>5420.35</v>
      </c>
      <c r="K60" s="437">
        <f t="shared" si="12"/>
        <v>30860.00498122815</v>
      </c>
      <c r="L60" s="438">
        <v>152065480</v>
      </c>
      <c r="M60" s="439">
        <f t="shared" si="13"/>
        <v>15206548</v>
      </c>
      <c r="N60" s="439"/>
      <c r="O60" s="436">
        <f t="shared" si="14"/>
        <v>167272028</v>
      </c>
      <c r="P60" s="440" t="s">
        <v>633</v>
      </c>
      <c r="Q60" s="269"/>
    </row>
    <row r="61" spans="1:17" x14ac:dyDescent="0.25">
      <c r="A61" s="665">
        <v>41525</v>
      </c>
      <c r="B61" s="431" t="s">
        <v>1076</v>
      </c>
      <c r="C61" s="432" t="s">
        <v>1077</v>
      </c>
      <c r="D61" s="433" t="s">
        <v>239</v>
      </c>
      <c r="E61" s="434" t="s">
        <v>631</v>
      </c>
      <c r="F61" s="434">
        <v>60</v>
      </c>
      <c r="G61" s="433" t="s">
        <v>423</v>
      </c>
      <c r="H61" s="435"/>
      <c r="I61" s="435">
        <v>36</v>
      </c>
      <c r="J61" s="436">
        <v>5385.95</v>
      </c>
      <c r="K61" s="437">
        <f t="shared" si="12"/>
        <v>30860.005087310506</v>
      </c>
      <c r="L61" s="438">
        <v>151100404</v>
      </c>
      <c r="M61" s="439">
        <f t="shared" si="13"/>
        <v>15110040.4</v>
      </c>
      <c r="N61" s="439"/>
      <c r="O61" s="436">
        <f t="shared" si="14"/>
        <v>166210444.40000001</v>
      </c>
      <c r="P61" s="440" t="s">
        <v>633</v>
      </c>
      <c r="Q61" s="269"/>
    </row>
    <row r="62" spans="1:17" x14ac:dyDescent="0.25">
      <c r="A62" s="665">
        <v>41528</v>
      </c>
      <c r="B62" s="431" t="s">
        <v>1079</v>
      </c>
      <c r="C62" s="432" t="s">
        <v>1080</v>
      </c>
      <c r="D62" s="433" t="s">
        <v>239</v>
      </c>
      <c r="E62" s="434" t="s">
        <v>631</v>
      </c>
      <c r="F62" s="434">
        <v>60</v>
      </c>
      <c r="G62" s="433" t="s">
        <v>423</v>
      </c>
      <c r="H62" s="435"/>
      <c r="I62" s="435">
        <v>36</v>
      </c>
      <c r="J62" s="436">
        <v>5276.05</v>
      </c>
      <c r="K62" s="437">
        <f t="shared" si="12"/>
        <v>30860.005098511199</v>
      </c>
      <c r="L62" s="438">
        <v>148017209</v>
      </c>
      <c r="M62" s="439">
        <f t="shared" si="13"/>
        <v>14801720.9</v>
      </c>
      <c r="N62" s="439"/>
      <c r="O62" s="436">
        <f t="shared" si="14"/>
        <v>162818929.90000001</v>
      </c>
      <c r="P62" s="440" t="s">
        <v>633</v>
      </c>
      <c r="Q62" s="269"/>
    </row>
    <row r="63" spans="1:17" x14ac:dyDescent="0.25">
      <c r="A63" s="665">
        <v>41528</v>
      </c>
      <c r="B63" s="431" t="s">
        <v>1081</v>
      </c>
      <c r="C63" s="432" t="s">
        <v>1084</v>
      </c>
      <c r="D63" s="433" t="s">
        <v>239</v>
      </c>
      <c r="E63" s="434" t="s">
        <v>631</v>
      </c>
      <c r="F63" s="434">
        <v>60</v>
      </c>
      <c r="G63" s="433" t="s">
        <v>423</v>
      </c>
      <c r="H63" s="435"/>
      <c r="I63" s="435">
        <v>36</v>
      </c>
      <c r="J63" s="436">
        <v>5306.6</v>
      </c>
      <c r="K63" s="437">
        <f t="shared" si="12"/>
        <v>30860.004993781327</v>
      </c>
      <c r="L63" s="438">
        <v>148874275</v>
      </c>
      <c r="M63" s="439">
        <f t="shared" si="13"/>
        <v>14887427.5</v>
      </c>
      <c r="N63" s="439"/>
      <c r="O63" s="436">
        <f t="shared" si="14"/>
        <v>163761702.5</v>
      </c>
      <c r="P63" s="440" t="s">
        <v>633</v>
      </c>
      <c r="Q63" s="269"/>
    </row>
    <row r="64" spans="1:17" x14ac:dyDescent="0.25">
      <c r="A64" s="665">
        <v>41528</v>
      </c>
      <c r="B64" s="431" t="s">
        <v>1082</v>
      </c>
      <c r="C64" s="432" t="s">
        <v>1085</v>
      </c>
      <c r="D64" s="433" t="s">
        <v>239</v>
      </c>
      <c r="E64" s="434" t="s">
        <v>631</v>
      </c>
      <c r="F64" s="434">
        <v>60</v>
      </c>
      <c r="G64" s="433" t="s">
        <v>423</v>
      </c>
      <c r="H64" s="435"/>
      <c r="I64" s="435">
        <v>36</v>
      </c>
      <c r="J64" s="436">
        <v>5193.5</v>
      </c>
      <c r="K64" s="437">
        <f t="shared" si="12"/>
        <v>30860.004909983636</v>
      </c>
      <c r="L64" s="438">
        <v>145701305</v>
      </c>
      <c r="M64" s="439">
        <f t="shared" si="13"/>
        <v>14570130.5</v>
      </c>
      <c r="N64" s="439"/>
      <c r="O64" s="436">
        <f t="shared" si="14"/>
        <v>160271435.5</v>
      </c>
      <c r="P64" s="440" t="s">
        <v>633</v>
      </c>
      <c r="Q64" s="269"/>
    </row>
    <row r="65" spans="1:17" x14ac:dyDescent="0.25">
      <c r="A65" s="665">
        <v>41528</v>
      </c>
      <c r="B65" s="431" t="s">
        <v>1083</v>
      </c>
      <c r="C65" s="432" t="s">
        <v>1086</v>
      </c>
      <c r="D65" s="433" t="s">
        <v>239</v>
      </c>
      <c r="E65" s="434" t="s">
        <v>631</v>
      </c>
      <c r="F65" s="434">
        <v>60</v>
      </c>
      <c r="G65" s="433" t="s">
        <v>423</v>
      </c>
      <c r="H65" s="435"/>
      <c r="I65" s="435">
        <v>36</v>
      </c>
      <c r="J65" s="436">
        <v>5354.85</v>
      </c>
      <c r="K65" s="437">
        <f t="shared" si="12"/>
        <v>30860.004986134067</v>
      </c>
      <c r="L65" s="438">
        <v>150227907</v>
      </c>
      <c r="M65" s="439">
        <f t="shared" si="13"/>
        <v>15022790.700000001</v>
      </c>
      <c r="N65" s="439"/>
      <c r="O65" s="436">
        <f t="shared" si="14"/>
        <v>165250697.69999999</v>
      </c>
      <c r="P65" s="440" t="s">
        <v>633</v>
      </c>
      <c r="Q65" s="269"/>
    </row>
    <row r="66" spans="1:17" x14ac:dyDescent="0.25">
      <c r="A66" s="665">
        <v>41529</v>
      </c>
      <c r="B66" s="431" t="s">
        <v>1087</v>
      </c>
      <c r="C66" s="432" t="s">
        <v>1088</v>
      </c>
      <c r="D66" s="433" t="s">
        <v>239</v>
      </c>
      <c r="E66" s="434" t="s">
        <v>631</v>
      </c>
      <c r="F66" s="434">
        <v>60</v>
      </c>
      <c r="G66" s="433" t="s">
        <v>423</v>
      </c>
      <c r="H66" s="435"/>
      <c r="I66" s="435">
        <v>36</v>
      </c>
      <c r="J66" s="436">
        <v>5266.95</v>
      </c>
      <c r="K66" s="437">
        <f t="shared" si="12"/>
        <v>30860.004974415933</v>
      </c>
      <c r="L66" s="438">
        <v>147761912</v>
      </c>
      <c r="M66" s="439">
        <f t="shared" si="13"/>
        <v>14776191.200000001</v>
      </c>
      <c r="N66" s="439"/>
      <c r="O66" s="436">
        <f t="shared" si="14"/>
        <v>162538103.19999999</v>
      </c>
      <c r="P66" s="440" t="s">
        <v>633</v>
      </c>
      <c r="Q66" s="269"/>
    </row>
    <row r="67" spans="1:17" x14ac:dyDescent="0.25">
      <c r="A67" s="665">
        <v>41529</v>
      </c>
      <c r="B67" s="431" t="s">
        <v>1089</v>
      </c>
      <c r="C67" s="432" t="s">
        <v>1090</v>
      </c>
      <c r="D67" s="433" t="s">
        <v>239</v>
      </c>
      <c r="E67" s="434" t="s">
        <v>631</v>
      </c>
      <c r="F67" s="434">
        <v>60</v>
      </c>
      <c r="G67" s="433" t="s">
        <v>423</v>
      </c>
      <c r="H67" s="435"/>
      <c r="I67" s="435">
        <v>36</v>
      </c>
      <c r="J67" s="436">
        <v>4920.3500000000004</v>
      </c>
      <c r="K67" s="437">
        <f t="shared" si="12"/>
        <v>30860.004979320576</v>
      </c>
      <c r="L67" s="438">
        <v>138038205</v>
      </c>
      <c r="M67" s="439">
        <f t="shared" si="13"/>
        <v>13803820.5</v>
      </c>
      <c r="N67" s="439"/>
      <c r="O67" s="436">
        <f t="shared" si="14"/>
        <v>151842025.5</v>
      </c>
      <c r="P67" s="440" t="s">
        <v>633</v>
      </c>
      <c r="Q67" s="269"/>
    </row>
    <row r="68" spans="1:17" x14ac:dyDescent="0.25">
      <c r="A68" s="663">
        <v>41520</v>
      </c>
      <c r="B68" s="413" t="s">
        <v>1036</v>
      </c>
      <c r="C68" s="414" t="s">
        <v>1199</v>
      </c>
      <c r="D68" s="415" t="s">
        <v>653</v>
      </c>
      <c r="E68" s="426" t="s">
        <v>648</v>
      </c>
      <c r="F68" s="426">
        <v>28</v>
      </c>
      <c r="G68" s="415" t="s">
        <v>649</v>
      </c>
      <c r="H68" s="427">
        <v>3500</v>
      </c>
      <c r="I68" s="427"/>
      <c r="J68" s="428">
        <f>H68*5.46</f>
        <v>19110</v>
      </c>
      <c r="K68" s="429">
        <f t="shared" ref="K68:K80" si="16">L68/H68*1.101</f>
        <v>70000.005569999994</v>
      </c>
      <c r="L68" s="428">
        <v>222524995</v>
      </c>
      <c r="M68" s="428">
        <f>L68*10%</f>
        <v>22252499.5</v>
      </c>
      <c r="N68" s="428">
        <f>L68*0.1%</f>
        <v>222524.995</v>
      </c>
      <c r="O68" s="428">
        <f>L68+M68+N68</f>
        <v>245000019.495</v>
      </c>
      <c r="P68" s="429" t="s">
        <v>1037</v>
      </c>
    </row>
    <row r="69" spans="1:17" x14ac:dyDescent="0.25">
      <c r="A69" s="663">
        <v>41521</v>
      </c>
      <c r="B69" s="413" t="s">
        <v>1038</v>
      </c>
      <c r="C69" s="414" t="s">
        <v>1200</v>
      </c>
      <c r="D69" s="415" t="s">
        <v>655</v>
      </c>
      <c r="E69" s="426" t="s">
        <v>1039</v>
      </c>
      <c r="F69" s="426">
        <v>30</v>
      </c>
      <c r="G69" s="415" t="s">
        <v>1040</v>
      </c>
      <c r="H69" s="427">
        <v>1200</v>
      </c>
      <c r="I69" s="427"/>
      <c r="J69" s="428">
        <v>5460</v>
      </c>
      <c r="K69" s="429">
        <f t="shared" si="16"/>
        <v>66149.995739999998</v>
      </c>
      <c r="L69" s="428">
        <v>72098088</v>
      </c>
      <c r="M69" s="428">
        <f t="shared" ref="M69:M80" si="17">L69*10%</f>
        <v>7209808.8000000007</v>
      </c>
      <c r="N69" s="428">
        <f t="shared" ref="N69:N80" si="18">L69*0.1%</f>
        <v>72098.088000000003</v>
      </c>
      <c r="O69" s="428">
        <f t="shared" ref="O69:O80" si="19">L69+M69+N69</f>
        <v>79379994.887999997</v>
      </c>
      <c r="P69" s="429" t="s">
        <v>663</v>
      </c>
    </row>
    <row r="70" spans="1:17" x14ac:dyDescent="0.25">
      <c r="A70" s="665">
        <v>41526</v>
      </c>
      <c r="B70" s="431" t="s">
        <v>1041</v>
      </c>
      <c r="C70" s="432" t="s">
        <v>1201</v>
      </c>
      <c r="D70" s="433" t="s">
        <v>657</v>
      </c>
      <c r="E70" s="471" t="s">
        <v>648</v>
      </c>
      <c r="F70" s="471">
        <v>28</v>
      </c>
      <c r="G70" s="433" t="s">
        <v>1213</v>
      </c>
      <c r="H70" s="472">
        <v>200</v>
      </c>
      <c r="I70" s="472"/>
      <c r="J70" s="473">
        <v>536</v>
      </c>
      <c r="K70" s="474">
        <f t="shared" si="16"/>
        <v>36750.003749999996</v>
      </c>
      <c r="L70" s="473">
        <v>6675750</v>
      </c>
      <c r="M70" s="473">
        <f t="shared" si="17"/>
        <v>667575</v>
      </c>
      <c r="N70" s="473">
        <f t="shared" si="18"/>
        <v>6675.75</v>
      </c>
      <c r="O70" s="473">
        <f t="shared" si="19"/>
        <v>7350000.75</v>
      </c>
      <c r="P70" s="474" t="s">
        <v>1042</v>
      </c>
    </row>
    <row r="71" spans="1:17" x14ac:dyDescent="0.25">
      <c r="A71" s="665">
        <v>41527</v>
      </c>
      <c r="B71" s="431" t="s">
        <v>1043</v>
      </c>
      <c r="C71" s="432" t="s">
        <v>1202</v>
      </c>
      <c r="D71" s="433" t="s">
        <v>464</v>
      </c>
      <c r="E71" s="471" t="s">
        <v>1046</v>
      </c>
      <c r="F71" s="471">
        <v>28</v>
      </c>
      <c r="G71" s="433" t="s">
        <v>649</v>
      </c>
      <c r="H71" s="472">
        <v>1000</v>
      </c>
      <c r="I71" s="472"/>
      <c r="J71" s="473">
        <f t="shared" ref="J71:J80" si="20">H71*5.46</f>
        <v>5460</v>
      </c>
      <c r="K71" s="474">
        <f t="shared" si="16"/>
        <v>72999.999360000002</v>
      </c>
      <c r="L71" s="473">
        <v>66303360</v>
      </c>
      <c r="M71" s="473">
        <f t="shared" si="17"/>
        <v>6630336</v>
      </c>
      <c r="N71" s="473">
        <f t="shared" si="18"/>
        <v>66303.360000000001</v>
      </c>
      <c r="O71" s="473">
        <f t="shared" si="19"/>
        <v>72999999.359999999</v>
      </c>
      <c r="P71" s="474" t="s">
        <v>543</v>
      </c>
    </row>
    <row r="72" spans="1:17" x14ac:dyDescent="0.25">
      <c r="A72" s="665">
        <v>41527</v>
      </c>
      <c r="B72" s="431" t="s">
        <v>1044</v>
      </c>
      <c r="C72" s="432" t="s">
        <v>1203</v>
      </c>
      <c r="D72" s="433" t="s">
        <v>650</v>
      </c>
      <c r="E72" s="471" t="s">
        <v>648</v>
      </c>
      <c r="F72" s="471">
        <v>28</v>
      </c>
      <c r="G72" s="433" t="s">
        <v>649</v>
      </c>
      <c r="H72" s="472">
        <v>1000</v>
      </c>
      <c r="I72" s="472"/>
      <c r="J72" s="473">
        <f t="shared" si="20"/>
        <v>5460</v>
      </c>
      <c r="K72" s="474">
        <f t="shared" si="16"/>
        <v>73499.996490000005</v>
      </c>
      <c r="L72" s="473">
        <v>66757490</v>
      </c>
      <c r="M72" s="473">
        <f t="shared" si="17"/>
        <v>6675749</v>
      </c>
      <c r="N72" s="473">
        <f t="shared" si="18"/>
        <v>66757.490000000005</v>
      </c>
      <c r="O72" s="473">
        <f t="shared" si="19"/>
        <v>73499996.489999995</v>
      </c>
      <c r="P72" s="474" t="s">
        <v>449</v>
      </c>
    </row>
    <row r="73" spans="1:17" x14ac:dyDescent="0.25">
      <c r="A73" s="665">
        <v>41528</v>
      </c>
      <c r="B73" s="431" t="s">
        <v>1045</v>
      </c>
      <c r="C73" s="432" t="s">
        <v>1204</v>
      </c>
      <c r="D73" s="433" t="s">
        <v>464</v>
      </c>
      <c r="E73" s="471" t="s">
        <v>1046</v>
      </c>
      <c r="F73" s="471">
        <v>28</v>
      </c>
      <c r="G73" s="433" t="s">
        <v>649</v>
      </c>
      <c r="H73" s="472">
        <v>1000</v>
      </c>
      <c r="I73" s="472"/>
      <c r="J73" s="473">
        <f t="shared" si="20"/>
        <v>5460</v>
      </c>
      <c r="K73" s="474">
        <f t="shared" si="16"/>
        <v>72999.999360000002</v>
      </c>
      <c r="L73" s="473">
        <v>66303360</v>
      </c>
      <c r="M73" s="473">
        <f t="shared" si="17"/>
        <v>6630336</v>
      </c>
      <c r="N73" s="473">
        <f t="shared" si="18"/>
        <v>66303.360000000001</v>
      </c>
      <c r="O73" s="473">
        <f t="shared" si="19"/>
        <v>72999999.359999999</v>
      </c>
      <c r="P73" s="474" t="s">
        <v>543</v>
      </c>
    </row>
    <row r="74" spans="1:17" x14ac:dyDescent="0.25">
      <c r="A74" s="665">
        <v>41528</v>
      </c>
      <c r="B74" s="431" t="s">
        <v>1047</v>
      </c>
      <c r="C74" s="432" t="s">
        <v>1205</v>
      </c>
      <c r="D74" s="433" t="s">
        <v>660</v>
      </c>
      <c r="E74" s="471" t="s">
        <v>1039</v>
      </c>
      <c r="F74" s="471">
        <v>30</v>
      </c>
      <c r="G74" s="433" t="s">
        <v>1040</v>
      </c>
      <c r="H74" s="472">
        <v>1200</v>
      </c>
      <c r="I74" s="472"/>
      <c r="J74" s="473">
        <v>5460</v>
      </c>
      <c r="K74" s="474">
        <f t="shared" si="16"/>
        <v>66149.995739999998</v>
      </c>
      <c r="L74" s="473">
        <v>72098088</v>
      </c>
      <c r="M74" s="473">
        <f t="shared" si="17"/>
        <v>7209808.8000000007</v>
      </c>
      <c r="N74" s="473">
        <f t="shared" si="18"/>
        <v>72098.088000000003</v>
      </c>
      <c r="O74" s="473">
        <f t="shared" si="19"/>
        <v>79379994.887999997</v>
      </c>
      <c r="P74" s="474" t="s">
        <v>663</v>
      </c>
    </row>
    <row r="75" spans="1:17" x14ac:dyDescent="0.25">
      <c r="A75" s="665">
        <v>41529</v>
      </c>
      <c r="B75" s="431" t="s">
        <v>1048</v>
      </c>
      <c r="C75" s="432" t="s">
        <v>1206</v>
      </c>
      <c r="D75" s="433" t="s">
        <v>464</v>
      </c>
      <c r="E75" s="471" t="s">
        <v>1049</v>
      </c>
      <c r="F75" s="471">
        <v>28</v>
      </c>
      <c r="G75" s="433" t="s">
        <v>649</v>
      </c>
      <c r="H75" s="472">
        <v>1000</v>
      </c>
      <c r="I75" s="472"/>
      <c r="J75" s="473">
        <f t="shared" si="20"/>
        <v>5460</v>
      </c>
      <c r="K75" s="474">
        <f t="shared" si="16"/>
        <v>72999.999360000002</v>
      </c>
      <c r="L75" s="473">
        <v>66303360</v>
      </c>
      <c r="M75" s="473">
        <f t="shared" si="17"/>
        <v>6630336</v>
      </c>
      <c r="N75" s="473">
        <f t="shared" si="18"/>
        <v>66303.360000000001</v>
      </c>
      <c r="O75" s="473">
        <f t="shared" si="19"/>
        <v>72999999.359999999</v>
      </c>
      <c r="P75" s="474" t="s">
        <v>543</v>
      </c>
    </row>
    <row r="76" spans="1:17" x14ac:dyDescent="0.25">
      <c r="A76" s="666">
        <v>41535</v>
      </c>
      <c r="B76" s="448" t="s">
        <v>1050</v>
      </c>
      <c r="C76" s="449" t="s">
        <v>1207</v>
      </c>
      <c r="D76" s="450" t="s">
        <v>729</v>
      </c>
      <c r="E76" s="459" t="s">
        <v>1039</v>
      </c>
      <c r="F76" s="459">
        <v>30</v>
      </c>
      <c r="G76" s="450" t="s">
        <v>1040</v>
      </c>
      <c r="H76" s="460">
        <v>1094</v>
      </c>
      <c r="I76" s="460"/>
      <c r="J76" s="461">
        <v>4977.7</v>
      </c>
      <c r="K76" s="462">
        <f t="shared" si="16"/>
        <v>66149.996182815361</v>
      </c>
      <c r="L76" s="461">
        <v>65729424</v>
      </c>
      <c r="M76" s="461">
        <f t="shared" si="17"/>
        <v>6572942.4000000004</v>
      </c>
      <c r="N76" s="461">
        <f t="shared" si="18"/>
        <v>65729.423999999999</v>
      </c>
      <c r="O76" s="461">
        <f t="shared" si="19"/>
        <v>72368095.824000001</v>
      </c>
      <c r="P76" s="462" t="s">
        <v>663</v>
      </c>
    </row>
    <row r="77" spans="1:17" x14ac:dyDescent="0.25">
      <c r="A77" s="666">
        <v>41535</v>
      </c>
      <c r="B77" s="448" t="s">
        <v>1050</v>
      </c>
      <c r="C77" s="449" t="s">
        <v>1207</v>
      </c>
      <c r="D77" s="450" t="s">
        <v>729</v>
      </c>
      <c r="E77" s="459" t="s">
        <v>1039</v>
      </c>
      <c r="F77" s="459">
        <v>30</v>
      </c>
      <c r="G77" s="450" t="s">
        <v>662</v>
      </c>
      <c r="H77" s="460">
        <v>144</v>
      </c>
      <c r="I77" s="460"/>
      <c r="J77" s="461">
        <v>764.64</v>
      </c>
      <c r="K77" s="462">
        <f t="shared" si="16"/>
        <v>76649.999083333329</v>
      </c>
      <c r="L77" s="461">
        <v>10025068</v>
      </c>
      <c r="M77" s="461">
        <f t="shared" si="17"/>
        <v>1002506.8</v>
      </c>
      <c r="N77" s="461">
        <f t="shared" si="18"/>
        <v>10025.067999999999</v>
      </c>
      <c r="O77" s="461">
        <f t="shared" si="19"/>
        <v>11037599.868000001</v>
      </c>
      <c r="P77" s="462" t="s">
        <v>663</v>
      </c>
    </row>
    <row r="78" spans="1:17" x14ac:dyDescent="0.25">
      <c r="A78" s="667">
        <v>41541</v>
      </c>
      <c r="B78" s="310" t="s">
        <v>1198</v>
      </c>
      <c r="C78" s="311" t="s">
        <v>1208</v>
      </c>
      <c r="D78" s="312" t="s">
        <v>547</v>
      </c>
      <c r="E78" s="321" t="s">
        <v>648</v>
      </c>
      <c r="F78" s="321">
        <v>28</v>
      </c>
      <c r="G78" s="312" t="s">
        <v>649</v>
      </c>
      <c r="H78" s="322">
        <v>1000</v>
      </c>
      <c r="I78" s="322"/>
      <c r="J78" s="323">
        <f t="shared" si="20"/>
        <v>5460</v>
      </c>
      <c r="K78" s="324">
        <f t="shared" si="16"/>
        <v>74999.998890000003</v>
      </c>
      <c r="L78" s="323">
        <v>68119890</v>
      </c>
      <c r="M78" s="323">
        <f t="shared" si="17"/>
        <v>6811989</v>
      </c>
      <c r="N78" s="323">
        <f t="shared" si="18"/>
        <v>68119.89</v>
      </c>
      <c r="O78" s="323">
        <f t="shared" si="19"/>
        <v>74999998.890000001</v>
      </c>
      <c r="P78" s="324" t="s">
        <v>453</v>
      </c>
    </row>
    <row r="79" spans="1:17" x14ac:dyDescent="0.25">
      <c r="A79" s="667">
        <v>41542</v>
      </c>
      <c r="B79" s="310" t="s">
        <v>1209</v>
      </c>
      <c r="C79" s="311" t="s">
        <v>1210</v>
      </c>
      <c r="D79" s="312" t="s">
        <v>732</v>
      </c>
      <c r="E79" s="321" t="s">
        <v>648</v>
      </c>
      <c r="F79" s="321">
        <v>28</v>
      </c>
      <c r="G79" s="312" t="s">
        <v>649</v>
      </c>
      <c r="H79" s="322">
        <v>3500</v>
      </c>
      <c r="I79" s="322"/>
      <c r="J79" s="323">
        <f t="shared" si="20"/>
        <v>19110</v>
      </c>
      <c r="K79" s="324">
        <f t="shared" si="16"/>
        <v>70000.005569999994</v>
      </c>
      <c r="L79" s="323">
        <v>222524995</v>
      </c>
      <c r="M79" s="323">
        <f t="shared" si="17"/>
        <v>22252499.5</v>
      </c>
      <c r="N79" s="323">
        <f t="shared" si="18"/>
        <v>222524.995</v>
      </c>
      <c r="O79" s="323">
        <f t="shared" si="19"/>
        <v>245000019.495</v>
      </c>
      <c r="P79" s="324" t="s">
        <v>463</v>
      </c>
    </row>
    <row r="80" spans="1:17" x14ac:dyDescent="0.25">
      <c r="A80" s="667">
        <v>41547</v>
      </c>
      <c r="B80" s="310" t="s">
        <v>1211</v>
      </c>
      <c r="C80" s="311" t="s">
        <v>1212</v>
      </c>
      <c r="D80" s="312" t="s">
        <v>727</v>
      </c>
      <c r="E80" s="321" t="s">
        <v>648</v>
      </c>
      <c r="F80" s="321">
        <v>28</v>
      </c>
      <c r="G80" s="312" t="s">
        <v>649</v>
      </c>
      <c r="H80" s="322">
        <v>1000</v>
      </c>
      <c r="I80" s="322"/>
      <c r="J80" s="323">
        <f t="shared" si="20"/>
        <v>5460</v>
      </c>
      <c r="K80" s="324">
        <f t="shared" si="16"/>
        <v>73499.996490000005</v>
      </c>
      <c r="L80" s="323">
        <v>66757490</v>
      </c>
      <c r="M80" s="323">
        <f t="shared" si="17"/>
        <v>6675749</v>
      </c>
      <c r="N80" s="323">
        <f t="shared" si="18"/>
        <v>66757.490000000005</v>
      </c>
      <c r="O80" s="323">
        <f t="shared" si="19"/>
        <v>73499996.489999995</v>
      </c>
      <c r="P80" s="324" t="s">
        <v>449</v>
      </c>
    </row>
    <row r="81" spans="1:16" ht="16.5" thickBot="1" x14ac:dyDescent="0.3">
      <c r="A81" s="278" t="s">
        <v>306</v>
      </c>
      <c r="B81" s="279"/>
      <c r="C81" s="280"/>
      <c r="D81" s="281"/>
      <c r="E81" s="282"/>
      <c r="F81" s="282"/>
      <c r="G81" s="283"/>
      <c r="H81" s="284">
        <f>SUM(H2:H80)</f>
        <v>21604.5</v>
      </c>
      <c r="I81" s="284">
        <f>SUM(I2:I80)</f>
        <v>803</v>
      </c>
      <c r="J81" s="285">
        <f>SUM(J2:J80)</f>
        <v>294826.93000000011</v>
      </c>
      <c r="K81" s="284">
        <f>SUM(K2:K80)</f>
        <v>2424159.5633579525</v>
      </c>
      <c r="L81" s="284">
        <f>SUM(L2:L80)</f>
        <v>4959509483</v>
      </c>
      <c r="M81" s="284">
        <f>SUM(M2:M80)</f>
        <v>450241508.30000001</v>
      </c>
      <c r="N81" s="284">
        <f>SUM(N2:N80)</f>
        <v>525251.40800000017</v>
      </c>
      <c r="O81" s="284">
        <f>SUM(O2:O80)</f>
        <v>5410276242.7079983</v>
      </c>
      <c r="P81" s="286"/>
    </row>
    <row r="82" spans="1:16" x14ac:dyDescent="0.25">
      <c r="C82" s="287"/>
      <c r="D82" s="287"/>
      <c r="H82" s="288"/>
      <c r="I82" s="288"/>
      <c r="J82" s="289"/>
      <c r="K82" s="290"/>
      <c r="L82" s="291"/>
      <c r="M82" s="291"/>
      <c r="N82" s="291"/>
      <c r="O82" s="291"/>
    </row>
    <row r="83" spans="1:16" x14ac:dyDescent="0.25">
      <c r="H83" s="288"/>
      <c r="I83" s="288"/>
      <c r="J83" s="292"/>
      <c r="K83" s="290"/>
      <c r="L83" s="292"/>
      <c r="M83" s="291"/>
      <c r="N83" s="291"/>
      <c r="O83" s="291"/>
    </row>
    <row r="84" spans="1:16" x14ac:dyDescent="0.25">
      <c r="H84" s="288"/>
      <c r="I84" s="288"/>
      <c r="J84" s="291"/>
      <c r="K84" s="293"/>
      <c r="L84" s="291"/>
      <c r="M84" s="291"/>
      <c r="N84" s="291"/>
      <c r="O84" s="294" t="s">
        <v>1022</v>
      </c>
    </row>
    <row r="85" spans="1:16" x14ac:dyDescent="0.25">
      <c r="E85" s="295"/>
      <c r="H85" s="288"/>
      <c r="I85" s="288"/>
      <c r="J85" s="296"/>
      <c r="K85" s="297"/>
      <c r="L85" s="296"/>
      <c r="M85" s="291"/>
      <c r="N85" s="291"/>
      <c r="O85" s="291" t="s">
        <v>0</v>
      </c>
    </row>
    <row r="86" spans="1:16" x14ac:dyDescent="0.25">
      <c r="E86" s="295"/>
      <c r="H86" s="288"/>
      <c r="I86" s="288"/>
      <c r="J86" s="296"/>
      <c r="K86" s="298"/>
      <c r="L86" s="296"/>
      <c r="M86" s="291"/>
      <c r="N86" s="291"/>
      <c r="O86" s="291"/>
    </row>
    <row r="87" spans="1:16" x14ac:dyDescent="0.25">
      <c r="E87" s="295"/>
      <c r="H87" s="288"/>
      <c r="I87" s="288"/>
      <c r="J87" s="299"/>
      <c r="K87" s="298"/>
      <c r="L87" s="300"/>
      <c r="M87" s="291"/>
      <c r="N87" s="291"/>
      <c r="O87" s="291"/>
    </row>
    <row r="88" spans="1:16" x14ac:dyDescent="0.25">
      <c r="E88" s="295"/>
      <c r="H88" s="288"/>
      <c r="I88" s="288"/>
      <c r="J88" s="301"/>
      <c r="K88" s="298"/>
      <c r="L88" s="302"/>
      <c r="M88" s="291"/>
      <c r="N88" s="291"/>
      <c r="O88" s="291"/>
    </row>
    <row r="89" spans="1:16" x14ac:dyDescent="0.25">
      <c r="H89" s="288"/>
      <c r="I89" s="288"/>
      <c r="J89" s="398"/>
      <c r="K89" s="399"/>
      <c r="L89" s="398"/>
      <c r="M89" s="291"/>
      <c r="N89" s="291"/>
      <c r="O89" s="291"/>
    </row>
    <row r="90" spans="1:16" x14ac:dyDescent="0.25">
      <c r="H90" s="288"/>
      <c r="I90" s="288"/>
      <c r="J90" s="307"/>
      <c r="K90" s="307"/>
      <c r="L90" s="307"/>
      <c r="M90" s="291"/>
      <c r="N90" s="291"/>
      <c r="O90" s="291"/>
    </row>
    <row r="91" spans="1:16" x14ac:dyDescent="0.25">
      <c r="H91" s="288"/>
      <c r="I91" s="288"/>
      <c r="J91" s="289"/>
      <c r="K91" s="307"/>
      <c r="L91" s="289"/>
      <c r="M91" s="291"/>
      <c r="N91" s="291"/>
      <c r="O91" s="291"/>
    </row>
    <row r="92" spans="1:16" x14ac:dyDescent="0.25">
      <c r="H92" s="288"/>
      <c r="I92" s="288"/>
      <c r="J92" s="307"/>
      <c r="K92" s="307"/>
      <c r="L92" s="307"/>
      <c r="M92" s="307"/>
      <c r="N92" s="307"/>
      <c r="O92" s="307"/>
    </row>
    <row r="93" spans="1:16" x14ac:dyDescent="0.25">
      <c r="H93" s="288"/>
      <c r="I93" s="288"/>
      <c r="J93" s="307"/>
      <c r="K93" s="307"/>
      <c r="L93" s="307"/>
      <c r="M93" s="307"/>
      <c r="N93" s="307"/>
      <c r="O93" s="307"/>
    </row>
    <row r="94" spans="1:16" x14ac:dyDescent="0.25">
      <c r="H94" s="308"/>
      <c r="I94" s="308"/>
      <c r="J94" s="307"/>
      <c r="K94" s="307"/>
      <c r="L94" s="307"/>
      <c r="M94" s="307"/>
      <c r="N94" s="307"/>
      <c r="O94" s="307"/>
    </row>
    <row r="95" spans="1:16" x14ac:dyDescent="0.25">
      <c r="H95" s="308"/>
      <c r="I95" s="308"/>
      <c r="M95" s="307"/>
      <c r="N95" s="307"/>
      <c r="O95" s="307"/>
    </row>
  </sheetData>
  <pageMargins left="0.7" right="0.7" top="0.75" bottom="0.75" header="0.3" footer="0.3"/>
  <pageSetup scale="51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06"/>
  <sheetViews>
    <sheetView workbookViewId="0">
      <selection activeCell="A2" sqref="A2:A80"/>
    </sheetView>
  </sheetViews>
  <sheetFormatPr defaultRowHeight="15" x14ac:dyDescent="0.25"/>
  <cols>
    <col min="1" max="1" width="19.5703125" style="265" bestFit="1" customWidth="1"/>
    <col min="2" max="2" width="8.85546875" style="265" bestFit="1" customWidth="1"/>
    <col min="3" max="3" width="10.7109375" style="265" bestFit="1" customWidth="1"/>
    <col min="4" max="4" width="13.7109375" style="265" bestFit="1" customWidth="1"/>
    <col min="5" max="5" width="27.85546875" style="265" customWidth="1"/>
    <col min="6" max="6" width="5.7109375" style="265" customWidth="1"/>
    <col min="7" max="7" width="11" style="265" bestFit="1" customWidth="1"/>
    <col min="8" max="8" width="10.85546875" style="265" customWidth="1"/>
    <col min="9" max="9" width="11" style="265" customWidth="1"/>
    <col min="10" max="10" width="14.140625" style="265" bestFit="1" customWidth="1"/>
    <col min="11" max="11" width="17.140625" style="265" bestFit="1" customWidth="1"/>
    <col min="12" max="12" width="18.5703125" style="265" bestFit="1" customWidth="1"/>
    <col min="13" max="13" width="18" style="265" bestFit="1" customWidth="1"/>
    <col min="14" max="14" width="14" style="265" bestFit="1" customWidth="1"/>
    <col min="15" max="15" width="23.5703125" style="265" bestFit="1" customWidth="1"/>
    <col min="16" max="16" width="25.5703125" style="265" bestFit="1" customWidth="1"/>
    <col min="17" max="17" width="11.5703125" style="265" bestFit="1" customWidth="1"/>
    <col min="18" max="19" width="9.140625" style="265"/>
    <col min="20" max="20" width="16.5703125" style="265" bestFit="1" customWidth="1"/>
    <col min="21" max="23" width="9.140625" style="265" customWidth="1"/>
    <col min="24" max="24" width="21.140625" style="265" bestFit="1" customWidth="1"/>
    <col min="25" max="25" width="9.140625" style="265"/>
    <col min="26" max="26" width="12" style="265" bestFit="1" customWidth="1"/>
    <col min="27" max="28" width="9.140625" style="265"/>
    <col min="29" max="29" width="11.7109375" style="265" bestFit="1" customWidth="1"/>
    <col min="30" max="30" width="17.28515625" style="265" customWidth="1"/>
    <col min="31" max="31" width="17.140625" style="265" customWidth="1"/>
    <col min="32" max="32" width="14.28515625" style="265" customWidth="1"/>
    <col min="33" max="33" width="12" style="265" customWidth="1"/>
    <col min="34" max="34" width="15.28515625" style="265" customWidth="1"/>
    <col min="35" max="35" width="25.140625" style="265" bestFit="1" customWidth="1"/>
    <col min="36" max="38" width="9.140625" style="265"/>
    <col min="39" max="39" width="17" style="265" bestFit="1" customWidth="1"/>
    <col min="40" max="40" width="9.140625" style="265"/>
    <col min="41" max="41" width="10.85546875" style="265" bestFit="1" customWidth="1"/>
    <col min="42" max="42" width="13.5703125" style="265" bestFit="1" customWidth="1"/>
    <col min="43" max="43" width="19.28515625" style="265" hidden="1" customWidth="1"/>
    <col min="44" max="44" width="9.28515625" style="265" hidden="1" customWidth="1"/>
    <col min="45" max="45" width="10.5703125" style="265" hidden="1" customWidth="1"/>
    <col min="46" max="46" width="0" style="265" hidden="1" customWidth="1"/>
    <col min="47" max="47" width="9.42578125" style="265" bestFit="1" customWidth="1"/>
    <col min="48" max="48" width="12.85546875" style="265" bestFit="1" customWidth="1"/>
    <col min="49" max="49" width="18.7109375" style="265" bestFit="1" customWidth="1"/>
    <col min="50" max="50" width="15.7109375" style="265" bestFit="1" customWidth="1"/>
    <col min="51" max="51" width="14.42578125" style="265" hidden="1" customWidth="1"/>
    <col min="52" max="52" width="9.140625" style="265" hidden="1" customWidth="1"/>
    <col min="53" max="53" width="15.5703125" style="265" hidden="1" customWidth="1"/>
    <col min="54" max="54" width="16.5703125" style="265" bestFit="1" customWidth="1"/>
    <col min="55" max="55" width="19.140625" style="265" bestFit="1" customWidth="1"/>
    <col min="56" max="56" width="16.140625" style="265" bestFit="1" customWidth="1"/>
    <col min="57" max="16384" width="9.140625" style="265"/>
  </cols>
  <sheetData>
    <row r="1" spans="1:56" ht="18.75" customHeight="1" x14ac:dyDescent="0.25">
      <c r="A1" s="259" t="s">
        <v>82</v>
      </c>
      <c r="B1" s="260" t="s">
        <v>83</v>
      </c>
      <c r="C1" s="261" t="s">
        <v>84</v>
      </c>
      <c r="D1" s="262" t="s">
        <v>85</v>
      </c>
      <c r="E1" s="261" t="s">
        <v>3</v>
      </c>
      <c r="F1" s="259" t="s">
        <v>2</v>
      </c>
      <c r="G1" s="263" t="s">
        <v>6</v>
      </c>
      <c r="H1" s="259" t="s">
        <v>86</v>
      </c>
      <c r="I1" s="259" t="s">
        <v>87</v>
      </c>
      <c r="J1" s="259" t="s">
        <v>91</v>
      </c>
      <c r="K1" s="264" t="s">
        <v>313</v>
      </c>
      <c r="L1" s="261" t="s">
        <v>314</v>
      </c>
      <c r="M1" s="261" t="s">
        <v>5</v>
      </c>
      <c r="N1" s="261" t="s">
        <v>4</v>
      </c>
      <c r="O1" s="261" t="s">
        <v>89</v>
      </c>
      <c r="P1" s="261" t="s">
        <v>90</v>
      </c>
      <c r="T1" s="259" t="s">
        <v>82</v>
      </c>
      <c r="U1" s="260" t="s">
        <v>83</v>
      </c>
      <c r="V1" s="261" t="s">
        <v>84</v>
      </c>
      <c r="W1" s="262" t="s">
        <v>85</v>
      </c>
      <c r="X1" s="261" t="s">
        <v>3</v>
      </c>
      <c r="Y1" s="259" t="s">
        <v>2</v>
      </c>
      <c r="Z1" s="263" t="s">
        <v>6</v>
      </c>
      <c r="AA1" s="259" t="s">
        <v>86</v>
      </c>
      <c r="AB1" s="259" t="s">
        <v>87</v>
      </c>
      <c r="AC1" s="259" t="s">
        <v>91</v>
      </c>
      <c r="AD1" s="264" t="s">
        <v>313</v>
      </c>
      <c r="AE1" s="261" t="s">
        <v>314</v>
      </c>
      <c r="AF1" s="261" t="s">
        <v>5</v>
      </c>
      <c r="AG1" s="261" t="s">
        <v>4</v>
      </c>
      <c r="AH1" s="261" t="s">
        <v>89</v>
      </c>
      <c r="AI1" s="261" t="s">
        <v>90</v>
      </c>
      <c r="AM1" s="696" t="s">
        <v>2197</v>
      </c>
      <c r="AN1" s="696"/>
      <c r="AO1" s="696"/>
      <c r="AP1" s="696"/>
      <c r="AQ1" s="696"/>
      <c r="AR1" s="696"/>
      <c r="AS1" s="696"/>
      <c r="AT1" s="696"/>
      <c r="AU1" s="696"/>
      <c r="AV1" s="696"/>
      <c r="AW1" s="696"/>
      <c r="AX1" s="696"/>
      <c r="AY1" s="696"/>
      <c r="AZ1" s="696"/>
      <c r="BA1" s="696"/>
      <c r="BB1" s="696"/>
      <c r="BC1" s="696"/>
      <c r="BD1" s="696"/>
    </row>
    <row r="2" spans="1:56" x14ac:dyDescent="0.25">
      <c r="A2" s="663">
        <v>41548</v>
      </c>
      <c r="B2" s="413" t="s">
        <v>1214</v>
      </c>
      <c r="C2" s="414" t="s">
        <v>1215</v>
      </c>
      <c r="D2" s="415" t="s">
        <v>212</v>
      </c>
      <c r="E2" s="416" t="s">
        <v>72</v>
      </c>
      <c r="F2" s="417">
        <v>120</v>
      </c>
      <c r="G2" s="415" t="s">
        <v>411</v>
      </c>
      <c r="H2" s="418"/>
      <c r="I2" s="418">
        <v>20</v>
      </c>
      <c r="J2" s="419">
        <v>188.4</v>
      </c>
      <c r="K2" s="420">
        <f t="shared" ref="K2:K28" si="0">(L2/J2)*1.101</f>
        <v>16162.422866242037</v>
      </c>
      <c r="L2" s="421">
        <v>2765668</v>
      </c>
      <c r="M2" s="419">
        <f>L2*10%</f>
        <v>276566.8</v>
      </c>
      <c r="N2" s="419">
        <f>L2*0.1%</f>
        <v>2765.6680000000001</v>
      </c>
      <c r="O2" s="419">
        <f>L2+M2+N2</f>
        <v>3045000.4679999999</v>
      </c>
      <c r="P2" s="422" t="s">
        <v>416</v>
      </c>
      <c r="T2" s="309">
        <v>41551</v>
      </c>
      <c r="U2" s="310" t="s">
        <v>1219</v>
      </c>
      <c r="V2" s="311" t="s">
        <v>1220</v>
      </c>
      <c r="W2" s="312" t="s">
        <v>195</v>
      </c>
      <c r="X2" s="400" t="s">
        <v>406</v>
      </c>
      <c r="Y2" s="313">
        <v>125</v>
      </c>
      <c r="Z2" s="312" t="s">
        <v>407</v>
      </c>
      <c r="AA2" s="314"/>
      <c r="AB2" s="314">
        <v>30</v>
      </c>
      <c r="AC2" s="315">
        <v>2760.4</v>
      </c>
      <c r="AD2" s="316">
        <f>(AE2/AC2)*1.101</f>
        <v>23199.99686965657</v>
      </c>
      <c r="AE2" s="317">
        <v>58166459</v>
      </c>
      <c r="AF2" s="315">
        <f>AE2*10%</f>
        <v>5816645.9000000004</v>
      </c>
      <c r="AG2" s="315">
        <f>AE2*0.1%</f>
        <v>58166.459000000003</v>
      </c>
      <c r="AH2" s="315">
        <f>AE2+AF2+AG2</f>
        <v>64041271.358999997</v>
      </c>
      <c r="AI2" s="318" t="s">
        <v>329</v>
      </c>
      <c r="AM2" s="696" t="s">
        <v>2192</v>
      </c>
      <c r="AN2" s="696"/>
      <c r="AO2" s="696"/>
      <c r="AP2" s="696"/>
      <c r="AQ2" s="696"/>
      <c r="AR2" s="696"/>
      <c r="AS2" s="696"/>
      <c r="AT2" s="696"/>
      <c r="AU2" s="696"/>
      <c r="AV2" s="696"/>
      <c r="AW2" s="696"/>
      <c r="AX2" s="696"/>
      <c r="AY2" s="696"/>
      <c r="AZ2" s="696"/>
      <c r="BA2" s="696"/>
      <c r="BB2" s="696"/>
      <c r="BC2" s="696"/>
      <c r="BD2" s="696"/>
    </row>
    <row r="3" spans="1:56" x14ac:dyDescent="0.25">
      <c r="A3" s="663">
        <v>41549</v>
      </c>
      <c r="B3" s="413" t="s">
        <v>1216</v>
      </c>
      <c r="C3" s="414" t="s">
        <v>1217</v>
      </c>
      <c r="D3" s="415" t="s">
        <v>1218</v>
      </c>
      <c r="E3" s="417" t="s">
        <v>72</v>
      </c>
      <c r="F3" s="417">
        <v>120</v>
      </c>
      <c r="G3" s="415" t="s">
        <v>411</v>
      </c>
      <c r="H3" s="418"/>
      <c r="I3" s="418">
        <v>40</v>
      </c>
      <c r="J3" s="419">
        <v>376.8</v>
      </c>
      <c r="K3" s="420">
        <f t="shared" si="0"/>
        <v>17622.08062898089</v>
      </c>
      <c r="L3" s="421">
        <v>6030881</v>
      </c>
      <c r="M3" s="419">
        <f t="shared" ref="M3:M28" si="1">L3*10%</f>
        <v>603088.1</v>
      </c>
      <c r="N3" s="419">
        <f t="shared" ref="N3:N28" si="2">L3*0.1%</f>
        <v>6030.8810000000003</v>
      </c>
      <c r="O3" s="419">
        <f t="shared" ref="O3:O28" si="3">L3+M3+N3</f>
        <v>6639999.9809999997</v>
      </c>
      <c r="P3" s="422" t="s">
        <v>868</v>
      </c>
      <c r="T3" s="401">
        <v>41556</v>
      </c>
      <c r="U3" s="310" t="s">
        <v>1555</v>
      </c>
      <c r="V3" s="311" t="s">
        <v>1556</v>
      </c>
      <c r="W3" s="312" t="s">
        <v>331</v>
      </c>
      <c r="X3" s="313" t="s">
        <v>406</v>
      </c>
      <c r="Y3" s="313">
        <v>125</v>
      </c>
      <c r="Z3" s="312" t="s">
        <v>1118</v>
      </c>
      <c r="AA3" s="314">
        <v>1</v>
      </c>
      <c r="AB3" s="314"/>
      <c r="AC3" s="315">
        <v>10.31</v>
      </c>
      <c r="AD3" s="316">
        <f>(AE3/AC3)*1.101</f>
        <v>33030</v>
      </c>
      <c r="AE3" s="317">
        <v>309300</v>
      </c>
      <c r="AF3" s="315">
        <f>AE3*10%</f>
        <v>30930</v>
      </c>
      <c r="AG3" s="315">
        <f>AE3*0.1%</f>
        <v>309.3</v>
      </c>
      <c r="AH3" s="315">
        <f>AE3+AF3+AG3</f>
        <v>340539.3</v>
      </c>
      <c r="AI3" s="318" t="s">
        <v>1557</v>
      </c>
      <c r="AM3" s="298"/>
      <c r="AN3" s="298"/>
      <c r="AO3" s="298"/>
      <c r="AP3" s="298"/>
      <c r="AQ3" s="298"/>
      <c r="AR3" s="298"/>
      <c r="AS3" s="298"/>
      <c r="AT3" s="298"/>
      <c r="AU3" s="298"/>
      <c r="AV3" s="298"/>
      <c r="AW3" s="298"/>
      <c r="AX3" s="298"/>
      <c r="AY3" s="298"/>
      <c r="AZ3" s="298"/>
      <c r="BA3" s="298"/>
      <c r="BB3" s="298"/>
      <c r="BC3" s="298"/>
      <c r="BD3" s="298"/>
    </row>
    <row r="4" spans="1:56" ht="15.75" x14ac:dyDescent="0.25">
      <c r="A4" s="663">
        <v>41551</v>
      </c>
      <c r="B4" s="413" t="s">
        <v>1219</v>
      </c>
      <c r="C4" s="414" t="s">
        <v>1220</v>
      </c>
      <c r="D4" s="415" t="s">
        <v>195</v>
      </c>
      <c r="E4" s="417" t="s">
        <v>406</v>
      </c>
      <c r="F4" s="417">
        <v>125</v>
      </c>
      <c r="G4" s="415" t="s">
        <v>407</v>
      </c>
      <c r="H4" s="418"/>
      <c r="I4" s="418">
        <v>30</v>
      </c>
      <c r="J4" s="419">
        <v>2760.4</v>
      </c>
      <c r="K4" s="420">
        <f t="shared" si="0"/>
        <v>23199.99686965657</v>
      </c>
      <c r="L4" s="421">
        <v>58166459</v>
      </c>
      <c r="M4" s="419">
        <f t="shared" si="1"/>
        <v>5816645.9000000004</v>
      </c>
      <c r="N4" s="419">
        <f t="shared" si="2"/>
        <v>58166.459000000003</v>
      </c>
      <c r="O4" s="419">
        <f t="shared" si="3"/>
        <v>64041271.358999997</v>
      </c>
      <c r="P4" s="422" t="s">
        <v>329</v>
      </c>
      <c r="T4" s="309">
        <v>41578</v>
      </c>
      <c r="U4" s="310" t="s">
        <v>1713</v>
      </c>
      <c r="V4" s="311" t="s">
        <v>1711</v>
      </c>
      <c r="W4" s="312" t="s">
        <v>430</v>
      </c>
      <c r="X4" s="313" t="s">
        <v>406</v>
      </c>
      <c r="Y4" s="313">
        <v>125</v>
      </c>
      <c r="Z4" s="312" t="s">
        <v>407</v>
      </c>
      <c r="AA4" s="314"/>
      <c r="AB4" s="314">
        <v>2</v>
      </c>
      <c r="AC4" s="315">
        <v>198.95</v>
      </c>
      <c r="AD4" s="316">
        <f>(AE4/AC4)*1.101</f>
        <v>28075.5</v>
      </c>
      <c r="AE4" s="317">
        <v>5073225</v>
      </c>
      <c r="AF4" s="315">
        <f>AE4*10%</f>
        <v>507322.5</v>
      </c>
      <c r="AG4" s="315">
        <f>AE4*0.1%</f>
        <v>5073.2250000000004</v>
      </c>
      <c r="AH4" s="315">
        <f>AE4+AF4+AG4</f>
        <v>5585620.7249999996</v>
      </c>
      <c r="AI4" s="318" t="s">
        <v>1715</v>
      </c>
      <c r="AM4" s="697" t="s">
        <v>82</v>
      </c>
      <c r="AN4" s="699" t="s">
        <v>83</v>
      </c>
      <c r="AO4" s="701" t="s">
        <v>84</v>
      </c>
      <c r="AP4" s="701" t="s">
        <v>85</v>
      </c>
      <c r="AR4" s="699" t="s">
        <v>87</v>
      </c>
      <c r="AU4" s="699" t="s">
        <v>87</v>
      </c>
      <c r="AV4" s="259" t="s">
        <v>91</v>
      </c>
      <c r="AW4" s="703" t="s">
        <v>2194</v>
      </c>
      <c r="AX4" s="703"/>
      <c r="AY4" s="579" t="e">
        <f>#REF!*10%</f>
        <v>#REF!</v>
      </c>
      <c r="AZ4" s="579"/>
      <c r="BA4" s="405" t="e">
        <f>#REF!+AY4+AZ4</f>
        <v>#REF!</v>
      </c>
      <c r="BB4" s="703" t="s">
        <v>2195</v>
      </c>
      <c r="BC4" s="703"/>
      <c r="BD4" s="704" t="s">
        <v>2191</v>
      </c>
    </row>
    <row r="5" spans="1:56" ht="15.75" x14ac:dyDescent="0.25">
      <c r="A5" s="663">
        <v>41551</v>
      </c>
      <c r="B5" s="413" t="s">
        <v>1221</v>
      </c>
      <c r="C5" s="414" t="s">
        <v>1222</v>
      </c>
      <c r="D5" s="415" t="s">
        <v>316</v>
      </c>
      <c r="E5" s="417" t="s">
        <v>72</v>
      </c>
      <c r="F5" s="417">
        <v>120</v>
      </c>
      <c r="G5" s="415" t="s">
        <v>411</v>
      </c>
      <c r="H5" s="418"/>
      <c r="I5" s="418">
        <v>20</v>
      </c>
      <c r="J5" s="419">
        <v>188.4</v>
      </c>
      <c r="K5" s="420">
        <f t="shared" si="0"/>
        <v>16162.422866242037</v>
      </c>
      <c r="L5" s="421">
        <v>2765668</v>
      </c>
      <c r="M5" s="419">
        <f t="shared" si="1"/>
        <v>276566.8</v>
      </c>
      <c r="N5" s="419">
        <f t="shared" si="2"/>
        <v>2765.6680000000001</v>
      </c>
      <c r="O5" s="419">
        <f t="shared" si="3"/>
        <v>3045000.4679999999</v>
      </c>
      <c r="P5" s="422" t="s">
        <v>416</v>
      </c>
      <c r="T5" s="309"/>
      <c r="U5" s="310"/>
      <c r="V5" s="311"/>
      <c r="W5" s="312"/>
      <c r="X5" s="313"/>
      <c r="Y5" s="313"/>
      <c r="Z5" s="312"/>
      <c r="AA5" s="314"/>
      <c r="AB5" s="314"/>
      <c r="AC5" s="512">
        <f>SUM(AC2:AC4)</f>
        <v>2969.66</v>
      </c>
      <c r="AD5" s="316"/>
      <c r="AE5" s="512">
        <f>SUM(AE2:AE4)</f>
        <v>63548984</v>
      </c>
      <c r="AF5" s="315"/>
      <c r="AG5" s="315"/>
      <c r="AH5" s="315"/>
      <c r="AI5" s="318"/>
      <c r="AM5" s="698"/>
      <c r="AN5" s="700"/>
      <c r="AO5" s="702"/>
      <c r="AP5" s="702"/>
      <c r="AQ5" s="585" t="s">
        <v>86</v>
      </c>
      <c r="AR5" s="700"/>
      <c r="AU5" s="700"/>
      <c r="AV5" s="586" t="s">
        <v>2196</v>
      </c>
      <c r="AW5" s="587" t="s">
        <v>2190</v>
      </c>
      <c r="AX5" s="588" t="s">
        <v>314</v>
      </c>
      <c r="AY5" s="319" t="e">
        <f>#REF!*10%</f>
        <v>#REF!</v>
      </c>
      <c r="AZ5" s="319"/>
      <c r="BA5" s="319" t="e">
        <f>#REF!+AY5+AZ5</f>
        <v>#REF!</v>
      </c>
      <c r="BB5" s="587" t="s">
        <v>2190</v>
      </c>
      <c r="BC5" s="588" t="s">
        <v>314</v>
      </c>
      <c r="BD5" s="705"/>
    </row>
    <row r="6" spans="1:56" x14ac:dyDescent="0.25">
      <c r="A6" s="663">
        <v>41551</v>
      </c>
      <c r="B6" s="413" t="s">
        <v>1221</v>
      </c>
      <c r="C6" s="414" t="s">
        <v>1222</v>
      </c>
      <c r="D6" s="415" t="s">
        <v>316</v>
      </c>
      <c r="E6" s="417" t="s">
        <v>72</v>
      </c>
      <c r="F6" s="417">
        <v>120</v>
      </c>
      <c r="G6" s="415" t="s">
        <v>1223</v>
      </c>
      <c r="H6" s="418"/>
      <c r="I6" s="418">
        <v>8</v>
      </c>
      <c r="J6" s="419">
        <v>198</v>
      </c>
      <c r="K6" s="420">
        <f t="shared" si="0"/>
        <v>13151.517287878789</v>
      </c>
      <c r="L6" s="421">
        <v>2365123</v>
      </c>
      <c r="M6" s="419">
        <f t="shared" si="1"/>
        <v>236512.30000000002</v>
      </c>
      <c r="N6" s="419">
        <f t="shared" si="2"/>
        <v>2365.123</v>
      </c>
      <c r="O6" s="419">
        <f t="shared" si="3"/>
        <v>2604000.423</v>
      </c>
      <c r="P6" s="422" t="s">
        <v>416</v>
      </c>
      <c r="T6" s="309">
        <v>41568</v>
      </c>
      <c r="U6" s="310" t="s">
        <v>1577</v>
      </c>
      <c r="V6" s="311" t="s">
        <v>1578</v>
      </c>
      <c r="W6" s="312" t="s">
        <v>356</v>
      </c>
      <c r="X6" s="313" t="s">
        <v>1579</v>
      </c>
      <c r="Y6" s="313">
        <v>80</v>
      </c>
      <c r="Z6" s="312" t="s">
        <v>359</v>
      </c>
      <c r="AA6" s="314">
        <v>2</v>
      </c>
      <c r="AB6" s="314"/>
      <c r="AC6" s="315">
        <v>41.96</v>
      </c>
      <c r="AD6" s="316">
        <f>(AE6/AC6)*1.101</f>
        <v>16515</v>
      </c>
      <c r="AE6" s="317">
        <v>629400</v>
      </c>
      <c r="AF6" s="315">
        <f>AE6*10%</f>
        <v>62940</v>
      </c>
      <c r="AG6" s="315">
        <f>AE6*0.1%</f>
        <v>629.4</v>
      </c>
      <c r="AH6" s="315">
        <f>AE6+AF6+AG6</f>
        <v>692969.4</v>
      </c>
      <c r="AI6" s="318" t="s">
        <v>355</v>
      </c>
      <c r="AM6" s="526">
        <v>41558</v>
      </c>
      <c r="AN6" s="527" t="s">
        <v>1605</v>
      </c>
      <c r="AO6" s="528" t="s">
        <v>1603</v>
      </c>
      <c r="AP6" s="527" t="s">
        <v>348</v>
      </c>
      <c r="AQ6" s="529" t="s">
        <v>1604</v>
      </c>
      <c r="AR6" s="529">
        <v>60</v>
      </c>
      <c r="AS6" s="527" t="s">
        <v>423</v>
      </c>
      <c r="AT6" s="530"/>
      <c r="AU6" s="530">
        <v>15</v>
      </c>
      <c r="AV6" s="531">
        <v>2237.6</v>
      </c>
      <c r="AW6" s="551">
        <f>AX6/AV6</f>
        <v>28054.54996424741</v>
      </c>
      <c r="AX6" s="533">
        <v>62774861</v>
      </c>
      <c r="AY6" s="531">
        <f t="shared" ref="AY6:AY31" si="4">AX6*10%</f>
        <v>6277486.1000000006</v>
      </c>
      <c r="AZ6" s="531"/>
      <c r="BA6" s="531">
        <f t="shared" ref="BA6:BA31" si="5">AX6+AY6+AZ6</f>
        <v>69052347.099999994</v>
      </c>
      <c r="BB6" s="596">
        <v>29457.279999999999</v>
      </c>
      <c r="BC6" s="600">
        <f>AV6*BB6</f>
        <v>65913609.727999993</v>
      </c>
      <c r="BD6" s="601">
        <f>BC6-AX6</f>
        <v>3138748.7279999927</v>
      </c>
    </row>
    <row r="7" spans="1:56" x14ac:dyDescent="0.25">
      <c r="A7" s="664">
        <v>41555</v>
      </c>
      <c r="B7" s="431" t="s">
        <v>1552</v>
      </c>
      <c r="C7" s="432" t="s">
        <v>1553</v>
      </c>
      <c r="D7" s="433" t="s">
        <v>321</v>
      </c>
      <c r="E7" s="434" t="s">
        <v>56</v>
      </c>
      <c r="F7" s="434">
        <v>150</v>
      </c>
      <c r="G7" s="433" t="s">
        <v>1536</v>
      </c>
      <c r="H7" s="435">
        <v>4</v>
      </c>
      <c r="I7" s="435"/>
      <c r="J7" s="436">
        <v>198.88</v>
      </c>
      <c r="K7" s="441">
        <f t="shared" si="0"/>
        <v>31378.5</v>
      </c>
      <c r="L7" s="438">
        <v>5668080</v>
      </c>
      <c r="M7" s="436">
        <f t="shared" si="1"/>
        <v>566808</v>
      </c>
      <c r="N7" s="436">
        <f t="shared" si="2"/>
        <v>5668.08</v>
      </c>
      <c r="O7" s="436">
        <f t="shared" si="3"/>
        <v>6240556.0800000001</v>
      </c>
      <c r="P7" s="440" t="s">
        <v>1554</v>
      </c>
      <c r="T7" s="309"/>
      <c r="U7" s="310"/>
      <c r="V7" s="311"/>
      <c r="W7" s="312"/>
      <c r="X7" s="313"/>
      <c r="Y7" s="313"/>
      <c r="Z7" s="312"/>
      <c r="AA7" s="314"/>
      <c r="AB7" s="314"/>
      <c r="AC7" s="315"/>
      <c r="AD7" s="316"/>
      <c r="AE7" s="317"/>
      <c r="AF7" s="315"/>
      <c r="AG7" s="315"/>
      <c r="AH7" s="315"/>
      <c r="AI7" s="318"/>
      <c r="AM7" s="526">
        <v>41563</v>
      </c>
      <c r="AN7" s="527" t="s">
        <v>1613</v>
      </c>
      <c r="AO7" s="528" t="s">
        <v>1614</v>
      </c>
      <c r="AP7" s="527" t="s">
        <v>348</v>
      </c>
      <c r="AQ7" s="529" t="s">
        <v>1604</v>
      </c>
      <c r="AR7" s="529">
        <v>60</v>
      </c>
      <c r="AS7" s="527" t="s">
        <v>423</v>
      </c>
      <c r="AT7" s="530"/>
      <c r="AU7" s="530">
        <v>36</v>
      </c>
      <c r="AV7" s="531">
        <v>5367.3</v>
      </c>
      <c r="AW7" s="551">
        <f t="shared" ref="AW7:AW59" si="6">AX7/AV7</f>
        <v>28054.549959942615</v>
      </c>
      <c r="AX7" s="533">
        <v>150577186</v>
      </c>
      <c r="AY7" s="531">
        <f t="shared" si="4"/>
        <v>15057718.600000001</v>
      </c>
      <c r="AZ7" s="531"/>
      <c r="BA7" s="531">
        <f t="shared" si="5"/>
        <v>165634904.59999999</v>
      </c>
      <c r="BB7" s="596">
        <v>29457.279999999999</v>
      </c>
      <c r="BC7" s="600">
        <f t="shared" ref="BC7:BC31" si="7">AV7*BB7</f>
        <v>158106058.94400001</v>
      </c>
      <c r="BD7" s="601">
        <f t="shared" ref="BD7:BD31" si="8">BC7-AX7</f>
        <v>7528872.9440000057</v>
      </c>
    </row>
    <row r="8" spans="1:56" x14ac:dyDescent="0.25">
      <c r="A8" s="664">
        <v>41556</v>
      </c>
      <c r="B8" s="431" t="s">
        <v>1555</v>
      </c>
      <c r="C8" s="432" t="s">
        <v>1556</v>
      </c>
      <c r="D8" s="433" t="s">
        <v>331</v>
      </c>
      <c r="E8" s="434" t="s">
        <v>406</v>
      </c>
      <c r="F8" s="434">
        <v>125</v>
      </c>
      <c r="G8" s="433" t="s">
        <v>1118</v>
      </c>
      <c r="H8" s="435">
        <v>1</v>
      </c>
      <c r="I8" s="435"/>
      <c r="J8" s="436">
        <v>10.31</v>
      </c>
      <c r="K8" s="441">
        <f t="shared" si="0"/>
        <v>33030</v>
      </c>
      <c r="L8" s="438">
        <v>309300</v>
      </c>
      <c r="M8" s="436">
        <f t="shared" si="1"/>
        <v>30930</v>
      </c>
      <c r="N8" s="436">
        <f t="shared" si="2"/>
        <v>309.3</v>
      </c>
      <c r="O8" s="436">
        <f t="shared" si="3"/>
        <v>340539.3</v>
      </c>
      <c r="P8" s="440" t="s">
        <v>1557</v>
      </c>
      <c r="T8" s="309">
        <v>41567</v>
      </c>
      <c r="U8" s="310" t="s">
        <v>1623</v>
      </c>
      <c r="V8" s="311" t="s">
        <v>1624</v>
      </c>
      <c r="W8" s="312" t="s">
        <v>1635</v>
      </c>
      <c r="X8" s="313" t="s">
        <v>631</v>
      </c>
      <c r="Y8" s="313">
        <v>60</v>
      </c>
      <c r="Z8" s="312" t="s">
        <v>423</v>
      </c>
      <c r="AA8" s="314"/>
      <c r="AB8" s="314">
        <v>23</v>
      </c>
      <c r="AC8" s="315">
        <v>3413.2</v>
      </c>
      <c r="AD8" s="320">
        <f t="shared" ref="AD8:AD53" si="9">AE8/AC8*1.1</f>
        <v>30860.004980663314</v>
      </c>
      <c r="AE8" s="317">
        <v>95755790</v>
      </c>
      <c r="AF8" s="315">
        <f t="shared" ref="AF8:AF53" si="10">AE8*10%</f>
        <v>9575579</v>
      </c>
      <c r="AG8" s="315"/>
      <c r="AH8" s="315">
        <f t="shared" ref="AH8:AH53" si="11">AE8+AF8+AG8</f>
        <v>105331369</v>
      </c>
      <c r="AI8" s="318" t="s">
        <v>633</v>
      </c>
      <c r="AM8" s="526">
        <v>41565</v>
      </c>
      <c r="AN8" s="527" t="s">
        <v>1621</v>
      </c>
      <c r="AO8" s="528" t="s">
        <v>1622</v>
      </c>
      <c r="AP8" s="527" t="s">
        <v>348</v>
      </c>
      <c r="AQ8" s="529" t="s">
        <v>1604</v>
      </c>
      <c r="AR8" s="529">
        <v>60</v>
      </c>
      <c r="AS8" s="527" t="s">
        <v>423</v>
      </c>
      <c r="AT8" s="530"/>
      <c r="AU8" s="530">
        <v>36</v>
      </c>
      <c r="AV8" s="531">
        <v>5331.95</v>
      </c>
      <c r="AW8" s="551">
        <f t="shared" si="6"/>
        <v>28054.550023912452</v>
      </c>
      <c r="AX8" s="533">
        <v>149585458</v>
      </c>
      <c r="AY8" s="531">
        <f t="shared" si="4"/>
        <v>14958545.800000001</v>
      </c>
      <c r="AZ8" s="531"/>
      <c r="BA8" s="531">
        <f t="shared" si="5"/>
        <v>164544003.80000001</v>
      </c>
      <c r="BB8" s="596">
        <v>29457.279999999999</v>
      </c>
      <c r="BC8" s="600">
        <f t="shared" si="7"/>
        <v>157064744.09599999</v>
      </c>
      <c r="BD8" s="601">
        <f t="shared" si="8"/>
        <v>7479286.0959999859</v>
      </c>
    </row>
    <row r="9" spans="1:56" x14ac:dyDescent="0.25">
      <c r="A9" s="664">
        <v>41556</v>
      </c>
      <c r="B9" s="431" t="s">
        <v>1558</v>
      </c>
      <c r="C9" s="432" t="s">
        <v>1559</v>
      </c>
      <c r="D9" s="433" t="s">
        <v>334</v>
      </c>
      <c r="E9" s="434" t="s">
        <v>1560</v>
      </c>
      <c r="F9" s="434">
        <v>53</v>
      </c>
      <c r="G9" s="433" t="s">
        <v>324</v>
      </c>
      <c r="H9" s="435">
        <v>720</v>
      </c>
      <c r="I9" s="435"/>
      <c r="J9" s="436">
        <v>9453.6</v>
      </c>
      <c r="K9" s="441">
        <f t="shared" si="0"/>
        <v>3669.9962731657779</v>
      </c>
      <c r="L9" s="438">
        <v>31511968</v>
      </c>
      <c r="M9" s="436">
        <f t="shared" si="1"/>
        <v>3151196.8000000003</v>
      </c>
      <c r="N9" s="436">
        <f>L9*-2%</f>
        <v>-630239.36</v>
      </c>
      <c r="O9" s="436">
        <f t="shared" si="3"/>
        <v>34032925.439999998</v>
      </c>
      <c r="P9" s="440" t="s">
        <v>1561</v>
      </c>
      <c r="T9" s="309">
        <v>41567</v>
      </c>
      <c r="U9" s="310" t="s">
        <v>1625</v>
      </c>
      <c r="V9" s="311" t="s">
        <v>1626</v>
      </c>
      <c r="W9" s="312" t="s">
        <v>1635</v>
      </c>
      <c r="X9" s="313" t="s">
        <v>631</v>
      </c>
      <c r="Y9" s="313">
        <v>60</v>
      </c>
      <c r="Z9" s="312" t="s">
        <v>423</v>
      </c>
      <c r="AA9" s="314"/>
      <c r="AB9" s="314">
        <v>36</v>
      </c>
      <c r="AC9" s="315">
        <v>5202.95</v>
      </c>
      <c r="AD9" s="320">
        <f t="shared" si="9"/>
        <v>30860.005016384941</v>
      </c>
      <c r="AE9" s="317">
        <v>145966421</v>
      </c>
      <c r="AF9" s="315">
        <f t="shared" si="10"/>
        <v>14596642.100000001</v>
      </c>
      <c r="AG9" s="315"/>
      <c r="AH9" s="315">
        <f t="shared" si="11"/>
        <v>160563063.09999999</v>
      </c>
      <c r="AI9" s="318" t="s">
        <v>633</v>
      </c>
      <c r="AM9" s="526">
        <v>41570</v>
      </c>
      <c r="AN9" s="527" t="s">
        <v>1654</v>
      </c>
      <c r="AO9" s="528" t="s">
        <v>1656</v>
      </c>
      <c r="AP9" s="527" t="s">
        <v>348</v>
      </c>
      <c r="AQ9" s="529" t="s">
        <v>1604</v>
      </c>
      <c r="AR9" s="529">
        <v>60</v>
      </c>
      <c r="AS9" s="527" t="s">
        <v>423</v>
      </c>
      <c r="AT9" s="530"/>
      <c r="AU9" s="530">
        <v>36</v>
      </c>
      <c r="AV9" s="531">
        <v>5508.7</v>
      </c>
      <c r="AW9" s="551">
        <f t="shared" si="6"/>
        <v>28054.550075335381</v>
      </c>
      <c r="AX9" s="533">
        <v>154544100</v>
      </c>
      <c r="AY9" s="531">
        <f t="shared" si="4"/>
        <v>15454410</v>
      </c>
      <c r="AZ9" s="531"/>
      <c r="BA9" s="531">
        <f t="shared" si="5"/>
        <v>169998510</v>
      </c>
      <c r="BB9" s="596">
        <v>29457.279999999999</v>
      </c>
      <c r="BC9" s="600">
        <f t="shared" si="7"/>
        <v>162271318.336</v>
      </c>
      <c r="BD9" s="601">
        <f t="shared" si="8"/>
        <v>7727218.3359999955</v>
      </c>
    </row>
    <row r="10" spans="1:56" x14ac:dyDescent="0.25">
      <c r="A10" s="664">
        <v>41558</v>
      </c>
      <c r="B10" s="431" t="s">
        <v>1562</v>
      </c>
      <c r="C10" s="432" t="s">
        <v>1563</v>
      </c>
      <c r="D10" s="433" t="s">
        <v>349</v>
      </c>
      <c r="E10" s="434" t="s">
        <v>1560</v>
      </c>
      <c r="F10" s="434">
        <v>53</v>
      </c>
      <c r="G10" s="433" t="s">
        <v>324</v>
      </c>
      <c r="H10" s="435">
        <v>420</v>
      </c>
      <c r="I10" s="435"/>
      <c r="J10" s="436">
        <v>5514.6</v>
      </c>
      <c r="K10" s="441">
        <f t="shared" si="0"/>
        <v>3669.9964062669997</v>
      </c>
      <c r="L10" s="438">
        <v>18381982</v>
      </c>
      <c r="M10" s="436">
        <f t="shared" si="1"/>
        <v>1838198.2000000002</v>
      </c>
      <c r="N10" s="436">
        <f t="shared" si="2"/>
        <v>18381.982</v>
      </c>
      <c r="O10" s="436">
        <f t="shared" si="3"/>
        <v>20238562.182</v>
      </c>
      <c r="P10" s="440" t="s">
        <v>1561</v>
      </c>
      <c r="T10" s="309">
        <v>41567</v>
      </c>
      <c r="U10" s="310" t="s">
        <v>1627</v>
      </c>
      <c r="V10" s="311" t="s">
        <v>1628</v>
      </c>
      <c r="W10" s="312" t="s">
        <v>1635</v>
      </c>
      <c r="X10" s="313" t="s">
        <v>631</v>
      </c>
      <c r="Y10" s="313">
        <v>60</v>
      </c>
      <c r="Z10" s="312" t="s">
        <v>423</v>
      </c>
      <c r="AA10" s="314"/>
      <c r="AB10" s="314">
        <v>36</v>
      </c>
      <c r="AC10" s="315">
        <v>5430.15</v>
      </c>
      <c r="AD10" s="320">
        <f t="shared" si="9"/>
        <v>30860.005064316829</v>
      </c>
      <c r="AE10" s="317">
        <v>152340415</v>
      </c>
      <c r="AF10" s="315">
        <f t="shared" si="10"/>
        <v>15234041.5</v>
      </c>
      <c r="AG10" s="315"/>
      <c r="AH10" s="315">
        <f t="shared" si="11"/>
        <v>167574456.5</v>
      </c>
      <c r="AI10" s="318" t="s">
        <v>633</v>
      </c>
      <c r="AM10" s="526">
        <v>41570</v>
      </c>
      <c r="AN10" s="527" t="s">
        <v>1657</v>
      </c>
      <c r="AO10" s="528" t="s">
        <v>1658</v>
      </c>
      <c r="AP10" s="527" t="s">
        <v>348</v>
      </c>
      <c r="AQ10" s="529" t="s">
        <v>1604</v>
      </c>
      <c r="AR10" s="529">
        <v>60</v>
      </c>
      <c r="AS10" s="527" t="s">
        <v>423</v>
      </c>
      <c r="AT10" s="530"/>
      <c r="AU10" s="530">
        <v>36</v>
      </c>
      <c r="AV10" s="531">
        <v>5566.35</v>
      </c>
      <c r="AW10" s="551">
        <f t="shared" si="6"/>
        <v>28054.549929487006</v>
      </c>
      <c r="AX10" s="533">
        <v>156161444</v>
      </c>
      <c r="AY10" s="531">
        <f t="shared" si="4"/>
        <v>15616144.4</v>
      </c>
      <c r="AZ10" s="531"/>
      <c r="BA10" s="531">
        <f t="shared" si="5"/>
        <v>171777588.40000001</v>
      </c>
      <c r="BB10" s="596">
        <v>29457.279999999999</v>
      </c>
      <c r="BC10" s="600">
        <f t="shared" si="7"/>
        <v>163969530.528</v>
      </c>
      <c r="BD10" s="601">
        <f t="shared" si="8"/>
        <v>7808086.5279999971</v>
      </c>
    </row>
    <row r="11" spans="1:56" x14ac:dyDescent="0.25">
      <c r="A11" s="664">
        <v>41558</v>
      </c>
      <c r="B11" s="431" t="s">
        <v>1564</v>
      </c>
      <c r="C11" s="432" t="s">
        <v>1565</v>
      </c>
      <c r="D11" s="433" t="s">
        <v>349</v>
      </c>
      <c r="E11" s="434" t="s">
        <v>1566</v>
      </c>
      <c r="F11" s="434">
        <v>58</v>
      </c>
      <c r="G11" s="433" t="s">
        <v>344</v>
      </c>
      <c r="H11" s="435">
        <v>340</v>
      </c>
      <c r="I11" s="435"/>
      <c r="J11" s="436">
        <v>6409</v>
      </c>
      <c r="K11" s="441">
        <f t="shared" si="0"/>
        <v>3669.9963351536903</v>
      </c>
      <c r="L11" s="438">
        <v>21363312</v>
      </c>
      <c r="M11" s="436">
        <f t="shared" si="1"/>
        <v>2136331.2000000002</v>
      </c>
      <c r="N11" s="436">
        <f>L11*-2%</f>
        <v>-427266.24</v>
      </c>
      <c r="O11" s="436">
        <f t="shared" si="3"/>
        <v>23072376.960000001</v>
      </c>
      <c r="P11" s="440" t="s">
        <v>1561</v>
      </c>
      <c r="T11" s="309">
        <v>41568</v>
      </c>
      <c r="U11" s="310" t="s">
        <v>1629</v>
      </c>
      <c r="V11" s="311" t="s">
        <v>1630</v>
      </c>
      <c r="W11" s="312" t="s">
        <v>1635</v>
      </c>
      <c r="X11" s="313" t="s">
        <v>631</v>
      </c>
      <c r="Y11" s="313">
        <v>60</v>
      </c>
      <c r="Z11" s="312" t="s">
        <v>423</v>
      </c>
      <c r="AA11" s="314"/>
      <c r="AB11" s="314">
        <v>36</v>
      </c>
      <c r="AC11" s="315">
        <v>5376.2</v>
      </c>
      <c r="AD11" s="320">
        <f t="shared" si="9"/>
        <v>30860.005059335592</v>
      </c>
      <c r="AE11" s="317">
        <v>150826872</v>
      </c>
      <c r="AF11" s="315">
        <f t="shared" si="10"/>
        <v>15082687.200000001</v>
      </c>
      <c r="AG11" s="315"/>
      <c r="AH11" s="315">
        <f t="shared" si="11"/>
        <v>165909559.19999999</v>
      </c>
      <c r="AI11" s="318" t="s">
        <v>633</v>
      </c>
      <c r="AM11" s="526">
        <v>41571</v>
      </c>
      <c r="AN11" s="527" t="s">
        <v>1661</v>
      </c>
      <c r="AO11" s="528" t="s">
        <v>1662</v>
      </c>
      <c r="AP11" s="527" t="s">
        <v>348</v>
      </c>
      <c r="AQ11" s="529" t="s">
        <v>1604</v>
      </c>
      <c r="AR11" s="529">
        <v>60</v>
      </c>
      <c r="AS11" s="527" t="s">
        <v>423</v>
      </c>
      <c r="AT11" s="530"/>
      <c r="AU11" s="530">
        <v>24</v>
      </c>
      <c r="AV11" s="531">
        <v>3676.4</v>
      </c>
      <c r="AW11" s="551">
        <f t="shared" si="6"/>
        <v>28054.550103361984</v>
      </c>
      <c r="AX11" s="533">
        <v>103139748</v>
      </c>
      <c r="AY11" s="531">
        <f t="shared" si="4"/>
        <v>10313974.800000001</v>
      </c>
      <c r="AZ11" s="531"/>
      <c r="BA11" s="531">
        <f t="shared" si="5"/>
        <v>113453722.8</v>
      </c>
      <c r="BB11" s="596">
        <v>29457.279999999999</v>
      </c>
      <c r="BC11" s="600">
        <f t="shared" si="7"/>
        <v>108296744.192</v>
      </c>
      <c r="BD11" s="601">
        <f t="shared" si="8"/>
        <v>5156996.1920000017</v>
      </c>
    </row>
    <row r="12" spans="1:56" x14ac:dyDescent="0.25">
      <c r="A12" s="664">
        <v>41558</v>
      </c>
      <c r="B12" s="431" t="s">
        <v>1564</v>
      </c>
      <c r="C12" s="432" t="s">
        <v>1565</v>
      </c>
      <c r="D12" s="433" t="s">
        <v>349</v>
      </c>
      <c r="E12" s="434" t="s">
        <v>1560</v>
      </c>
      <c r="F12" s="434">
        <v>53</v>
      </c>
      <c r="G12" s="433" t="s">
        <v>324</v>
      </c>
      <c r="H12" s="435">
        <v>340</v>
      </c>
      <c r="I12" s="435"/>
      <c r="J12" s="436">
        <v>4464.2</v>
      </c>
      <c r="K12" s="441">
        <f t="shared" si="0"/>
        <v>3669.9963827785491</v>
      </c>
      <c r="L12" s="438">
        <v>14880652</v>
      </c>
      <c r="M12" s="436">
        <f t="shared" si="1"/>
        <v>1488065.2000000002</v>
      </c>
      <c r="N12" s="436">
        <f>L12*-2%</f>
        <v>-297613.03999999998</v>
      </c>
      <c r="O12" s="436">
        <f t="shared" si="3"/>
        <v>16071104.16</v>
      </c>
      <c r="P12" s="440" t="s">
        <v>1561</v>
      </c>
      <c r="T12" s="309">
        <v>41568</v>
      </c>
      <c r="U12" s="310" t="s">
        <v>1631</v>
      </c>
      <c r="V12" s="311" t="s">
        <v>1632</v>
      </c>
      <c r="W12" s="312" t="s">
        <v>1635</v>
      </c>
      <c r="X12" s="313" t="s">
        <v>631</v>
      </c>
      <c r="Y12" s="313">
        <v>60</v>
      </c>
      <c r="Z12" s="312" t="s">
        <v>423</v>
      </c>
      <c r="AA12" s="314"/>
      <c r="AB12" s="314">
        <v>36</v>
      </c>
      <c r="AC12" s="315">
        <v>5251.05</v>
      </c>
      <c r="AD12" s="320">
        <f t="shared" si="9"/>
        <v>30860.005046609727</v>
      </c>
      <c r="AE12" s="317">
        <v>147315845</v>
      </c>
      <c r="AF12" s="315">
        <f t="shared" si="10"/>
        <v>14731584.5</v>
      </c>
      <c r="AG12" s="315"/>
      <c r="AH12" s="315">
        <f t="shared" si="11"/>
        <v>162047429.5</v>
      </c>
      <c r="AI12" s="318" t="s">
        <v>633</v>
      </c>
      <c r="AM12" s="526">
        <v>41571</v>
      </c>
      <c r="AN12" s="527" t="s">
        <v>1664</v>
      </c>
      <c r="AO12" s="528" t="s">
        <v>1663</v>
      </c>
      <c r="AP12" s="527" t="s">
        <v>348</v>
      </c>
      <c r="AQ12" s="529" t="s">
        <v>1604</v>
      </c>
      <c r="AR12" s="529">
        <v>60</v>
      </c>
      <c r="AS12" s="527" t="s">
        <v>423</v>
      </c>
      <c r="AT12" s="530"/>
      <c r="AU12" s="530">
        <v>36</v>
      </c>
      <c r="AV12" s="531">
        <v>5574.1</v>
      </c>
      <c r="AW12" s="551">
        <f t="shared" si="6"/>
        <v>28054.549972192817</v>
      </c>
      <c r="AX12" s="533">
        <v>156378867</v>
      </c>
      <c r="AY12" s="531">
        <f t="shared" si="4"/>
        <v>15637886.700000001</v>
      </c>
      <c r="AZ12" s="531"/>
      <c r="BA12" s="531">
        <f t="shared" si="5"/>
        <v>172016753.69999999</v>
      </c>
      <c r="BB12" s="596">
        <v>29457.279999999999</v>
      </c>
      <c r="BC12" s="600">
        <f t="shared" si="7"/>
        <v>164197824.44800001</v>
      </c>
      <c r="BD12" s="601">
        <f t="shared" si="8"/>
        <v>7818957.4480000138</v>
      </c>
    </row>
    <row r="13" spans="1:56" x14ac:dyDescent="0.25">
      <c r="A13" s="665">
        <v>41558</v>
      </c>
      <c r="B13" s="431" t="s">
        <v>1567</v>
      </c>
      <c r="C13" s="432" t="s">
        <v>1568</v>
      </c>
      <c r="D13" s="433" t="s">
        <v>330</v>
      </c>
      <c r="E13" s="434" t="s">
        <v>852</v>
      </c>
      <c r="F13" s="434">
        <v>70</v>
      </c>
      <c r="G13" s="433" t="s">
        <v>338</v>
      </c>
      <c r="H13" s="435">
        <v>20</v>
      </c>
      <c r="I13" s="435"/>
      <c r="J13" s="436">
        <v>756</v>
      </c>
      <c r="K13" s="441">
        <f t="shared" si="0"/>
        <v>5701.0580992063487</v>
      </c>
      <c r="L13" s="438">
        <v>3914623</v>
      </c>
      <c r="M13" s="436">
        <f t="shared" si="1"/>
        <v>391462.30000000005</v>
      </c>
      <c r="N13" s="436">
        <f t="shared" si="2"/>
        <v>3914.623</v>
      </c>
      <c r="O13" s="436">
        <f t="shared" si="3"/>
        <v>4309999.9229999995</v>
      </c>
      <c r="P13" s="440" t="s">
        <v>339</v>
      </c>
      <c r="T13" s="309">
        <v>41568</v>
      </c>
      <c r="U13" s="310" t="s">
        <v>1633</v>
      </c>
      <c r="V13" s="311" t="s">
        <v>1634</v>
      </c>
      <c r="W13" s="312" t="s">
        <v>1635</v>
      </c>
      <c r="X13" s="313" t="s">
        <v>631</v>
      </c>
      <c r="Y13" s="313">
        <v>60</v>
      </c>
      <c r="Z13" s="312" t="s">
        <v>423</v>
      </c>
      <c r="AA13" s="314"/>
      <c r="AB13" s="314">
        <v>36</v>
      </c>
      <c r="AC13" s="315">
        <v>5240.3</v>
      </c>
      <c r="AD13" s="320">
        <f t="shared" si="9"/>
        <v>30860.00492338225</v>
      </c>
      <c r="AE13" s="317">
        <v>147014258</v>
      </c>
      <c r="AF13" s="315">
        <f t="shared" si="10"/>
        <v>14701425.800000001</v>
      </c>
      <c r="AG13" s="315"/>
      <c r="AH13" s="315">
        <f t="shared" si="11"/>
        <v>161715683.80000001</v>
      </c>
      <c r="AI13" s="318" t="s">
        <v>633</v>
      </c>
      <c r="AM13" s="526">
        <v>41571</v>
      </c>
      <c r="AN13" s="527" t="s">
        <v>1665</v>
      </c>
      <c r="AO13" s="528" t="s">
        <v>1666</v>
      </c>
      <c r="AP13" s="527" t="s">
        <v>348</v>
      </c>
      <c r="AQ13" s="529" t="s">
        <v>1604</v>
      </c>
      <c r="AR13" s="529">
        <v>60</v>
      </c>
      <c r="AS13" s="527" t="s">
        <v>423</v>
      </c>
      <c r="AT13" s="530"/>
      <c r="AU13" s="530">
        <v>36</v>
      </c>
      <c r="AV13" s="531">
        <v>5441.05</v>
      </c>
      <c r="AW13" s="551">
        <f t="shared" si="6"/>
        <v>28054.549948998814</v>
      </c>
      <c r="AX13" s="533">
        <v>152646209</v>
      </c>
      <c r="AY13" s="531">
        <f t="shared" si="4"/>
        <v>15264620.9</v>
      </c>
      <c r="AZ13" s="531"/>
      <c r="BA13" s="531">
        <f t="shared" si="5"/>
        <v>167910829.90000001</v>
      </c>
      <c r="BB13" s="596">
        <v>29457.279999999999</v>
      </c>
      <c r="BC13" s="600">
        <f t="shared" si="7"/>
        <v>160278533.34400001</v>
      </c>
      <c r="BD13" s="601">
        <f t="shared" si="8"/>
        <v>7632324.3440000117</v>
      </c>
    </row>
    <row r="14" spans="1:56" x14ac:dyDescent="0.25">
      <c r="A14" s="666">
        <v>41563</v>
      </c>
      <c r="B14" s="448" t="s">
        <v>1569</v>
      </c>
      <c r="C14" s="449" t="s">
        <v>1570</v>
      </c>
      <c r="D14" s="450" t="s">
        <v>417</v>
      </c>
      <c r="E14" s="451" t="s">
        <v>972</v>
      </c>
      <c r="F14" s="451">
        <v>150</v>
      </c>
      <c r="G14" s="450" t="s">
        <v>353</v>
      </c>
      <c r="H14" s="452">
        <v>2</v>
      </c>
      <c r="I14" s="452"/>
      <c r="J14" s="453">
        <v>32.26</v>
      </c>
      <c r="K14" s="454">
        <f t="shared" si="0"/>
        <v>13500.014228146312</v>
      </c>
      <c r="L14" s="455">
        <v>395559</v>
      </c>
      <c r="M14" s="453">
        <f t="shared" si="1"/>
        <v>39555.9</v>
      </c>
      <c r="N14" s="453">
        <f t="shared" si="2"/>
        <v>395.55900000000003</v>
      </c>
      <c r="O14" s="453">
        <f t="shared" si="3"/>
        <v>435510.45900000003</v>
      </c>
      <c r="P14" s="456" t="s">
        <v>1571</v>
      </c>
      <c r="T14" s="309">
        <v>41568</v>
      </c>
      <c r="U14" s="310" t="s">
        <v>1637</v>
      </c>
      <c r="V14" s="311" t="s">
        <v>1636</v>
      </c>
      <c r="W14" s="312" t="s">
        <v>1635</v>
      </c>
      <c r="X14" s="313" t="s">
        <v>631</v>
      </c>
      <c r="Y14" s="313">
        <v>60</v>
      </c>
      <c r="Z14" s="312" t="s">
        <v>423</v>
      </c>
      <c r="AA14" s="314"/>
      <c r="AB14" s="314">
        <v>36</v>
      </c>
      <c r="AC14" s="315">
        <v>5289.8</v>
      </c>
      <c r="AD14" s="320">
        <f t="shared" si="9"/>
        <v>30860.005085258421</v>
      </c>
      <c r="AE14" s="317">
        <v>148402959</v>
      </c>
      <c r="AF14" s="315">
        <f t="shared" si="10"/>
        <v>14840295.9</v>
      </c>
      <c r="AG14" s="315"/>
      <c r="AH14" s="315">
        <f t="shared" si="11"/>
        <v>163243254.90000001</v>
      </c>
      <c r="AI14" s="318" t="s">
        <v>633</v>
      </c>
      <c r="AM14" s="526">
        <v>41572</v>
      </c>
      <c r="AN14" s="527" t="s">
        <v>1667</v>
      </c>
      <c r="AO14" s="528" t="s">
        <v>1668</v>
      </c>
      <c r="AP14" s="527" t="s">
        <v>348</v>
      </c>
      <c r="AQ14" s="529" t="s">
        <v>1604</v>
      </c>
      <c r="AR14" s="529">
        <v>60</v>
      </c>
      <c r="AS14" s="527" t="s">
        <v>423</v>
      </c>
      <c r="AT14" s="530"/>
      <c r="AU14" s="530">
        <v>36</v>
      </c>
      <c r="AV14" s="531">
        <v>5620.8</v>
      </c>
      <c r="AW14" s="551">
        <f t="shared" si="6"/>
        <v>28054.55006404782</v>
      </c>
      <c r="AX14" s="533">
        <v>157689015</v>
      </c>
      <c r="AY14" s="531">
        <f t="shared" si="4"/>
        <v>15768901.5</v>
      </c>
      <c r="AZ14" s="531"/>
      <c r="BA14" s="531">
        <f t="shared" si="5"/>
        <v>173457916.5</v>
      </c>
      <c r="BB14" s="596">
        <v>29457.279999999999</v>
      </c>
      <c r="BC14" s="600">
        <f t="shared" si="7"/>
        <v>165573479.42399999</v>
      </c>
      <c r="BD14" s="601">
        <f t="shared" si="8"/>
        <v>7884464.423999995</v>
      </c>
    </row>
    <row r="15" spans="1:56" x14ac:dyDescent="0.25">
      <c r="A15" s="666">
        <v>41565</v>
      </c>
      <c r="B15" s="448" t="s">
        <v>1572</v>
      </c>
      <c r="C15" s="449" t="s">
        <v>1574</v>
      </c>
      <c r="D15" s="450" t="s">
        <v>1573</v>
      </c>
      <c r="E15" s="451" t="s">
        <v>1575</v>
      </c>
      <c r="F15" s="451">
        <v>50</v>
      </c>
      <c r="G15" s="450" t="s">
        <v>1576</v>
      </c>
      <c r="H15" s="452"/>
      <c r="I15" s="452">
        <v>8</v>
      </c>
      <c r="J15" s="453">
        <v>698.75</v>
      </c>
      <c r="K15" s="454">
        <f t="shared" si="0"/>
        <v>5500.0019720930231</v>
      </c>
      <c r="L15" s="455">
        <v>3490578</v>
      </c>
      <c r="M15" s="453">
        <f t="shared" si="1"/>
        <v>349057.80000000005</v>
      </c>
      <c r="N15" s="453">
        <f t="shared" si="2"/>
        <v>3490.578</v>
      </c>
      <c r="O15" s="453">
        <f t="shared" si="3"/>
        <v>3843126.378</v>
      </c>
      <c r="P15" s="456" t="s">
        <v>355</v>
      </c>
      <c r="T15" s="309">
        <v>41568</v>
      </c>
      <c r="U15" s="310" t="s">
        <v>1638</v>
      </c>
      <c r="V15" s="311" t="s">
        <v>1639</v>
      </c>
      <c r="W15" s="312" t="s">
        <v>1635</v>
      </c>
      <c r="X15" s="313" t="s">
        <v>631</v>
      </c>
      <c r="Y15" s="313">
        <v>60</v>
      </c>
      <c r="Z15" s="312" t="s">
        <v>423</v>
      </c>
      <c r="AA15" s="314"/>
      <c r="AB15" s="314">
        <v>3</v>
      </c>
      <c r="AC15" s="315">
        <v>796.35</v>
      </c>
      <c r="AD15" s="320">
        <f t="shared" si="9"/>
        <v>30860.005148489989</v>
      </c>
      <c r="AE15" s="317">
        <v>22341241</v>
      </c>
      <c r="AF15" s="315">
        <f t="shared" si="10"/>
        <v>2234124.1</v>
      </c>
      <c r="AG15" s="315"/>
      <c r="AH15" s="315">
        <f t="shared" si="11"/>
        <v>24575365.100000001</v>
      </c>
      <c r="AI15" s="318" t="s">
        <v>633</v>
      </c>
      <c r="AM15" s="526">
        <v>41572</v>
      </c>
      <c r="AN15" s="527" t="s">
        <v>1669</v>
      </c>
      <c r="AO15" s="528" t="s">
        <v>1670</v>
      </c>
      <c r="AP15" s="527" t="s">
        <v>348</v>
      </c>
      <c r="AQ15" s="529" t="s">
        <v>1604</v>
      </c>
      <c r="AR15" s="529">
        <v>60</v>
      </c>
      <c r="AS15" s="527" t="s">
        <v>423</v>
      </c>
      <c r="AT15" s="530"/>
      <c r="AU15" s="530">
        <v>36</v>
      </c>
      <c r="AV15" s="531">
        <v>5458.6</v>
      </c>
      <c r="AW15" s="551">
        <f t="shared" si="6"/>
        <v>28054.550067782948</v>
      </c>
      <c r="AX15" s="533">
        <v>153138567</v>
      </c>
      <c r="AY15" s="531">
        <f t="shared" si="4"/>
        <v>15313856.700000001</v>
      </c>
      <c r="AZ15" s="531"/>
      <c r="BA15" s="531">
        <f t="shared" si="5"/>
        <v>168452423.69999999</v>
      </c>
      <c r="BB15" s="596">
        <v>29457.279999999999</v>
      </c>
      <c r="BC15" s="600">
        <f t="shared" si="7"/>
        <v>160795508.60800001</v>
      </c>
      <c r="BD15" s="601">
        <f t="shared" si="8"/>
        <v>7656941.6080000103</v>
      </c>
    </row>
    <row r="16" spans="1:56" x14ac:dyDescent="0.25">
      <c r="A16" s="666">
        <v>41568</v>
      </c>
      <c r="B16" s="448" t="s">
        <v>1577</v>
      </c>
      <c r="C16" s="449" t="s">
        <v>1578</v>
      </c>
      <c r="D16" s="450" t="s">
        <v>356</v>
      </c>
      <c r="E16" s="451" t="s">
        <v>72</v>
      </c>
      <c r="F16" s="451">
        <v>120</v>
      </c>
      <c r="G16" s="450" t="s">
        <v>622</v>
      </c>
      <c r="H16" s="452">
        <v>10</v>
      </c>
      <c r="I16" s="452"/>
      <c r="J16" s="453">
        <v>247.5</v>
      </c>
      <c r="K16" s="454">
        <f t="shared" si="0"/>
        <v>13151.513951515151</v>
      </c>
      <c r="L16" s="455">
        <v>2956403</v>
      </c>
      <c r="M16" s="453">
        <f t="shared" si="1"/>
        <v>295640.3</v>
      </c>
      <c r="N16" s="453">
        <f t="shared" si="2"/>
        <v>2956.4030000000002</v>
      </c>
      <c r="O16" s="453">
        <f t="shared" si="3"/>
        <v>3254999.7029999997</v>
      </c>
      <c r="P16" s="456" t="s">
        <v>355</v>
      </c>
      <c r="T16" s="309">
        <v>41578</v>
      </c>
      <c r="U16" s="310" t="s">
        <v>1703</v>
      </c>
      <c r="V16" s="311" t="s">
        <v>1704</v>
      </c>
      <c r="W16" s="312" t="s">
        <v>436</v>
      </c>
      <c r="X16" s="313" t="s">
        <v>631</v>
      </c>
      <c r="Y16" s="313">
        <v>60</v>
      </c>
      <c r="Z16" s="312" t="s">
        <v>423</v>
      </c>
      <c r="AA16" s="314"/>
      <c r="AB16" s="314">
        <v>36</v>
      </c>
      <c r="AC16" s="315">
        <v>5419.35</v>
      </c>
      <c r="AD16" s="320">
        <f t="shared" si="9"/>
        <v>30860.005092861691</v>
      </c>
      <c r="AE16" s="317">
        <v>152037426</v>
      </c>
      <c r="AF16" s="315">
        <f t="shared" si="10"/>
        <v>15203742.600000001</v>
      </c>
      <c r="AG16" s="315"/>
      <c r="AH16" s="315">
        <f t="shared" si="11"/>
        <v>167241168.59999999</v>
      </c>
      <c r="AI16" s="318" t="s">
        <v>633</v>
      </c>
      <c r="AM16" s="526">
        <v>41574</v>
      </c>
      <c r="AN16" s="527" t="s">
        <v>1671</v>
      </c>
      <c r="AO16" s="528" t="s">
        <v>1672</v>
      </c>
      <c r="AP16" s="527" t="s">
        <v>348</v>
      </c>
      <c r="AQ16" s="529" t="s">
        <v>1604</v>
      </c>
      <c r="AR16" s="529">
        <v>60</v>
      </c>
      <c r="AS16" s="527" t="s">
        <v>423</v>
      </c>
      <c r="AT16" s="530"/>
      <c r="AU16" s="530">
        <v>36</v>
      </c>
      <c r="AV16" s="531">
        <v>5469.1</v>
      </c>
      <c r="AW16" s="551">
        <f t="shared" si="6"/>
        <v>28054.549925947595</v>
      </c>
      <c r="AX16" s="533">
        <v>153433139</v>
      </c>
      <c r="AY16" s="531">
        <f t="shared" si="4"/>
        <v>15343313.9</v>
      </c>
      <c r="AZ16" s="531"/>
      <c r="BA16" s="531">
        <f t="shared" si="5"/>
        <v>168776452.90000001</v>
      </c>
      <c r="BB16" s="596">
        <v>29457.279999999999</v>
      </c>
      <c r="BC16" s="600">
        <f t="shared" si="7"/>
        <v>161104810.04800001</v>
      </c>
      <c r="BD16" s="601">
        <f t="shared" si="8"/>
        <v>7671671.0480000079</v>
      </c>
    </row>
    <row r="17" spans="1:56" x14ac:dyDescent="0.25">
      <c r="A17" s="666">
        <v>41568</v>
      </c>
      <c r="B17" s="448" t="s">
        <v>1577</v>
      </c>
      <c r="C17" s="449" t="s">
        <v>1578</v>
      </c>
      <c r="D17" s="450" t="s">
        <v>356</v>
      </c>
      <c r="E17" s="451" t="s">
        <v>1579</v>
      </c>
      <c r="F17" s="451">
        <v>80</v>
      </c>
      <c r="G17" s="450" t="s">
        <v>359</v>
      </c>
      <c r="H17" s="452">
        <v>2</v>
      </c>
      <c r="I17" s="452"/>
      <c r="J17" s="453">
        <v>41.96</v>
      </c>
      <c r="K17" s="454">
        <f t="shared" si="0"/>
        <v>16515</v>
      </c>
      <c r="L17" s="455">
        <v>629400</v>
      </c>
      <c r="M17" s="453">
        <f t="shared" si="1"/>
        <v>62940</v>
      </c>
      <c r="N17" s="453">
        <f t="shared" si="2"/>
        <v>629.4</v>
      </c>
      <c r="O17" s="453">
        <f t="shared" si="3"/>
        <v>692969.4</v>
      </c>
      <c r="P17" s="456" t="s">
        <v>355</v>
      </c>
      <c r="T17" s="309">
        <v>41578</v>
      </c>
      <c r="U17" s="310" t="s">
        <v>1705</v>
      </c>
      <c r="V17" s="311" t="s">
        <v>1706</v>
      </c>
      <c r="W17" s="312" t="s">
        <v>436</v>
      </c>
      <c r="X17" s="313" t="s">
        <v>631</v>
      </c>
      <c r="Y17" s="313">
        <v>60</v>
      </c>
      <c r="Z17" s="312" t="s">
        <v>423</v>
      </c>
      <c r="AA17" s="314"/>
      <c r="AB17" s="314">
        <v>36</v>
      </c>
      <c r="AC17" s="315">
        <v>5363.4</v>
      </c>
      <c r="AD17" s="320">
        <f t="shared" si="9"/>
        <v>30860.004903605924</v>
      </c>
      <c r="AE17" s="317">
        <v>150467773</v>
      </c>
      <c r="AF17" s="315">
        <f t="shared" si="10"/>
        <v>15046777.300000001</v>
      </c>
      <c r="AG17" s="315"/>
      <c r="AH17" s="315">
        <f t="shared" si="11"/>
        <v>165514550.30000001</v>
      </c>
      <c r="AI17" s="318" t="s">
        <v>633</v>
      </c>
      <c r="AM17" s="526">
        <v>41574</v>
      </c>
      <c r="AN17" s="527" t="s">
        <v>1673</v>
      </c>
      <c r="AO17" s="528" t="s">
        <v>1674</v>
      </c>
      <c r="AP17" s="527" t="s">
        <v>348</v>
      </c>
      <c r="AQ17" s="529" t="s">
        <v>1604</v>
      </c>
      <c r="AR17" s="529">
        <v>60</v>
      </c>
      <c r="AS17" s="527" t="s">
        <v>423</v>
      </c>
      <c r="AT17" s="530"/>
      <c r="AU17" s="530">
        <v>36</v>
      </c>
      <c r="AV17" s="531">
        <v>5521.75</v>
      </c>
      <c r="AW17" s="551">
        <f t="shared" si="6"/>
        <v>28054.549916240321</v>
      </c>
      <c r="AX17" s="533">
        <v>154910211</v>
      </c>
      <c r="AY17" s="531">
        <f t="shared" si="4"/>
        <v>15491021.100000001</v>
      </c>
      <c r="AZ17" s="531"/>
      <c r="BA17" s="531">
        <f t="shared" si="5"/>
        <v>170401232.09999999</v>
      </c>
      <c r="BB17" s="596">
        <v>29457.279999999999</v>
      </c>
      <c r="BC17" s="600">
        <f t="shared" si="7"/>
        <v>162655735.84</v>
      </c>
      <c r="BD17" s="601">
        <f t="shared" si="8"/>
        <v>7745524.8400000036</v>
      </c>
    </row>
    <row r="18" spans="1:56" x14ac:dyDescent="0.25">
      <c r="A18" s="666">
        <v>41569</v>
      </c>
      <c r="B18" s="448" t="s">
        <v>1580</v>
      </c>
      <c r="C18" s="449" t="s">
        <v>1581</v>
      </c>
      <c r="D18" s="450" t="s">
        <v>364</v>
      </c>
      <c r="E18" s="451" t="s">
        <v>73</v>
      </c>
      <c r="F18" s="451">
        <v>96</v>
      </c>
      <c r="G18" s="450" t="s">
        <v>1118</v>
      </c>
      <c r="H18" s="452"/>
      <c r="I18" s="452">
        <v>14</v>
      </c>
      <c r="J18" s="453">
        <v>2006.5</v>
      </c>
      <c r="K18" s="454">
        <f t="shared" si="0"/>
        <v>24500.002362820833</v>
      </c>
      <c r="L18" s="455">
        <v>44649641</v>
      </c>
      <c r="M18" s="453">
        <f t="shared" si="1"/>
        <v>4464964.1000000006</v>
      </c>
      <c r="N18" s="453">
        <f t="shared" si="2"/>
        <v>44649.641000000003</v>
      </c>
      <c r="O18" s="453">
        <f t="shared" si="3"/>
        <v>49159254.741000004</v>
      </c>
      <c r="P18" s="456" t="s">
        <v>329</v>
      </c>
      <c r="T18" s="309">
        <v>41558</v>
      </c>
      <c r="U18" s="310" t="s">
        <v>1602</v>
      </c>
      <c r="V18" s="311" t="s">
        <v>1606</v>
      </c>
      <c r="W18" s="312" t="s">
        <v>348</v>
      </c>
      <c r="X18" s="313" t="s">
        <v>1604</v>
      </c>
      <c r="Y18" s="313">
        <v>60</v>
      </c>
      <c r="Z18" s="312" t="s">
        <v>420</v>
      </c>
      <c r="AA18" s="314"/>
      <c r="AB18" s="314">
        <v>34</v>
      </c>
      <c r="AC18" s="315">
        <v>6910.45</v>
      </c>
      <c r="AD18" s="320">
        <f t="shared" si="9"/>
        <v>30860.00499243899</v>
      </c>
      <c r="AE18" s="317">
        <v>193869565</v>
      </c>
      <c r="AF18" s="315">
        <f t="shared" si="10"/>
        <v>19386956.5</v>
      </c>
      <c r="AG18" s="315"/>
      <c r="AH18" s="315">
        <f t="shared" si="11"/>
        <v>213256521.5</v>
      </c>
      <c r="AI18" s="318" t="s">
        <v>633</v>
      </c>
      <c r="AM18" s="526">
        <v>41574</v>
      </c>
      <c r="AN18" s="527" t="s">
        <v>1675</v>
      </c>
      <c r="AO18" s="528" t="s">
        <v>1676</v>
      </c>
      <c r="AP18" s="527" t="s">
        <v>348</v>
      </c>
      <c r="AQ18" s="529" t="s">
        <v>1604</v>
      </c>
      <c r="AR18" s="529">
        <v>60</v>
      </c>
      <c r="AS18" s="527" t="s">
        <v>423</v>
      </c>
      <c r="AT18" s="530"/>
      <c r="AU18" s="530">
        <v>36</v>
      </c>
      <c r="AV18" s="531">
        <v>5448.8</v>
      </c>
      <c r="AW18" s="551">
        <f t="shared" si="6"/>
        <v>28054.549992658933</v>
      </c>
      <c r="AX18" s="533">
        <v>152863632</v>
      </c>
      <c r="AY18" s="531">
        <f t="shared" si="4"/>
        <v>15286363.200000001</v>
      </c>
      <c r="AZ18" s="531"/>
      <c r="BA18" s="531">
        <f t="shared" si="5"/>
        <v>168149995.19999999</v>
      </c>
      <c r="BB18" s="596">
        <v>29457.279999999999</v>
      </c>
      <c r="BC18" s="600">
        <f t="shared" si="7"/>
        <v>160506827.264</v>
      </c>
      <c r="BD18" s="601">
        <f t="shared" si="8"/>
        <v>7643195.2639999986</v>
      </c>
    </row>
    <row r="19" spans="1:56" x14ac:dyDescent="0.25">
      <c r="A19" s="667">
        <v>41570</v>
      </c>
      <c r="B19" s="310" t="s">
        <v>1582</v>
      </c>
      <c r="C19" s="311" t="s">
        <v>1583</v>
      </c>
      <c r="D19" s="312" t="s">
        <v>369</v>
      </c>
      <c r="E19" s="313" t="s">
        <v>1560</v>
      </c>
      <c r="F19" s="313">
        <v>53</v>
      </c>
      <c r="G19" s="312" t="s">
        <v>769</v>
      </c>
      <c r="H19" s="314">
        <v>720</v>
      </c>
      <c r="I19" s="314"/>
      <c r="J19" s="315">
        <v>9453.6</v>
      </c>
      <c r="K19" s="316">
        <f t="shared" si="0"/>
        <v>3669.9962731657779</v>
      </c>
      <c r="L19" s="317">
        <v>31511968</v>
      </c>
      <c r="M19" s="315">
        <f t="shared" si="1"/>
        <v>3151196.8000000003</v>
      </c>
      <c r="N19" s="315">
        <f>L19*-2%</f>
        <v>-630239.36</v>
      </c>
      <c r="O19" s="315">
        <f t="shared" si="3"/>
        <v>34032925.439999998</v>
      </c>
      <c r="P19" s="318" t="s">
        <v>1561</v>
      </c>
      <c r="T19" s="309">
        <v>41558</v>
      </c>
      <c r="U19" s="310" t="s">
        <v>1605</v>
      </c>
      <c r="V19" s="311" t="s">
        <v>1603</v>
      </c>
      <c r="W19" s="312" t="s">
        <v>348</v>
      </c>
      <c r="X19" s="313" t="s">
        <v>1604</v>
      </c>
      <c r="Y19" s="313">
        <v>60</v>
      </c>
      <c r="Z19" s="312" t="s">
        <v>423</v>
      </c>
      <c r="AA19" s="314"/>
      <c r="AB19" s="314">
        <v>15</v>
      </c>
      <c r="AC19" s="315">
        <v>2237.6</v>
      </c>
      <c r="AD19" s="320">
        <f t="shared" si="9"/>
        <v>30860.004960672151</v>
      </c>
      <c r="AE19" s="317">
        <v>62774861</v>
      </c>
      <c r="AF19" s="315">
        <f t="shared" si="10"/>
        <v>6277486.1000000006</v>
      </c>
      <c r="AG19" s="315"/>
      <c r="AH19" s="315">
        <f t="shared" si="11"/>
        <v>69052347.099999994</v>
      </c>
      <c r="AI19" s="318" t="s">
        <v>633</v>
      </c>
      <c r="AM19" s="526">
        <v>41574</v>
      </c>
      <c r="AN19" s="527" t="s">
        <v>1677</v>
      </c>
      <c r="AO19" s="528" t="s">
        <v>1678</v>
      </c>
      <c r="AP19" s="527" t="s">
        <v>348</v>
      </c>
      <c r="AQ19" s="529" t="s">
        <v>1604</v>
      </c>
      <c r="AR19" s="529">
        <v>60</v>
      </c>
      <c r="AS19" s="527" t="s">
        <v>423</v>
      </c>
      <c r="AT19" s="530"/>
      <c r="AU19" s="530">
        <v>36</v>
      </c>
      <c r="AV19" s="531">
        <v>5563.7</v>
      </c>
      <c r="AW19" s="551">
        <f t="shared" si="6"/>
        <v>28054.550029656526</v>
      </c>
      <c r="AX19" s="533">
        <v>156087100</v>
      </c>
      <c r="AY19" s="531">
        <f t="shared" si="4"/>
        <v>15608710</v>
      </c>
      <c r="AZ19" s="531"/>
      <c r="BA19" s="531">
        <f t="shared" si="5"/>
        <v>171695810</v>
      </c>
      <c r="BB19" s="596">
        <v>29457.279999999999</v>
      </c>
      <c r="BC19" s="600">
        <f t="shared" si="7"/>
        <v>163891468.736</v>
      </c>
      <c r="BD19" s="601">
        <f t="shared" si="8"/>
        <v>7804368.7360000014</v>
      </c>
    </row>
    <row r="20" spans="1:56" x14ac:dyDescent="0.25">
      <c r="A20" s="667">
        <v>41571</v>
      </c>
      <c r="B20" s="310" t="s">
        <v>1584</v>
      </c>
      <c r="C20" s="311" t="s">
        <v>1585</v>
      </c>
      <c r="D20" s="312" t="s">
        <v>372</v>
      </c>
      <c r="E20" s="313" t="s">
        <v>56</v>
      </c>
      <c r="F20" s="313">
        <v>150</v>
      </c>
      <c r="G20" s="312" t="s">
        <v>1586</v>
      </c>
      <c r="H20" s="314">
        <v>20</v>
      </c>
      <c r="I20" s="314"/>
      <c r="J20" s="315">
        <v>994.4</v>
      </c>
      <c r="K20" s="316">
        <f t="shared" si="0"/>
        <v>28499.990638576026</v>
      </c>
      <c r="L20" s="317">
        <v>25740591</v>
      </c>
      <c r="M20" s="315">
        <f t="shared" si="1"/>
        <v>2574059.1</v>
      </c>
      <c r="N20" s="315">
        <f t="shared" si="2"/>
        <v>25740.591</v>
      </c>
      <c r="O20" s="315">
        <f t="shared" si="3"/>
        <v>28340390.691</v>
      </c>
      <c r="P20" s="318" t="s">
        <v>329</v>
      </c>
      <c r="T20" s="309">
        <v>41563</v>
      </c>
      <c r="U20" s="310" t="s">
        <v>1607</v>
      </c>
      <c r="V20" s="311" t="s">
        <v>1608</v>
      </c>
      <c r="W20" s="312" t="s">
        <v>348</v>
      </c>
      <c r="X20" s="313" t="s">
        <v>1604</v>
      </c>
      <c r="Y20" s="313">
        <v>60</v>
      </c>
      <c r="Z20" s="312" t="s">
        <v>420</v>
      </c>
      <c r="AA20" s="314"/>
      <c r="AB20" s="314">
        <v>32</v>
      </c>
      <c r="AC20" s="315">
        <v>6307.15</v>
      </c>
      <c r="AD20" s="320">
        <f t="shared" si="9"/>
        <v>30860.004994331834</v>
      </c>
      <c r="AE20" s="317">
        <v>176944255</v>
      </c>
      <c r="AF20" s="315">
        <f t="shared" si="10"/>
        <v>17694425.5</v>
      </c>
      <c r="AG20" s="315"/>
      <c r="AH20" s="315">
        <f t="shared" si="11"/>
        <v>194638680.5</v>
      </c>
      <c r="AI20" s="318" t="s">
        <v>633</v>
      </c>
      <c r="AM20" s="526">
        <v>41575</v>
      </c>
      <c r="AN20" s="527" t="s">
        <v>1679</v>
      </c>
      <c r="AO20" s="528" t="s">
        <v>1680</v>
      </c>
      <c r="AP20" s="527" t="s">
        <v>348</v>
      </c>
      <c r="AQ20" s="529" t="s">
        <v>1604</v>
      </c>
      <c r="AR20" s="529">
        <v>60</v>
      </c>
      <c r="AS20" s="527" t="s">
        <v>423</v>
      </c>
      <c r="AT20" s="530"/>
      <c r="AU20" s="530">
        <v>36</v>
      </c>
      <c r="AV20" s="531">
        <v>5428.5</v>
      </c>
      <c r="AW20" s="551">
        <f t="shared" si="6"/>
        <v>28054.550059869209</v>
      </c>
      <c r="AX20" s="533">
        <v>152294125</v>
      </c>
      <c r="AY20" s="531">
        <f t="shared" si="4"/>
        <v>15229412.5</v>
      </c>
      <c r="AZ20" s="531"/>
      <c r="BA20" s="531">
        <f t="shared" si="5"/>
        <v>167523537.5</v>
      </c>
      <c r="BB20" s="596">
        <v>29457.279999999999</v>
      </c>
      <c r="BC20" s="600">
        <f t="shared" si="7"/>
        <v>159908844.47999999</v>
      </c>
      <c r="BD20" s="601">
        <f t="shared" si="8"/>
        <v>7614719.4799999893</v>
      </c>
    </row>
    <row r="21" spans="1:56" x14ac:dyDescent="0.25">
      <c r="A21" s="667">
        <v>41572</v>
      </c>
      <c r="B21" s="310" t="s">
        <v>1587</v>
      </c>
      <c r="C21" s="311" t="s">
        <v>1588</v>
      </c>
      <c r="D21" s="312" t="s">
        <v>376</v>
      </c>
      <c r="E21" s="313" t="s">
        <v>1560</v>
      </c>
      <c r="F21" s="313">
        <v>53</v>
      </c>
      <c r="G21" s="312" t="s">
        <v>324</v>
      </c>
      <c r="H21" s="314">
        <v>420</v>
      </c>
      <c r="I21" s="314"/>
      <c r="J21" s="315">
        <v>5514.6</v>
      </c>
      <c r="K21" s="316">
        <f t="shared" si="0"/>
        <v>3669.9964062669997</v>
      </c>
      <c r="L21" s="317">
        <v>18381982</v>
      </c>
      <c r="M21" s="315">
        <f t="shared" si="1"/>
        <v>1838198.2000000002</v>
      </c>
      <c r="N21" s="315">
        <f>L21*-2%</f>
        <v>-367639.64</v>
      </c>
      <c r="O21" s="315">
        <f t="shared" si="3"/>
        <v>19852540.559999999</v>
      </c>
      <c r="P21" s="318" t="s">
        <v>1561</v>
      </c>
      <c r="T21" s="309">
        <v>41563</v>
      </c>
      <c r="U21" s="310" t="s">
        <v>1609</v>
      </c>
      <c r="V21" s="311" t="s">
        <v>1610</v>
      </c>
      <c r="W21" s="312" t="s">
        <v>348</v>
      </c>
      <c r="X21" s="313" t="s">
        <v>1604</v>
      </c>
      <c r="Y21" s="313">
        <v>60</v>
      </c>
      <c r="Z21" s="312" t="s">
        <v>420</v>
      </c>
      <c r="AA21" s="314"/>
      <c r="AB21" s="314">
        <v>16</v>
      </c>
      <c r="AC21" s="315">
        <v>3325.5</v>
      </c>
      <c r="AD21" s="320">
        <f t="shared" si="9"/>
        <v>30860.00499173057</v>
      </c>
      <c r="AE21" s="317">
        <v>93295406</v>
      </c>
      <c r="AF21" s="315">
        <f t="shared" si="10"/>
        <v>9329540.5999999996</v>
      </c>
      <c r="AG21" s="315"/>
      <c r="AH21" s="315">
        <f t="shared" si="11"/>
        <v>102624946.59999999</v>
      </c>
      <c r="AI21" s="318" t="s">
        <v>633</v>
      </c>
      <c r="AM21" s="526">
        <v>41575</v>
      </c>
      <c r="AN21" s="527" t="s">
        <v>1681</v>
      </c>
      <c r="AO21" s="528" t="s">
        <v>1682</v>
      </c>
      <c r="AP21" s="527" t="s">
        <v>348</v>
      </c>
      <c r="AQ21" s="529" t="s">
        <v>1604</v>
      </c>
      <c r="AR21" s="529">
        <v>60</v>
      </c>
      <c r="AS21" s="527" t="s">
        <v>423</v>
      </c>
      <c r="AT21" s="530"/>
      <c r="AU21" s="530">
        <v>36</v>
      </c>
      <c r="AV21" s="531">
        <v>5403.5</v>
      </c>
      <c r="AW21" s="551">
        <f t="shared" si="6"/>
        <v>28054.550013879893</v>
      </c>
      <c r="AX21" s="533">
        <v>151592761</v>
      </c>
      <c r="AY21" s="531">
        <f t="shared" si="4"/>
        <v>15159276.100000001</v>
      </c>
      <c r="AZ21" s="531"/>
      <c r="BA21" s="531">
        <f t="shared" si="5"/>
        <v>166752037.09999999</v>
      </c>
      <c r="BB21" s="596">
        <v>29457.279999999999</v>
      </c>
      <c r="BC21" s="600">
        <f t="shared" si="7"/>
        <v>159172412.47999999</v>
      </c>
      <c r="BD21" s="601">
        <f t="shared" si="8"/>
        <v>7579651.4799999893</v>
      </c>
    </row>
    <row r="22" spans="1:56" x14ac:dyDescent="0.25">
      <c r="A22" s="667">
        <v>41572</v>
      </c>
      <c r="B22" s="310" t="s">
        <v>1589</v>
      </c>
      <c r="C22" s="311" t="s">
        <v>1590</v>
      </c>
      <c r="D22" s="312" t="s">
        <v>424</v>
      </c>
      <c r="E22" s="313" t="s">
        <v>56</v>
      </c>
      <c r="F22" s="313">
        <v>150</v>
      </c>
      <c r="G22" s="312" t="s">
        <v>1536</v>
      </c>
      <c r="H22" s="314">
        <v>3</v>
      </c>
      <c r="I22" s="314">
        <v>40</v>
      </c>
      <c r="J22" s="315">
        <v>149.16</v>
      </c>
      <c r="K22" s="316">
        <f t="shared" si="0"/>
        <v>31378.5</v>
      </c>
      <c r="L22" s="317">
        <v>4251060</v>
      </c>
      <c r="M22" s="315">
        <f t="shared" si="1"/>
        <v>425106</v>
      </c>
      <c r="N22" s="315">
        <f t="shared" si="2"/>
        <v>4251.0600000000004</v>
      </c>
      <c r="O22" s="315">
        <f t="shared" si="3"/>
        <v>4680417.0599999996</v>
      </c>
      <c r="P22" s="318" t="s">
        <v>1591</v>
      </c>
      <c r="T22" s="309">
        <v>41563</v>
      </c>
      <c r="U22" s="310" t="s">
        <v>1611</v>
      </c>
      <c r="V22" s="311" t="s">
        <v>1612</v>
      </c>
      <c r="W22" s="312" t="s">
        <v>348</v>
      </c>
      <c r="X22" s="313" t="s">
        <v>1604</v>
      </c>
      <c r="Y22" s="313">
        <v>60</v>
      </c>
      <c r="Z22" s="312" t="s">
        <v>420</v>
      </c>
      <c r="AA22" s="314"/>
      <c r="AB22" s="314">
        <v>24</v>
      </c>
      <c r="AC22" s="315">
        <v>4944.75</v>
      </c>
      <c r="AD22" s="320">
        <f t="shared" si="9"/>
        <v>30860.004974973457</v>
      </c>
      <c r="AE22" s="317">
        <v>138722736</v>
      </c>
      <c r="AF22" s="315">
        <f t="shared" si="10"/>
        <v>13872273.600000001</v>
      </c>
      <c r="AG22" s="315"/>
      <c r="AH22" s="315">
        <f t="shared" si="11"/>
        <v>152595009.59999999</v>
      </c>
      <c r="AI22" s="318" t="s">
        <v>633</v>
      </c>
      <c r="AM22" s="526">
        <v>41575</v>
      </c>
      <c r="AN22" s="527" t="s">
        <v>1683</v>
      </c>
      <c r="AO22" s="528" t="s">
        <v>1684</v>
      </c>
      <c r="AP22" s="527" t="s">
        <v>348</v>
      </c>
      <c r="AQ22" s="529" t="s">
        <v>1604</v>
      </c>
      <c r="AR22" s="529">
        <v>60</v>
      </c>
      <c r="AS22" s="527" t="s">
        <v>423</v>
      </c>
      <c r="AT22" s="530"/>
      <c r="AU22" s="530">
        <v>36</v>
      </c>
      <c r="AV22" s="531">
        <v>5403.5</v>
      </c>
      <c r="AW22" s="551">
        <f t="shared" si="6"/>
        <v>28054.550013879893</v>
      </c>
      <c r="AX22" s="533">
        <v>151592761</v>
      </c>
      <c r="AY22" s="531">
        <f t="shared" si="4"/>
        <v>15159276.100000001</v>
      </c>
      <c r="AZ22" s="531"/>
      <c r="BA22" s="531">
        <f t="shared" si="5"/>
        <v>166752037.09999999</v>
      </c>
      <c r="BB22" s="596">
        <v>29457.279999999999</v>
      </c>
      <c r="BC22" s="600">
        <f t="shared" si="7"/>
        <v>159172412.47999999</v>
      </c>
      <c r="BD22" s="601">
        <f t="shared" si="8"/>
        <v>7579651.4799999893</v>
      </c>
    </row>
    <row r="23" spans="1:56" x14ac:dyDescent="0.25">
      <c r="A23" s="667">
        <v>41572</v>
      </c>
      <c r="B23" s="310" t="s">
        <v>1592</v>
      </c>
      <c r="C23" s="311" t="s">
        <v>1593</v>
      </c>
      <c r="D23" s="312" t="s">
        <v>426</v>
      </c>
      <c r="E23" s="313" t="s">
        <v>72</v>
      </c>
      <c r="F23" s="313">
        <v>120</v>
      </c>
      <c r="G23" s="312" t="s">
        <v>411</v>
      </c>
      <c r="H23" s="314"/>
      <c r="I23" s="314">
        <v>40</v>
      </c>
      <c r="J23" s="315">
        <v>376.8</v>
      </c>
      <c r="K23" s="316">
        <f t="shared" si="0"/>
        <v>16162.419944267514</v>
      </c>
      <c r="L23" s="317">
        <v>5531335</v>
      </c>
      <c r="M23" s="315">
        <f t="shared" si="1"/>
        <v>553133.5</v>
      </c>
      <c r="N23" s="315">
        <f t="shared" si="2"/>
        <v>5531.335</v>
      </c>
      <c r="O23" s="315">
        <f t="shared" si="3"/>
        <v>6089999.835</v>
      </c>
      <c r="P23" s="318" t="s">
        <v>416</v>
      </c>
      <c r="T23" s="309">
        <v>41563</v>
      </c>
      <c r="U23" s="310" t="s">
        <v>1613</v>
      </c>
      <c r="V23" s="311" t="s">
        <v>1614</v>
      </c>
      <c r="W23" s="312" t="s">
        <v>348</v>
      </c>
      <c r="X23" s="313" t="s">
        <v>1604</v>
      </c>
      <c r="Y23" s="313">
        <v>60</v>
      </c>
      <c r="Z23" s="312" t="s">
        <v>423</v>
      </c>
      <c r="AA23" s="314"/>
      <c r="AB23" s="314">
        <v>36</v>
      </c>
      <c r="AC23" s="315">
        <v>5367.3</v>
      </c>
      <c r="AD23" s="320">
        <f t="shared" si="9"/>
        <v>30860.004955936878</v>
      </c>
      <c r="AE23" s="317">
        <v>150577186</v>
      </c>
      <c r="AF23" s="315">
        <f t="shared" si="10"/>
        <v>15057718.600000001</v>
      </c>
      <c r="AG23" s="315"/>
      <c r="AH23" s="315">
        <f t="shared" si="11"/>
        <v>165634904.59999999</v>
      </c>
      <c r="AI23" s="318" t="s">
        <v>633</v>
      </c>
      <c r="AM23" s="526">
        <v>41575</v>
      </c>
      <c r="AN23" s="527" t="s">
        <v>1685</v>
      </c>
      <c r="AO23" s="528" t="s">
        <v>1686</v>
      </c>
      <c r="AP23" s="527" t="s">
        <v>348</v>
      </c>
      <c r="AQ23" s="529" t="s">
        <v>1604</v>
      </c>
      <c r="AR23" s="529">
        <v>60</v>
      </c>
      <c r="AS23" s="527" t="s">
        <v>423</v>
      </c>
      <c r="AT23" s="530"/>
      <c r="AU23" s="530">
        <v>36</v>
      </c>
      <c r="AV23" s="531">
        <v>5518.1</v>
      </c>
      <c r="AW23" s="551">
        <f t="shared" si="6"/>
        <v>28054.549935666259</v>
      </c>
      <c r="AX23" s="533">
        <v>154807812</v>
      </c>
      <c r="AY23" s="531">
        <f t="shared" si="4"/>
        <v>15480781.200000001</v>
      </c>
      <c r="AZ23" s="531"/>
      <c r="BA23" s="531">
        <f t="shared" si="5"/>
        <v>170288593.19999999</v>
      </c>
      <c r="BB23" s="596">
        <v>29457.279999999999</v>
      </c>
      <c r="BC23" s="600">
        <f t="shared" si="7"/>
        <v>162548216.76800001</v>
      </c>
      <c r="BD23" s="601">
        <f t="shared" si="8"/>
        <v>7740404.7680000067</v>
      </c>
    </row>
    <row r="24" spans="1:56" x14ac:dyDescent="0.25">
      <c r="A24" s="667">
        <v>41575</v>
      </c>
      <c r="B24" s="310" t="s">
        <v>1594</v>
      </c>
      <c r="C24" s="311" t="s">
        <v>1595</v>
      </c>
      <c r="D24" s="312" t="s">
        <v>380</v>
      </c>
      <c r="E24" s="313" t="s">
        <v>343</v>
      </c>
      <c r="F24" s="313">
        <v>60</v>
      </c>
      <c r="G24" s="312" t="s">
        <v>359</v>
      </c>
      <c r="H24" s="314">
        <v>43</v>
      </c>
      <c r="I24" s="314"/>
      <c r="J24" s="315">
        <v>676.82</v>
      </c>
      <c r="K24" s="316">
        <f t="shared" si="0"/>
        <v>5500.0010741408341</v>
      </c>
      <c r="L24" s="317">
        <v>3381027</v>
      </c>
      <c r="M24" s="315">
        <f t="shared" si="1"/>
        <v>338102.7</v>
      </c>
      <c r="N24" s="315">
        <f t="shared" si="2"/>
        <v>3381.027</v>
      </c>
      <c r="O24" s="315">
        <f t="shared" si="3"/>
        <v>3722510.727</v>
      </c>
      <c r="P24" s="318" t="s">
        <v>355</v>
      </c>
      <c r="T24" s="309">
        <v>41565</v>
      </c>
      <c r="U24" s="310" t="s">
        <v>1615</v>
      </c>
      <c r="V24" s="311" t="s">
        <v>1617</v>
      </c>
      <c r="W24" s="312" t="s">
        <v>348</v>
      </c>
      <c r="X24" s="313" t="s">
        <v>1604</v>
      </c>
      <c r="Y24" s="313">
        <v>60</v>
      </c>
      <c r="Z24" s="312" t="s">
        <v>420</v>
      </c>
      <c r="AA24" s="314"/>
      <c r="AB24" s="314">
        <v>32</v>
      </c>
      <c r="AC24" s="315">
        <v>6424.7</v>
      </c>
      <c r="AD24" s="320">
        <f t="shared" si="9"/>
        <v>30860.004934082528</v>
      </c>
      <c r="AE24" s="317">
        <v>180242067</v>
      </c>
      <c r="AF24" s="315">
        <f t="shared" si="10"/>
        <v>18024206.699999999</v>
      </c>
      <c r="AG24" s="315"/>
      <c r="AH24" s="315">
        <f t="shared" si="11"/>
        <v>198266273.69999999</v>
      </c>
      <c r="AI24" s="318" t="s">
        <v>633</v>
      </c>
      <c r="AM24" s="526">
        <v>41576</v>
      </c>
      <c r="AN24" s="527" t="s">
        <v>1688</v>
      </c>
      <c r="AO24" s="528" t="s">
        <v>1687</v>
      </c>
      <c r="AP24" s="527" t="s">
        <v>348</v>
      </c>
      <c r="AQ24" s="529" t="s">
        <v>1604</v>
      </c>
      <c r="AR24" s="529">
        <v>60</v>
      </c>
      <c r="AS24" s="527" t="s">
        <v>423</v>
      </c>
      <c r="AT24" s="530"/>
      <c r="AU24" s="530">
        <v>36</v>
      </c>
      <c r="AV24" s="531">
        <v>5540.6</v>
      </c>
      <c r="AW24" s="551">
        <f t="shared" si="6"/>
        <v>28054.549868245314</v>
      </c>
      <c r="AX24" s="533">
        <v>155439039</v>
      </c>
      <c r="AY24" s="531">
        <f t="shared" si="4"/>
        <v>15543903.9</v>
      </c>
      <c r="AZ24" s="531"/>
      <c r="BA24" s="531">
        <f t="shared" si="5"/>
        <v>170982942.90000001</v>
      </c>
      <c r="BB24" s="596">
        <v>29457.279999999999</v>
      </c>
      <c r="BC24" s="600">
        <f t="shared" si="7"/>
        <v>163211005.56800002</v>
      </c>
      <c r="BD24" s="601">
        <f t="shared" si="8"/>
        <v>7771966.5680000186</v>
      </c>
    </row>
    <row r="25" spans="1:56" x14ac:dyDescent="0.25">
      <c r="A25" s="667">
        <v>41577</v>
      </c>
      <c r="B25" s="310" t="s">
        <v>1709</v>
      </c>
      <c r="C25" s="311" t="s">
        <v>1597</v>
      </c>
      <c r="D25" s="312" t="s">
        <v>434</v>
      </c>
      <c r="E25" s="313" t="s">
        <v>72</v>
      </c>
      <c r="F25" s="313">
        <v>120</v>
      </c>
      <c r="G25" s="312" t="s">
        <v>411</v>
      </c>
      <c r="H25" s="314"/>
      <c r="I25" s="314">
        <v>40</v>
      </c>
      <c r="J25" s="315">
        <v>376.8</v>
      </c>
      <c r="K25" s="316">
        <f t="shared" si="0"/>
        <v>16162.419944267514</v>
      </c>
      <c r="L25" s="317">
        <v>5531335</v>
      </c>
      <c r="M25" s="315">
        <f t="shared" si="1"/>
        <v>553133.5</v>
      </c>
      <c r="N25" s="315">
        <f t="shared" si="2"/>
        <v>5531.335</v>
      </c>
      <c r="O25" s="315">
        <f t="shared" si="3"/>
        <v>6089999.835</v>
      </c>
      <c r="P25" s="318" t="s">
        <v>416</v>
      </c>
      <c r="T25" s="309">
        <v>41565</v>
      </c>
      <c r="U25" s="310" t="s">
        <v>1616</v>
      </c>
      <c r="V25" s="311" t="s">
        <v>1618</v>
      </c>
      <c r="W25" s="312" t="s">
        <v>348</v>
      </c>
      <c r="X25" s="313" t="s">
        <v>1604</v>
      </c>
      <c r="Y25" s="313">
        <v>60</v>
      </c>
      <c r="Z25" s="312" t="s">
        <v>420</v>
      </c>
      <c r="AA25" s="314"/>
      <c r="AB25" s="314">
        <v>16</v>
      </c>
      <c r="AC25" s="315">
        <v>3116.55</v>
      </c>
      <c r="AD25" s="320">
        <f t="shared" si="9"/>
        <v>30860.005069708492</v>
      </c>
      <c r="AE25" s="317">
        <v>87433408</v>
      </c>
      <c r="AF25" s="315">
        <f t="shared" si="10"/>
        <v>8743340.8000000007</v>
      </c>
      <c r="AG25" s="315"/>
      <c r="AH25" s="315">
        <f t="shared" si="11"/>
        <v>96176748.799999997</v>
      </c>
      <c r="AI25" s="318" t="s">
        <v>633</v>
      </c>
      <c r="AM25" s="526">
        <v>41576</v>
      </c>
      <c r="AN25" s="527" t="s">
        <v>1694</v>
      </c>
      <c r="AO25" s="528" t="s">
        <v>1689</v>
      </c>
      <c r="AP25" s="527" t="s">
        <v>348</v>
      </c>
      <c r="AQ25" s="529" t="s">
        <v>1604</v>
      </c>
      <c r="AR25" s="529">
        <v>60</v>
      </c>
      <c r="AS25" s="527" t="s">
        <v>423</v>
      </c>
      <c r="AT25" s="530"/>
      <c r="AU25" s="530">
        <v>36</v>
      </c>
      <c r="AV25" s="531">
        <v>5625.35</v>
      </c>
      <c r="AW25" s="551">
        <f t="shared" si="6"/>
        <v>28054.550027998255</v>
      </c>
      <c r="AX25" s="533">
        <v>157816663</v>
      </c>
      <c r="AY25" s="531">
        <f t="shared" si="4"/>
        <v>15781666.300000001</v>
      </c>
      <c r="AZ25" s="531"/>
      <c r="BA25" s="531">
        <f t="shared" si="5"/>
        <v>173598329.30000001</v>
      </c>
      <c r="BB25" s="596">
        <v>29457.279999999999</v>
      </c>
      <c r="BC25" s="600">
        <f t="shared" si="7"/>
        <v>165707510.04800001</v>
      </c>
      <c r="BD25" s="601">
        <f t="shared" si="8"/>
        <v>7890847.0480000079</v>
      </c>
    </row>
    <row r="26" spans="1:56" x14ac:dyDescent="0.25">
      <c r="A26" s="667">
        <v>41577</v>
      </c>
      <c r="B26" s="310" t="s">
        <v>1596</v>
      </c>
      <c r="C26" s="311" t="s">
        <v>1598</v>
      </c>
      <c r="D26" s="312" t="s">
        <v>428</v>
      </c>
      <c r="E26" s="313" t="s">
        <v>1560</v>
      </c>
      <c r="F26" s="313">
        <v>53</v>
      </c>
      <c r="G26" s="312" t="s">
        <v>1712</v>
      </c>
      <c r="H26" s="314">
        <v>54</v>
      </c>
      <c r="I26" s="314"/>
      <c r="J26" s="315">
        <v>5514.6</v>
      </c>
      <c r="K26" s="316">
        <f t="shared" si="0"/>
        <v>3669.9964062669997</v>
      </c>
      <c r="L26" s="317">
        <v>18381982</v>
      </c>
      <c r="M26" s="315">
        <f t="shared" si="1"/>
        <v>1838198.2000000002</v>
      </c>
      <c r="N26" s="315">
        <f t="shared" si="2"/>
        <v>18381.982</v>
      </c>
      <c r="O26" s="315">
        <f t="shared" si="3"/>
        <v>20238562.182</v>
      </c>
      <c r="P26" s="318" t="s">
        <v>1561</v>
      </c>
      <c r="T26" s="309">
        <v>41565</v>
      </c>
      <c r="U26" s="310" t="s">
        <v>1619</v>
      </c>
      <c r="V26" s="311" t="s">
        <v>1620</v>
      </c>
      <c r="W26" s="312" t="s">
        <v>348</v>
      </c>
      <c r="X26" s="313" t="s">
        <v>1604</v>
      </c>
      <c r="Y26" s="313">
        <v>60</v>
      </c>
      <c r="Z26" s="312" t="s">
        <v>420</v>
      </c>
      <c r="AA26" s="314"/>
      <c r="AB26" s="314">
        <v>24</v>
      </c>
      <c r="AC26" s="315">
        <v>4928.95</v>
      </c>
      <c r="AD26" s="320">
        <f t="shared" si="9"/>
        <v>30860.004950344395</v>
      </c>
      <c r="AE26" s="317">
        <v>138279474</v>
      </c>
      <c r="AF26" s="315">
        <f t="shared" si="10"/>
        <v>13827947.4</v>
      </c>
      <c r="AG26" s="315"/>
      <c r="AH26" s="315">
        <f t="shared" si="11"/>
        <v>152107421.40000001</v>
      </c>
      <c r="AI26" s="318" t="s">
        <v>633</v>
      </c>
      <c r="AM26" s="526">
        <v>41577</v>
      </c>
      <c r="AN26" s="527" t="s">
        <v>1690</v>
      </c>
      <c r="AO26" s="528" t="s">
        <v>1691</v>
      </c>
      <c r="AP26" s="527" t="s">
        <v>348</v>
      </c>
      <c r="AQ26" s="529" t="s">
        <v>1604</v>
      </c>
      <c r="AR26" s="529">
        <v>60</v>
      </c>
      <c r="AS26" s="527" t="s">
        <v>423</v>
      </c>
      <c r="AT26" s="530"/>
      <c r="AU26" s="530">
        <v>35</v>
      </c>
      <c r="AV26" s="531">
        <v>5294.25</v>
      </c>
      <c r="AW26" s="551">
        <f t="shared" si="6"/>
        <v>28054.549936251595</v>
      </c>
      <c r="AX26" s="533">
        <v>148527801</v>
      </c>
      <c r="AY26" s="531">
        <f t="shared" si="4"/>
        <v>14852780.100000001</v>
      </c>
      <c r="AZ26" s="531"/>
      <c r="BA26" s="531">
        <f t="shared" si="5"/>
        <v>163380581.09999999</v>
      </c>
      <c r="BB26" s="596">
        <v>29457.279999999999</v>
      </c>
      <c r="BC26" s="600">
        <f t="shared" si="7"/>
        <v>155954204.63999999</v>
      </c>
      <c r="BD26" s="601">
        <f t="shared" si="8"/>
        <v>7426403.6399999857</v>
      </c>
    </row>
    <row r="27" spans="1:56" x14ac:dyDescent="0.25">
      <c r="A27" s="667">
        <v>41577</v>
      </c>
      <c r="B27" s="310" t="s">
        <v>1708</v>
      </c>
      <c r="C27" s="311" t="s">
        <v>1710</v>
      </c>
      <c r="D27" s="312" t="s">
        <v>430</v>
      </c>
      <c r="E27" s="313" t="s">
        <v>1714</v>
      </c>
      <c r="F27" s="313">
        <v>80</v>
      </c>
      <c r="G27" s="312" t="s">
        <v>359</v>
      </c>
      <c r="H27" s="314">
        <v>54</v>
      </c>
      <c r="I27" s="314"/>
      <c r="J27" s="315">
        <v>1132.92</v>
      </c>
      <c r="K27" s="316">
        <f t="shared" si="0"/>
        <v>22020</v>
      </c>
      <c r="L27" s="317">
        <v>22658400</v>
      </c>
      <c r="M27" s="315">
        <f t="shared" si="1"/>
        <v>2265840</v>
      </c>
      <c r="N27" s="315">
        <f t="shared" si="2"/>
        <v>22658.400000000001</v>
      </c>
      <c r="O27" s="315">
        <f t="shared" si="3"/>
        <v>24946898.399999999</v>
      </c>
      <c r="P27" s="318" t="s">
        <v>329</v>
      </c>
      <c r="T27" s="309">
        <v>41565</v>
      </c>
      <c r="U27" s="310" t="s">
        <v>1621</v>
      </c>
      <c r="V27" s="311" t="s">
        <v>1622</v>
      </c>
      <c r="W27" s="312" t="s">
        <v>348</v>
      </c>
      <c r="X27" s="313" t="s">
        <v>1604</v>
      </c>
      <c r="Y27" s="313">
        <v>60</v>
      </c>
      <c r="Z27" s="312" t="s">
        <v>423</v>
      </c>
      <c r="AA27" s="314"/>
      <c r="AB27" s="314">
        <v>36</v>
      </c>
      <c r="AC27" s="315">
        <v>5331.95</v>
      </c>
      <c r="AD27" s="320">
        <f t="shared" si="9"/>
        <v>30860.005026303701</v>
      </c>
      <c r="AE27" s="317">
        <v>149585458</v>
      </c>
      <c r="AF27" s="315">
        <f t="shared" si="10"/>
        <v>14958545.800000001</v>
      </c>
      <c r="AG27" s="315"/>
      <c r="AH27" s="315">
        <f t="shared" si="11"/>
        <v>164544003.80000001</v>
      </c>
      <c r="AI27" s="318" t="s">
        <v>633</v>
      </c>
      <c r="AM27" s="526">
        <v>41577</v>
      </c>
      <c r="AN27" s="527" t="s">
        <v>1692</v>
      </c>
      <c r="AO27" s="528" t="s">
        <v>1693</v>
      </c>
      <c r="AP27" s="527" t="s">
        <v>432</v>
      </c>
      <c r="AQ27" s="529" t="s">
        <v>1604</v>
      </c>
      <c r="AR27" s="529">
        <v>60</v>
      </c>
      <c r="AS27" s="527" t="s">
        <v>423</v>
      </c>
      <c r="AT27" s="530"/>
      <c r="AU27" s="530">
        <v>31</v>
      </c>
      <c r="AV27" s="531">
        <v>4726.7</v>
      </c>
      <c r="AW27" s="551">
        <f t="shared" si="6"/>
        <v>28054.549897391415</v>
      </c>
      <c r="AX27" s="533">
        <v>132605441</v>
      </c>
      <c r="AY27" s="531">
        <f t="shared" si="4"/>
        <v>13260544.100000001</v>
      </c>
      <c r="AZ27" s="531"/>
      <c r="BA27" s="531">
        <f t="shared" si="5"/>
        <v>145865985.09999999</v>
      </c>
      <c r="BB27" s="596">
        <v>29457.279999999999</v>
      </c>
      <c r="BC27" s="600">
        <f t="shared" si="7"/>
        <v>139235725.37599999</v>
      </c>
      <c r="BD27" s="601">
        <f t="shared" si="8"/>
        <v>6630284.3759999871</v>
      </c>
    </row>
    <row r="28" spans="1:56" x14ac:dyDescent="0.25">
      <c r="A28" s="667">
        <v>41578</v>
      </c>
      <c r="B28" s="310" t="s">
        <v>1713</v>
      </c>
      <c r="C28" s="311" t="s">
        <v>1711</v>
      </c>
      <c r="D28" s="312" t="s">
        <v>430</v>
      </c>
      <c r="E28" s="313" t="s">
        <v>406</v>
      </c>
      <c r="F28" s="313">
        <v>125</v>
      </c>
      <c r="G28" s="312" t="s">
        <v>407</v>
      </c>
      <c r="H28" s="314"/>
      <c r="I28" s="314">
        <v>2</v>
      </c>
      <c r="J28" s="315">
        <v>198.95</v>
      </c>
      <c r="K28" s="316">
        <f t="shared" si="0"/>
        <v>28075.5</v>
      </c>
      <c r="L28" s="317">
        <v>5073225</v>
      </c>
      <c r="M28" s="319">
        <f t="shared" si="1"/>
        <v>507322.5</v>
      </c>
      <c r="N28" s="319">
        <f t="shared" si="2"/>
        <v>5073.2250000000004</v>
      </c>
      <c r="O28" s="315">
        <f t="shared" si="3"/>
        <v>5585620.7249999996</v>
      </c>
      <c r="P28" s="318" t="s">
        <v>1715</v>
      </c>
      <c r="T28" s="309">
        <v>41570</v>
      </c>
      <c r="U28" s="310" t="s">
        <v>1651</v>
      </c>
      <c r="V28" s="311" t="s">
        <v>1652</v>
      </c>
      <c r="W28" s="312" t="s">
        <v>348</v>
      </c>
      <c r="X28" s="313" t="s">
        <v>1604</v>
      </c>
      <c r="Y28" s="313">
        <v>60</v>
      </c>
      <c r="Z28" s="312" t="s">
        <v>420</v>
      </c>
      <c r="AA28" s="314"/>
      <c r="AB28" s="314">
        <v>32</v>
      </c>
      <c r="AC28" s="315">
        <v>6661.65</v>
      </c>
      <c r="AD28" s="320">
        <f t="shared" si="9"/>
        <v>30860.004998761571</v>
      </c>
      <c r="AE28" s="317">
        <v>186889593</v>
      </c>
      <c r="AF28" s="315">
        <f t="shared" si="10"/>
        <v>18688959.300000001</v>
      </c>
      <c r="AG28" s="315"/>
      <c r="AH28" s="315">
        <f t="shared" si="11"/>
        <v>205578552.30000001</v>
      </c>
      <c r="AI28" s="318" t="s">
        <v>633</v>
      </c>
      <c r="AM28" s="526">
        <v>41577</v>
      </c>
      <c r="AN28" s="527" t="s">
        <v>1695</v>
      </c>
      <c r="AO28" s="528" t="s">
        <v>1696</v>
      </c>
      <c r="AP28" s="527" t="s">
        <v>432</v>
      </c>
      <c r="AQ28" s="529" t="s">
        <v>1604</v>
      </c>
      <c r="AR28" s="529">
        <v>60</v>
      </c>
      <c r="AS28" s="527" t="s">
        <v>423</v>
      </c>
      <c r="AT28" s="530"/>
      <c r="AU28" s="530">
        <v>6</v>
      </c>
      <c r="AV28" s="531">
        <v>857.75</v>
      </c>
      <c r="AW28" s="551">
        <f t="shared" si="6"/>
        <v>28054.549693966772</v>
      </c>
      <c r="AX28" s="533">
        <v>24063790</v>
      </c>
      <c r="AY28" s="531">
        <f t="shared" si="4"/>
        <v>2406379</v>
      </c>
      <c r="AZ28" s="531"/>
      <c r="BA28" s="531">
        <f t="shared" si="5"/>
        <v>26470169</v>
      </c>
      <c r="BB28" s="596">
        <v>29457.279999999999</v>
      </c>
      <c r="BC28" s="600">
        <f t="shared" si="7"/>
        <v>25266981.919999998</v>
      </c>
      <c r="BD28" s="601">
        <f t="shared" si="8"/>
        <v>1203191.9199999981</v>
      </c>
    </row>
    <row r="29" spans="1:56" x14ac:dyDescent="0.25">
      <c r="A29" s="665">
        <v>41557</v>
      </c>
      <c r="B29" s="431" t="s">
        <v>1599</v>
      </c>
      <c r="C29" s="432" t="s">
        <v>1600</v>
      </c>
      <c r="D29" s="433" t="s">
        <v>340</v>
      </c>
      <c r="E29" s="434" t="s">
        <v>521</v>
      </c>
      <c r="F29" s="434">
        <v>230</v>
      </c>
      <c r="G29" s="433" t="s">
        <v>344</v>
      </c>
      <c r="H29" s="435">
        <v>40</v>
      </c>
      <c r="I29" s="435"/>
      <c r="J29" s="436">
        <v>2990</v>
      </c>
      <c r="K29" s="437">
        <f t="shared" ref="K29:K75" si="12">L29/J29*1.1</f>
        <v>48400.000000000007</v>
      </c>
      <c r="L29" s="438">
        <v>131560000</v>
      </c>
      <c r="M29" s="439">
        <f>L29*10%</f>
        <v>13156000</v>
      </c>
      <c r="N29" s="439"/>
      <c r="O29" s="436">
        <f>L29+M29+N29</f>
        <v>144716000</v>
      </c>
      <c r="P29" s="440" t="s">
        <v>1601</v>
      </c>
      <c r="T29" s="309">
        <v>41570</v>
      </c>
      <c r="U29" s="310" t="s">
        <v>1655</v>
      </c>
      <c r="V29" s="311" t="s">
        <v>1653</v>
      </c>
      <c r="W29" s="312" t="s">
        <v>348</v>
      </c>
      <c r="X29" s="313" t="s">
        <v>1604</v>
      </c>
      <c r="Y29" s="313">
        <v>60</v>
      </c>
      <c r="Z29" s="312" t="s">
        <v>420</v>
      </c>
      <c r="AA29" s="314"/>
      <c r="AB29" s="314">
        <v>16</v>
      </c>
      <c r="AC29" s="315">
        <v>3246.8</v>
      </c>
      <c r="AD29" s="320">
        <f t="shared" si="9"/>
        <v>30860.005020327706</v>
      </c>
      <c r="AE29" s="317">
        <v>91087513</v>
      </c>
      <c r="AF29" s="315">
        <f t="shared" si="10"/>
        <v>9108751.3000000007</v>
      </c>
      <c r="AG29" s="315"/>
      <c r="AH29" s="315">
        <f t="shared" si="11"/>
        <v>100196264.3</v>
      </c>
      <c r="AI29" s="318" t="s">
        <v>633</v>
      </c>
      <c r="AM29" s="526">
        <v>41577</v>
      </c>
      <c r="AN29" s="527" t="s">
        <v>1697</v>
      </c>
      <c r="AO29" s="528" t="s">
        <v>1698</v>
      </c>
      <c r="AP29" s="527" t="s">
        <v>432</v>
      </c>
      <c r="AQ29" s="529" t="s">
        <v>1604</v>
      </c>
      <c r="AR29" s="529">
        <v>60</v>
      </c>
      <c r="AS29" s="527" t="s">
        <v>423</v>
      </c>
      <c r="AT29" s="530"/>
      <c r="AU29" s="530">
        <v>36</v>
      </c>
      <c r="AV29" s="531">
        <v>5478.55</v>
      </c>
      <c r="AW29" s="551">
        <f t="shared" si="6"/>
        <v>28054.550017796679</v>
      </c>
      <c r="AX29" s="533">
        <v>153698255</v>
      </c>
      <c r="AY29" s="531">
        <f t="shared" si="4"/>
        <v>15369825.5</v>
      </c>
      <c r="AZ29" s="531"/>
      <c r="BA29" s="531">
        <f t="shared" si="5"/>
        <v>169068080.5</v>
      </c>
      <c r="BB29" s="596">
        <v>29457.279999999999</v>
      </c>
      <c r="BC29" s="600">
        <f t="shared" si="7"/>
        <v>161383181.34400001</v>
      </c>
      <c r="BD29" s="601">
        <f t="shared" si="8"/>
        <v>7684926.3440000117</v>
      </c>
    </row>
    <row r="30" spans="1:56" x14ac:dyDescent="0.25">
      <c r="A30" s="665">
        <v>41558</v>
      </c>
      <c r="B30" s="431" t="s">
        <v>1602</v>
      </c>
      <c r="C30" s="432" t="s">
        <v>1606</v>
      </c>
      <c r="D30" s="433" t="s">
        <v>348</v>
      </c>
      <c r="E30" s="434" t="s">
        <v>1604</v>
      </c>
      <c r="F30" s="434">
        <v>60</v>
      </c>
      <c r="G30" s="433" t="s">
        <v>420</v>
      </c>
      <c r="H30" s="435"/>
      <c r="I30" s="435">
        <v>34</v>
      </c>
      <c r="J30" s="436">
        <v>6910.45</v>
      </c>
      <c r="K30" s="437">
        <f t="shared" si="12"/>
        <v>30860.00499243899</v>
      </c>
      <c r="L30" s="438">
        <v>193869565</v>
      </c>
      <c r="M30" s="439">
        <f t="shared" ref="M30:M75" si="13">L30*10%</f>
        <v>19386956.5</v>
      </c>
      <c r="N30" s="439"/>
      <c r="O30" s="436">
        <f>L30+M30+N30</f>
        <v>213256521.5</v>
      </c>
      <c r="P30" s="440" t="s">
        <v>633</v>
      </c>
      <c r="Q30" s="266"/>
      <c r="T30" s="309">
        <v>41570</v>
      </c>
      <c r="U30" s="310" t="s">
        <v>1654</v>
      </c>
      <c r="V30" s="311" t="s">
        <v>1656</v>
      </c>
      <c r="W30" s="312" t="s">
        <v>348</v>
      </c>
      <c r="X30" s="313" t="s">
        <v>1604</v>
      </c>
      <c r="Y30" s="313">
        <v>60</v>
      </c>
      <c r="Z30" s="312" t="s">
        <v>423</v>
      </c>
      <c r="AA30" s="314"/>
      <c r="AB30" s="314">
        <v>36</v>
      </c>
      <c r="AC30" s="315">
        <v>5508.7</v>
      </c>
      <c r="AD30" s="320">
        <f t="shared" si="9"/>
        <v>30860.00508286892</v>
      </c>
      <c r="AE30" s="317">
        <v>154544100</v>
      </c>
      <c r="AF30" s="319">
        <f t="shared" si="10"/>
        <v>15454410</v>
      </c>
      <c r="AG30" s="319"/>
      <c r="AH30" s="315">
        <f t="shared" si="11"/>
        <v>169998510</v>
      </c>
      <c r="AI30" s="318" t="s">
        <v>633</v>
      </c>
      <c r="AM30" s="526">
        <v>41577</v>
      </c>
      <c r="AN30" s="527" t="s">
        <v>1699</v>
      </c>
      <c r="AO30" s="528" t="s">
        <v>1700</v>
      </c>
      <c r="AP30" s="527" t="s">
        <v>432</v>
      </c>
      <c r="AQ30" s="529" t="s">
        <v>1604</v>
      </c>
      <c r="AR30" s="529">
        <v>60</v>
      </c>
      <c r="AS30" s="527" t="s">
        <v>423</v>
      </c>
      <c r="AT30" s="530"/>
      <c r="AU30" s="530">
        <v>36</v>
      </c>
      <c r="AV30" s="531">
        <v>5517.75</v>
      </c>
      <c r="AW30" s="551">
        <f t="shared" si="6"/>
        <v>28054.54995242626</v>
      </c>
      <c r="AX30" s="533">
        <v>154797993</v>
      </c>
      <c r="AY30" s="531">
        <f t="shared" si="4"/>
        <v>15479799.300000001</v>
      </c>
      <c r="AZ30" s="531"/>
      <c r="BA30" s="531">
        <f t="shared" si="5"/>
        <v>170277792.30000001</v>
      </c>
      <c r="BB30" s="596">
        <v>29457.279999999999</v>
      </c>
      <c r="BC30" s="600">
        <f t="shared" si="7"/>
        <v>162537906.72</v>
      </c>
      <c r="BD30" s="601">
        <f t="shared" si="8"/>
        <v>7739913.7199999988</v>
      </c>
    </row>
    <row r="31" spans="1:56" x14ac:dyDescent="0.25">
      <c r="A31" s="665">
        <v>41558</v>
      </c>
      <c r="B31" s="431" t="s">
        <v>1605</v>
      </c>
      <c r="C31" s="432" t="s">
        <v>1603</v>
      </c>
      <c r="D31" s="433" t="s">
        <v>348</v>
      </c>
      <c r="E31" s="434" t="s">
        <v>1604</v>
      </c>
      <c r="F31" s="434">
        <v>60</v>
      </c>
      <c r="G31" s="433" t="s">
        <v>423</v>
      </c>
      <c r="H31" s="435"/>
      <c r="I31" s="435">
        <v>15</v>
      </c>
      <c r="J31" s="436">
        <v>2237.6</v>
      </c>
      <c r="K31" s="437">
        <f t="shared" si="12"/>
        <v>30860.004960672151</v>
      </c>
      <c r="L31" s="438">
        <v>62774861</v>
      </c>
      <c r="M31" s="439">
        <f t="shared" si="13"/>
        <v>6277486.1000000006</v>
      </c>
      <c r="N31" s="439"/>
      <c r="O31" s="436">
        <f t="shared" ref="O31:O75" si="14">L31+M31+N31</f>
        <v>69052347.099999994</v>
      </c>
      <c r="P31" s="440" t="s">
        <v>633</v>
      </c>
      <c r="Q31" s="266"/>
      <c r="T31" s="309">
        <v>41570</v>
      </c>
      <c r="U31" s="310" t="s">
        <v>1657</v>
      </c>
      <c r="V31" s="311" t="s">
        <v>1658</v>
      </c>
      <c r="W31" s="312" t="s">
        <v>348</v>
      </c>
      <c r="X31" s="313" t="s">
        <v>1604</v>
      </c>
      <c r="Y31" s="313">
        <v>60</v>
      </c>
      <c r="Z31" s="312" t="s">
        <v>423</v>
      </c>
      <c r="AA31" s="314"/>
      <c r="AB31" s="314">
        <v>36</v>
      </c>
      <c r="AC31" s="315">
        <v>5566.35</v>
      </c>
      <c r="AD31" s="320">
        <f t="shared" si="9"/>
        <v>30860.00492243571</v>
      </c>
      <c r="AE31" s="317">
        <v>156161444</v>
      </c>
      <c r="AF31" s="319">
        <f t="shared" si="10"/>
        <v>15616144.4</v>
      </c>
      <c r="AG31" s="319"/>
      <c r="AH31" s="315">
        <f t="shared" si="11"/>
        <v>171777588.40000001</v>
      </c>
      <c r="AI31" s="318" t="s">
        <v>633</v>
      </c>
      <c r="AM31" s="526">
        <v>41577</v>
      </c>
      <c r="AN31" s="527" t="s">
        <v>1701</v>
      </c>
      <c r="AO31" s="528" t="s">
        <v>1702</v>
      </c>
      <c r="AP31" s="527" t="s">
        <v>432</v>
      </c>
      <c r="AQ31" s="529" t="s">
        <v>1604</v>
      </c>
      <c r="AR31" s="529">
        <v>60</v>
      </c>
      <c r="AS31" s="527" t="s">
        <v>423</v>
      </c>
      <c r="AT31" s="530"/>
      <c r="AU31" s="530">
        <v>27</v>
      </c>
      <c r="AV31" s="531">
        <v>4096.8</v>
      </c>
      <c r="AW31" s="551">
        <f t="shared" si="6"/>
        <v>28054.549892599101</v>
      </c>
      <c r="AX31" s="533">
        <v>114933880</v>
      </c>
      <c r="AY31" s="531">
        <f t="shared" si="4"/>
        <v>11493388</v>
      </c>
      <c r="AZ31" s="531"/>
      <c r="BA31" s="531">
        <f t="shared" si="5"/>
        <v>126427268</v>
      </c>
      <c r="BB31" s="596">
        <v>29457.279999999999</v>
      </c>
      <c r="BC31" s="600">
        <f t="shared" si="7"/>
        <v>120680584.704</v>
      </c>
      <c r="BD31" s="601">
        <f t="shared" si="8"/>
        <v>5746704.7039999962</v>
      </c>
    </row>
    <row r="32" spans="1:56" x14ac:dyDescent="0.25">
      <c r="A32" s="666">
        <v>41563</v>
      </c>
      <c r="B32" s="448" t="s">
        <v>1607</v>
      </c>
      <c r="C32" s="449" t="s">
        <v>1608</v>
      </c>
      <c r="D32" s="450" t="s">
        <v>348</v>
      </c>
      <c r="E32" s="451" t="s">
        <v>1604</v>
      </c>
      <c r="F32" s="451">
        <v>60</v>
      </c>
      <c r="G32" s="450" t="s">
        <v>420</v>
      </c>
      <c r="H32" s="452"/>
      <c r="I32" s="452">
        <v>32</v>
      </c>
      <c r="J32" s="453">
        <v>6307.15</v>
      </c>
      <c r="K32" s="457">
        <f t="shared" si="12"/>
        <v>30860.004994331834</v>
      </c>
      <c r="L32" s="455">
        <v>176944255</v>
      </c>
      <c r="M32" s="458">
        <f t="shared" si="13"/>
        <v>17694425.5</v>
      </c>
      <c r="N32" s="458"/>
      <c r="O32" s="453">
        <f t="shared" si="14"/>
        <v>194638680.5</v>
      </c>
      <c r="P32" s="456" t="s">
        <v>633</v>
      </c>
      <c r="Q32" s="266"/>
      <c r="T32" s="309">
        <v>41571</v>
      </c>
      <c r="U32" s="310" t="s">
        <v>1659</v>
      </c>
      <c r="V32" s="311" t="s">
        <v>1660</v>
      </c>
      <c r="W32" s="312" t="s">
        <v>348</v>
      </c>
      <c r="X32" s="313" t="s">
        <v>1604</v>
      </c>
      <c r="Y32" s="313">
        <v>60</v>
      </c>
      <c r="Z32" s="312" t="s">
        <v>420</v>
      </c>
      <c r="AA32" s="314"/>
      <c r="AB32" s="314">
        <v>32</v>
      </c>
      <c r="AC32" s="315">
        <v>6801.4</v>
      </c>
      <c r="AD32" s="320">
        <f t="shared" si="9"/>
        <v>30860.004940159382</v>
      </c>
      <c r="AE32" s="317">
        <v>190810216</v>
      </c>
      <c r="AF32" s="319">
        <f t="shared" si="10"/>
        <v>19081021.600000001</v>
      </c>
      <c r="AG32" s="319"/>
      <c r="AH32" s="315">
        <f t="shared" si="11"/>
        <v>209891237.59999999</v>
      </c>
      <c r="AI32" s="318" t="s">
        <v>633</v>
      </c>
      <c r="AM32" s="597" t="s">
        <v>819</v>
      </c>
      <c r="AN32" s="521"/>
      <c r="AO32" s="522"/>
      <c r="AP32" s="521"/>
      <c r="AQ32" s="523"/>
      <c r="AR32" s="523"/>
      <c r="AS32" s="521"/>
      <c r="AT32" s="524"/>
      <c r="AU32" s="524"/>
      <c r="AV32" s="590">
        <f>SUM(AV6:AV31)</f>
        <v>130677.55000000002</v>
      </c>
      <c r="AW32" s="591"/>
      <c r="AX32" s="592">
        <f>SUM(AX6:AX31)</f>
        <v>3666099858</v>
      </c>
      <c r="AY32" s="525"/>
      <c r="AZ32" s="525"/>
      <c r="BA32" s="525"/>
      <c r="BB32" s="567"/>
      <c r="BC32" s="606">
        <f>SUM(BC6:BC31)</f>
        <v>3849405180.0639997</v>
      </c>
      <c r="BD32" s="607">
        <f>SUM(BD6:BD31)</f>
        <v>183305322.06399998</v>
      </c>
    </row>
    <row r="33" spans="1:56" x14ac:dyDescent="0.25">
      <c r="A33" s="666">
        <v>41563</v>
      </c>
      <c r="B33" s="448" t="s">
        <v>1609</v>
      </c>
      <c r="C33" s="449" t="s">
        <v>1610</v>
      </c>
      <c r="D33" s="450" t="s">
        <v>348</v>
      </c>
      <c r="E33" s="451" t="s">
        <v>1604</v>
      </c>
      <c r="F33" s="451">
        <v>60</v>
      </c>
      <c r="G33" s="450" t="s">
        <v>420</v>
      </c>
      <c r="H33" s="452"/>
      <c r="I33" s="452">
        <v>16</v>
      </c>
      <c r="J33" s="453">
        <v>3325.5</v>
      </c>
      <c r="K33" s="457">
        <f t="shared" si="12"/>
        <v>30860.00499173057</v>
      </c>
      <c r="L33" s="455">
        <v>93295406</v>
      </c>
      <c r="M33" s="458">
        <f t="shared" si="13"/>
        <v>9329540.5999999996</v>
      </c>
      <c r="N33" s="458"/>
      <c r="O33" s="453">
        <f t="shared" si="14"/>
        <v>102624946.59999999</v>
      </c>
      <c r="P33" s="456" t="s">
        <v>633</v>
      </c>
      <c r="Q33" s="269"/>
      <c r="T33" s="309">
        <v>41571</v>
      </c>
      <c r="U33" s="310" t="s">
        <v>1661</v>
      </c>
      <c r="V33" s="311" t="s">
        <v>1662</v>
      </c>
      <c r="W33" s="312" t="s">
        <v>348</v>
      </c>
      <c r="X33" s="313" t="s">
        <v>1604</v>
      </c>
      <c r="Y33" s="313">
        <v>60</v>
      </c>
      <c r="Z33" s="312" t="s">
        <v>423</v>
      </c>
      <c r="AA33" s="314"/>
      <c r="AB33" s="314">
        <v>24</v>
      </c>
      <c r="AC33" s="315">
        <v>3676.4</v>
      </c>
      <c r="AD33" s="320">
        <f t="shared" si="9"/>
        <v>30860.005113698186</v>
      </c>
      <c r="AE33" s="317">
        <v>103139748</v>
      </c>
      <c r="AF33" s="319">
        <f t="shared" si="10"/>
        <v>10313974.800000001</v>
      </c>
      <c r="AG33" s="319"/>
      <c r="AH33" s="315">
        <f t="shared" si="11"/>
        <v>113453722.8</v>
      </c>
      <c r="AI33" s="318" t="s">
        <v>633</v>
      </c>
      <c r="AM33" s="598"/>
      <c r="AN33" s="468"/>
      <c r="AO33" s="469"/>
      <c r="AP33" s="468"/>
      <c r="AQ33" s="514"/>
      <c r="AR33" s="514"/>
      <c r="AS33" s="468"/>
      <c r="AT33" s="515"/>
      <c r="AU33" s="515"/>
      <c r="AV33" s="582"/>
      <c r="AW33" s="518"/>
      <c r="AX33" s="583"/>
      <c r="AY33" s="516"/>
      <c r="AZ33" s="516"/>
      <c r="BA33" s="516"/>
      <c r="BB33" s="269"/>
      <c r="BC33" s="608"/>
      <c r="BD33" s="609"/>
    </row>
    <row r="34" spans="1:56" x14ac:dyDescent="0.25">
      <c r="A34" s="666">
        <v>41563</v>
      </c>
      <c r="B34" s="448" t="s">
        <v>1611</v>
      </c>
      <c r="C34" s="449" t="s">
        <v>1612</v>
      </c>
      <c r="D34" s="450" t="s">
        <v>348</v>
      </c>
      <c r="E34" s="451" t="s">
        <v>1604</v>
      </c>
      <c r="F34" s="451">
        <v>60</v>
      </c>
      <c r="G34" s="450" t="s">
        <v>420</v>
      </c>
      <c r="H34" s="452"/>
      <c r="I34" s="452">
        <v>24</v>
      </c>
      <c r="J34" s="453">
        <v>4944.75</v>
      </c>
      <c r="K34" s="457">
        <f t="shared" si="12"/>
        <v>30860.004974973457</v>
      </c>
      <c r="L34" s="455">
        <v>138722736</v>
      </c>
      <c r="M34" s="458">
        <f t="shared" si="13"/>
        <v>13872273.600000001</v>
      </c>
      <c r="N34" s="458"/>
      <c r="O34" s="453">
        <f t="shared" si="14"/>
        <v>152595009.59999999</v>
      </c>
      <c r="P34" s="456" t="s">
        <v>633</v>
      </c>
      <c r="Q34" s="269"/>
      <c r="T34" s="309">
        <v>41571</v>
      </c>
      <c r="U34" s="310" t="s">
        <v>1664</v>
      </c>
      <c r="V34" s="311" t="s">
        <v>1663</v>
      </c>
      <c r="W34" s="312" t="s">
        <v>348</v>
      </c>
      <c r="X34" s="313" t="s">
        <v>1604</v>
      </c>
      <c r="Y34" s="313">
        <v>60</v>
      </c>
      <c r="Z34" s="312" t="s">
        <v>423</v>
      </c>
      <c r="AA34" s="314"/>
      <c r="AB34" s="314">
        <v>36</v>
      </c>
      <c r="AC34" s="315">
        <v>5574.1</v>
      </c>
      <c r="AD34" s="320">
        <f t="shared" si="9"/>
        <v>30860.004969412101</v>
      </c>
      <c r="AE34" s="317">
        <v>156378867</v>
      </c>
      <c r="AF34" s="319">
        <f t="shared" si="10"/>
        <v>15637886.700000001</v>
      </c>
      <c r="AG34" s="319"/>
      <c r="AH34" s="315">
        <f t="shared" si="11"/>
        <v>172016753.69999999</v>
      </c>
      <c r="AI34" s="318" t="s">
        <v>633</v>
      </c>
      <c r="AM34" s="598"/>
      <c r="AN34" s="468"/>
      <c r="AO34" s="469"/>
      <c r="AP34" s="468"/>
      <c r="AQ34" s="514"/>
      <c r="AR34" s="514"/>
      <c r="AS34" s="468"/>
      <c r="AT34" s="515"/>
      <c r="AU34" s="515"/>
      <c r="AV34" s="582"/>
      <c r="AW34" s="518"/>
      <c r="AX34" s="583"/>
      <c r="AY34" s="516"/>
      <c r="AZ34" s="516"/>
      <c r="BA34" s="516"/>
      <c r="BB34" s="611" t="s">
        <v>2198</v>
      </c>
      <c r="BC34" s="608"/>
      <c r="BD34" s="609"/>
    </row>
    <row r="35" spans="1:56" x14ac:dyDescent="0.25">
      <c r="A35" s="666">
        <v>41563</v>
      </c>
      <c r="B35" s="448" t="s">
        <v>1613</v>
      </c>
      <c r="C35" s="449" t="s">
        <v>1614</v>
      </c>
      <c r="D35" s="450" t="s">
        <v>348</v>
      </c>
      <c r="E35" s="451" t="s">
        <v>1604</v>
      </c>
      <c r="F35" s="451">
        <v>60</v>
      </c>
      <c r="G35" s="450" t="s">
        <v>423</v>
      </c>
      <c r="H35" s="452"/>
      <c r="I35" s="452">
        <v>36</v>
      </c>
      <c r="J35" s="453">
        <v>5367.3</v>
      </c>
      <c r="K35" s="457">
        <f t="shared" si="12"/>
        <v>30860.004955936878</v>
      </c>
      <c r="L35" s="455">
        <v>150577186</v>
      </c>
      <c r="M35" s="458">
        <f t="shared" si="13"/>
        <v>15057718.600000001</v>
      </c>
      <c r="N35" s="458"/>
      <c r="O35" s="453">
        <f t="shared" si="14"/>
        <v>165634904.59999999</v>
      </c>
      <c r="P35" s="456" t="s">
        <v>633</v>
      </c>
      <c r="Q35" s="269"/>
      <c r="T35" s="309">
        <v>41571</v>
      </c>
      <c r="U35" s="310" t="s">
        <v>1665</v>
      </c>
      <c r="V35" s="311" t="s">
        <v>1666</v>
      </c>
      <c r="W35" s="312" t="s">
        <v>348</v>
      </c>
      <c r="X35" s="313" t="s">
        <v>1604</v>
      </c>
      <c r="Y35" s="313">
        <v>60</v>
      </c>
      <c r="Z35" s="312" t="s">
        <v>423</v>
      </c>
      <c r="AA35" s="314"/>
      <c r="AB35" s="314">
        <v>36</v>
      </c>
      <c r="AC35" s="315">
        <v>5441.05</v>
      </c>
      <c r="AD35" s="320">
        <f t="shared" si="9"/>
        <v>30860.004943898697</v>
      </c>
      <c r="AE35" s="317">
        <v>152646209</v>
      </c>
      <c r="AF35" s="319">
        <f t="shared" si="10"/>
        <v>15264620.9</v>
      </c>
      <c r="AG35" s="319"/>
      <c r="AH35" s="315">
        <f t="shared" si="11"/>
        <v>167910829.90000001</v>
      </c>
      <c r="AI35" s="318" t="s">
        <v>633</v>
      </c>
      <c r="AM35" s="598"/>
      <c r="AN35" s="468"/>
      <c r="AO35" s="469"/>
      <c r="AP35" s="468"/>
      <c r="AQ35" s="514"/>
      <c r="AR35" s="514"/>
      <c r="AS35" s="468"/>
      <c r="AT35" s="515"/>
      <c r="AU35" s="515"/>
      <c r="AV35" s="582"/>
      <c r="AW35" s="518"/>
      <c r="AX35" s="583"/>
      <c r="AY35" s="516"/>
      <c r="AZ35" s="516"/>
      <c r="BA35" s="516"/>
      <c r="BB35" s="269"/>
      <c r="BC35" s="608"/>
      <c r="BD35" s="609"/>
    </row>
    <row r="36" spans="1:56" x14ac:dyDescent="0.25">
      <c r="A36" s="666">
        <v>41565</v>
      </c>
      <c r="B36" s="448" t="s">
        <v>1615</v>
      </c>
      <c r="C36" s="449" t="s">
        <v>1617</v>
      </c>
      <c r="D36" s="450" t="s">
        <v>348</v>
      </c>
      <c r="E36" s="451" t="s">
        <v>1604</v>
      </c>
      <c r="F36" s="451">
        <v>60</v>
      </c>
      <c r="G36" s="450" t="s">
        <v>420</v>
      </c>
      <c r="H36" s="452"/>
      <c r="I36" s="452">
        <v>32</v>
      </c>
      <c r="J36" s="453">
        <v>6424.7</v>
      </c>
      <c r="K36" s="457">
        <f t="shared" si="12"/>
        <v>30860.004934082528</v>
      </c>
      <c r="L36" s="455">
        <v>180242067</v>
      </c>
      <c r="M36" s="458">
        <f t="shared" si="13"/>
        <v>18024206.699999999</v>
      </c>
      <c r="N36" s="458"/>
      <c r="O36" s="453">
        <f t="shared" si="14"/>
        <v>198266273.69999999</v>
      </c>
      <c r="P36" s="456" t="s">
        <v>633</v>
      </c>
      <c r="Q36" s="269"/>
      <c r="T36" s="309">
        <v>41572</v>
      </c>
      <c r="U36" s="310" t="s">
        <v>1667</v>
      </c>
      <c r="V36" s="311" t="s">
        <v>1668</v>
      </c>
      <c r="W36" s="312" t="s">
        <v>348</v>
      </c>
      <c r="X36" s="313" t="s">
        <v>1604</v>
      </c>
      <c r="Y36" s="313">
        <v>60</v>
      </c>
      <c r="Z36" s="312" t="s">
        <v>423</v>
      </c>
      <c r="AA36" s="314"/>
      <c r="AB36" s="314">
        <v>36</v>
      </c>
      <c r="AC36" s="315">
        <v>5620.8</v>
      </c>
      <c r="AD36" s="320">
        <f t="shared" si="9"/>
        <v>30860.005070452604</v>
      </c>
      <c r="AE36" s="317">
        <v>157689015</v>
      </c>
      <c r="AF36" s="319">
        <f t="shared" si="10"/>
        <v>15768901.5</v>
      </c>
      <c r="AG36" s="319"/>
      <c r="AH36" s="315">
        <f t="shared" si="11"/>
        <v>173457916.5</v>
      </c>
      <c r="AI36" s="318" t="s">
        <v>633</v>
      </c>
      <c r="AM36" s="598"/>
      <c r="AN36" s="468"/>
      <c r="AO36" s="469"/>
      <c r="AP36" s="468"/>
      <c r="AQ36" s="514"/>
      <c r="AR36" s="514"/>
      <c r="AS36" s="468"/>
      <c r="AT36" s="515"/>
      <c r="AU36" s="515"/>
      <c r="AV36" s="582"/>
      <c r="AW36" s="518"/>
      <c r="AX36" s="583"/>
      <c r="AY36" s="516"/>
      <c r="AZ36" s="516"/>
      <c r="BA36" s="516"/>
      <c r="BB36" s="269"/>
      <c r="BC36" s="608"/>
      <c r="BD36" s="609"/>
    </row>
    <row r="37" spans="1:56" x14ac:dyDescent="0.25">
      <c r="A37" s="666">
        <v>41565</v>
      </c>
      <c r="B37" s="448" t="s">
        <v>1616</v>
      </c>
      <c r="C37" s="449" t="s">
        <v>1618</v>
      </c>
      <c r="D37" s="450" t="s">
        <v>348</v>
      </c>
      <c r="E37" s="451" t="s">
        <v>1604</v>
      </c>
      <c r="F37" s="451">
        <v>60</v>
      </c>
      <c r="G37" s="450" t="s">
        <v>420</v>
      </c>
      <c r="H37" s="452"/>
      <c r="I37" s="452">
        <v>16</v>
      </c>
      <c r="J37" s="453">
        <v>3116.55</v>
      </c>
      <c r="K37" s="457">
        <f t="shared" si="12"/>
        <v>30860.005069708492</v>
      </c>
      <c r="L37" s="455">
        <v>87433408</v>
      </c>
      <c r="M37" s="458">
        <f t="shared" si="13"/>
        <v>8743340.8000000007</v>
      </c>
      <c r="N37" s="458"/>
      <c r="O37" s="453">
        <f t="shared" si="14"/>
        <v>96176748.799999997</v>
      </c>
      <c r="P37" s="456" t="s">
        <v>633</v>
      </c>
      <c r="Q37" s="269"/>
      <c r="T37" s="309">
        <v>41572</v>
      </c>
      <c r="U37" s="310" t="s">
        <v>1669</v>
      </c>
      <c r="V37" s="311" t="s">
        <v>1670</v>
      </c>
      <c r="W37" s="312" t="s">
        <v>348</v>
      </c>
      <c r="X37" s="313" t="s">
        <v>1604</v>
      </c>
      <c r="Y37" s="313">
        <v>60</v>
      </c>
      <c r="Z37" s="312" t="s">
        <v>423</v>
      </c>
      <c r="AA37" s="314"/>
      <c r="AB37" s="314">
        <v>36</v>
      </c>
      <c r="AC37" s="315">
        <v>5458.6</v>
      </c>
      <c r="AD37" s="320">
        <f t="shared" si="9"/>
        <v>30860.005074561246</v>
      </c>
      <c r="AE37" s="317">
        <v>153138567</v>
      </c>
      <c r="AF37" s="319">
        <f t="shared" si="10"/>
        <v>15313856.700000001</v>
      </c>
      <c r="AG37" s="319"/>
      <c r="AH37" s="315">
        <f t="shared" si="11"/>
        <v>168452423.69999999</v>
      </c>
      <c r="AI37" s="318" t="s">
        <v>633</v>
      </c>
      <c r="AM37" s="598"/>
      <c r="AN37" s="468"/>
      <c r="AO37" s="469"/>
      <c r="AP37" s="468"/>
      <c r="AQ37" s="514"/>
      <c r="AR37" s="514"/>
      <c r="AS37" s="468"/>
      <c r="AT37" s="515"/>
      <c r="AU37" s="515"/>
      <c r="AV37" s="582"/>
      <c r="AW37" s="518"/>
      <c r="AX37" s="583"/>
      <c r="AY37" s="516"/>
      <c r="AZ37" s="516"/>
      <c r="BA37" s="516"/>
      <c r="BB37" s="269"/>
      <c r="BC37" s="608"/>
      <c r="BD37" s="609"/>
    </row>
    <row r="38" spans="1:56" x14ac:dyDescent="0.25">
      <c r="A38" s="666">
        <v>41565</v>
      </c>
      <c r="B38" s="448" t="s">
        <v>1619</v>
      </c>
      <c r="C38" s="449" t="s">
        <v>1620</v>
      </c>
      <c r="D38" s="450" t="s">
        <v>348</v>
      </c>
      <c r="E38" s="451" t="s">
        <v>1604</v>
      </c>
      <c r="F38" s="451">
        <v>60</v>
      </c>
      <c r="G38" s="450" t="s">
        <v>420</v>
      </c>
      <c r="H38" s="452"/>
      <c r="I38" s="452">
        <v>24</v>
      </c>
      <c r="J38" s="453">
        <v>4928.95</v>
      </c>
      <c r="K38" s="457">
        <f t="shared" si="12"/>
        <v>30860.004950344395</v>
      </c>
      <c r="L38" s="455">
        <v>138279474</v>
      </c>
      <c r="M38" s="458">
        <f t="shared" si="13"/>
        <v>13827947.4</v>
      </c>
      <c r="N38" s="458"/>
      <c r="O38" s="453">
        <f t="shared" si="14"/>
        <v>152107421.40000001</v>
      </c>
      <c r="P38" s="456" t="s">
        <v>633</v>
      </c>
      <c r="Q38" s="269"/>
      <c r="T38" s="309">
        <v>41574</v>
      </c>
      <c r="U38" s="310" t="s">
        <v>1671</v>
      </c>
      <c r="V38" s="311" t="s">
        <v>1672</v>
      </c>
      <c r="W38" s="312" t="s">
        <v>348</v>
      </c>
      <c r="X38" s="313" t="s">
        <v>1604</v>
      </c>
      <c r="Y38" s="313">
        <v>60</v>
      </c>
      <c r="Z38" s="312" t="s">
        <v>423</v>
      </c>
      <c r="AA38" s="314"/>
      <c r="AB38" s="314">
        <v>36</v>
      </c>
      <c r="AC38" s="315">
        <v>5469.1</v>
      </c>
      <c r="AD38" s="320">
        <f t="shared" si="9"/>
        <v>30860.004918542356</v>
      </c>
      <c r="AE38" s="317">
        <v>153433139</v>
      </c>
      <c r="AF38" s="319">
        <f t="shared" si="10"/>
        <v>15343313.9</v>
      </c>
      <c r="AG38" s="319"/>
      <c r="AH38" s="315">
        <f t="shared" si="11"/>
        <v>168776452.90000001</v>
      </c>
      <c r="AI38" s="318" t="s">
        <v>633</v>
      </c>
      <c r="AM38" s="598"/>
      <c r="AN38" s="468"/>
      <c r="AO38" s="469"/>
      <c r="AP38" s="468"/>
      <c r="AQ38" s="514"/>
      <c r="AR38" s="514"/>
      <c r="AS38" s="468"/>
      <c r="AT38" s="515"/>
      <c r="AU38" s="515"/>
      <c r="AV38" s="582"/>
      <c r="AW38" s="518"/>
      <c r="AX38" s="583"/>
      <c r="AY38" s="516"/>
      <c r="AZ38" s="516"/>
      <c r="BA38" s="516"/>
      <c r="BB38" s="269"/>
      <c r="BC38" s="608"/>
      <c r="BD38" s="609"/>
    </row>
    <row r="39" spans="1:56" x14ac:dyDescent="0.25">
      <c r="A39" s="666">
        <v>41565</v>
      </c>
      <c r="B39" s="448" t="s">
        <v>1621</v>
      </c>
      <c r="C39" s="449" t="s">
        <v>1622</v>
      </c>
      <c r="D39" s="450" t="s">
        <v>348</v>
      </c>
      <c r="E39" s="451" t="s">
        <v>1604</v>
      </c>
      <c r="F39" s="451">
        <v>60</v>
      </c>
      <c r="G39" s="450" t="s">
        <v>423</v>
      </c>
      <c r="H39" s="452"/>
      <c r="I39" s="452">
        <v>36</v>
      </c>
      <c r="J39" s="453">
        <v>5331.95</v>
      </c>
      <c r="K39" s="457">
        <f t="shared" si="12"/>
        <v>30860.005026303701</v>
      </c>
      <c r="L39" s="455">
        <v>149585458</v>
      </c>
      <c r="M39" s="458">
        <f t="shared" si="13"/>
        <v>14958545.800000001</v>
      </c>
      <c r="N39" s="458"/>
      <c r="O39" s="453">
        <f t="shared" si="14"/>
        <v>164544003.80000001</v>
      </c>
      <c r="P39" s="456" t="s">
        <v>633</v>
      </c>
      <c r="Q39" s="269"/>
      <c r="T39" s="309">
        <v>41574</v>
      </c>
      <c r="U39" s="310" t="s">
        <v>1673</v>
      </c>
      <c r="V39" s="311" t="s">
        <v>1674</v>
      </c>
      <c r="W39" s="312" t="s">
        <v>348</v>
      </c>
      <c r="X39" s="313" t="s">
        <v>1604</v>
      </c>
      <c r="Y39" s="313">
        <v>60</v>
      </c>
      <c r="Z39" s="312" t="s">
        <v>423</v>
      </c>
      <c r="AA39" s="314"/>
      <c r="AB39" s="314">
        <v>36</v>
      </c>
      <c r="AC39" s="315">
        <v>5521.75</v>
      </c>
      <c r="AD39" s="320">
        <f t="shared" si="9"/>
        <v>30860.004907864357</v>
      </c>
      <c r="AE39" s="317">
        <v>154910211</v>
      </c>
      <c r="AF39" s="319">
        <f t="shared" si="10"/>
        <v>15491021.100000001</v>
      </c>
      <c r="AG39" s="319"/>
      <c r="AH39" s="315">
        <f t="shared" si="11"/>
        <v>170401232.09999999</v>
      </c>
      <c r="AI39" s="318" t="s">
        <v>633</v>
      </c>
      <c r="AM39" s="598"/>
      <c r="AN39" s="468"/>
      <c r="AO39" s="469"/>
      <c r="AP39" s="468"/>
      <c r="AQ39" s="514"/>
      <c r="AR39" s="514"/>
      <c r="AS39" s="468"/>
      <c r="AT39" s="515"/>
      <c r="AU39" s="515"/>
      <c r="AV39" s="582"/>
      <c r="AW39" s="518"/>
      <c r="AX39" s="583"/>
      <c r="AY39" s="516"/>
      <c r="AZ39" s="516"/>
      <c r="BA39" s="516"/>
      <c r="BB39" s="612" t="s">
        <v>2199</v>
      </c>
      <c r="BC39" s="610"/>
      <c r="BD39" s="609"/>
    </row>
    <row r="40" spans="1:56" x14ac:dyDescent="0.25">
      <c r="A40" s="666">
        <v>41567</v>
      </c>
      <c r="B40" s="448" t="s">
        <v>1623</v>
      </c>
      <c r="C40" s="449" t="s">
        <v>1624</v>
      </c>
      <c r="D40" s="450" t="s">
        <v>1635</v>
      </c>
      <c r="E40" s="451" t="s">
        <v>631</v>
      </c>
      <c r="F40" s="451">
        <v>60</v>
      </c>
      <c r="G40" s="450" t="s">
        <v>423</v>
      </c>
      <c r="H40" s="452"/>
      <c r="I40" s="452">
        <v>23</v>
      </c>
      <c r="J40" s="453">
        <v>3413.2</v>
      </c>
      <c r="K40" s="457">
        <f t="shared" si="12"/>
        <v>30860.004980663314</v>
      </c>
      <c r="L40" s="455">
        <v>95755790</v>
      </c>
      <c r="M40" s="458">
        <f t="shared" si="13"/>
        <v>9575579</v>
      </c>
      <c r="N40" s="458"/>
      <c r="O40" s="453">
        <f t="shared" si="14"/>
        <v>105331369</v>
      </c>
      <c r="P40" s="456" t="s">
        <v>633</v>
      </c>
      <c r="Q40" s="269"/>
      <c r="T40" s="309">
        <v>41574</v>
      </c>
      <c r="U40" s="310" t="s">
        <v>1675</v>
      </c>
      <c r="V40" s="311" t="s">
        <v>1676</v>
      </c>
      <c r="W40" s="312" t="s">
        <v>348</v>
      </c>
      <c r="X40" s="313" t="s">
        <v>1604</v>
      </c>
      <c r="Y40" s="313">
        <v>60</v>
      </c>
      <c r="Z40" s="312" t="s">
        <v>423</v>
      </c>
      <c r="AA40" s="314"/>
      <c r="AB40" s="314">
        <v>36</v>
      </c>
      <c r="AC40" s="315">
        <v>5448.8</v>
      </c>
      <c r="AD40" s="320">
        <f t="shared" si="9"/>
        <v>30860.004991924827</v>
      </c>
      <c r="AE40" s="317">
        <v>152863632</v>
      </c>
      <c r="AF40" s="319">
        <f t="shared" si="10"/>
        <v>15286363.200000001</v>
      </c>
      <c r="AG40" s="319"/>
      <c r="AH40" s="315">
        <f t="shared" si="11"/>
        <v>168149995.19999999</v>
      </c>
      <c r="AI40" s="318" t="s">
        <v>633</v>
      </c>
      <c r="AM40" s="598"/>
      <c r="AN40" s="468"/>
      <c r="AO40" s="469"/>
      <c r="AP40" s="468"/>
      <c r="AQ40" s="514"/>
      <c r="AR40" s="514"/>
      <c r="AS40" s="468"/>
      <c r="AT40" s="515"/>
      <c r="AU40" s="515"/>
      <c r="AV40" s="582"/>
      <c r="AW40" s="518"/>
      <c r="AX40" s="583"/>
      <c r="AY40" s="516"/>
      <c r="AZ40" s="516"/>
      <c r="BA40" s="516"/>
      <c r="BB40" s="611" t="s">
        <v>2200</v>
      </c>
      <c r="BC40" s="608"/>
      <c r="BD40" s="609"/>
    </row>
    <row r="41" spans="1:56" x14ac:dyDescent="0.25">
      <c r="A41" s="666">
        <v>41567</v>
      </c>
      <c r="B41" s="448" t="s">
        <v>1625</v>
      </c>
      <c r="C41" s="449" t="s">
        <v>1626</v>
      </c>
      <c r="D41" s="450" t="s">
        <v>1635</v>
      </c>
      <c r="E41" s="451" t="s">
        <v>631</v>
      </c>
      <c r="F41" s="451">
        <v>60</v>
      </c>
      <c r="G41" s="450" t="s">
        <v>423</v>
      </c>
      <c r="H41" s="452"/>
      <c r="I41" s="452">
        <v>36</v>
      </c>
      <c r="J41" s="453">
        <v>5202.95</v>
      </c>
      <c r="K41" s="457">
        <f t="shared" si="12"/>
        <v>30860.005016384941</v>
      </c>
      <c r="L41" s="455">
        <v>145966421</v>
      </c>
      <c r="M41" s="458">
        <f t="shared" si="13"/>
        <v>14596642.100000001</v>
      </c>
      <c r="N41" s="458"/>
      <c r="O41" s="453">
        <f t="shared" si="14"/>
        <v>160563063.09999999</v>
      </c>
      <c r="P41" s="456" t="s">
        <v>633</v>
      </c>
      <c r="Q41" s="269"/>
      <c r="T41" s="309">
        <v>41574</v>
      </c>
      <c r="U41" s="310" t="s">
        <v>1677</v>
      </c>
      <c r="V41" s="311" t="s">
        <v>1678</v>
      </c>
      <c r="W41" s="312" t="s">
        <v>348</v>
      </c>
      <c r="X41" s="313" t="s">
        <v>1604</v>
      </c>
      <c r="Y41" s="313">
        <v>60</v>
      </c>
      <c r="Z41" s="312" t="s">
        <v>423</v>
      </c>
      <c r="AA41" s="314"/>
      <c r="AB41" s="314">
        <v>36</v>
      </c>
      <c r="AC41" s="315">
        <v>5563.7</v>
      </c>
      <c r="AD41" s="320">
        <f t="shared" si="9"/>
        <v>30860.005032622183</v>
      </c>
      <c r="AE41" s="317">
        <v>156087100</v>
      </c>
      <c r="AF41" s="319">
        <f t="shared" si="10"/>
        <v>15608710</v>
      </c>
      <c r="AG41" s="319"/>
      <c r="AH41" s="315">
        <f t="shared" si="11"/>
        <v>171695810</v>
      </c>
      <c r="AI41" s="318" t="s">
        <v>633</v>
      </c>
      <c r="AM41" s="598"/>
      <c r="AN41" s="468"/>
      <c r="AO41" s="469"/>
      <c r="AP41" s="468"/>
      <c r="AQ41" s="514"/>
      <c r="AR41" s="514"/>
      <c r="AS41" s="468"/>
      <c r="AT41" s="515"/>
      <c r="AU41" s="515"/>
      <c r="AV41" s="582"/>
      <c r="AW41" s="518"/>
      <c r="AX41" s="583"/>
      <c r="AY41" s="516"/>
      <c r="AZ41" s="516"/>
      <c r="BA41" s="516"/>
      <c r="BB41" s="269"/>
      <c r="BC41" s="608"/>
      <c r="BD41" s="609"/>
    </row>
    <row r="42" spans="1:56" x14ac:dyDescent="0.25">
      <c r="A42" s="666">
        <v>41567</v>
      </c>
      <c r="B42" s="448" t="s">
        <v>1627</v>
      </c>
      <c r="C42" s="449" t="s">
        <v>1628</v>
      </c>
      <c r="D42" s="450" t="s">
        <v>1635</v>
      </c>
      <c r="E42" s="451" t="s">
        <v>631</v>
      </c>
      <c r="F42" s="451">
        <v>60</v>
      </c>
      <c r="G42" s="450" t="s">
        <v>423</v>
      </c>
      <c r="H42" s="452"/>
      <c r="I42" s="452">
        <v>36</v>
      </c>
      <c r="J42" s="453">
        <v>5430.15</v>
      </c>
      <c r="K42" s="457">
        <f t="shared" si="12"/>
        <v>30860.005064316829</v>
      </c>
      <c r="L42" s="455">
        <v>152340415</v>
      </c>
      <c r="M42" s="458">
        <f t="shared" si="13"/>
        <v>15234041.5</v>
      </c>
      <c r="N42" s="458"/>
      <c r="O42" s="453">
        <f t="shared" si="14"/>
        <v>167574456.5</v>
      </c>
      <c r="P42" s="456" t="s">
        <v>633</v>
      </c>
      <c r="Q42" s="269"/>
      <c r="T42" s="309">
        <v>41575</v>
      </c>
      <c r="U42" s="310" t="s">
        <v>1679</v>
      </c>
      <c r="V42" s="311" t="s">
        <v>1680</v>
      </c>
      <c r="W42" s="312" t="s">
        <v>348</v>
      </c>
      <c r="X42" s="313" t="s">
        <v>1604</v>
      </c>
      <c r="Y42" s="313">
        <v>60</v>
      </c>
      <c r="Z42" s="312" t="s">
        <v>423</v>
      </c>
      <c r="AA42" s="314"/>
      <c r="AB42" s="314">
        <v>36</v>
      </c>
      <c r="AC42" s="315">
        <v>5428.5</v>
      </c>
      <c r="AD42" s="320">
        <f t="shared" si="9"/>
        <v>30860.00506585613</v>
      </c>
      <c r="AE42" s="317">
        <v>152294125</v>
      </c>
      <c r="AF42" s="319">
        <f t="shared" si="10"/>
        <v>15229412.5</v>
      </c>
      <c r="AG42" s="319"/>
      <c r="AH42" s="315">
        <f t="shared" si="11"/>
        <v>167523537.5</v>
      </c>
      <c r="AI42" s="318" t="s">
        <v>633</v>
      </c>
      <c r="AM42" s="598"/>
      <c r="AN42" s="468"/>
      <c r="AO42" s="469"/>
      <c r="AP42" s="468"/>
      <c r="AQ42" s="514"/>
      <c r="AR42" s="514"/>
      <c r="AS42" s="468"/>
      <c r="AT42" s="515"/>
      <c r="AU42" s="515"/>
      <c r="AV42" s="582"/>
      <c r="AW42" s="518"/>
      <c r="AX42" s="583"/>
      <c r="AY42" s="516"/>
      <c r="AZ42" s="516"/>
      <c r="BA42" s="516"/>
      <c r="BB42" s="269"/>
      <c r="BC42" s="608"/>
      <c r="BD42" s="609"/>
    </row>
    <row r="43" spans="1:56" x14ac:dyDescent="0.25">
      <c r="A43" s="666">
        <v>41568</v>
      </c>
      <c r="B43" s="448" t="s">
        <v>1629</v>
      </c>
      <c r="C43" s="449" t="s">
        <v>1630</v>
      </c>
      <c r="D43" s="450" t="s">
        <v>1635</v>
      </c>
      <c r="E43" s="451" t="s">
        <v>631</v>
      </c>
      <c r="F43" s="451">
        <v>60</v>
      </c>
      <c r="G43" s="450" t="s">
        <v>423</v>
      </c>
      <c r="H43" s="452"/>
      <c r="I43" s="452">
        <v>36</v>
      </c>
      <c r="J43" s="453">
        <v>5376.2</v>
      </c>
      <c r="K43" s="457">
        <f t="shared" si="12"/>
        <v>30860.005059335592</v>
      </c>
      <c r="L43" s="455">
        <v>150826872</v>
      </c>
      <c r="M43" s="458">
        <f t="shared" si="13"/>
        <v>15082687.200000001</v>
      </c>
      <c r="N43" s="458"/>
      <c r="O43" s="453">
        <f t="shared" si="14"/>
        <v>165909559.19999999</v>
      </c>
      <c r="P43" s="456" t="s">
        <v>633</v>
      </c>
      <c r="Q43" s="269"/>
      <c r="T43" s="309">
        <v>41575</v>
      </c>
      <c r="U43" s="310" t="s">
        <v>1681</v>
      </c>
      <c r="V43" s="311" t="s">
        <v>1682</v>
      </c>
      <c r="W43" s="312" t="s">
        <v>348</v>
      </c>
      <c r="X43" s="313" t="s">
        <v>1604</v>
      </c>
      <c r="Y43" s="313">
        <v>60</v>
      </c>
      <c r="Z43" s="312" t="s">
        <v>423</v>
      </c>
      <c r="AA43" s="314"/>
      <c r="AB43" s="314">
        <v>36</v>
      </c>
      <c r="AC43" s="315">
        <v>5403.5</v>
      </c>
      <c r="AD43" s="320">
        <f t="shared" si="9"/>
        <v>30860.005015267885</v>
      </c>
      <c r="AE43" s="317">
        <v>151592761</v>
      </c>
      <c r="AF43" s="319">
        <f t="shared" si="10"/>
        <v>15159276.100000001</v>
      </c>
      <c r="AG43" s="319"/>
      <c r="AH43" s="315">
        <f t="shared" si="11"/>
        <v>166752037.09999999</v>
      </c>
      <c r="AI43" s="318" t="s">
        <v>633</v>
      </c>
      <c r="AM43" s="598"/>
      <c r="AN43" s="468"/>
      <c r="AO43" s="469"/>
      <c r="AP43" s="468"/>
      <c r="AQ43" s="514"/>
      <c r="AR43" s="514"/>
      <c r="AS43" s="468"/>
      <c r="AT43" s="515"/>
      <c r="AU43" s="515"/>
      <c r="AV43" s="582"/>
      <c r="AW43" s="518"/>
      <c r="AX43" s="583"/>
      <c r="AY43" s="516"/>
      <c r="AZ43" s="516"/>
      <c r="BA43" s="516"/>
      <c r="BB43" s="269"/>
      <c r="BC43" s="608"/>
      <c r="BD43" s="609"/>
    </row>
    <row r="44" spans="1:56" x14ac:dyDescent="0.25">
      <c r="A44" s="666">
        <v>41568</v>
      </c>
      <c r="B44" s="448" t="s">
        <v>1631</v>
      </c>
      <c r="C44" s="449" t="s">
        <v>1632</v>
      </c>
      <c r="D44" s="450" t="s">
        <v>1635</v>
      </c>
      <c r="E44" s="451" t="s">
        <v>631</v>
      </c>
      <c r="F44" s="451">
        <v>60</v>
      </c>
      <c r="G44" s="450" t="s">
        <v>423</v>
      </c>
      <c r="H44" s="452"/>
      <c r="I44" s="452">
        <v>36</v>
      </c>
      <c r="J44" s="453">
        <v>5251.05</v>
      </c>
      <c r="K44" s="457">
        <f t="shared" si="12"/>
        <v>30860.005046609727</v>
      </c>
      <c r="L44" s="455">
        <v>147315845</v>
      </c>
      <c r="M44" s="458">
        <f t="shared" si="13"/>
        <v>14731584.5</v>
      </c>
      <c r="N44" s="458"/>
      <c r="O44" s="453">
        <f t="shared" si="14"/>
        <v>162047429.5</v>
      </c>
      <c r="P44" s="456" t="s">
        <v>633</v>
      </c>
      <c r="Q44" s="269"/>
      <c r="T44" s="309">
        <v>41575</v>
      </c>
      <c r="U44" s="310" t="s">
        <v>1683</v>
      </c>
      <c r="V44" s="311" t="s">
        <v>1684</v>
      </c>
      <c r="W44" s="312" t="s">
        <v>348</v>
      </c>
      <c r="X44" s="313" t="s">
        <v>1604</v>
      </c>
      <c r="Y44" s="313">
        <v>60</v>
      </c>
      <c r="Z44" s="312" t="s">
        <v>423</v>
      </c>
      <c r="AA44" s="314"/>
      <c r="AB44" s="314">
        <v>36</v>
      </c>
      <c r="AC44" s="315">
        <v>5403.5</v>
      </c>
      <c r="AD44" s="320">
        <f t="shared" si="9"/>
        <v>30860.005015267885</v>
      </c>
      <c r="AE44" s="317">
        <v>151592761</v>
      </c>
      <c r="AF44" s="319">
        <f t="shared" si="10"/>
        <v>15159276.100000001</v>
      </c>
      <c r="AG44" s="319"/>
      <c r="AH44" s="315">
        <f t="shared" si="11"/>
        <v>166752037.09999999</v>
      </c>
      <c r="AI44" s="318" t="s">
        <v>633</v>
      </c>
      <c r="AM44" s="598"/>
      <c r="AN44" s="468"/>
      <c r="AO44" s="469"/>
      <c r="AP44" s="468"/>
      <c r="AQ44" s="514"/>
      <c r="AR44" s="514"/>
      <c r="AS44" s="468"/>
      <c r="AT44" s="515"/>
      <c r="AU44" s="515"/>
      <c r="AV44" s="582"/>
      <c r="AW44" s="518"/>
      <c r="AX44" s="583"/>
      <c r="AY44" s="516"/>
      <c r="AZ44" s="516"/>
      <c r="BA44" s="516"/>
      <c r="BB44" s="269"/>
      <c r="BC44" s="608"/>
      <c r="BD44" s="609"/>
    </row>
    <row r="45" spans="1:56" x14ac:dyDescent="0.25">
      <c r="A45" s="666">
        <v>41568</v>
      </c>
      <c r="B45" s="448" t="s">
        <v>1633</v>
      </c>
      <c r="C45" s="449" t="s">
        <v>1634</v>
      </c>
      <c r="D45" s="450" t="s">
        <v>1635</v>
      </c>
      <c r="E45" s="451" t="s">
        <v>631</v>
      </c>
      <c r="F45" s="451">
        <v>60</v>
      </c>
      <c r="G45" s="450" t="s">
        <v>423</v>
      </c>
      <c r="H45" s="452"/>
      <c r="I45" s="452">
        <v>36</v>
      </c>
      <c r="J45" s="453">
        <v>5240.3</v>
      </c>
      <c r="K45" s="457">
        <f t="shared" si="12"/>
        <v>30860.00492338225</v>
      </c>
      <c r="L45" s="455">
        <v>147014258</v>
      </c>
      <c r="M45" s="458">
        <f t="shared" si="13"/>
        <v>14701425.800000001</v>
      </c>
      <c r="N45" s="458"/>
      <c r="O45" s="453">
        <f t="shared" si="14"/>
        <v>161715683.80000001</v>
      </c>
      <c r="P45" s="456" t="s">
        <v>633</v>
      </c>
      <c r="Q45" s="269"/>
      <c r="T45" s="309">
        <v>41575</v>
      </c>
      <c r="U45" s="310" t="s">
        <v>1685</v>
      </c>
      <c r="V45" s="311" t="s">
        <v>1686</v>
      </c>
      <c r="W45" s="312" t="s">
        <v>348</v>
      </c>
      <c r="X45" s="313" t="s">
        <v>1604</v>
      </c>
      <c r="Y45" s="313">
        <v>60</v>
      </c>
      <c r="Z45" s="312" t="s">
        <v>423</v>
      </c>
      <c r="AA45" s="314"/>
      <c r="AB45" s="314">
        <v>36</v>
      </c>
      <c r="AC45" s="315">
        <v>5518.1</v>
      </c>
      <c r="AD45" s="320">
        <f t="shared" si="9"/>
        <v>30860.004929232888</v>
      </c>
      <c r="AE45" s="317">
        <v>154807812</v>
      </c>
      <c r="AF45" s="319">
        <f t="shared" si="10"/>
        <v>15480781.200000001</v>
      </c>
      <c r="AG45" s="319"/>
      <c r="AH45" s="315">
        <f t="shared" si="11"/>
        <v>170288593.19999999</v>
      </c>
      <c r="AI45" s="318" t="s">
        <v>633</v>
      </c>
      <c r="AM45" s="696" t="s">
        <v>2201</v>
      </c>
      <c r="AN45" s="696"/>
      <c r="AO45" s="696"/>
      <c r="AP45" s="696"/>
      <c r="AQ45" s="696"/>
      <c r="AR45" s="696"/>
      <c r="AS45" s="696"/>
      <c r="AT45" s="696"/>
      <c r="AU45" s="696"/>
      <c r="AV45" s="696"/>
      <c r="AW45" s="696"/>
      <c r="AX45" s="696"/>
      <c r="AY45" s="696"/>
      <c r="AZ45" s="696"/>
      <c r="BA45" s="696"/>
      <c r="BB45" s="696"/>
      <c r="BC45" s="696"/>
      <c r="BD45" s="696"/>
    </row>
    <row r="46" spans="1:56" x14ac:dyDescent="0.25">
      <c r="A46" s="666">
        <v>41568</v>
      </c>
      <c r="B46" s="448" t="s">
        <v>1637</v>
      </c>
      <c r="C46" s="449" t="s">
        <v>1636</v>
      </c>
      <c r="D46" s="450" t="s">
        <v>1635</v>
      </c>
      <c r="E46" s="451" t="s">
        <v>631</v>
      </c>
      <c r="F46" s="451">
        <v>60</v>
      </c>
      <c r="G46" s="450" t="s">
        <v>423</v>
      </c>
      <c r="H46" s="452"/>
      <c r="I46" s="452">
        <v>36</v>
      </c>
      <c r="J46" s="453">
        <v>5289.8</v>
      </c>
      <c r="K46" s="457">
        <f t="shared" si="12"/>
        <v>30860.005085258421</v>
      </c>
      <c r="L46" s="455">
        <v>148402959</v>
      </c>
      <c r="M46" s="458">
        <f t="shared" si="13"/>
        <v>14840295.9</v>
      </c>
      <c r="N46" s="458"/>
      <c r="O46" s="453">
        <f t="shared" si="14"/>
        <v>163243254.90000001</v>
      </c>
      <c r="P46" s="456" t="s">
        <v>633</v>
      </c>
      <c r="Q46" s="269"/>
      <c r="T46" s="309">
        <v>41576</v>
      </c>
      <c r="U46" s="310" t="s">
        <v>1688</v>
      </c>
      <c r="V46" s="311" t="s">
        <v>1687</v>
      </c>
      <c r="W46" s="312" t="s">
        <v>348</v>
      </c>
      <c r="X46" s="313" t="s">
        <v>1604</v>
      </c>
      <c r="Y46" s="313">
        <v>60</v>
      </c>
      <c r="Z46" s="312" t="s">
        <v>423</v>
      </c>
      <c r="AA46" s="314"/>
      <c r="AB46" s="314">
        <v>36</v>
      </c>
      <c r="AC46" s="315">
        <v>5540.6</v>
      </c>
      <c r="AD46" s="320">
        <f t="shared" si="9"/>
        <v>30860.004855069848</v>
      </c>
      <c r="AE46" s="317">
        <v>155439039</v>
      </c>
      <c r="AF46" s="319">
        <f t="shared" si="10"/>
        <v>15543903.9</v>
      </c>
      <c r="AG46" s="319"/>
      <c r="AH46" s="315">
        <f t="shared" si="11"/>
        <v>170982942.90000001</v>
      </c>
      <c r="AI46" s="318" t="s">
        <v>633</v>
      </c>
      <c r="AM46" s="696" t="s">
        <v>2193</v>
      </c>
      <c r="AN46" s="696"/>
      <c r="AO46" s="696"/>
      <c r="AP46" s="696"/>
      <c r="AQ46" s="696"/>
      <c r="AR46" s="696"/>
      <c r="AS46" s="696"/>
      <c r="AT46" s="696"/>
      <c r="AU46" s="696"/>
      <c r="AV46" s="696"/>
      <c r="AW46" s="696"/>
      <c r="AX46" s="696"/>
      <c r="AY46" s="696"/>
      <c r="AZ46" s="696"/>
      <c r="BA46" s="696"/>
      <c r="BB46" s="696"/>
      <c r="BC46" s="696"/>
      <c r="BD46" s="696"/>
    </row>
    <row r="47" spans="1:56" x14ac:dyDescent="0.25">
      <c r="A47" s="666">
        <v>41568</v>
      </c>
      <c r="B47" s="448" t="s">
        <v>1638</v>
      </c>
      <c r="C47" s="449" t="s">
        <v>1639</v>
      </c>
      <c r="D47" s="450" t="s">
        <v>1635</v>
      </c>
      <c r="E47" s="451" t="s">
        <v>631</v>
      </c>
      <c r="F47" s="451">
        <v>60</v>
      </c>
      <c r="G47" s="450" t="s">
        <v>423</v>
      </c>
      <c r="H47" s="452"/>
      <c r="I47" s="452">
        <v>3</v>
      </c>
      <c r="J47" s="453">
        <v>796.35</v>
      </c>
      <c r="K47" s="457">
        <f t="shared" si="12"/>
        <v>30860.005148489989</v>
      </c>
      <c r="L47" s="455">
        <v>22341241</v>
      </c>
      <c r="M47" s="458">
        <f t="shared" si="13"/>
        <v>2234124.1</v>
      </c>
      <c r="N47" s="458"/>
      <c r="O47" s="453">
        <f t="shared" si="14"/>
        <v>24575365.100000001</v>
      </c>
      <c r="P47" s="456" t="s">
        <v>633</v>
      </c>
      <c r="Q47" s="269"/>
      <c r="T47" s="309">
        <v>41576</v>
      </c>
      <c r="U47" s="310" t="s">
        <v>1694</v>
      </c>
      <c r="V47" s="311" t="s">
        <v>1689</v>
      </c>
      <c r="W47" s="312" t="s">
        <v>348</v>
      </c>
      <c r="X47" s="313" t="s">
        <v>1604</v>
      </c>
      <c r="Y47" s="313">
        <v>60</v>
      </c>
      <c r="Z47" s="312" t="s">
        <v>423</v>
      </c>
      <c r="AA47" s="314"/>
      <c r="AB47" s="314">
        <v>36</v>
      </c>
      <c r="AC47" s="315">
        <v>5625.35</v>
      </c>
      <c r="AD47" s="320">
        <f t="shared" si="9"/>
        <v>30860.005030798082</v>
      </c>
      <c r="AE47" s="317">
        <v>157816663</v>
      </c>
      <c r="AF47" s="319">
        <f t="shared" si="10"/>
        <v>15781666.300000001</v>
      </c>
      <c r="AG47" s="319"/>
      <c r="AH47" s="315">
        <f t="shared" si="11"/>
        <v>173598329.30000001</v>
      </c>
      <c r="AI47" s="318" t="s">
        <v>633</v>
      </c>
      <c r="AM47" s="298"/>
      <c r="AN47" s="298"/>
      <c r="AO47" s="298"/>
      <c r="AP47" s="298"/>
      <c r="AQ47" s="298"/>
      <c r="AR47" s="298"/>
      <c r="AS47" s="298"/>
      <c r="AT47" s="298"/>
      <c r="AU47" s="298"/>
      <c r="AV47" s="298"/>
      <c r="AW47" s="298"/>
      <c r="AX47" s="298"/>
      <c r="AY47" s="298"/>
      <c r="AZ47" s="298"/>
      <c r="BA47" s="298"/>
      <c r="BB47" s="298"/>
      <c r="BC47" s="298"/>
      <c r="BD47" s="298"/>
    </row>
    <row r="48" spans="1:56" ht="15.75" x14ac:dyDescent="0.25">
      <c r="A48" s="667">
        <v>41570</v>
      </c>
      <c r="B48" s="310" t="s">
        <v>1651</v>
      </c>
      <c r="C48" s="311" t="s">
        <v>1652</v>
      </c>
      <c r="D48" s="312" t="s">
        <v>348</v>
      </c>
      <c r="E48" s="313" t="s">
        <v>1604</v>
      </c>
      <c r="F48" s="313">
        <v>60</v>
      </c>
      <c r="G48" s="312" t="s">
        <v>420</v>
      </c>
      <c r="H48" s="314"/>
      <c r="I48" s="314">
        <v>32</v>
      </c>
      <c r="J48" s="315">
        <v>6661.65</v>
      </c>
      <c r="K48" s="320">
        <f t="shared" si="12"/>
        <v>30860.004998761571</v>
      </c>
      <c r="L48" s="317">
        <v>186889593</v>
      </c>
      <c r="M48" s="319">
        <f t="shared" si="13"/>
        <v>18688959.300000001</v>
      </c>
      <c r="N48" s="319"/>
      <c r="O48" s="315">
        <f t="shared" si="14"/>
        <v>205578552.30000001</v>
      </c>
      <c r="P48" s="318" t="s">
        <v>633</v>
      </c>
      <c r="Q48" s="269"/>
      <c r="T48" s="309">
        <v>41577</v>
      </c>
      <c r="U48" s="310" t="s">
        <v>1690</v>
      </c>
      <c r="V48" s="311" t="s">
        <v>1691</v>
      </c>
      <c r="W48" s="312" t="s">
        <v>348</v>
      </c>
      <c r="X48" s="313" t="s">
        <v>1604</v>
      </c>
      <c r="Y48" s="313">
        <v>60</v>
      </c>
      <c r="Z48" s="312" t="s">
        <v>423</v>
      </c>
      <c r="AA48" s="314"/>
      <c r="AB48" s="314">
        <v>35</v>
      </c>
      <c r="AC48" s="315">
        <v>5294.25</v>
      </c>
      <c r="AD48" s="320">
        <f t="shared" si="9"/>
        <v>30860.004929876755</v>
      </c>
      <c r="AE48" s="317">
        <v>148527801</v>
      </c>
      <c r="AF48" s="319">
        <f t="shared" si="10"/>
        <v>14852780.100000001</v>
      </c>
      <c r="AG48" s="319"/>
      <c r="AH48" s="315">
        <f t="shared" si="11"/>
        <v>163380581.09999999</v>
      </c>
      <c r="AI48" s="318" t="s">
        <v>633</v>
      </c>
      <c r="AM48" s="697" t="s">
        <v>82</v>
      </c>
      <c r="AN48" s="699" t="s">
        <v>83</v>
      </c>
      <c r="AO48" s="701" t="s">
        <v>84</v>
      </c>
      <c r="AP48" s="701" t="s">
        <v>85</v>
      </c>
      <c r="AR48" s="699" t="s">
        <v>87</v>
      </c>
      <c r="AU48" s="699" t="s">
        <v>87</v>
      </c>
      <c r="AV48" s="259" t="s">
        <v>91</v>
      </c>
      <c r="AW48" s="703" t="s">
        <v>2194</v>
      </c>
      <c r="AX48" s="703"/>
      <c r="AY48" s="579" t="e">
        <f>#REF!*10%</f>
        <v>#REF!</v>
      </c>
      <c r="AZ48" s="579"/>
      <c r="BA48" s="405" t="e">
        <f>#REF!+AY48+AZ48</f>
        <v>#REF!</v>
      </c>
      <c r="BB48" s="703" t="s">
        <v>2195</v>
      </c>
      <c r="BC48" s="703"/>
      <c r="BD48" s="704" t="s">
        <v>2191</v>
      </c>
    </row>
    <row r="49" spans="1:56" ht="15.75" x14ac:dyDescent="0.25">
      <c r="A49" s="667">
        <v>41570</v>
      </c>
      <c r="B49" s="310" t="s">
        <v>1655</v>
      </c>
      <c r="C49" s="311" t="s">
        <v>1653</v>
      </c>
      <c r="D49" s="312" t="s">
        <v>348</v>
      </c>
      <c r="E49" s="313" t="s">
        <v>1604</v>
      </c>
      <c r="F49" s="313">
        <v>60</v>
      </c>
      <c r="G49" s="312" t="s">
        <v>420</v>
      </c>
      <c r="H49" s="314"/>
      <c r="I49" s="314">
        <v>16</v>
      </c>
      <c r="J49" s="315">
        <v>3246.8</v>
      </c>
      <c r="K49" s="320">
        <f t="shared" si="12"/>
        <v>30860.005020327706</v>
      </c>
      <c r="L49" s="317">
        <v>91087513</v>
      </c>
      <c r="M49" s="319">
        <f t="shared" si="13"/>
        <v>9108751.3000000007</v>
      </c>
      <c r="N49" s="319"/>
      <c r="O49" s="315">
        <f t="shared" si="14"/>
        <v>100196264.3</v>
      </c>
      <c r="P49" s="318" t="s">
        <v>633</v>
      </c>
      <c r="Q49" s="269"/>
      <c r="T49" s="309">
        <v>41577</v>
      </c>
      <c r="U49" s="310" t="s">
        <v>1692</v>
      </c>
      <c r="V49" s="311" t="s">
        <v>1693</v>
      </c>
      <c r="W49" s="312" t="s">
        <v>432</v>
      </c>
      <c r="X49" s="313" t="s">
        <v>1604</v>
      </c>
      <c r="Y49" s="313">
        <v>60</v>
      </c>
      <c r="Z49" s="312" t="s">
        <v>423</v>
      </c>
      <c r="AA49" s="314"/>
      <c r="AB49" s="314">
        <v>31</v>
      </c>
      <c r="AC49" s="315">
        <v>4726.7</v>
      </c>
      <c r="AD49" s="320">
        <f t="shared" si="9"/>
        <v>30860.004887130559</v>
      </c>
      <c r="AE49" s="317">
        <v>132605441</v>
      </c>
      <c r="AF49" s="319">
        <f t="shared" si="10"/>
        <v>13260544.100000001</v>
      </c>
      <c r="AG49" s="319"/>
      <c r="AH49" s="315">
        <f t="shared" si="11"/>
        <v>145865985.09999999</v>
      </c>
      <c r="AI49" s="318" t="s">
        <v>633</v>
      </c>
      <c r="AM49" s="698"/>
      <c r="AN49" s="700"/>
      <c r="AO49" s="702"/>
      <c r="AP49" s="702"/>
      <c r="AQ49" s="585" t="s">
        <v>86</v>
      </c>
      <c r="AR49" s="700"/>
      <c r="AU49" s="700"/>
      <c r="AV49" s="586" t="s">
        <v>2196</v>
      </c>
      <c r="AW49" s="587" t="s">
        <v>2190</v>
      </c>
      <c r="AX49" s="588" t="s">
        <v>314</v>
      </c>
      <c r="AY49" s="319" t="e">
        <f>#REF!*10%</f>
        <v>#REF!</v>
      </c>
      <c r="AZ49" s="319"/>
      <c r="BA49" s="319" t="e">
        <f>#REF!+AY49+AZ49</f>
        <v>#REF!</v>
      </c>
      <c r="BB49" s="587" t="s">
        <v>2190</v>
      </c>
      <c r="BC49" s="588" t="s">
        <v>314</v>
      </c>
      <c r="BD49" s="705"/>
    </row>
    <row r="50" spans="1:56" x14ac:dyDescent="0.25">
      <c r="A50" s="667">
        <v>41570</v>
      </c>
      <c r="B50" s="310" t="s">
        <v>1654</v>
      </c>
      <c r="C50" s="311" t="s">
        <v>1656</v>
      </c>
      <c r="D50" s="312" t="s">
        <v>348</v>
      </c>
      <c r="E50" s="313" t="s">
        <v>1604</v>
      </c>
      <c r="F50" s="313">
        <v>60</v>
      </c>
      <c r="G50" s="312" t="s">
        <v>423</v>
      </c>
      <c r="H50" s="314"/>
      <c r="I50" s="314">
        <v>36</v>
      </c>
      <c r="J50" s="315">
        <v>5508.7</v>
      </c>
      <c r="K50" s="320">
        <f t="shared" si="12"/>
        <v>30860.00508286892</v>
      </c>
      <c r="L50" s="317">
        <v>154544100</v>
      </c>
      <c r="M50" s="319">
        <f t="shared" si="13"/>
        <v>15454410</v>
      </c>
      <c r="N50" s="319"/>
      <c r="O50" s="315">
        <f t="shared" si="14"/>
        <v>169998510</v>
      </c>
      <c r="P50" s="318" t="s">
        <v>633</v>
      </c>
      <c r="Q50" s="269"/>
      <c r="T50" s="309">
        <v>41577</v>
      </c>
      <c r="U50" s="310" t="s">
        <v>1695</v>
      </c>
      <c r="V50" s="311" t="s">
        <v>1696</v>
      </c>
      <c r="W50" s="312" t="s">
        <v>432</v>
      </c>
      <c r="X50" s="313" t="s">
        <v>1604</v>
      </c>
      <c r="Y50" s="313">
        <v>60</v>
      </c>
      <c r="Z50" s="312" t="s">
        <v>423</v>
      </c>
      <c r="AA50" s="314"/>
      <c r="AB50" s="314">
        <v>6</v>
      </c>
      <c r="AC50" s="315">
        <v>857.75</v>
      </c>
      <c r="AD50" s="320">
        <f t="shared" si="9"/>
        <v>30860.004663363452</v>
      </c>
      <c r="AE50" s="317">
        <v>24063790</v>
      </c>
      <c r="AF50" s="319">
        <f t="shared" si="10"/>
        <v>2406379</v>
      </c>
      <c r="AG50" s="319"/>
      <c r="AH50" s="315">
        <f t="shared" si="11"/>
        <v>26470169</v>
      </c>
      <c r="AI50" s="318" t="s">
        <v>633</v>
      </c>
      <c r="AM50" s="526">
        <v>41558</v>
      </c>
      <c r="AN50" s="527" t="s">
        <v>1602</v>
      </c>
      <c r="AO50" s="528" t="s">
        <v>1606</v>
      </c>
      <c r="AP50" s="527" t="s">
        <v>348</v>
      </c>
      <c r="AQ50" s="529" t="s">
        <v>1604</v>
      </c>
      <c r="AR50" s="529">
        <v>60</v>
      </c>
      <c r="AS50" s="527" t="s">
        <v>420</v>
      </c>
      <c r="AT50" s="530"/>
      <c r="AU50" s="530">
        <v>34</v>
      </c>
      <c r="AV50" s="531">
        <v>6910.45</v>
      </c>
      <c r="AW50" s="551">
        <f t="shared" si="6"/>
        <v>28054.549993126351</v>
      </c>
      <c r="AX50" s="533">
        <v>193869565</v>
      </c>
      <c r="AY50" s="531">
        <f t="shared" ref="AY50:AY59" si="15">AX50*10%</f>
        <v>19386956.5</v>
      </c>
      <c r="AZ50" s="531"/>
      <c r="BA50" s="531">
        <f t="shared" ref="BA50:BA59" si="16">AX50+AY50+AZ50</f>
        <v>213256521.5</v>
      </c>
      <c r="BB50" s="596">
        <v>29457.279999999999</v>
      </c>
      <c r="BC50" s="600">
        <f t="shared" ref="BC50:BC59" si="17">AV50*BB50</f>
        <v>203563060.57599998</v>
      </c>
      <c r="BD50" s="601">
        <f t="shared" ref="BD50:BD59" si="18">BC50-AX50</f>
        <v>9693495.5759999752</v>
      </c>
    </row>
    <row r="51" spans="1:56" x14ac:dyDescent="0.25">
      <c r="A51" s="667">
        <v>41570</v>
      </c>
      <c r="B51" s="310" t="s">
        <v>1657</v>
      </c>
      <c r="C51" s="311" t="s">
        <v>1658</v>
      </c>
      <c r="D51" s="312" t="s">
        <v>348</v>
      </c>
      <c r="E51" s="313" t="s">
        <v>1604</v>
      </c>
      <c r="F51" s="313">
        <v>60</v>
      </c>
      <c r="G51" s="312" t="s">
        <v>423</v>
      </c>
      <c r="H51" s="314"/>
      <c r="I51" s="314">
        <v>36</v>
      </c>
      <c r="J51" s="315">
        <v>5566.35</v>
      </c>
      <c r="K51" s="320">
        <f t="shared" si="12"/>
        <v>30860.00492243571</v>
      </c>
      <c r="L51" s="317">
        <v>156161444</v>
      </c>
      <c r="M51" s="319">
        <f t="shared" si="13"/>
        <v>15616144.4</v>
      </c>
      <c r="N51" s="319"/>
      <c r="O51" s="315">
        <f t="shared" si="14"/>
        <v>171777588.40000001</v>
      </c>
      <c r="P51" s="318" t="s">
        <v>633</v>
      </c>
      <c r="Q51" s="269"/>
      <c r="T51" s="309">
        <v>41577</v>
      </c>
      <c r="U51" s="310" t="s">
        <v>1697</v>
      </c>
      <c r="V51" s="311" t="s">
        <v>1698</v>
      </c>
      <c r="W51" s="312" t="s">
        <v>432</v>
      </c>
      <c r="X51" s="313" t="s">
        <v>1604</v>
      </c>
      <c r="Y51" s="313">
        <v>60</v>
      </c>
      <c r="Z51" s="312" t="s">
        <v>423</v>
      </c>
      <c r="AA51" s="314"/>
      <c r="AB51" s="314">
        <v>36</v>
      </c>
      <c r="AC51" s="315">
        <v>5478.55</v>
      </c>
      <c r="AD51" s="320">
        <f t="shared" si="9"/>
        <v>30860.005019576351</v>
      </c>
      <c r="AE51" s="317">
        <v>153698255</v>
      </c>
      <c r="AF51" s="319">
        <f t="shared" si="10"/>
        <v>15369825.5</v>
      </c>
      <c r="AG51" s="319"/>
      <c r="AH51" s="315">
        <f t="shared" si="11"/>
        <v>169068080.5</v>
      </c>
      <c r="AI51" s="318" t="s">
        <v>633</v>
      </c>
      <c r="AM51" s="526">
        <v>41563</v>
      </c>
      <c r="AN51" s="527" t="s">
        <v>1607</v>
      </c>
      <c r="AO51" s="528" t="s">
        <v>1608</v>
      </c>
      <c r="AP51" s="527" t="s">
        <v>348</v>
      </c>
      <c r="AQ51" s="529" t="s">
        <v>1604</v>
      </c>
      <c r="AR51" s="529">
        <v>60</v>
      </c>
      <c r="AS51" s="527" t="s">
        <v>420</v>
      </c>
      <c r="AT51" s="530"/>
      <c r="AU51" s="530">
        <v>32</v>
      </c>
      <c r="AV51" s="531">
        <v>6307.15</v>
      </c>
      <c r="AW51" s="551">
        <f t="shared" si="6"/>
        <v>28054.549994847119</v>
      </c>
      <c r="AX51" s="533">
        <v>176944255</v>
      </c>
      <c r="AY51" s="531">
        <f t="shared" si="15"/>
        <v>17694425.5</v>
      </c>
      <c r="AZ51" s="531"/>
      <c r="BA51" s="531">
        <f t="shared" si="16"/>
        <v>194638680.5</v>
      </c>
      <c r="BB51" s="596">
        <v>29457.279999999999</v>
      </c>
      <c r="BC51" s="600">
        <f t="shared" si="17"/>
        <v>185791483.55199999</v>
      </c>
      <c r="BD51" s="601">
        <f t="shared" si="18"/>
        <v>8847228.5519999862</v>
      </c>
    </row>
    <row r="52" spans="1:56" x14ac:dyDescent="0.25">
      <c r="A52" s="667">
        <v>41571</v>
      </c>
      <c r="B52" s="310" t="s">
        <v>1659</v>
      </c>
      <c r="C52" s="311" t="s">
        <v>1660</v>
      </c>
      <c r="D52" s="312" t="s">
        <v>348</v>
      </c>
      <c r="E52" s="313" t="s">
        <v>1604</v>
      </c>
      <c r="F52" s="313">
        <v>60</v>
      </c>
      <c r="G52" s="312" t="s">
        <v>420</v>
      </c>
      <c r="H52" s="314"/>
      <c r="I52" s="314">
        <v>32</v>
      </c>
      <c r="J52" s="315">
        <v>6801.4</v>
      </c>
      <c r="K52" s="320">
        <f t="shared" si="12"/>
        <v>30860.004940159382</v>
      </c>
      <c r="L52" s="317">
        <v>190810216</v>
      </c>
      <c r="M52" s="319">
        <f t="shared" si="13"/>
        <v>19081021.600000001</v>
      </c>
      <c r="N52" s="319"/>
      <c r="O52" s="315">
        <f t="shared" si="14"/>
        <v>209891237.59999999</v>
      </c>
      <c r="P52" s="318" t="s">
        <v>633</v>
      </c>
      <c r="Q52" s="269"/>
      <c r="T52" s="309">
        <v>41577</v>
      </c>
      <c r="U52" s="310" t="s">
        <v>1699</v>
      </c>
      <c r="V52" s="311" t="s">
        <v>1700</v>
      </c>
      <c r="W52" s="312" t="s">
        <v>432</v>
      </c>
      <c r="X52" s="313" t="s">
        <v>1604</v>
      </c>
      <c r="Y52" s="313">
        <v>60</v>
      </c>
      <c r="Z52" s="312" t="s">
        <v>423</v>
      </c>
      <c r="AA52" s="314"/>
      <c r="AB52" s="314">
        <v>36</v>
      </c>
      <c r="AC52" s="315">
        <v>5517.75</v>
      </c>
      <c r="AD52" s="320">
        <f t="shared" si="9"/>
        <v>30860.004947668887</v>
      </c>
      <c r="AE52" s="317">
        <v>154797993</v>
      </c>
      <c r="AF52" s="319">
        <f t="shared" si="10"/>
        <v>15479799.300000001</v>
      </c>
      <c r="AG52" s="319"/>
      <c r="AH52" s="315">
        <f t="shared" si="11"/>
        <v>170277792.30000001</v>
      </c>
      <c r="AI52" s="318" t="s">
        <v>633</v>
      </c>
      <c r="AM52" s="526">
        <v>41563</v>
      </c>
      <c r="AN52" s="527" t="s">
        <v>1609</v>
      </c>
      <c r="AO52" s="528" t="s">
        <v>1610</v>
      </c>
      <c r="AP52" s="527" t="s">
        <v>348</v>
      </c>
      <c r="AQ52" s="529" t="s">
        <v>1604</v>
      </c>
      <c r="AR52" s="529">
        <v>60</v>
      </c>
      <c r="AS52" s="527" t="s">
        <v>420</v>
      </c>
      <c r="AT52" s="530"/>
      <c r="AU52" s="530">
        <v>16</v>
      </c>
      <c r="AV52" s="531">
        <v>3325.5</v>
      </c>
      <c r="AW52" s="551">
        <f t="shared" si="6"/>
        <v>28054.549992482334</v>
      </c>
      <c r="AX52" s="533">
        <v>93295406</v>
      </c>
      <c r="AY52" s="531">
        <f t="shared" si="15"/>
        <v>9329540.5999999996</v>
      </c>
      <c r="AZ52" s="531"/>
      <c r="BA52" s="531">
        <f t="shared" si="16"/>
        <v>102624946.59999999</v>
      </c>
      <c r="BB52" s="596">
        <v>29457.279999999999</v>
      </c>
      <c r="BC52" s="600">
        <f t="shared" si="17"/>
        <v>97960184.640000001</v>
      </c>
      <c r="BD52" s="601">
        <f t="shared" si="18"/>
        <v>4664778.6400000006</v>
      </c>
    </row>
    <row r="53" spans="1:56" x14ac:dyDescent="0.25">
      <c r="A53" s="667">
        <v>41571</v>
      </c>
      <c r="B53" s="310" t="s">
        <v>1661</v>
      </c>
      <c r="C53" s="311" t="s">
        <v>1662</v>
      </c>
      <c r="D53" s="312" t="s">
        <v>348</v>
      </c>
      <c r="E53" s="313" t="s">
        <v>1604</v>
      </c>
      <c r="F53" s="313">
        <v>60</v>
      </c>
      <c r="G53" s="312" t="s">
        <v>423</v>
      </c>
      <c r="H53" s="314"/>
      <c r="I53" s="314">
        <v>24</v>
      </c>
      <c r="J53" s="315">
        <v>3676.4</v>
      </c>
      <c r="K53" s="320">
        <f t="shared" si="12"/>
        <v>30860.005113698186</v>
      </c>
      <c r="L53" s="317">
        <v>103139748</v>
      </c>
      <c r="M53" s="319">
        <f t="shared" si="13"/>
        <v>10313974.800000001</v>
      </c>
      <c r="N53" s="319"/>
      <c r="O53" s="315">
        <f t="shared" si="14"/>
        <v>113453722.8</v>
      </c>
      <c r="P53" s="318" t="s">
        <v>633</v>
      </c>
      <c r="Q53" s="269"/>
      <c r="T53" s="309">
        <v>41577</v>
      </c>
      <c r="U53" s="310" t="s">
        <v>1701</v>
      </c>
      <c r="V53" s="311" t="s">
        <v>1702</v>
      </c>
      <c r="W53" s="312" t="s">
        <v>432</v>
      </c>
      <c r="X53" s="313" t="s">
        <v>1604</v>
      </c>
      <c r="Y53" s="313">
        <v>60</v>
      </c>
      <c r="Z53" s="312" t="s">
        <v>423</v>
      </c>
      <c r="AA53" s="314"/>
      <c r="AB53" s="314">
        <v>27</v>
      </c>
      <c r="AC53" s="315">
        <v>4096.8</v>
      </c>
      <c r="AD53" s="320">
        <f t="shared" si="9"/>
        <v>30860.004881859015</v>
      </c>
      <c r="AE53" s="317">
        <v>114933880</v>
      </c>
      <c r="AF53" s="319">
        <f t="shared" si="10"/>
        <v>11493388</v>
      </c>
      <c r="AG53" s="319"/>
      <c r="AH53" s="315">
        <f t="shared" si="11"/>
        <v>126427268</v>
      </c>
      <c r="AI53" s="318" t="s">
        <v>633</v>
      </c>
      <c r="AM53" s="526">
        <v>41563</v>
      </c>
      <c r="AN53" s="527" t="s">
        <v>1611</v>
      </c>
      <c r="AO53" s="528" t="s">
        <v>1612</v>
      </c>
      <c r="AP53" s="527" t="s">
        <v>348</v>
      </c>
      <c r="AQ53" s="529" t="s">
        <v>1604</v>
      </c>
      <c r="AR53" s="529">
        <v>60</v>
      </c>
      <c r="AS53" s="527" t="s">
        <v>420</v>
      </c>
      <c r="AT53" s="530"/>
      <c r="AU53" s="530">
        <v>24</v>
      </c>
      <c r="AV53" s="531">
        <v>4944.75</v>
      </c>
      <c r="AW53" s="551">
        <f t="shared" si="6"/>
        <v>28054.549977248596</v>
      </c>
      <c r="AX53" s="533">
        <v>138722736</v>
      </c>
      <c r="AY53" s="531">
        <f t="shared" si="15"/>
        <v>13872273.600000001</v>
      </c>
      <c r="AZ53" s="531"/>
      <c r="BA53" s="531">
        <f t="shared" si="16"/>
        <v>152595009.59999999</v>
      </c>
      <c r="BB53" s="596">
        <v>29457.279999999999</v>
      </c>
      <c r="BC53" s="600">
        <f t="shared" si="17"/>
        <v>145658885.28</v>
      </c>
      <c r="BD53" s="601">
        <f t="shared" si="18"/>
        <v>6936149.2800000012</v>
      </c>
    </row>
    <row r="54" spans="1:56" x14ac:dyDescent="0.25">
      <c r="A54" s="667">
        <v>41571</v>
      </c>
      <c r="B54" s="310" t="s">
        <v>1664</v>
      </c>
      <c r="C54" s="311" t="s">
        <v>1663</v>
      </c>
      <c r="D54" s="312" t="s">
        <v>348</v>
      </c>
      <c r="E54" s="313" t="s">
        <v>1604</v>
      </c>
      <c r="F54" s="313">
        <v>60</v>
      </c>
      <c r="G54" s="312" t="s">
        <v>423</v>
      </c>
      <c r="H54" s="314"/>
      <c r="I54" s="314">
        <v>36</v>
      </c>
      <c r="J54" s="315">
        <v>5574.1</v>
      </c>
      <c r="K54" s="320">
        <f t="shared" si="12"/>
        <v>30860.004969412101</v>
      </c>
      <c r="L54" s="317">
        <v>156378867</v>
      </c>
      <c r="M54" s="319">
        <f t="shared" si="13"/>
        <v>15637886.700000001</v>
      </c>
      <c r="N54" s="319"/>
      <c r="O54" s="315">
        <f t="shared" si="14"/>
        <v>172016753.69999999</v>
      </c>
      <c r="P54" s="318" t="s">
        <v>633</v>
      </c>
      <c r="Q54" s="269"/>
      <c r="T54" s="309"/>
      <c r="U54" s="310"/>
      <c r="V54" s="311"/>
      <c r="W54" s="312"/>
      <c r="X54" s="313"/>
      <c r="Y54" s="313"/>
      <c r="Z54" s="312"/>
      <c r="AA54" s="314"/>
      <c r="AB54" s="314"/>
      <c r="AC54" s="512">
        <f>SUM(AC8:AC53)</f>
        <v>230128.19999999998</v>
      </c>
      <c r="AD54" s="320"/>
      <c r="AE54" s="512">
        <f>SUM(AE8:AE53)</f>
        <v>6456143091</v>
      </c>
      <c r="AF54" s="319"/>
      <c r="AG54" s="319"/>
      <c r="AH54" s="315"/>
      <c r="AI54" s="318"/>
      <c r="AM54" s="526">
        <v>41565</v>
      </c>
      <c r="AN54" s="527" t="s">
        <v>1615</v>
      </c>
      <c r="AO54" s="528" t="s">
        <v>1617</v>
      </c>
      <c r="AP54" s="527" t="s">
        <v>348</v>
      </c>
      <c r="AQ54" s="529" t="s">
        <v>1604</v>
      </c>
      <c r="AR54" s="529">
        <v>60</v>
      </c>
      <c r="AS54" s="527" t="s">
        <v>420</v>
      </c>
      <c r="AT54" s="530"/>
      <c r="AU54" s="530">
        <v>32</v>
      </c>
      <c r="AV54" s="531">
        <v>6424.7</v>
      </c>
      <c r="AW54" s="551">
        <f t="shared" si="6"/>
        <v>28054.549940075023</v>
      </c>
      <c r="AX54" s="533">
        <v>180242067</v>
      </c>
      <c r="AY54" s="531">
        <f t="shared" si="15"/>
        <v>18024206.699999999</v>
      </c>
      <c r="AZ54" s="531"/>
      <c r="BA54" s="531">
        <f t="shared" si="16"/>
        <v>198266273.69999999</v>
      </c>
      <c r="BB54" s="596">
        <v>29457.279999999999</v>
      </c>
      <c r="BC54" s="600">
        <f t="shared" si="17"/>
        <v>189254186.81599998</v>
      </c>
      <c r="BD54" s="601">
        <f t="shared" si="18"/>
        <v>9012119.8159999847</v>
      </c>
    </row>
    <row r="55" spans="1:56" x14ac:dyDescent="0.25">
      <c r="A55" s="667">
        <v>41571</v>
      </c>
      <c r="B55" s="310" t="s">
        <v>1665</v>
      </c>
      <c r="C55" s="311" t="s">
        <v>1666</v>
      </c>
      <c r="D55" s="312" t="s">
        <v>348</v>
      </c>
      <c r="E55" s="313" t="s">
        <v>1604</v>
      </c>
      <c r="F55" s="313">
        <v>60</v>
      </c>
      <c r="G55" s="312" t="s">
        <v>423</v>
      </c>
      <c r="H55" s="314"/>
      <c r="I55" s="314">
        <v>36</v>
      </c>
      <c r="J55" s="315">
        <v>5441.05</v>
      </c>
      <c r="K55" s="320">
        <f t="shared" si="12"/>
        <v>30860.004943898697</v>
      </c>
      <c r="L55" s="317">
        <v>152646209</v>
      </c>
      <c r="M55" s="319">
        <f t="shared" si="13"/>
        <v>15264620.9</v>
      </c>
      <c r="N55" s="319"/>
      <c r="O55" s="315">
        <f t="shared" si="14"/>
        <v>167910829.90000001</v>
      </c>
      <c r="P55" s="318" t="s">
        <v>633</v>
      </c>
      <c r="Q55" s="269"/>
      <c r="T55" s="401">
        <v>41556</v>
      </c>
      <c r="U55" s="310" t="s">
        <v>1558</v>
      </c>
      <c r="V55" s="311" t="s">
        <v>1559</v>
      </c>
      <c r="W55" s="312" t="s">
        <v>334</v>
      </c>
      <c r="X55" s="313" t="s">
        <v>1560</v>
      </c>
      <c r="Y55" s="313">
        <v>53</v>
      </c>
      <c r="Z55" s="312" t="s">
        <v>324</v>
      </c>
      <c r="AA55" s="314">
        <v>720</v>
      </c>
      <c r="AB55" s="314"/>
      <c r="AC55" s="315">
        <v>9453.6</v>
      </c>
      <c r="AD55" s="316">
        <f t="shared" ref="AD55:AD60" si="19">(AE55/AC55)*1.101</f>
        <v>3669.9962731657779</v>
      </c>
      <c r="AE55" s="317">
        <v>31511968</v>
      </c>
      <c r="AF55" s="319">
        <f t="shared" ref="AF55:AF60" si="20">AE55*10%</f>
        <v>3151196.8000000003</v>
      </c>
      <c r="AG55" s="319">
        <f>AE55*-2%</f>
        <v>-630239.36</v>
      </c>
      <c r="AH55" s="315">
        <f t="shared" ref="AH55:AH60" si="21">AE55+AF55+AG55</f>
        <v>34032925.439999998</v>
      </c>
      <c r="AI55" s="318" t="s">
        <v>1561</v>
      </c>
      <c r="AM55" s="526">
        <v>41565</v>
      </c>
      <c r="AN55" s="527" t="s">
        <v>1616</v>
      </c>
      <c r="AO55" s="528" t="s">
        <v>1618</v>
      </c>
      <c r="AP55" s="527" t="s">
        <v>348</v>
      </c>
      <c r="AQ55" s="529" t="s">
        <v>1604</v>
      </c>
      <c r="AR55" s="529">
        <v>60</v>
      </c>
      <c r="AS55" s="527" t="s">
        <v>420</v>
      </c>
      <c r="AT55" s="530"/>
      <c r="AU55" s="530">
        <v>16</v>
      </c>
      <c r="AV55" s="531">
        <v>3116.55</v>
      </c>
      <c r="AW55" s="551">
        <f t="shared" si="6"/>
        <v>28054.550063371353</v>
      </c>
      <c r="AX55" s="533">
        <v>87433408</v>
      </c>
      <c r="AY55" s="531">
        <f t="shared" si="15"/>
        <v>8743340.8000000007</v>
      </c>
      <c r="AZ55" s="531"/>
      <c r="BA55" s="531">
        <f t="shared" si="16"/>
        <v>96176748.799999997</v>
      </c>
      <c r="BB55" s="596">
        <v>29457.279999999999</v>
      </c>
      <c r="BC55" s="600">
        <f t="shared" si="17"/>
        <v>91805085.983999997</v>
      </c>
      <c r="BD55" s="601">
        <f t="shared" si="18"/>
        <v>4371677.9839999974</v>
      </c>
    </row>
    <row r="56" spans="1:56" x14ac:dyDescent="0.25">
      <c r="A56" s="667">
        <v>41572</v>
      </c>
      <c r="B56" s="310" t="s">
        <v>1667</v>
      </c>
      <c r="C56" s="311" t="s">
        <v>1668</v>
      </c>
      <c r="D56" s="312" t="s">
        <v>348</v>
      </c>
      <c r="E56" s="313" t="s">
        <v>1604</v>
      </c>
      <c r="F56" s="313">
        <v>60</v>
      </c>
      <c r="G56" s="312" t="s">
        <v>423</v>
      </c>
      <c r="H56" s="314"/>
      <c r="I56" s="314">
        <v>36</v>
      </c>
      <c r="J56" s="315">
        <v>5620.8</v>
      </c>
      <c r="K56" s="320">
        <f t="shared" si="12"/>
        <v>30860.005070452604</v>
      </c>
      <c r="L56" s="317">
        <v>157689015</v>
      </c>
      <c r="M56" s="319">
        <f t="shared" si="13"/>
        <v>15768901.5</v>
      </c>
      <c r="N56" s="319"/>
      <c r="O56" s="315">
        <f t="shared" si="14"/>
        <v>173457916.5</v>
      </c>
      <c r="P56" s="318" t="s">
        <v>633</v>
      </c>
      <c r="Q56" s="269"/>
      <c r="T56" s="401">
        <v>41558</v>
      </c>
      <c r="U56" s="310" t="s">
        <v>1562</v>
      </c>
      <c r="V56" s="311" t="s">
        <v>1563</v>
      </c>
      <c r="W56" s="312" t="s">
        <v>349</v>
      </c>
      <c r="X56" s="313" t="s">
        <v>1560</v>
      </c>
      <c r="Y56" s="313">
        <v>53</v>
      </c>
      <c r="Z56" s="312" t="s">
        <v>324</v>
      </c>
      <c r="AA56" s="314">
        <v>420</v>
      </c>
      <c r="AB56" s="314"/>
      <c r="AC56" s="315">
        <v>5514.6</v>
      </c>
      <c r="AD56" s="316">
        <f t="shared" si="19"/>
        <v>3669.9964062669997</v>
      </c>
      <c r="AE56" s="317">
        <v>18381982</v>
      </c>
      <c r="AF56" s="319">
        <f t="shared" si="20"/>
        <v>1838198.2000000002</v>
      </c>
      <c r="AG56" s="319">
        <f>AE56*0.1%</f>
        <v>18381.982</v>
      </c>
      <c r="AH56" s="315">
        <f t="shared" si="21"/>
        <v>20238562.182</v>
      </c>
      <c r="AI56" s="318" t="s">
        <v>1561</v>
      </c>
      <c r="AM56" s="526">
        <v>41565</v>
      </c>
      <c r="AN56" s="527" t="s">
        <v>1619</v>
      </c>
      <c r="AO56" s="528" t="s">
        <v>1620</v>
      </c>
      <c r="AP56" s="527" t="s">
        <v>348</v>
      </c>
      <c r="AQ56" s="529" t="s">
        <v>1604</v>
      </c>
      <c r="AR56" s="529">
        <v>60</v>
      </c>
      <c r="AS56" s="527" t="s">
        <v>420</v>
      </c>
      <c r="AT56" s="530"/>
      <c r="AU56" s="530">
        <v>24</v>
      </c>
      <c r="AV56" s="531">
        <v>4928.95</v>
      </c>
      <c r="AW56" s="551">
        <f t="shared" si="6"/>
        <v>28054.549954858539</v>
      </c>
      <c r="AX56" s="533">
        <v>138279474</v>
      </c>
      <c r="AY56" s="531">
        <f t="shared" si="15"/>
        <v>13827947.4</v>
      </c>
      <c r="AZ56" s="531"/>
      <c r="BA56" s="531">
        <f t="shared" si="16"/>
        <v>152107421.40000001</v>
      </c>
      <c r="BB56" s="596">
        <v>29457.279999999999</v>
      </c>
      <c r="BC56" s="600">
        <f t="shared" si="17"/>
        <v>145193460.25599998</v>
      </c>
      <c r="BD56" s="601">
        <f t="shared" si="18"/>
        <v>6913986.2559999824</v>
      </c>
    </row>
    <row r="57" spans="1:56" x14ac:dyDescent="0.25">
      <c r="A57" s="667">
        <v>41572</v>
      </c>
      <c r="B57" s="310" t="s">
        <v>1669</v>
      </c>
      <c r="C57" s="311" t="s">
        <v>1670</v>
      </c>
      <c r="D57" s="312" t="s">
        <v>348</v>
      </c>
      <c r="E57" s="313" t="s">
        <v>1604</v>
      </c>
      <c r="F57" s="313">
        <v>60</v>
      </c>
      <c r="G57" s="312" t="s">
        <v>423</v>
      </c>
      <c r="H57" s="314"/>
      <c r="I57" s="314">
        <v>36</v>
      </c>
      <c r="J57" s="315">
        <v>5458.6</v>
      </c>
      <c r="K57" s="320">
        <f t="shared" si="12"/>
        <v>30860.005074561246</v>
      </c>
      <c r="L57" s="317">
        <v>153138567</v>
      </c>
      <c r="M57" s="319">
        <f t="shared" si="13"/>
        <v>15313856.700000001</v>
      </c>
      <c r="N57" s="319"/>
      <c r="O57" s="315">
        <f t="shared" si="14"/>
        <v>168452423.69999999</v>
      </c>
      <c r="P57" s="318" t="s">
        <v>633</v>
      </c>
      <c r="Q57" s="269"/>
      <c r="T57" s="401">
        <v>41558</v>
      </c>
      <c r="U57" s="310" t="s">
        <v>1564</v>
      </c>
      <c r="V57" s="311" t="s">
        <v>1565</v>
      </c>
      <c r="W57" s="312" t="s">
        <v>349</v>
      </c>
      <c r="X57" s="313" t="s">
        <v>1560</v>
      </c>
      <c r="Y57" s="313">
        <v>53</v>
      </c>
      <c r="Z57" s="312" t="s">
        <v>324</v>
      </c>
      <c r="AA57" s="314">
        <v>340</v>
      </c>
      <c r="AB57" s="314"/>
      <c r="AC57" s="315">
        <v>4464.2</v>
      </c>
      <c r="AD57" s="316">
        <f t="shared" si="19"/>
        <v>3669.9963827785491</v>
      </c>
      <c r="AE57" s="317">
        <v>14880652</v>
      </c>
      <c r="AF57" s="319">
        <f t="shared" si="20"/>
        <v>1488065.2000000002</v>
      </c>
      <c r="AG57" s="319">
        <f>AE57*-2%</f>
        <v>-297613.03999999998</v>
      </c>
      <c r="AH57" s="315">
        <f t="shared" si="21"/>
        <v>16071104.16</v>
      </c>
      <c r="AI57" s="318" t="s">
        <v>1561</v>
      </c>
      <c r="AM57" s="526">
        <v>41570</v>
      </c>
      <c r="AN57" s="527" t="s">
        <v>1651</v>
      </c>
      <c r="AO57" s="528" t="s">
        <v>1652</v>
      </c>
      <c r="AP57" s="527" t="s">
        <v>348</v>
      </c>
      <c r="AQ57" s="529" t="s">
        <v>1604</v>
      </c>
      <c r="AR57" s="529">
        <v>60</v>
      </c>
      <c r="AS57" s="527" t="s">
        <v>420</v>
      </c>
      <c r="AT57" s="530"/>
      <c r="AU57" s="530">
        <v>32</v>
      </c>
      <c r="AV57" s="531">
        <v>6661.65</v>
      </c>
      <c r="AW57" s="551">
        <f t="shared" si="6"/>
        <v>28054.549998874154</v>
      </c>
      <c r="AX57" s="533">
        <v>186889593</v>
      </c>
      <c r="AY57" s="531">
        <f t="shared" si="15"/>
        <v>18688959.300000001</v>
      </c>
      <c r="AZ57" s="531"/>
      <c r="BA57" s="531">
        <f t="shared" si="16"/>
        <v>205578552.30000001</v>
      </c>
      <c r="BB57" s="596">
        <v>29457.279999999999</v>
      </c>
      <c r="BC57" s="600">
        <f t="shared" si="17"/>
        <v>196234089.31199998</v>
      </c>
      <c r="BD57" s="601">
        <f t="shared" si="18"/>
        <v>9344496.3119999766</v>
      </c>
    </row>
    <row r="58" spans="1:56" x14ac:dyDescent="0.25">
      <c r="A58" s="667">
        <v>41574</v>
      </c>
      <c r="B58" s="310" t="s">
        <v>1671</v>
      </c>
      <c r="C58" s="311" t="s">
        <v>1672</v>
      </c>
      <c r="D58" s="312" t="s">
        <v>348</v>
      </c>
      <c r="E58" s="313" t="s">
        <v>1604</v>
      </c>
      <c r="F58" s="313">
        <v>60</v>
      </c>
      <c r="G58" s="312" t="s">
        <v>423</v>
      </c>
      <c r="H58" s="314"/>
      <c r="I58" s="314">
        <v>36</v>
      </c>
      <c r="J58" s="315">
        <v>5469.1</v>
      </c>
      <c r="K58" s="320">
        <f t="shared" si="12"/>
        <v>30860.004918542356</v>
      </c>
      <c r="L58" s="317">
        <v>153433139</v>
      </c>
      <c r="M58" s="319">
        <f t="shared" si="13"/>
        <v>15343313.9</v>
      </c>
      <c r="N58" s="319"/>
      <c r="O58" s="315">
        <f t="shared" si="14"/>
        <v>168776452.90000001</v>
      </c>
      <c r="P58" s="318" t="s">
        <v>633</v>
      </c>
      <c r="Q58" s="269"/>
      <c r="T58" s="309">
        <v>41570</v>
      </c>
      <c r="U58" s="310" t="s">
        <v>1582</v>
      </c>
      <c r="V58" s="311" t="s">
        <v>1583</v>
      </c>
      <c r="W58" s="312" t="s">
        <v>369</v>
      </c>
      <c r="X58" s="313" t="s">
        <v>1560</v>
      </c>
      <c r="Y58" s="313">
        <v>53</v>
      </c>
      <c r="Z58" s="312" t="s">
        <v>769</v>
      </c>
      <c r="AA58" s="314">
        <v>720</v>
      </c>
      <c r="AB58" s="314"/>
      <c r="AC58" s="315">
        <v>9453.6</v>
      </c>
      <c r="AD58" s="316">
        <f t="shared" si="19"/>
        <v>3669.9962731657779</v>
      </c>
      <c r="AE58" s="317">
        <v>31511968</v>
      </c>
      <c r="AF58" s="319">
        <f t="shared" si="20"/>
        <v>3151196.8000000003</v>
      </c>
      <c r="AG58" s="319">
        <f>AE58*-2%</f>
        <v>-630239.36</v>
      </c>
      <c r="AH58" s="315">
        <f t="shared" si="21"/>
        <v>34032925.439999998</v>
      </c>
      <c r="AI58" s="318" t="s">
        <v>1561</v>
      </c>
      <c r="AM58" s="526">
        <v>41570</v>
      </c>
      <c r="AN58" s="527" t="s">
        <v>1655</v>
      </c>
      <c r="AO58" s="528" t="s">
        <v>1653</v>
      </c>
      <c r="AP58" s="527" t="s">
        <v>348</v>
      </c>
      <c r="AQ58" s="529" t="s">
        <v>1604</v>
      </c>
      <c r="AR58" s="529">
        <v>60</v>
      </c>
      <c r="AS58" s="527" t="s">
        <v>420</v>
      </c>
      <c r="AT58" s="530"/>
      <c r="AU58" s="530">
        <v>16</v>
      </c>
      <c r="AV58" s="531">
        <v>3246.8</v>
      </c>
      <c r="AW58" s="551">
        <f t="shared" si="6"/>
        <v>28054.550018479731</v>
      </c>
      <c r="AX58" s="533">
        <v>91087513</v>
      </c>
      <c r="AY58" s="531">
        <f t="shared" si="15"/>
        <v>9108751.3000000007</v>
      </c>
      <c r="AZ58" s="531"/>
      <c r="BA58" s="531">
        <f t="shared" si="16"/>
        <v>100196264.3</v>
      </c>
      <c r="BB58" s="596">
        <v>29457.279999999999</v>
      </c>
      <c r="BC58" s="600">
        <f t="shared" si="17"/>
        <v>95641896.703999996</v>
      </c>
      <c r="BD58" s="601">
        <f t="shared" si="18"/>
        <v>4554383.7039999962</v>
      </c>
    </row>
    <row r="59" spans="1:56" x14ac:dyDescent="0.25">
      <c r="A59" s="667">
        <v>41574</v>
      </c>
      <c r="B59" s="310" t="s">
        <v>1673</v>
      </c>
      <c r="C59" s="311" t="s">
        <v>1674</v>
      </c>
      <c r="D59" s="312" t="s">
        <v>348</v>
      </c>
      <c r="E59" s="313" t="s">
        <v>1604</v>
      </c>
      <c r="F59" s="313">
        <v>60</v>
      </c>
      <c r="G59" s="312" t="s">
        <v>423</v>
      </c>
      <c r="H59" s="314"/>
      <c r="I59" s="314">
        <v>36</v>
      </c>
      <c r="J59" s="315">
        <v>5521.75</v>
      </c>
      <c r="K59" s="320">
        <f t="shared" si="12"/>
        <v>30860.004907864357</v>
      </c>
      <c r="L59" s="317">
        <v>154910211</v>
      </c>
      <c r="M59" s="319">
        <f t="shared" si="13"/>
        <v>15491021.100000001</v>
      </c>
      <c r="N59" s="319"/>
      <c r="O59" s="315">
        <f t="shared" si="14"/>
        <v>170401232.09999999</v>
      </c>
      <c r="P59" s="318" t="s">
        <v>633</v>
      </c>
      <c r="Q59" s="269"/>
      <c r="T59" s="309">
        <v>41572</v>
      </c>
      <c r="U59" s="310" t="s">
        <v>1587</v>
      </c>
      <c r="V59" s="311" t="s">
        <v>1588</v>
      </c>
      <c r="W59" s="312" t="s">
        <v>376</v>
      </c>
      <c r="X59" s="313" t="s">
        <v>1560</v>
      </c>
      <c r="Y59" s="313">
        <v>53</v>
      </c>
      <c r="Z59" s="312" t="s">
        <v>324</v>
      </c>
      <c r="AA59" s="314">
        <v>420</v>
      </c>
      <c r="AB59" s="314"/>
      <c r="AC59" s="315">
        <v>5514.6</v>
      </c>
      <c r="AD59" s="316">
        <f t="shared" si="19"/>
        <v>3669.9964062669997</v>
      </c>
      <c r="AE59" s="317">
        <v>18381982</v>
      </c>
      <c r="AF59" s="319">
        <f t="shared" si="20"/>
        <v>1838198.2000000002</v>
      </c>
      <c r="AG59" s="319">
        <f>AE59*-2%</f>
        <v>-367639.64</v>
      </c>
      <c r="AH59" s="315">
        <f t="shared" si="21"/>
        <v>19852540.559999999</v>
      </c>
      <c r="AI59" s="318" t="s">
        <v>1561</v>
      </c>
      <c r="AM59" s="526">
        <v>41571</v>
      </c>
      <c r="AN59" s="527" t="s">
        <v>1659</v>
      </c>
      <c r="AO59" s="528" t="s">
        <v>1660</v>
      </c>
      <c r="AP59" s="527" t="s">
        <v>348</v>
      </c>
      <c r="AQ59" s="529" t="s">
        <v>1604</v>
      </c>
      <c r="AR59" s="529">
        <v>60</v>
      </c>
      <c r="AS59" s="527" t="s">
        <v>420</v>
      </c>
      <c r="AT59" s="530"/>
      <c r="AU59" s="530">
        <v>32</v>
      </c>
      <c r="AV59" s="531">
        <v>6801.4</v>
      </c>
      <c r="AW59" s="551">
        <f t="shared" si="6"/>
        <v>28054.549945599436</v>
      </c>
      <c r="AX59" s="533">
        <v>190810216</v>
      </c>
      <c r="AY59" s="531">
        <f t="shared" si="15"/>
        <v>19081021.600000001</v>
      </c>
      <c r="AZ59" s="531"/>
      <c r="BA59" s="531">
        <f t="shared" si="16"/>
        <v>209891237.59999999</v>
      </c>
      <c r="BB59" s="596">
        <v>29457.279999999999</v>
      </c>
      <c r="BC59" s="600">
        <f t="shared" si="17"/>
        <v>200350744.19199997</v>
      </c>
      <c r="BD59" s="601">
        <f t="shared" si="18"/>
        <v>9540528.1919999719</v>
      </c>
    </row>
    <row r="60" spans="1:56" x14ac:dyDescent="0.25">
      <c r="A60" s="667">
        <v>41574</v>
      </c>
      <c r="B60" s="310" t="s">
        <v>1675</v>
      </c>
      <c r="C60" s="311" t="s">
        <v>1676</v>
      </c>
      <c r="D60" s="312" t="s">
        <v>348</v>
      </c>
      <c r="E60" s="313" t="s">
        <v>1604</v>
      </c>
      <c r="F60" s="313">
        <v>60</v>
      </c>
      <c r="G60" s="312" t="s">
        <v>423</v>
      </c>
      <c r="H60" s="314"/>
      <c r="I60" s="314">
        <v>36</v>
      </c>
      <c r="J60" s="315">
        <v>5448.8</v>
      </c>
      <c r="K60" s="320">
        <f t="shared" si="12"/>
        <v>30860.004991924827</v>
      </c>
      <c r="L60" s="317">
        <v>152863632</v>
      </c>
      <c r="M60" s="319">
        <f t="shared" si="13"/>
        <v>15286363.200000001</v>
      </c>
      <c r="N60" s="319"/>
      <c r="O60" s="315">
        <f t="shared" si="14"/>
        <v>168149995.19999999</v>
      </c>
      <c r="P60" s="318" t="s">
        <v>633</v>
      </c>
      <c r="Q60" s="269"/>
      <c r="T60" s="309">
        <v>41577</v>
      </c>
      <c r="U60" s="310" t="s">
        <v>1596</v>
      </c>
      <c r="V60" s="311" t="s">
        <v>1598</v>
      </c>
      <c r="W60" s="312" t="s">
        <v>428</v>
      </c>
      <c r="X60" s="313" t="s">
        <v>1560</v>
      </c>
      <c r="Y60" s="313">
        <v>53</v>
      </c>
      <c r="Z60" s="312" t="s">
        <v>1712</v>
      </c>
      <c r="AA60" s="314">
        <v>54</v>
      </c>
      <c r="AB60" s="314"/>
      <c r="AC60" s="315">
        <v>5514.6</v>
      </c>
      <c r="AD60" s="316">
        <f t="shared" si="19"/>
        <v>3669.9964062669997</v>
      </c>
      <c r="AE60" s="317">
        <v>18381982</v>
      </c>
      <c r="AF60" s="319">
        <f t="shared" si="20"/>
        <v>1838198.2000000002</v>
      </c>
      <c r="AG60" s="319">
        <f>AE60*0.1%</f>
        <v>18381.982</v>
      </c>
      <c r="AH60" s="315">
        <f t="shared" si="21"/>
        <v>20238562.182</v>
      </c>
      <c r="AI60" s="318" t="s">
        <v>1561</v>
      </c>
      <c r="AM60" s="597" t="s">
        <v>819</v>
      </c>
      <c r="AN60" s="567"/>
      <c r="AO60" s="567"/>
      <c r="AP60" s="567"/>
      <c r="AQ60" s="567"/>
      <c r="AR60" s="567"/>
      <c r="AS60" s="567"/>
      <c r="AT60" s="567"/>
      <c r="AU60" s="567"/>
      <c r="AV60" s="576">
        <f>SUM(AV50:AV59)</f>
        <v>52667.9</v>
      </c>
      <c r="AW60" s="567"/>
      <c r="AX60" s="577">
        <f>SUM(AX50:AX59)</f>
        <v>1477574233</v>
      </c>
      <c r="AY60" s="567"/>
      <c r="AZ60" s="567"/>
      <c r="BA60" s="567"/>
      <c r="BB60" s="567"/>
      <c r="BC60" s="606">
        <f>SUM(BC50:BC59)</f>
        <v>1551453077.3119998</v>
      </c>
      <c r="BD60" s="606">
        <f>SUM(BD50:BD59)</f>
        <v>73878844.311999872</v>
      </c>
    </row>
    <row r="61" spans="1:56" x14ac:dyDescent="0.25">
      <c r="A61" s="667">
        <v>41574</v>
      </c>
      <c r="B61" s="310" t="s">
        <v>1677</v>
      </c>
      <c r="C61" s="311" t="s">
        <v>1678</v>
      </c>
      <c r="D61" s="312" t="s">
        <v>348</v>
      </c>
      <c r="E61" s="313" t="s">
        <v>1604</v>
      </c>
      <c r="F61" s="313">
        <v>60</v>
      </c>
      <c r="G61" s="312" t="s">
        <v>423</v>
      </c>
      <c r="H61" s="314"/>
      <c r="I61" s="314">
        <v>36</v>
      </c>
      <c r="J61" s="315">
        <v>5563.7</v>
      </c>
      <c r="K61" s="320">
        <f t="shared" si="12"/>
        <v>30860.005032622183</v>
      </c>
      <c r="L61" s="317">
        <v>156087100</v>
      </c>
      <c r="M61" s="319">
        <f t="shared" si="13"/>
        <v>15608710</v>
      </c>
      <c r="N61" s="319"/>
      <c r="O61" s="315">
        <f t="shared" si="14"/>
        <v>171695810</v>
      </c>
      <c r="P61" s="318" t="s">
        <v>633</v>
      </c>
      <c r="Q61" s="269"/>
      <c r="T61" s="309"/>
      <c r="U61" s="310"/>
      <c r="V61" s="311"/>
      <c r="W61" s="312"/>
      <c r="X61" s="313"/>
      <c r="Y61" s="313"/>
      <c r="Z61" s="312"/>
      <c r="AA61" s="314"/>
      <c r="AB61" s="314"/>
      <c r="AC61" s="512">
        <f>SUM(AC55:AC60)</f>
        <v>39915.199999999997</v>
      </c>
      <c r="AD61" s="316"/>
      <c r="AE61" s="512">
        <f>SUM(AE55:AE60)</f>
        <v>133050534</v>
      </c>
      <c r="AF61" s="319"/>
      <c r="AG61" s="319"/>
      <c r="AH61" s="315"/>
      <c r="AI61" s="318"/>
    </row>
    <row r="62" spans="1:56" x14ac:dyDescent="0.25">
      <c r="A62" s="667">
        <v>41575</v>
      </c>
      <c r="B62" s="310" t="s">
        <v>1679</v>
      </c>
      <c r="C62" s="311" t="s">
        <v>1680</v>
      </c>
      <c r="D62" s="312" t="s">
        <v>348</v>
      </c>
      <c r="E62" s="313" t="s">
        <v>1604</v>
      </c>
      <c r="F62" s="313">
        <v>60</v>
      </c>
      <c r="G62" s="312" t="s">
        <v>423</v>
      </c>
      <c r="H62" s="314"/>
      <c r="I62" s="314">
        <v>36</v>
      </c>
      <c r="J62" s="315">
        <v>5428.5</v>
      </c>
      <c r="K62" s="320">
        <f t="shared" si="12"/>
        <v>30860.00506585613</v>
      </c>
      <c r="L62" s="317">
        <v>152294125</v>
      </c>
      <c r="M62" s="319">
        <f t="shared" si="13"/>
        <v>15229412.5</v>
      </c>
      <c r="N62" s="319"/>
      <c r="O62" s="315">
        <f t="shared" si="14"/>
        <v>167523537.5</v>
      </c>
      <c r="P62" s="318" t="s">
        <v>633</v>
      </c>
      <c r="Q62" s="269"/>
      <c r="T62" s="309">
        <v>41565</v>
      </c>
      <c r="U62" s="310" t="s">
        <v>1572</v>
      </c>
      <c r="V62" s="311" t="s">
        <v>1574</v>
      </c>
      <c r="W62" s="312" t="s">
        <v>1573</v>
      </c>
      <c r="X62" s="313" t="s">
        <v>1575</v>
      </c>
      <c r="Y62" s="313">
        <v>50</v>
      </c>
      <c r="Z62" s="312" t="s">
        <v>1576</v>
      </c>
      <c r="AA62" s="314"/>
      <c r="AB62" s="314">
        <v>8</v>
      </c>
      <c r="AC62" s="315">
        <v>698.75</v>
      </c>
      <c r="AD62" s="316">
        <f>(AE62/AC62)*1.101</f>
        <v>5500.0019720930231</v>
      </c>
      <c r="AE62" s="317">
        <v>3490578</v>
      </c>
      <c r="AF62" s="319">
        <f>AE62*10%</f>
        <v>349057.80000000005</v>
      </c>
      <c r="AG62" s="319">
        <f>AE62*0.1%</f>
        <v>3490.578</v>
      </c>
      <c r="AH62" s="315">
        <f>AE62+AF62+AG62</f>
        <v>3843126.378</v>
      </c>
      <c r="AI62" s="318" t="s">
        <v>355</v>
      </c>
      <c r="AM62" s="295"/>
      <c r="AV62" s="411"/>
      <c r="AX62" s="578"/>
      <c r="BB62" s="611" t="s">
        <v>2198</v>
      </c>
      <c r="BC62" s="578"/>
      <c r="BD62" s="411"/>
    </row>
    <row r="63" spans="1:56" x14ac:dyDescent="0.25">
      <c r="A63" s="667">
        <v>41575</v>
      </c>
      <c r="B63" s="310" t="s">
        <v>1681</v>
      </c>
      <c r="C63" s="311" t="s">
        <v>1682</v>
      </c>
      <c r="D63" s="312" t="s">
        <v>348</v>
      </c>
      <c r="E63" s="313" t="s">
        <v>1604</v>
      </c>
      <c r="F63" s="313">
        <v>60</v>
      </c>
      <c r="G63" s="312" t="s">
        <v>423</v>
      </c>
      <c r="H63" s="314"/>
      <c r="I63" s="314">
        <v>36</v>
      </c>
      <c r="J63" s="315">
        <v>5403.5</v>
      </c>
      <c r="K63" s="320">
        <f t="shared" si="12"/>
        <v>30860.005015267885</v>
      </c>
      <c r="L63" s="317">
        <v>151592761</v>
      </c>
      <c r="M63" s="319">
        <f t="shared" si="13"/>
        <v>15159276.100000001</v>
      </c>
      <c r="N63" s="319"/>
      <c r="O63" s="315">
        <f t="shared" si="14"/>
        <v>166752037.09999999</v>
      </c>
      <c r="P63" s="318" t="s">
        <v>633</v>
      </c>
      <c r="Q63" s="269"/>
      <c r="T63" s="309"/>
      <c r="U63" s="310"/>
      <c r="V63" s="311"/>
      <c r="W63" s="312"/>
      <c r="X63" s="313"/>
      <c r="Y63" s="313"/>
      <c r="Z63" s="312"/>
      <c r="AA63" s="314"/>
      <c r="AB63" s="314"/>
      <c r="AC63" s="315"/>
      <c r="AD63" s="316"/>
      <c r="AE63" s="317"/>
      <c r="AF63" s="319"/>
      <c r="AG63" s="319"/>
      <c r="AH63" s="315"/>
      <c r="AI63" s="318"/>
      <c r="AM63" s="295"/>
      <c r="BB63" s="269"/>
      <c r="BD63" s="599"/>
    </row>
    <row r="64" spans="1:56" x14ac:dyDescent="0.25">
      <c r="A64" s="667">
        <v>41575</v>
      </c>
      <c r="B64" s="310" t="s">
        <v>1683</v>
      </c>
      <c r="C64" s="311" t="s">
        <v>1684</v>
      </c>
      <c r="D64" s="312" t="s">
        <v>348</v>
      </c>
      <c r="E64" s="313" t="s">
        <v>1604</v>
      </c>
      <c r="F64" s="313">
        <v>60</v>
      </c>
      <c r="G64" s="312" t="s">
        <v>423</v>
      </c>
      <c r="H64" s="314"/>
      <c r="I64" s="314">
        <v>36</v>
      </c>
      <c r="J64" s="315">
        <v>5403.5</v>
      </c>
      <c r="K64" s="320">
        <f t="shared" si="12"/>
        <v>30860.005015267885</v>
      </c>
      <c r="L64" s="317">
        <v>151592761</v>
      </c>
      <c r="M64" s="319">
        <f t="shared" si="13"/>
        <v>15159276.100000001</v>
      </c>
      <c r="N64" s="319"/>
      <c r="O64" s="315">
        <f t="shared" si="14"/>
        <v>166752037.09999999</v>
      </c>
      <c r="P64" s="318" t="s">
        <v>633</v>
      </c>
      <c r="Q64" s="269"/>
      <c r="T64" s="309">
        <v>41575</v>
      </c>
      <c r="U64" s="310" t="s">
        <v>1594</v>
      </c>
      <c r="V64" s="311" t="s">
        <v>1595</v>
      </c>
      <c r="W64" s="312" t="s">
        <v>380</v>
      </c>
      <c r="X64" s="313" t="s">
        <v>343</v>
      </c>
      <c r="Y64" s="313">
        <v>60</v>
      </c>
      <c r="Z64" s="312" t="s">
        <v>359</v>
      </c>
      <c r="AA64" s="314">
        <v>43</v>
      </c>
      <c r="AB64" s="314"/>
      <c r="AC64" s="315">
        <v>676.82</v>
      </c>
      <c r="AD64" s="316">
        <f>(AE64/AC64)*1.101</f>
        <v>5500.0010741408341</v>
      </c>
      <c r="AE64" s="317">
        <v>3381027</v>
      </c>
      <c r="AF64" s="319">
        <f>AE64*10%</f>
        <v>338102.7</v>
      </c>
      <c r="AG64" s="319">
        <f>AE64*0.1%</f>
        <v>3381.027</v>
      </c>
      <c r="AH64" s="315">
        <f>AE64+AF64+AG64</f>
        <v>3722510.727</v>
      </c>
      <c r="AI64" s="318" t="s">
        <v>355</v>
      </c>
      <c r="BB64" s="269"/>
    </row>
    <row r="65" spans="1:54" x14ac:dyDescent="0.25">
      <c r="A65" s="667">
        <v>41575</v>
      </c>
      <c r="B65" s="310" t="s">
        <v>1685</v>
      </c>
      <c r="C65" s="311" t="s">
        <v>1686</v>
      </c>
      <c r="D65" s="312" t="s">
        <v>348</v>
      </c>
      <c r="E65" s="313" t="s">
        <v>1604</v>
      </c>
      <c r="F65" s="313">
        <v>60</v>
      </c>
      <c r="G65" s="312" t="s">
        <v>423</v>
      </c>
      <c r="H65" s="314"/>
      <c r="I65" s="314">
        <v>36</v>
      </c>
      <c r="J65" s="315">
        <v>5518.1</v>
      </c>
      <c r="K65" s="320">
        <f t="shared" si="12"/>
        <v>30860.004929232888</v>
      </c>
      <c r="L65" s="317">
        <v>154807812</v>
      </c>
      <c r="M65" s="319">
        <f t="shared" si="13"/>
        <v>15480781.200000001</v>
      </c>
      <c r="N65" s="319"/>
      <c r="O65" s="315">
        <f t="shared" si="14"/>
        <v>170288593.19999999</v>
      </c>
      <c r="P65" s="318" t="s">
        <v>633</v>
      </c>
      <c r="Q65" s="269"/>
      <c r="T65" s="309"/>
      <c r="U65" s="310"/>
      <c r="V65" s="311"/>
      <c r="W65" s="312"/>
      <c r="X65" s="313"/>
      <c r="Y65" s="313"/>
      <c r="Z65" s="312"/>
      <c r="AA65" s="314"/>
      <c r="AB65" s="314"/>
      <c r="AC65" s="315"/>
      <c r="AD65" s="316"/>
      <c r="AE65" s="317"/>
      <c r="AF65" s="319"/>
      <c r="AG65" s="319"/>
      <c r="AH65" s="315"/>
      <c r="AI65" s="318"/>
      <c r="BB65" s="269"/>
    </row>
    <row r="66" spans="1:54" x14ac:dyDescent="0.25">
      <c r="A66" s="667">
        <v>41576</v>
      </c>
      <c r="B66" s="310" t="s">
        <v>1688</v>
      </c>
      <c r="C66" s="311" t="s">
        <v>1687</v>
      </c>
      <c r="D66" s="312" t="s">
        <v>348</v>
      </c>
      <c r="E66" s="313" t="s">
        <v>1604</v>
      </c>
      <c r="F66" s="313">
        <v>60</v>
      </c>
      <c r="G66" s="312" t="s">
        <v>423</v>
      </c>
      <c r="H66" s="314"/>
      <c r="I66" s="314">
        <v>36</v>
      </c>
      <c r="J66" s="315">
        <v>5540.6</v>
      </c>
      <c r="K66" s="320">
        <f t="shared" si="12"/>
        <v>30860.004855069848</v>
      </c>
      <c r="L66" s="317">
        <v>155439039</v>
      </c>
      <c r="M66" s="319">
        <f t="shared" si="13"/>
        <v>15543903.9</v>
      </c>
      <c r="N66" s="319"/>
      <c r="O66" s="315">
        <f t="shared" si="14"/>
        <v>170982942.90000001</v>
      </c>
      <c r="P66" s="318" t="s">
        <v>633</v>
      </c>
      <c r="Q66" s="269"/>
      <c r="T66" s="401">
        <v>41558</v>
      </c>
      <c r="U66" s="310" t="s">
        <v>1564</v>
      </c>
      <c r="V66" s="311" t="s">
        <v>1565</v>
      </c>
      <c r="W66" s="312" t="s">
        <v>349</v>
      </c>
      <c r="X66" s="313" t="s">
        <v>1566</v>
      </c>
      <c r="Y66" s="313">
        <v>58</v>
      </c>
      <c r="Z66" s="312" t="s">
        <v>344</v>
      </c>
      <c r="AA66" s="314">
        <v>340</v>
      </c>
      <c r="AB66" s="314"/>
      <c r="AC66" s="315">
        <v>6409</v>
      </c>
      <c r="AD66" s="316">
        <f>(AE66/AC66)*1.101</f>
        <v>3669.9963351536903</v>
      </c>
      <c r="AE66" s="317">
        <v>21363312</v>
      </c>
      <c r="AF66" s="319">
        <f>AE66*10%</f>
        <v>2136331.2000000002</v>
      </c>
      <c r="AG66" s="319">
        <f>AE66*-2%</f>
        <v>-427266.24</v>
      </c>
      <c r="AH66" s="315">
        <f>AE66+AF66+AG66</f>
        <v>23072376.960000001</v>
      </c>
      <c r="AI66" s="318" t="s">
        <v>1561</v>
      </c>
      <c r="BB66" s="269"/>
    </row>
    <row r="67" spans="1:54" x14ac:dyDescent="0.25">
      <c r="A67" s="667">
        <v>41576</v>
      </c>
      <c r="B67" s="310" t="s">
        <v>1694</v>
      </c>
      <c r="C67" s="311" t="s">
        <v>1689</v>
      </c>
      <c r="D67" s="312" t="s">
        <v>348</v>
      </c>
      <c r="E67" s="313" t="s">
        <v>1604</v>
      </c>
      <c r="F67" s="313">
        <v>60</v>
      </c>
      <c r="G67" s="312" t="s">
        <v>423</v>
      </c>
      <c r="H67" s="314"/>
      <c r="I67" s="314">
        <v>36</v>
      </c>
      <c r="J67" s="315">
        <v>5625.35</v>
      </c>
      <c r="K67" s="320">
        <f t="shared" si="12"/>
        <v>30860.005030798082</v>
      </c>
      <c r="L67" s="317">
        <v>157816663</v>
      </c>
      <c r="M67" s="319">
        <f t="shared" si="13"/>
        <v>15781666.300000001</v>
      </c>
      <c r="N67" s="319"/>
      <c r="O67" s="315">
        <f t="shared" si="14"/>
        <v>173598329.30000001</v>
      </c>
      <c r="P67" s="318" t="s">
        <v>633</v>
      </c>
      <c r="Q67" s="269"/>
      <c r="T67" s="401"/>
      <c r="U67" s="310"/>
      <c r="V67" s="311"/>
      <c r="W67" s="312"/>
      <c r="X67" s="313"/>
      <c r="Y67" s="313"/>
      <c r="Z67" s="312"/>
      <c r="AA67" s="314"/>
      <c r="AB67" s="314"/>
      <c r="AC67" s="315"/>
      <c r="AD67" s="316"/>
      <c r="AE67" s="317"/>
      <c r="AF67" s="319"/>
      <c r="AG67" s="319"/>
      <c r="AH67" s="315"/>
      <c r="AI67" s="318"/>
      <c r="BB67" s="612" t="s">
        <v>2199</v>
      </c>
    </row>
    <row r="68" spans="1:54" x14ac:dyDescent="0.25">
      <c r="A68" s="667">
        <v>41577</v>
      </c>
      <c r="B68" s="310" t="s">
        <v>1690</v>
      </c>
      <c r="C68" s="311" t="s">
        <v>1691</v>
      </c>
      <c r="D68" s="312" t="s">
        <v>348</v>
      </c>
      <c r="E68" s="313" t="s">
        <v>1604</v>
      </c>
      <c r="F68" s="313">
        <v>60</v>
      </c>
      <c r="G68" s="312" t="s">
        <v>423</v>
      </c>
      <c r="H68" s="314"/>
      <c r="I68" s="314">
        <v>35</v>
      </c>
      <c r="J68" s="315">
        <v>5294.25</v>
      </c>
      <c r="K68" s="320">
        <f t="shared" si="12"/>
        <v>30860.004929876755</v>
      </c>
      <c r="L68" s="317">
        <v>148527801</v>
      </c>
      <c r="M68" s="319">
        <f t="shared" si="13"/>
        <v>14852780.100000001</v>
      </c>
      <c r="N68" s="319"/>
      <c r="O68" s="315">
        <f t="shared" si="14"/>
        <v>163380581.09999999</v>
      </c>
      <c r="P68" s="318" t="s">
        <v>633</v>
      </c>
      <c r="Q68" s="269"/>
      <c r="T68" s="309">
        <v>41557</v>
      </c>
      <c r="U68" s="310" t="s">
        <v>1599</v>
      </c>
      <c r="V68" s="311" t="s">
        <v>1600</v>
      </c>
      <c r="W68" s="312" t="s">
        <v>340</v>
      </c>
      <c r="X68" s="313" t="s">
        <v>521</v>
      </c>
      <c r="Y68" s="313">
        <v>230</v>
      </c>
      <c r="Z68" s="312" t="s">
        <v>344</v>
      </c>
      <c r="AA68" s="314">
        <v>40</v>
      </c>
      <c r="AB68" s="314"/>
      <c r="AC68" s="315">
        <v>2990</v>
      </c>
      <c r="AD68" s="320">
        <f>AE68/AC68*1.1</f>
        <v>48400.000000000007</v>
      </c>
      <c r="AE68" s="317">
        <v>131560000</v>
      </c>
      <c r="AF68" s="319">
        <f>AE68*10%</f>
        <v>13156000</v>
      </c>
      <c r="AG68" s="319"/>
      <c r="AH68" s="315">
        <f>AE68+AF68+AG68</f>
        <v>144716000</v>
      </c>
      <c r="AI68" s="318" t="s">
        <v>1601</v>
      </c>
      <c r="BB68" s="611" t="s">
        <v>2200</v>
      </c>
    </row>
    <row r="69" spans="1:54" x14ac:dyDescent="0.25">
      <c r="A69" s="667">
        <v>41577</v>
      </c>
      <c r="B69" s="310" t="s">
        <v>1692</v>
      </c>
      <c r="C69" s="311" t="s">
        <v>1693</v>
      </c>
      <c r="D69" s="312" t="s">
        <v>432</v>
      </c>
      <c r="E69" s="313" t="s">
        <v>1604</v>
      </c>
      <c r="F69" s="313">
        <v>60</v>
      </c>
      <c r="G69" s="312" t="s">
        <v>423</v>
      </c>
      <c r="H69" s="314"/>
      <c r="I69" s="314">
        <v>31</v>
      </c>
      <c r="J69" s="315">
        <v>4726.7</v>
      </c>
      <c r="K69" s="320">
        <f t="shared" si="12"/>
        <v>30860.004887130559</v>
      </c>
      <c r="L69" s="317">
        <v>132605441</v>
      </c>
      <c r="M69" s="319">
        <f t="shared" si="13"/>
        <v>13260544.100000001</v>
      </c>
      <c r="N69" s="319"/>
      <c r="O69" s="315">
        <f t="shared" si="14"/>
        <v>145865985.09999999</v>
      </c>
      <c r="P69" s="318" t="s">
        <v>633</v>
      </c>
      <c r="Q69" s="269"/>
      <c r="T69" s="309"/>
      <c r="U69" s="310"/>
      <c r="V69" s="311"/>
      <c r="W69" s="312"/>
      <c r="X69" s="313"/>
      <c r="Y69" s="313"/>
      <c r="Z69" s="312"/>
      <c r="AA69" s="314"/>
      <c r="AB69" s="314"/>
      <c r="AC69" s="315"/>
      <c r="AD69" s="320"/>
      <c r="AE69" s="317"/>
      <c r="AF69" s="319"/>
      <c r="AG69" s="319"/>
      <c r="AH69" s="315"/>
      <c r="AI69" s="318"/>
    </row>
    <row r="70" spans="1:54" x14ac:dyDescent="0.25">
      <c r="A70" s="667">
        <v>41577</v>
      </c>
      <c r="B70" s="310" t="s">
        <v>1695</v>
      </c>
      <c r="C70" s="311" t="s">
        <v>1696</v>
      </c>
      <c r="D70" s="312" t="s">
        <v>432</v>
      </c>
      <c r="E70" s="313" t="s">
        <v>1604</v>
      </c>
      <c r="F70" s="313">
        <v>60</v>
      </c>
      <c r="G70" s="312" t="s">
        <v>423</v>
      </c>
      <c r="H70" s="314"/>
      <c r="I70" s="314">
        <v>6</v>
      </c>
      <c r="J70" s="315">
        <v>857.75</v>
      </c>
      <c r="K70" s="320">
        <f t="shared" si="12"/>
        <v>30860.004663363452</v>
      </c>
      <c r="L70" s="317">
        <v>24063790</v>
      </c>
      <c r="M70" s="319">
        <f t="shared" si="13"/>
        <v>2406379</v>
      </c>
      <c r="N70" s="319"/>
      <c r="O70" s="315">
        <f t="shared" si="14"/>
        <v>26470169</v>
      </c>
      <c r="P70" s="318" t="s">
        <v>633</v>
      </c>
      <c r="Q70" s="269"/>
      <c r="T70" s="309">
        <v>41569</v>
      </c>
      <c r="U70" s="310" t="s">
        <v>1580</v>
      </c>
      <c r="V70" s="311" t="s">
        <v>1581</v>
      </c>
      <c r="W70" s="312" t="s">
        <v>364</v>
      </c>
      <c r="X70" s="313" t="s">
        <v>73</v>
      </c>
      <c r="Y70" s="313">
        <v>96</v>
      </c>
      <c r="Z70" s="312" t="s">
        <v>1118</v>
      </c>
      <c r="AA70" s="314"/>
      <c r="AB70" s="314">
        <v>14</v>
      </c>
      <c r="AC70" s="315">
        <v>2006.5</v>
      </c>
      <c r="AD70" s="316">
        <f>(AE70/AC70)*1.101</f>
        <v>24500.002362820833</v>
      </c>
      <c r="AE70" s="317">
        <v>44649641</v>
      </c>
      <c r="AF70" s="319">
        <f>AE70*10%</f>
        <v>4464964.1000000006</v>
      </c>
      <c r="AG70" s="319">
        <f>AE70*0.1%</f>
        <v>44649.641000000003</v>
      </c>
      <c r="AH70" s="315">
        <f>AE70+AF70+AG70</f>
        <v>49159254.741000004</v>
      </c>
      <c r="AI70" s="318" t="s">
        <v>329</v>
      </c>
    </row>
    <row r="71" spans="1:54" x14ac:dyDescent="0.25">
      <c r="A71" s="667">
        <v>41577</v>
      </c>
      <c r="B71" s="310" t="s">
        <v>1697</v>
      </c>
      <c r="C71" s="311" t="s">
        <v>1698</v>
      </c>
      <c r="D71" s="312" t="s">
        <v>432</v>
      </c>
      <c r="E71" s="313" t="s">
        <v>1604</v>
      </c>
      <c r="F71" s="313">
        <v>60</v>
      </c>
      <c r="G71" s="312" t="s">
        <v>423</v>
      </c>
      <c r="H71" s="314"/>
      <c r="I71" s="314">
        <v>36</v>
      </c>
      <c r="J71" s="315">
        <v>5478.55</v>
      </c>
      <c r="K71" s="320">
        <f t="shared" si="12"/>
        <v>30860.005019576351</v>
      </c>
      <c r="L71" s="317">
        <v>153698255</v>
      </c>
      <c r="M71" s="319">
        <f t="shared" si="13"/>
        <v>15369825.5</v>
      </c>
      <c r="N71" s="319"/>
      <c r="O71" s="315">
        <f t="shared" si="14"/>
        <v>169068080.5</v>
      </c>
      <c r="P71" s="318" t="s">
        <v>633</v>
      </c>
      <c r="Q71" s="269"/>
      <c r="T71" s="309"/>
      <c r="U71" s="310"/>
      <c r="V71" s="311"/>
      <c r="W71" s="312"/>
      <c r="X71" s="313"/>
      <c r="Y71" s="313"/>
      <c r="Z71" s="312"/>
      <c r="AA71" s="314"/>
      <c r="AB71" s="314"/>
      <c r="AC71" s="315"/>
      <c r="AD71" s="316"/>
      <c r="AE71" s="317"/>
      <c r="AF71" s="319"/>
      <c r="AG71" s="319"/>
      <c r="AH71" s="315"/>
      <c r="AI71" s="318"/>
    </row>
    <row r="72" spans="1:54" x14ac:dyDescent="0.25">
      <c r="A72" s="667">
        <v>41577</v>
      </c>
      <c r="B72" s="310" t="s">
        <v>1699</v>
      </c>
      <c r="C72" s="311" t="s">
        <v>1700</v>
      </c>
      <c r="D72" s="312" t="s">
        <v>432</v>
      </c>
      <c r="E72" s="313" t="s">
        <v>1604</v>
      </c>
      <c r="F72" s="313">
        <v>60</v>
      </c>
      <c r="G72" s="312" t="s">
        <v>423</v>
      </c>
      <c r="H72" s="314"/>
      <c r="I72" s="314">
        <v>36</v>
      </c>
      <c r="J72" s="315">
        <v>5517.75</v>
      </c>
      <c r="K72" s="320">
        <f t="shared" si="12"/>
        <v>30860.004947668887</v>
      </c>
      <c r="L72" s="317">
        <v>154797993</v>
      </c>
      <c r="M72" s="319">
        <f t="shared" si="13"/>
        <v>15479799.300000001</v>
      </c>
      <c r="N72" s="319"/>
      <c r="O72" s="315">
        <f t="shared" si="14"/>
        <v>170277792.30000001</v>
      </c>
      <c r="P72" s="318" t="s">
        <v>633</v>
      </c>
      <c r="Q72" s="269"/>
      <c r="T72" s="309">
        <v>41558</v>
      </c>
      <c r="U72" s="310" t="s">
        <v>1567</v>
      </c>
      <c r="V72" s="311" t="s">
        <v>1568</v>
      </c>
      <c r="W72" s="312" t="s">
        <v>330</v>
      </c>
      <c r="X72" s="313" t="s">
        <v>852</v>
      </c>
      <c r="Y72" s="313">
        <v>70</v>
      </c>
      <c r="Z72" s="312" t="s">
        <v>338</v>
      </c>
      <c r="AA72" s="314">
        <v>20</v>
      </c>
      <c r="AB72" s="314"/>
      <c r="AC72" s="315">
        <v>756</v>
      </c>
      <c r="AD72" s="316">
        <f>(AE72/AC72)*1.101</f>
        <v>5701.0580992063487</v>
      </c>
      <c r="AE72" s="317">
        <v>3914623</v>
      </c>
      <c r="AF72" s="319">
        <f>AE72*10%</f>
        <v>391462.30000000005</v>
      </c>
      <c r="AG72" s="319">
        <f>AE72*0.1%</f>
        <v>3914.623</v>
      </c>
      <c r="AH72" s="315">
        <f>AE72+AF72+AG72</f>
        <v>4309999.9229999995</v>
      </c>
      <c r="AI72" s="318" t="s">
        <v>339</v>
      </c>
    </row>
    <row r="73" spans="1:54" x14ac:dyDescent="0.25">
      <c r="A73" s="667">
        <v>41577</v>
      </c>
      <c r="B73" s="310" t="s">
        <v>1701</v>
      </c>
      <c r="C73" s="311" t="s">
        <v>1702</v>
      </c>
      <c r="D73" s="312" t="s">
        <v>432</v>
      </c>
      <c r="E73" s="313" t="s">
        <v>1604</v>
      </c>
      <c r="F73" s="313">
        <v>60</v>
      </c>
      <c r="G73" s="312" t="s">
        <v>423</v>
      </c>
      <c r="H73" s="314"/>
      <c r="I73" s="314">
        <v>27</v>
      </c>
      <c r="J73" s="315">
        <v>4096.8</v>
      </c>
      <c r="K73" s="320">
        <f t="shared" si="12"/>
        <v>30860.004881859015</v>
      </c>
      <c r="L73" s="317">
        <v>114933880</v>
      </c>
      <c r="M73" s="319">
        <f t="shared" si="13"/>
        <v>11493388</v>
      </c>
      <c r="N73" s="319"/>
      <c r="O73" s="315">
        <f t="shared" si="14"/>
        <v>126427268</v>
      </c>
      <c r="P73" s="318" t="s">
        <v>633</v>
      </c>
      <c r="Q73" s="269"/>
      <c r="T73" s="309"/>
      <c r="U73" s="310"/>
      <c r="V73" s="311"/>
      <c r="W73" s="312"/>
      <c r="X73" s="313"/>
      <c r="Y73" s="313"/>
      <c r="Z73" s="312"/>
      <c r="AA73" s="314"/>
      <c r="AB73" s="314"/>
      <c r="AC73" s="315"/>
      <c r="AD73" s="316"/>
      <c r="AE73" s="317"/>
      <c r="AF73" s="319"/>
      <c r="AG73" s="319"/>
      <c r="AH73" s="315"/>
      <c r="AI73" s="318"/>
    </row>
    <row r="74" spans="1:54" x14ac:dyDescent="0.25">
      <c r="A74" s="667">
        <v>41578</v>
      </c>
      <c r="B74" s="310" t="s">
        <v>1703</v>
      </c>
      <c r="C74" s="311" t="s">
        <v>1704</v>
      </c>
      <c r="D74" s="312" t="s">
        <v>436</v>
      </c>
      <c r="E74" s="313" t="s">
        <v>631</v>
      </c>
      <c r="F74" s="313">
        <v>60</v>
      </c>
      <c r="G74" s="312" t="s">
        <v>423</v>
      </c>
      <c r="H74" s="314"/>
      <c r="I74" s="314">
        <v>36</v>
      </c>
      <c r="J74" s="315">
        <v>5419.35</v>
      </c>
      <c r="K74" s="320">
        <f t="shared" si="12"/>
        <v>30860.005092861691</v>
      </c>
      <c r="L74" s="317">
        <v>152037426</v>
      </c>
      <c r="M74" s="319">
        <f t="shared" si="13"/>
        <v>15203742.600000001</v>
      </c>
      <c r="N74" s="319"/>
      <c r="O74" s="315">
        <f t="shared" si="14"/>
        <v>167241168.59999999</v>
      </c>
      <c r="P74" s="318" t="s">
        <v>633</v>
      </c>
      <c r="Q74" s="269"/>
      <c r="T74" s="309">
        <v>41548</v>
      </c>
      <c r="U74" s="310" t="s">
        <v>1214</v>
      </c>
      <c r="V74" s="311" t="s">
        <v>1215</v>
      </c>
      <c r="W74" s="312" t="s">
        <v>212</v>
      </c>
      <c r="X74" s="313" t="s">
        <v>72</v>
      </c>
      <c r="Y74" s="313">
        <v>120</v>
      </c>
      <c r="Z74" s="312" t="s">
        <v>411</v>
      </c>
      <c r="AA74" s="314"/>
      <c r="AB74" s="314">
        <v>20</v>
      </c>
      <c r="AC74" s="315">
        <v>188.4</v>
      </c>
      <c r="AD74" s="316">
        <f t="shared" ref="AD74:AD80" si="22">(AE74/AC74)*1.101</f>
        <v>16162.422866242037</v>
      </c>
      <c r="AE74" s="317">
        <v>2765668</v>
      </c>
      <c r="AF74" s="319">
        <f t="shared" ref="AF74:AF80" si="23">AE74*10%</f>
        <v>276566.8</v>
      </c>
      <c r="AG74" s="319">
        <f t="shared" ref="AG74:AG80" si="24">AE74*0.1%</f>
        <v>2765.6680000000001</v>
      </c>
      <c r="AH74" s="315">
        <f t="shared" ref="AH74:AH80" si="25">AE74+AF74+AG74</f>
        <v>3045000.4679999999</v>
      </c>
      <c r="AI74" s="318" t="s">
        <v>416</v>
      </c>
    </row>
    <row r="75" spans="1:54" x14ac:dyDescent="0.25">
      <c r="A75" s="667">
        <v>41578</v>
      </c>
      <c r="B75" s="310" t="s">
        <v>1705</v>
      </c>
      <c r="C75" s="311" t="s">
        <v>1706</v>
      </c>
      <c r="D75" s="312" t="s">
        <v>436</v>
      </c>
      <c r="E75" s="313" t="s">
        <v>631</v>
      </c>
      <c r="F75" s="313">
        <v>60</v>
      </c>
      <c r="G75" s="312" t="s">
        <v>423</v>
      </c>
      <c r="H75" s="314"/>
      <c r="I75" s="314">
        <v>36</v>
      </c>
      <c r="J75" s="315">
        <v>5363.4</v>
      </c>
      <c r="K75" s="320">
        <f t="shared" si="12"/>
        <v>30860.004903605924</v>
      </c>
      <c r="L75" s="317">
        <v>150467773</v>
      </c>
      <c r="M75" s="319">
        <f t="shared" si="13"/>
        <v>15046777.300000001</v>
      </c>
      <c r="N75" s="319"/>
      <c r="O75" s="315">
        <f t="shared" si="14"/>
        <v>165514550.30000001</v>
      </c>
      <c r="P75" s="318" t="s">
        <v>633</v>
      </c>
      <c r="Q75" s="269"/>
      <c r="T75" s="309">
        <v>41549</v>
      </c>
      <c r="U75" s="310" t="s">
        <v>1216</v>
      </c>
      <c r="V75" s="311" t="s">
        <v>1217</v>
      </c>
      <c r="W75" s="312" t="s">
        <v>1218</v>
      </c>
      <c r="X75" s="313" t="s">
        <v>72</v>
      </c>
      <c r="Y75" s="313">
        <v>120</v>
      </c>
      <c r="Z75" s="312" t="s">
        <v>411</v>
      </c>
      <c r="AA75" s="314"/>
      <c r="AB75" s="314">
        <v>40</v>
      </c>
      <c r="AC75" s="315">
        <v>376.8</v>
      </c>
      <c r="AD75" s="316">
        <f t="shared" si="22"/>
        <v>17622.08062898089</v>
      </c>
      <c r="AE75" s="317">
        <v>6030881</v>
      </c>
      <c r="AF75" s="319">
        <f t="shared" si="23"/>
        <v>603088.1</v>
      </c>
      <c r="AG75" s="319">
        <f t="shared" si="24"/>
        <v>6030.8810000000003</v>
      </c>
      <c r="AH75" s="315">
        <f t="shared" si="25"/>
        <v>6639999.9809999997</v>
      </c>
      <c r="AI75" s="318" t="s">
        <v>868</v>
      </c>
    </row>
    <row r="76" spans="1:54" x14ac:dyDescent="0.25">
      <c r="A76" s="665">
        <v>41556</v>
      </c>
      <c r="B76" s="431" t="s">
        <v>1640</v>
      </c>
      <c r="C76" s="432" t="s">
        <v>1641</v>
      </c>
      <c r="D76" s="433" t="s">
        <v>727</v>
      </c>
      <c r="E76" s="471" t="s">
        <v>648</v>
      </c>
      <c r="F76" s="471">
        <v>28</v>
      </c>
      <c r="G76" s="433" t="s">
        <v>649</v>
      </c>
      <c r="H76" s="472">
        <v>1000</v>
      </c>
      <c r="I76" s="472"/>
      <c r="J76" s="473">
        <f>H76*5.46</f>
        <v>5460</v>
      </c>
      <c r="K76" s="474">
        <f t="shared" ref="K76:K86" si="26">L76/H76*1.101</f>
        <v>73499.996490000005</v>
      </c>
      <c r="L76" s="473">
        <v>66757490</v>
      </c>
      <c r="M76" s="473">
        <f>L76*10%</f>
        <v>6675749</v>
      </c>
      <c r="N76" s="473">
        <f>L76*0.1%</f>
        <v>66757.490000000005</v>
      </c>
      <c r="O76" s="473">
        <f>L76+M76+N76</f>
        <v>73499996.489999995</v>
      </c>
      <c r="P76" s="474" t="s">
        <v>736</v>
      </c>
      <c r="Q76" s="269"/>
      <c r="T76" s="309">
        <v>41551</v>
      </c>
      <c r="U76" s="310" t="s">
        <v>1221</v>
      </c>
      <c r="V76" s="311" t="s">
        <v>1222</v>
      </c>
      <c r="W76" s="312" t="s">
        <v>316</v>
      </c>
      <c r="X76" s="313" t="s">
        <v>72</v>
      </c>
      <c r="Y76" s="313">
        <v>120</v>
      </c>
      <c r="Z76" s="312" t="s">
        <v>411</v>
      </c>
      <c r="AA76" s="314"/>
      <c r="AB76" s="314">
        <v>20</v>
      </c>
      <c r="AC76" s="315">
        <v>188.4</v>
      </c>
      <c r="AD76" s="316">
        <f t="shared" si="22"/>
        <v>16162.422866242037</v>
      </c>
      <c r="AE76" s="317">
        <v>2765668</v>
      </c>
      <c r="AF76" s="319">
        <f t="shared" si="23"/>
        <v>276566.8</v>
      </c>
      <c r="AG76" s="319">
        <f t="shared" si="24"/>
        <v>2765.6680000000001</v>
      </c>
      <c r="AH76" s="315">
        <f t="shared" si="25"/>
        <v>3045000.4679999999</v>
      </c>
      <c r="AI76" s="318" t="s">
        <v>416</v>
      </c>
    </row>
    <row r="77" spans="1:54" x14ac:dyDescent="0.25">
      <c r="A77" s="665">
        <v>41556</v>
      </c>
      <c r="B77" s="431" t="s">
        <v>1642</v>
      </c>
      <c r="C77" s="432" t="s">
        <v>1643</v>
      </c>
      <c r="D77" s="433" t="s">
        <v>737</v>
      </c>
      <c r="E77" s="471" t="s">
        <v>648</v>
      </c>
      <c r="F77" s="471">
        <v>28</v>
      </c>
      <c r="G77" s="433" t="s">
        <v>649</v>
      </c>
      <c r="H77" s="472">
        <v>3500</v>
      </c>
      <c r="I77" s="472"/>
      <c r="J77" s="473">
        <f t="shared" ref="J77:J80" si="27">H77*5.46</f>
        <v>19110</v>
      </c>
      <c r="K77" s="474">
        <f t="shared" si="26"/>
        <v>69999.994559999992</v>
      </c>
      <c r="L77" s="473">
        <v>222524960</v>
      </c>
      <c r="M77" s="473">
        <f t="shared" ref="M77:M86" si="28">L77*10%</f>
        <v>22252496</v>
      </c>
      <c r="N77" s="473">
        <f t="shared" ref="N77:N86" si="29">L77*0.1%</f>
        <v>222524.96</v>
      </c>
      <c r="O77" s="473">
        <f t="shared" ref="O77:O86" si="30">L77+M77+N77</f>
        <v>244999980.96000001</v>
      </c>
      <c r="P77" s="474" t="s">
        <v>463</v>
      </c>
      <c r="Q77" s="269"/>
      <c r="T77" s="309">
        <v>41551</v>
      </c>
      <c r="U77" s="310" t="s">
        <v>1221</v>
      </c>
      <c r="V77" s="311" t="s">
        <v>1222</v>
      </c>
      <c r="W77" s="312" t="s">
        <v>316</v>
      </c>
      <c r="X77" s="313" t="s">
        <v>72</v>
      </c>
      <c r="Y77" s="313">
        <v>120</v>
      </c>
      <c r="Z77" s="312" t="s">
        <v>1223</v>
      </c>
      <c r="AA77" s="314"/>
      <c r="AB77" s="314">
        <v>8</v>
      </c>
      <c r="AC77" s="315">
        <v>198</v>
      </c>
      <c r="AD77" s="316">
        <f t="shared" si="22"/>
        <v>13151.517287878789</v>
      </c>
      <c r="AE77" s="317">
        <v>2365123</v>
      </c>
      <c r="AF77" s="319">
        <f t="shared" si="23"/>
        <v>236512.30000000002</v>
      </c>
      <c r="AG77" s="319">
        <f t="shared" si="24"/>
        <v>2365.123</v>
      </c>
      <c r="AH77" s="315">
        <f t="shared" si="25"/>
        <v>2604000.423</v>
      </c>
      <c r="AI77" s="318" t="s">
        <v>416</v>
      </c>
    </row>
    <row r="78" spans="1:54" x14ac:dyDescent="0.25">
      <c r="A78" s="666">
        <v>41569</v>
      </c>
      <c r="B78" s="448" t="s">
        <v>1645</v>
      </c>
      <c r="C78" s="449" t="s">
        <v>1644</v>
      </c>
      <c r="D78" s="450" t="s">
        <v>735</v>
      </c>
      <c r="E78" s="459" t="s">
        <v>648</v>
      </c>
      <c r="F78" s="459">
        <v>28</v>
      </c>
      <c r="G78" s="450" t="s">
        <v>649</v>
      </c>
      <c r="H78" s="460">
        <v>1500</v>
      </c>
      <c r="I78" s="460"/>
      <c r="J78" s="461">
        <f t="shared" si="27"/>
        <v>8190</v>
      </c>
      <c r="K78" s="462">
        <f t="shared" si="26"/>
        <v>73499.996490000005</v>
      </c>
      <c r="L78" s="461">
        <v>100136235</v>
      </c>
      <c r="M78" s="461">
        <f t="shared" si="28"/>
        <v>10013623.5</v>
      </c>
      <c r="N78" s="461">
        <f t="shared" si="29"/>
        <v>100136.235</v>
      </c>
      <c r="O78" s="461">
        <f t="shared" si="30"/>
        <v>110249994.735</v>
      </c>
      <c r="P78" s="462" t="s">
        <v>736</v>
      </c>
      <c r="Q78" s="269"/>
      <c r="T78" s="309">
        <v>41568</v>
      </c>
      <c r="U78" s="310" t="s">
        <v>1577</v>
      </c>
      <c r="V78" s="311" t="s">
        <v>1578</v>
      </c>
      <c r="W78" s="312" t="s">
        <v>356</v>
      </c>
      <c r="X78" s="313" t="s">
        <v>72</v>
      </c>
      <c r="Y78" s="313">
        <v>120</v>
      </c>
      <c r="Z78" s="312" t="s">
        <v>622</v>
      </c>
      <c r="AA78" s="314">
        <v>10</v>
      </c>
      <c r="AB78" s="314"/>
      <c r="AC78" s="315">
        <v>247.5</v>
      </c>
      <c r="AD78" s="316">
        <f t="shared" si="22"/>
        <v>13151.513951515151</v>
      </c>
      <c r="AE78" s="317">
        <v>2956403</v>
      </c>
      <c r="AF78" s="319">
        <f t="shared" si="23"/>
        <v>295640.3</v>
      </c>
      <c r="AG78" s="319">
        <f t="shared" si="24"/>
        <v>2956.4030000000002</v>
      </c>
      <c r="AH78" s="315">
        <f t="shared" si="25"/>
        <v>3254999.7029999997</v>
      </c>
      <c r="AI78" s="318" t="s">
        <v>355</v>
      </c>
    </row>
    <row r="79" spans="1:54" x14ac:dyDescent="0.25">
      <c r="A79" s="667">
        <v>41571</v>
      </c>
      <c r="B79" s="310" t="s">
        <v>1646</v>
      </c>
      <c r="C79" s="311" t="s">
        <v>1647</v>
      </c>
      <c r="D79" s="312" t="s">
        <v>1648</v>
      </c>
      <c r="E79" s="321" t="s">
        <v>648</v>
      </c>
      <c r="F79" s="321">
        <v>28</v>
      </c>
      <c r="G79" s="312" t="s">
        <v>649</v>
      </c>
      <c r="H79" s="322">
        <v>1000</v>
      </c>
      <c r="I79" s="322"/>
      <c r="J79" s="323">
        <f t="shared" si="27"/>
        <v>5460</v>
      </c>
      <c r="K79" s="324">
        <f t="shared" si="26"/>
        <v>73499.996490000005</v>
      </c>
      <c r="L79" s="323">
        <v>66757490</v>
      </c>
      <c r="M79" s="323">
        <f t="shared" si="28"/>
        <v>6675749</v>
      </c>
      <c r="N79" s="323">
        <f t="shared" si="29"/>
        <v>66757.490000000005</v>
      </c>
      <c r="O79" s="323">
        <f t="shared" si="30"/>
        <v>73499996.489999995</v>
      </c>
      <c r="P79" s="324" t="s">
        <v>736</v>
      </c>
      <c r="Q79" s="269"/>
      <c r="T79" s="309">
        <v>41572</v>
      </c>
      <c r="U79" s="310" t="s">
        <v>1592</v>
      </c>
      <c r="V79" s="311" t="s">
        <v>1593</v>
      </c>
      <c r="W79" s="312" t="s">
        <v>426</v>
      </c>
      <c r="X79" s="313" t="s">
        <v>72</v>
      </c>
      <c r="Y79" s="313">
        <v>120</v>
      </c>
      <c r="Z79" s="312" t="s">
        <v>411</v>
      </c>
      <c r="AA79" s="314"/>
      <c r="AB79" s="314">
        <v>40</v>
      </c>
      <c r="AC79" s="315">
        <v>376.8</v>
      </c>
      <c r="AD79" s="316">
        <f t="shared" si="22"/>
        <v>16162.419944267514</v>
      </c>
      <c r="AE79" s="317">
        <v>5531335</v>
      </c>
      <c r="AF79" s="319">
        <f t="shared" si="23"/>
        <v>553133.5</v>
      </c>
      <c r="AG79" s="319">
        <f t="shared" si="24"/>
        <v>5531.335</v>
      </c>
      <c r="AH79" s="315">
        <f t="shared" si="25"/>
        <v>6089999.835</v>
      </c>
      <c r="AI79" s="318" t="s">
        <v>416</v>
      </c>
      <c r="AX79" s="308">
        <f>AX32+AX60</f>
        <v>5143674091</v>
      </c>
    </row>
    <row r="80" spans="1:54" x14ac:dyDescent="0.25">
      <c r="A80" s="667">
        <v>41577</v>
      </c>
      <c r="B80" s="310" t="s">
        <v>1649</v>
      </c>
      <c r="C80" s="311" t="s">
        <v>1650</v>
      </c>
      <c r="D80" s="312" t="s">
        <v>547</v>
      </c>
      <c r="E80" s="321" t="s">
        <v>648</v>
      </c>
      <c r="F80" s="321">
        <v>28</v>
      </c>
      <c r="G80" s="312" t="s">
        <v>649</v>
      </c>
      <c r="H80" s="322">
        <v>1000</v>
      </c>
      <c r="I80" s="322"/>
      <c r="J80" s="323">
        <f t="shared" si="27"/>
        <v>5460</v>
      </c>
      <c r="K80" s="324">
        <f t="shared" si="26"/>
        <v>74999.998890000003</v>
      </c>
      <c r="L80" s="323">
        <v>68119890</v>
      </c>
      <c r="M80" s="323">
        <f t="shared" si="28"/>
        <v>6811989</v>
      </c>
      <c r="N80" s="323">
        <f t="shared" si="29"/>
        <v>68119.89</v>
      </c>
      <c r="O80" s="323">
        <f t="shared" si="30"/>
        <v>74999998.890000001</v>
      </c>
      <c r="P80" s="324" t="s">
        <v>453</v>
      </c>
      <c r="Q80" s="269"/>
      <c r="T80" s="309">
        <v>41577</v>
      </c>
      <c r="U80" s="310" t="s">
        <v>1709</v>
      </c>
      <c r="V80" s="311" t="s">
        <v>1597</v>
      </c>
      <c r="W80" s="312" t="s">
        <v>434</v>
      </c>
      <c r="X80" s="313" t="s">
        <v>72</v>
      </c>
      <c r="Y80" s="313">
        <v>120</v>
      </c>
      <c r="Z80" s="312" t="s">
        <v>411</v>
      </c>
      <c r="AA80" s="314"/>
      <c r="AB80" s="314">
        <v>40</v>
      </c>
      <c r="AC80" s="315">
        <v>376.8</v>
      </c>
      <c r="AD80" s="316">
        <f t="shared" si="22"/>
        <v>16162.419944267514</v>
      </c>
      <c r="AE80" s="317">
        <v>5531335</v>
      </c>
      <c r="AF80" s="319">
        <f t="shared" si="23"/>
        <v>553133.5</v>
      </c>
      <c r="AG80" s="319">
        <f t="shared" si="24"/>
        <v>5531.335</v>
      </c>
      <c r="AH80" s="315">
        <f t="shared" si="25"/>
        <v>6089999.835</v>
      </c>
      <c r="AI80" s="318" t="s">
        <v>416</v>
      </c>
    </row>
    <row r="81" spans="1:35" x14ac:dyDescent="0.25">
      <c r="A81" s="309"/>
      <c r="B81" s="310"/>
      <c r="C81" s="311"/>
      <c r="D81" s="312"/>
      <c r="E81" s="321"/>
      <c r="F81" s="321"/>
      <c r="G81" s="312"/>
      <c r="H81" s="322"/>
      <c r="I81" s="322"/>
      <c r="J81" s="323">
        <f t="shared" ref="J81:J86" si="31">H81*5.46</f>
        <v>0</v>
      </c>
      <c r="K81" s="324" t="e">
        <f t="shared" si="26"/>
        <v>#DIV/0!</v>
      </c>
      <c r="L81" s="323"/>
      <c r="M81" s="323">
        <f t="shared" si="28"/>
        <v>0</v>
      </c>
      <c r="N81" s="323">
        <f t="shared" si="29"/>
        <v>0</v>
      </c>
      <c r="O81" s="323">
        <f t="shared" si="30"/>
        <v>0</v>
      </c>
      <c r="P81" s="324"/>
      <c r="Q81" s="269"/>
      <c r="T81" s="309"/>
      <c r="U81" s="310"/>
      <c r="V81" s="311"/>
      <c r="W81" s="312"/>
      <c r="X81" s="313"/>
      <c r="Y81" s="313"/>
      <c r="Z81" s="312"/>
      <c r="AA81" s="314"/>
      <c r="AB81" s="314"/>
      <c r="AC81" s="512">
        <f>SUM(AC74:AC80)</f>
        <v>1952.6999999999998</v>
      </c>
      <c r="AD81" s="316"/>
      <c r="AE81" s="512">
        <f>SUM(AE74:AE80)</f>
        <v>27946413</v>
      </c>
      <c r="AF81" s="319"/>
      <c r="AG81" s="319"/>
      <c r="AH81" s="315"/>
      <c r="AI81" s="318"/>
    </row>
    <row r="82" spans="1:35" x14ac:dyDescent="0.25">
      <c r="A82" s="309"/>
      <c r="B82" s="310"/>
      <c r="C82" s="311"/>
      <c r="D82" s="312"/>
      <c r="E82" s="321"/>
      <c r="F82" s="321"/>
      <c r="G82" s="312"/>
      <c r="H82" s="322"/>
      <c r="I82" s="322"/>
      <c r="J82" s="323">
        <f t="shared" si="31"/>
        <v>0</v>
      </c>
      <c r="K82" s="324" t="e">
        <f t="shared" si="26"/>
        <v>#DIV/0!</v>
      </c>
      <c r="L82" s="323"/>
      <c r="M82" s="323">
        <f t="shared" si="28"/>
        <v>0</v>
      </c>
      <c r="N82" s="323">
        <f t="shared" si="29"/>
        <v>0</v>
      </c>
      <c r="O82" s="323">
        <f t="shared" si="30"/>
        <v>0</v>
      </c>
      <c r="P82" s="324"/>
      <c r="Q82" s="269"/>
      <c r="T82" s="309">
        <v>41556</v>
      </c>
      <c r="U82" s="310" t="s">
        <v>1640</v>
      </c>
      <c r="V82" s="311" t="s">
        <v>1641</v>
      </c>
      <c r="W82" s="312" t="s">
        <v>727</v>
      </c>
      <c r="X82" s="321" t="s">
        <v>648</v>
      </c>
      <c r="Y82" s="321">
        <v>28</v>
      </c>
      <c r="Z82" s="312" t="s">
        <v>649</v>
      </c>
      <c r="AA82" s="322">
        <v>1000</v>
      </c>
      <c r="AB82" s="322"/>
      <c r="AC82" s="323">
        <f>AA82*5.46</f>
        <v>5460</v>
      </c>
      <c r="AD82" s="324">
        <f>AE82/AA82*1.101</f>
        <v>73499.996490000005</v>
      </c>
      <c r="AE82" s="323">
        <v>66757490</v>
      </c>
      <c r="AF82" s="403">
        <f>AE82*10%</f>
        <v>6675749</v>
      </c>
      <c r="AG82" s="403">
        <f>AE82*0.1%</f>
        <v>66757.490000000005</v>
      </c>
      <c r="AH82" s="323">
        <f>AE82+AF82+AG82</f>
        <v>73499996.489999995</v>
      </c>
      <c r="AI82" s="324" t="s">
        <v>736</v>
      </c>
    </row>
    <row r="83" spans="1:35" x14ac:dyDescent="0.25">
      <c r="A83" s="309"/>
      <c r="B83" s="310"/>
      <c r="C83" s="311"/>
      <c r="D83" s="312"/>
      <c r="E83" s="321"/>
      <c r="F83" s="321"/>
      <c r="G83" s="312"/>
      <c r="H83" s="322"/>
      <c r="I83" s="322"/>
      <c r="J83" s="323"/>
      <c r="K83" s="324"/>
      <c r="L83" s="323"/>
      <c r="M83" s="323"/>
      <c r="N83" s="323"/>
      <c r="O83" s="323"/>
      <c r="P83" s="324"/>
      <c r="Q83" s="269"/>
      <c r="T83" s="309">
        <v>41556</v>
      </c>
      <c r="U83" s="310" t="s">
        <v>1642</v>
      </c>
      <c r="V83" s="311" t="s">
        <v>1643</v>
      </c>
      <c r="W83" s="312" t="s">
        <v>737</v>
      </c>
      <c r="X83" s="321" t="s">
        <v>648</v>
      </c>
      <c r="Y83" s="321">
        <v>28</v>
      </c>
      <c r="Z83" s="312" t="s">
        <v>649</v>
      </c>
      <c r="AA83" s="322">
        <v>3500</v>
      </c>
      <c r="AB83" s="322"/>
      <c r="AC83" s="323">
        <f>AA83*5.46</f>
        <v>19110</v>
      </c>
      <c r="AD83" s="324">
        <f>AE83/AA83*1.101</f>
        <v>69999.994559999992</v>
      </c>
      <c r="AE83" s="323">
        <v>222524960</v>
      </c>
      <c r="AF83" s="403">
        <f>AE83*10%</f>
        <v>22252496</v>
      </c>
      <c r="AG83" s="403">
        <f>AE83*0.1%</f>
        <v>222524.96</v>
      </c>
      <c r="AH83" s="323">
        <f>AE83+AF83+AG83</f>
        <v>244999980.96000001</v>
      </c>
      <c r="AI83" s="324" t="s">
        <v>463</v>
      </c>
    </row>
    <row r="84" spans="1:35" x14ac:dyDescent="0.25">
      <c r="A84" s="309"/>
      <c r="B84" s="310"/>
      <c r="C84" s="311"/>
      <c r="D84" s="312"/>
      <c r="E84" s="321"/>
      <c r="F84" s="321"/>
      <c r="G84" s="312"/>
      <c r="H84" s="322"/>
      <c r="I84" s="322"/>
      <c r="J84" s="323">
        <f t="shared" si="31"/>
        <v>0</v>
      </c>
      <c r="K84" s="324" t="e">
        <f t="shared" si="26"/>
        <v>#DIV/0!</v>
      </c>
      <c r="L84" s="323"/>
      <c r="M84" s="323">
        <f t="shared" si="28"/>
        <v>0</v>
      </c>
      <c r="N84" s="323">
        <f t="shared" si="29"/>
        <v>0</v>
      </c>
      <c r="O84" s="323">
        <f t="shared" si="30"/>
        <v>0</v>
      </c>
      <c r="P84" s="324"/>
      <c r="Q84" s="269"/>
      <c r="T84" s="309">
        <v>41569</v>
      </c>
      <c r="U84" s="310" t="s">
        <v>1645</v>
      </c>
      <c r="V84" s="311" t="s">
        <v>1644</v>
      </c>
      <c r="W84" s="312" t="s">
        <v>735</v>
      </c>
      <c r="X84" s="321" t="s">
        <v>648</v>
      </c>
      <c r="Y84" s="321">
        <v>28</v>
      </c>
      <c r="Z84" s="312" t="s">
        <v>649</v>
      </c>
      <c r="AA84" s="322">
        <v>1500</v>
      </c>
      <c r="AB84" s="322"/>
      <c r="AC84" s="323">
        <f>AA84*5.46</f>
        <v>8190</v>
      </c>
      <c r="AD84" s="324">
        <f>AE84/AA84*1.101</f>
        <v>73499.996490000005</v>
      </c>
      <c r="AE84" s="323">
        <v>100136235</v>
      </c>
      <c r="AF84" s="403">
        <f>AE84*10%</f>
        <v>10013623.5</v>
      </c>
      <c r="AG84" s="403">
        <f>AE84*0.1%</f>
        <v>100136.235</v>
      </c>
      <c r="AH84" s="323">
        <f>AE84+AF84+AG84</f>
        <v>110249994.735</v>
      </c>
      <c r="AI84" s="324" t="s">
        <v>736</v>
      </c>
    </row>
    <row r="85" spans="1:35" x14ac:dyDescent="0.25">
      <c r="A85" s="309"/>
      <c r="B85" s="310"/>
      <c r="C85" s="311"/>
      <c r="D85" s="312"/>
      <c r="E85" s="321"/>
      <c r="F85" s="321"/>
      <c r="G85" s="312"/>
      <c r="H85" s="322"/>
      <c r="I85" s="322"/>
      <c r="J85" s="323">
        <f t="shared" si="31"/>
        <v>0</v>
      </c>
      <c r="K85" s="324" t="e">
        <f t="shared" si="26"/>
        <v>#DIV/0!</v>
      </c>
      <c r="L85" s="323"/>
      <c r="M85" s="323">
        <f t="shared" si="28"/>
        <v>0</v>
      </c>
      <c r="N85" s="323">
        <f t="shared" si="29"/>
        <v>0</v>
      </c>
      <c r="O85" s="323">
        <f t="shared" si="30"/>
        <v>0</v>
      </c>
      <c r="P85" s="324"/>
      <c r="T85" s="309">
        <v>41571</v>
      </c>
      <c r="U85" s="310" t="s">
        <v>1646</v>
      </c>
      <c r="V85" s="311" t="s">
        <v>1647</v>
      </c>
      <c r="W85" s="312" t="s">
        <v>1648</v>
      </c>
      <c r="X85" s="321" t="s">
        <v>648</v>
      </c>
      <c r="Y85" s="321">
        <v>28</v>
      </c>
      <c r="Z85" s="312" t="s">
        <v>649</v>
      </c>
      <c r="AA85" s="322">
        <v>1000</v>
      </c>
      <c r="AB85" s="322"/>
      <c r="AC85" s="323">
        <f>AA85*5.46</f>
        <v>5460</v>
      </c>
      <c r="AD85" s="324">
        <f>AE85/AA85*1.101</f>
        <v>73499.996490000005</v>
      </c>
      <c r="AE85" s="323">
        <v>66757490</v>
      </c>
      <c r="AF85" s="403">
        <f>AE85*10%</f>
        <v>6675749</v>
      </c>
      <c r="AG85" s="403">
        <f>AE85*0.1%</f>
        <v>66757.490000000005</v>
      </c>
      <c r="AH85" s="323">
        <f>AE85+AF85+AG85</f>
        <v>73499996.489999995</v>
      </c>
      <c r="AI85" s="324" t="s">
        <v>736</v>
      </c>
    </row>
    <row r="86" spans="1:35" ht="15.75" thickBot="1" x14ac:dyDescent="0.3">
      <c r="A86" s="325"/>
      <c r="B86" s="326"/>
      <c r="C86" s="327"/>
      <c r="D86" s="328"/>
      <c r="E86" s="329"/>
      <c r="F86" s="329"/>
      <c r="G86" s="328"/>
      <c r="H86" s="330"/>
      <c r="I86" s="330"/>
      <c r="J86" s="323">
        <f t="shared" si="31"/>
        <v>0</v>
      </c>
      <c r="K86" s="332" t="e">
        <f t="shared" si="26"/>
        <v>#DIV/0!</v>
      </c>
      <c r="L86" s="331"/>
      <c r="M86" s="323">
        <f t="shared" si="28"/>
        <v>0</v>
      </c>
      <c r="N86" s="323">
        <f t="shared" si="29"/>
        <v>0</v>
      </c>
      <c r="O86" s="323">
        <f t="shared" si="30"/>
        <v>0</v>
      </c>
      <c r="P86" s="332"/>
      <c r="T86" s="309">
        <v>41577</v>
      </c>
      <c r="U86" s="310" t="s">
        <v>1649</v>
      </c>
      <c r="V86" s="311" t="s">
        <v>1650</v>
      </c>
      <c r="W86" s="312" t="s">
        <v>547</v>
      </c>
      <c r="X86" s="321" t="s">
        <v>648</v>
      </c>
      <c r="Y86" s="321">
        <v>28</v>
      </c>
      <c r="Z86" s="312" t="s">
        <v>649</v>
      </c>
      <c r="AA86" s="322">
        <v>1000</v>
      </c>
      <c r="AB86" s="322"/>
      <c r="AC86" s="323">
        <f>AA86*5.46</f>
        <v>5460</v>
      </c>
      <c r="AD86" s="324">
        <f>AE86/AA86*1.101</f>
        <v>74999.998890000003</v>
      </c>
      <c r="AE86" s="323">
        <v>68119890</v>
      </c>
      <c r="AF86" s="403">
        <f>AE86*10%</f>
        <v>6811989</v>
      </c>
      <c r="AG86" s="403">
        <f>AE86*0.1%</f>
        <v>68119.89</v>
      </c>
      <c r="AH86" s="323">
        <f>AE86+AF86+AG86</f>
        <v>74999998.890000001</v>
      </c>
      <c r="AI86" s="324" t="s">
        <v>453</v>
      </c>
    </row>
    <row r="87" spans="1:35" ht="17.25" thickTop="1" thickBot="1" x14ac:dyDescent="0.3">
      <c r="A87" s="278" t="s">
        <v>306</v>
      </c>
      <c r="B87" s="279"/>
      <c r="C87" s="280"/>
      <c r="D87" s="281"/>
      <c r="E87" s="282"/>
      <c r="F87" s="282"/>
      <c r="G87" s="283"/>
      <c r="H87" s="284">
        <f t="shared" ref="H87:O87" si="32">SUM(H2:H86)</f>
        <v>11213</v>
      </c>
      <c r="I87" s="284">
        <f t="shared" si="32"/>
        <v>1692</v>
      </c>
      <c r="J87" s="285">
        <f t="shared" si="32"/>
        <v>334732.40999999992</v>
      </c>
      <c r="K87" s="284" t="e">
        <f t="shared" si="32"/>
        <v>#DIV/0!</v>
      </c>
      <c r="L87" s="284">
        <f>SUM(L2:L86)</f>
        <v>7472687358</v>
      </c>
      <c r="M87" s="284">
        <f t="shared" si="32"/>
        <v>747268735.79999995</v>
      </c>
      <c r="N87" s="284">
        <f t="shared" si="32"/>
        <v>-1585663.2550000008</v>
      </c>
      <c r="O87" s="284">
        <f t="shared" si="32"/>
        <v>8218370430.545001</v>
      </c>
      <c r="P87" s="286"/>
      <c r="T87" s="309"/>
      <c r="U87" s="310"/>
      <c r="V87" s="311"/>
      <c r="W87" s="312"/>
      <c r="X87" s="321"/>
      <c r="Y87" s="321"/>
      <c r="Z87" s="312"/>
      <c r="AA87" s="322"/>
      <c r="AB87" s="322"/>
      <c r="AC87" s="513">
        <f>SUM(AC82:AC86)</f>
        <v>43680</v>
      </c>
      <c r="AD87" s="324"/>
      <c r="AE87" s="513">
        <f>SUM(AE82:AE86)</f>
        <v>524296065</v>
      </c>
      <c r="AF87" s="403"/>
      <c r="AG87" s="403"/>
      <c r="AH87" s="323"/>
      <c r="AI87" s="324"/>
    </row>
    <row r="88" spans="1:35" x14ac:dyDescent="0.25">
      <c r="C88" s="287"/>
      <c r="D88" s="287"/>
      <c r="H88" s="288"/>
      <c r="I88" s="288"/>
      <c r="J88" s="289"/>
      <c r="K88" s="290"/>
      <c r="L88" s="291"/>
      <c r="M88" s="291"/>
      <c r="N88" s="291"/>
      <c r="O88" s="291"/>
      <c r="T88" s="401">
        <v>41555</v>
      </c>
      <c r="U88" s="310" t="s">
        <v>1552</v>
      </c>
      <c r="V88" s="311" t="s">
        <v>1553</v>
      </c>
      <c r="W88" s="312" t="s">
        <v>321</v>
      </c>
      <c r="X88" s="313" t="s">
        <v>56</v>
      </c>
      <c r="Y88" s="313">
        <v>150</v>
      </c>
      <c r="Z88" s="312" t="s">
        <v>1536</v>
      </c>
      <c r="AA88" s="314">
        <v>4</v>
      </c>
      <c r="AB88" s="314"/>
      <c r="AC88" s="315">
        <v>198.88</v>
      </c>
      <c r="AD88" s="316">
        <f>(AE88/AC88)*1.101</f>
        <v>31378.5</v>
      </c>
      <c r="AE88" s="317">
        <v>5668080</v>
      </c>
      <c r="AF88" s="315">
        <f>AE88*10%</f>
        <v>566808</v>
      </c>
      <c r="AG88" s="315">
        <f>AE88*0.1%</f>
        <v>5668.08</v>
      </c>
      <c r="AH88" s="315">
        <f>AE88+AF88+AG88</f>
        <v>6240556.0800000001</v>
      </c>
      <c r="AI88" s="318" t="s">
        <v>1554</v>
      </c>
    </row>
    <row r="89" spans="1:35" x14ac:dyDescent="0.25">
      <c r="H89" s="288"/>
      <c r="I89" s="288"/>
      <c r="J89" s="292"/>
      <c r="K89" s="290"/>
      <c r="L89" s="292"/>
      <c r="M89" s="291"/>
      <c r="N89" s="291"/>
      <c r="O89" s="291"/>
      <c r="T89" s="309">
        <v>41571</v>
      </c>
      <c r="U89" s="310" t="s">
        <v>1584</v>
      </c>
      <c r="V89" s="311" t="s">
        <v>1585</v>
      </c>
      <c r="W89" s="312" t="s">
        <v>372</v>
      </c>
      <c r="X89" s="313" t="s">
        <v>56</v>
      </c>
      <c r="Y89" s="313">
        <v>150</v>
      </c>
      <c r="Z89" s="312" t="s">
        <v>1586</v>
      </c>
      <c r="AA89" s="314">
        <v>20</v>
      </c>
      <c r="AB89" s="314"/>
      <c r="AC89" s="315">
        <v>994.4</v>
      </c>
      <c r="AD89" s="316">
        <f>(AE89/AC89)*1.101</f>
        <v>28499.990638576026</v>
      </c>
      <c r="AE89" s="317">
        <v>25740591</v>
      </c>
      <c r="AF89" s="315">
        <f>AE89*10%</f>
        <v>2574059.1</v>
      </c>
      <c r="AG89" s="315">
        <f>AE89*0.1%</f>
        <v>25740.591</v>
      </c>
      <c r="AH89" s="315">
        <f>AE89+AF89+AG89</f>
        <v>28340390.691</v>
      </c>
      <c r="AI89" s="318" t="s">
        <v>329</v>
      </c>
    </row>
    <row r="90" spans="1:35" x14ac:dyDescent="0.25">
      <c r="G90" s="267">
        <f>J40+J41+J42+J43+J44+J45+J46+J47+J74+J75</f>
        <v>46782.75</v>
      </c>
      <c r="H90" s="288"/>
      <c r="I90" s="288"/>
      <c r="J90" s="291"/>
      <c r="K90" s="293"/>
      <c r="L90" s="291"/>
      <c r="M90" s="291"/>
      <c r="N90" s="291"/>
      <c r="O90" s="294" t="s">
        <v>1707</v>
      </c>
      <c r="T90" s="309">
        <v>41572</v>
      </c>
      <c r="U90" s="310" t="s">
        <v>1589</v>
      </c>
      <c r="V90" s="311" t="s">
        <v>1590</v>
      </c>
      <c r="W90" s="312" t="s">
        <v>424</v>
      </c>
      <c r="X90" s="313" t="s">
        <v>56</v>
      </c>
      <c r="Y90" s="313">
        <v>150</v>
      </c>
      <c r="Z90" s="312" t="s">
        <v>1536</v>
      </c>
      <c r="AA90" s="314">
        <v>3</v>
      </c>
      <c r="AB90" s="314">
        <v>40</v>
      </c>
      <c r="AC90" s="315">
        <v>149.16</v>
      </c>
      <c r="AD90" s="316">
        <f>(AE90/AC90)*1.101</f>
        <v>31378.5</v>
      </c>
      <c r="AE90" s="317">
        <v>4251060</v>
      </c>
      <c r="AF90" s="315">
        <f>AE90*10%</f>
        <v>425106</v>
      </c>
      <c r="AG90" s="315">
        <f>AE90*0.1%</f>
        <v>4251.0600000000004</v>
      </c>
      <c r="AH90" s="315">
        <f>AE90+AF90+AG90</f>
        <v>4680417.0599999996</v>
      </c>
      <c r="AI90" s="318" t="s">
        <v>1591</v>
      </c>
    </row>
    <row r="91" spans="1:35" x14ac:dyDescent="0.25">
      <c r="E91" s="295" t="s">
        <v>307</v>
      </c>
      <c r="H91" s="288"/>
      <c r="I91" s="288"/>
      <c r="J91" s="296">
        <f>SUM(J2:J28)</f>
        <v>57934.21</v>
      </c>
      <c r="K91" s="297"/>
      <c r="L91" s="296">
        <f>SUM(L2:L28)</f>
        <v>360688202</v>
      </c>
      <c r="M91" s="291"/>
      <c r="N91" s="291"/>
      <c r="O91" s="291" t="s">
        <v>0</v>
      </c>
      <c r="T91" s="309"/>
      <c r="U91" s="310"/>
      <c r="V91" s="311"/>
      <c r="W91" s="312"/>
      <c r="X91" s="313"/>
      <c r="Y91" s="313"/>
      <c r="Z91" s="312"/>
      <c r="AA91" s="314"/>
      <c r="AB91" s="314"/>
      <c r="AC91" s="512">
        <f>SUM(AC88:AC90)</f>
        <v>1342.44</v>
      </c>
      <c r="AD91" s="316"/>
      <c r="AE91" s="512">
        <f>SUM(AE88:AE90)</f>
        <v>35659731</v>
      </c>
      <c r="AF91" s="315"/>
      <c r="AG91" s="315"/>
      <c r="AH91" s="315"/>
      <c r="AI91" s="318"/>
    </row>
    <row r="92" spans="1:35" x14ac:dyDescent="0.25">
      <c r="E92" s="295" t="s">
        <v>308</v>
      </c>
      <c r="H92" s="288"/>
      <c r="I92" s="288"/>
      <c r="J92" s="296">
        <f>SUM(J29:J75)</f>
        <v>233118.2</v>
      </c>
      <c r="K92" s="298"/>
      <c r="L92" s="296">
        <f>SUM(L29:L75)</f>
        <v>6587703091</v>
      </c>
      <c r="M92" s="291"/>
      <c r="N92" s="291"/>
      <c r="O92" s="291"/>
      <c r="T92" s="309">
        <v>41577</v>
      </c>
      <c r="U92" s="310" t="s">
        <v>1708</v>
      </c>
      <c r="V92" s="311" t="s">
        <v>1710</v>
      </c>
      <c r="W92" s="312" t="s">
        <v>430</v>
      </c>
      <c r="X92" s="313" t="s">
        <v>1714</v>
      </c>
      <c r="Y92" s="313">
        <v>80</v>
      </c>
      <c r="Z92" s="312" t="s">
        <v>359</v>
      </c>
      <c r="AA92" s="314">
        <v>54</v>
      </c>
      <c r="AB92" s="314"/>
      <c r="AC92" s="315">
        <v>1132.92</v>
      </c>
      <c r="AD92" s="316">
        <f>(AE92/AC92)*1.101</f>
        <v>22020</v>
      </c>
      <c r="AE92" s="317">
        <v>22658400</v>
      </c>
      <c r="AF92" s="315">
        <f>AE92*10%</f>
        <v>2265840</v>
      </c>
      <c r="AG92" s="315">
        <f>AE92*0.1%</f>
        <v>22658.400000000001</v>
      </c>
      <c r="AH92" s="315">
        <f>AE92+AF92+AG92</f>
        <v>24946898.399999999</v>
      </c>
      <c r="AI92" s="318" t="s">
        <v>329</v>
      </c>
    </row>
    <row r="93" spans="1:35" x14ac:dyDescent="0.25">
      <c r="E93" s="295" t="s">
        <v>309</v>
      </c>
      <c r="H93" s="288"/>
      <c r="I93" s="288"/>
      <c r="J93" s="299"/>
      <c r="K93" s="298"/>
      <c r="L93" s="300"/>
      <c r="M93" s="291"/>
      <c r="N93" s="291"/>
      <c r="O93" s="291"/>
      <c r="T93" s="309"/>
      <c r="U93" s="310"/>
      <c r="V93" s="311"/>
      <c r="W93" s="312"/>
      <c r="X93" s="313"/>
      <c r="Y93" s="313"/>
      <c r="Z93" s="312"/>
      <c r="AA93" s="314"/>
      <c r="AB93" s="314"/>
      <c r="AC93" s="315"/>
      <c r="AD93" s="316"/>
      <c r="AE93" s="317"/>
      <c r="AF93" s="315"/>
      <c r="AG93" s="315"/>
      <c r="AH93" s="315"/>
      <c r="AI93" s="318"/>
    </row>
    <row r="94" spans="1:35" x14ac:dyDescent="0.25">
      <c r="E94" s="295" t="s">
        <v>310</v>
      </c>
      <c r="H94" s="288"/>
      <c r="I94" s="288"/>
      <c r="J94" s="301"/>
      <c r="K94" s="298"/>
      <c r="L94" s="302"/>
      <c r="M94" s="291"/>
      <c r="N94" s="291"/>
      <c r="O94" s="291"/>
      <c r="T94" s="309">
        <v>41563</v>
      </c>
      <c r="U94" s="310" t="s">
        <v>1569</v>
      </c>
      <c r="V94" s="311" t="s">
        <v>1570</v>
      </c>
      <c r="W94" s="312" t="s">
        <v>417</v>
      </c>
      <c r="X94" s="313" t="s">
        <v>972</v>
      </c>
      <c r="Y94" s="313">
        <v>150</v>
      </c>
      <c r="Z94" s="312" t="s">
        <v>353</v>
      </c>
      <c r="AA94" s="314">
        <v>2</v>
      </c>
      <c r="AB94" s="314"/>
      <c r="AC94" s="315">
        <v>32.26</v>
      </c>
      <c r="AD94" s="316">
        <f>(AE94/AC94)*1.101</f>
        <v>13500.014228146312</v>
      </c>
      <c r="AE94" s="317">
        <v>395559</v>
      </c>
      <c r="AF94" s="315">
        <f>AE94*10%</f>
        <v>39555.9</v>
      </c>
      <c r="AG94" s="315">
        <f>AE94*0.1%</f>
        <v>395.55900000000003</v>
      </c>
      <c r="AH94" s="315">
        <f>AE94+AF94+AG94</f>
        <v>435510.45900000003</v>
      </c>
      <c r="AI94" s="318" t="s">
        <v>1571</v>
      </c>
    </row>
    <row r="95" spans="1:35" ht="15.75" thickBot="1" x14ac:dyDescent="0.3">
      <c r="E95" s="295" t="s">
        <v>311</v>
      </c>
      <c r="H95" s="288"/>
      <c r="I95" s="288"/>
      <c r="J95" s="303">
        <f>SUM(J76:J80)</f>
        <v>43680</v>
      </c>
      <c r="K95" s="304"/>
      <c r="L95" s="303">
        <f>SUM(L76:L80)</f>
        <v>524296065</v>
      </c>
      <c r="M95" s="291"/>
      <c r="N95" s="291"/>
      <c r="O95" s="291"/>
    </row>
    <row r="96" spans="1:35" ht="15.75" thickTop="1" x14ac:dyDescent="0.25">
      <c r="E96" s="265" t="s">
        <v>312</v>
      </c>
      <c r="H96" s="288"/>
      <c r="I96" s="288"/>
      <c r="J96" s="305">
        <f>+SUM(J91:J95)</f>
        <v>334732.41000000003</v>
      </c>
      <c r="K96" s="298"/>
      <c r="L96" s="305">
        <f>+SUM(L91:L95)</f>
        <v>7472687358</v>
      </c>
      <c r="M96" s="291"/>
      <c r="N96" s="291"/>
      <c r="O96" s="291"/>
    </row>
    <row r="97" spans="8:15" x14ac:dyDescent="0.25">
      <c r="H97" s="288"/>
      <c r="I97" s="288"/>
      <c r="J97" s="306"/>
      <c r="K97" s="290"/>
      <c r="L97" s="289">
        <f>L96-L87</f>
        <v>0</v>
      </c>
      <c r="M97" s="291"/>
      <c r="N97" s="291"/>
      <c r="O97" s="291"/>
    </row>
    <row r="98" spans="8:15" x14ac:dyDescent="0.25">
      <c r="H98" s="288"/>
      <c r="I98" s="288"/>
      <c r="J98" s="289"/>
      <c r="K98" s="290"/>
      <c r="L98" s="289"/>
      <c r="M98" s="291"/>
      <c r="N98" s="291"/>
      <c r="O98" s="291"/>
    </row>
    <row r="99" spans="8:15" x14ac:dyDescent="0.25">
      <c r="H99" s="288"/>
      <c r="I99" s="288"/>
      <c r="J99" s="398"/>
      <c r="K99" s="399"/>
      <c r="L99" s="398"/>
      <c r="M99" s="291"/>
      <c r="N99" s="291"/>
      <c r="O99" s="291"/>
    </row>
    <row r="100" spans="8:15" x14ac:dyDescent="0.25">
      <c r="H100" s="288"/>
      <c r="I100" s="288"/>
      <c r="J100" s="398"/>
      <c r="K100" s="399"/>
      <c r="L100" s="398"/>
      <c r="M100" s="291"/>
      <c r="N100" s="291"/>
      <c r="O100" s="291"/>
    </row>
    <row r="101" spans="8:15" x14ac:dyDescent="0.25">
      <c r="H101" s="288"/>
      <c r="I101" s="288"/>
      <c r="J101" s="291">
        <f>J92-J29</f>
        <v>230128.2</v>
      </c>
      <c r="K101" s="307"/>
      <c r="L101" s="291">
        <f>L92-L29</f>
        <v>6456143091</v>
      </c>
      <c r="M101" s="291"/>
      <c r="N101" s="291"/>
      <c r="O101" s="291"/>
    </row>
    <row r="102" spans="8:15" x14ac:dyDescent="0.25">
      <c r="H102" s="288"/>
      <c r="I102" s="288"/>
      <c r="J102" s="289"/>
      <c r="K102" s="307"/>
      <c r="L102" s="289"/>
      <c r="M102" s="291"/>
      <c r="N102" s="291"/>
      <c r="O102" s="291"/>
    </row>
    <row r="103" spans="8:15" x14ac:dyDescent="0.25">
      <c r="H103" s="288"/>
      <c r="I103" s="288"/>
      <c r="J103" s="307"/>
      <c r="K103" s="307"/>
      <c r="L103" s="307"/>
      <c r="M103" s="307"/>
      <c r="N103" s="307"/>
      <c r="O103" s="307"/>
    </row>
    <row r="104" spans="8:15" x14ac:dyDescent="0.25">
      <c r="H104" s="288"/>
      <c r="I104" s="288"/>
      <c r="J104" s="291"/>
      <c r="K104" s="307"/>
      <c r="L104" s="307"/>
      <c r="M104" s="307"/>
      <c r="N104" s="307"/>
      <c r="O104" s="307"/>
    </row>
    <row r="105" spans="8:15" x14ac:dyDescent="0.25">
      <c r="H105" s="308"/>
      <c r="I105" s="308"/>
      <c r="J105" s="307"/>
      <c r="K105" s="307"/>
      <c r="L105" s="307"/>
      <c r="M105" s="307"/>
      <c r="N105" s="307"/>
      <c r="O105" s="307"/>
    </row>
    <row r="106" spans="8:15" x14ac:dyDescent="0.25">
      <c r="H106" s="308"/>
      <c r="I106" s="308"/>
      <c r="M106" s="307"/>
      <c r="N106" s="307"/>
      <c r="O106" s="307"/>
    </row>
  </sheetData>
  <sortState ref="AM2:BB38">
    <sortCondition ref="AS1"/>
  </sortState>
  <mergeCells count="22">
    <mergeCell ref="BD48:BD49"/>
    <mergeCell ref="BB4:BC4"/>
    <mergeCell ref="BD4:BD5"/>
    <mergeCell ref="AU48:AU49"/>
    <mergeCell ref="AW48:AX48"/>
    <mergeCell ref="BB48:BC48"/>
    <mergeCell ref="AM48:AM49"/>
    <mergeCell ref="AN48:AN49"/>
    <mergeCell ref="AO48:AO49"/>
    <mergeCell ref="AP48:AP49"/>
    <mergeCell ref="AR48:AR49"/>
    <mergeCell ref="AM1:BD1"/>
    <mergeCell ref="AM2:BD2"/>
    <mergeCell ref="AM45:BD45"/>
    <mergeCell ref="AM46:BD46"/>
    <mergeCell ref="AM4:AM5"/>
    <mergeCell ref="AN4:AN5"/>
    <mergeCell ref="AO4:AO5"/>
    <mergeCell ref="AP4:AP5"/>
    <mergeCell ref="AR4:AR5"/>
    <mergeCell ref="AU4:AU5"/>
    <mergeCell ref="AW4:AX4"/>
  </mergeCells>
  <pageMargins left="0.98425196850393704" right="0" top="0.98425196850393704" bottom="0" header="0.31496062992125984" footer="0.31496062992125984"/>
  <pageSetup scale="71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76"/>
  <sheetViews>
    <sheetView zoomScale="70" zoomScaleNormal="70" workbookViewId="0">
      <selection activeCell="A2" sqref="A2:A128"/>
    </sheetView>
  </sheetViews>
  <sheetFormatPr defaultRowHeight="15" x14ac:dyDescent="0.25"/>
  <cols>
    <col min="1" max="1" width="23.28515625" style="265" customWidth="1"/>
    <col min="2" max="2" width="8.85546875" style="265" bestFit="1" customWidth="1"/>
    <col min="3" max="3" width="10.7109375" style="265" bestFit="1" customWidth="1"/>
    <col min="4" max="4" width="13.7109375" style="265" bestFit="1" customWidth="1"/>
    <col min="5" max="5" width="27.85546875" style="265" customWidth="1"/>
    <col min="6" max="6" width="5.7109375" style="265" customWidth="1"/>
    <col min="7" max="7" width="11" style="265" bestFit="1" customWidth="1"/>
    <col min="8" max="8" width="10.85546875" style="265" customWidth="1"/>
    <col min="9" max="9" width="11" style="265" customWidth="1"/>
    <col min="10" max="10" width="14.140625" style="265" bestFit="1" customWidth="1"/>
    <col min="11" max="11" width="17.140625" style="265" bestFit="1" customWidth="1"/>
    <col min="12" max="12" width="18.5703125" style="265" bestFit="1" customWidth="1"/>
    <col min="13" max="13" width="18" style="265" bestFit="1" customWidth="1"/>
    <col min="14" max="14" width="13.85546875" style="265" bestFit="1" customWidth="1"/>
    <col min="15" max="15" width="23.42578125" style="265" bestFit="1" customWidth="1"/>
    <col min="16" max="16" width="25.5703125" style="265" bestFit="1" customWidth="1"/>
    <col min="17" max="17" width="11.5703125" style="265" bestFit="1" customWidth="1"/>
    <col min="18" max="19" width="9.140625" style="265"/>
    <col min="20" max="20" width="19.28515625" style="265" bestFit="1" customWidth="1"/>
    <col min="21" max="23" width="9.140625" style="265"/>
    <col min="24" max="24" width="22.85546875" style="265" bestFit="1" customWidth="1"/>
    <col min="25" max="25" width="9.140625" style="265"/>
    <col min="26" max="26" width="12" style="265" bestFit="1" customWidth="1"/>
    <col min="27" max="28" width="9.140625" style="265"/>
    <col min="29" max="29" width="11.7109375" style="265" bestFit="1" customWidth="1"/>
    <col min="30" max="30" width="18.42578125" style="265" bestFit="1" customWidth="1"/>
    <col min="31" max="31" width="17.140625" style="265" bestFit="1" customWidth="1"/>
    <col min="32" max="32" width="14.42578125" style="265" bestFit="1" customWidth="1"/>
    <col min="33" max="33" width="12.28515625" style="265" bestFit="1" customWidth="1"/>
    <col min="34" max="34" width="15.5703125" style="265" bestFit="1" customWidth="1"/>
    <col min="35" max="35" width="29.140625" style="265" bestFit="1" customWidth="1"/>
    <col min="36" max="38" width="9.140625" style="265"/>
    <col min="39" max="39" width="19.28515625" style="265" bestFit="1" customWidth="1"/>
    <col min="40" max="42" width="9.140625" style="265"/>
    <col min="43" max="43" width="19.85546875" style="265" bestFit="1" customWidth="1"/>
    <col min="44" max="44" width="9.140625" style="265"/>
    <col min="45" max="45" width="10.5703125" style="265" bestFit="1" customWidth="1"/>
    <col min="46" max="47" width="9.140625" style="265"/>
    <col min="48" max="48" width="11.5703125" style="265" bestFit="1" customWidth="1"/>
    <col min="49" max="49" width="18.42578125" style="265" bestFit="1" customWidth="1"/>
    <col min="50" max="50" width="17.140625" style="265" bestFit="1" customWidth="1"/>
    <col min="51" max="51" width="14.42578125" style="265" bestFit="1" customWidth="1"/>
    <col min="52" max="52" width="9.140625" style="265"/>
    <col min="53" max="53" width="15.5703125" style="265" bestFit="1" customWidth="1"/>
    <col min="54" max="54" width="15.28515625" style="265" bestFit="1" customWidth="1"/>
    <col min="55" max="57" width="9.140625" style="265"/>
    <col min="58" max="58" width="18.42578125" style="265" customWidth="1"/>
    <col min="59" max="60" width="9.140625" style="265"/>
    <col min="61" max="61" width="10.42578125" style="265" customWidth="1"/>
    <col min="62" max="62" width="0" style="265" hidden="1" customWidth="1"/>
    <col min="63" max="63" width="9.42578125" style="265" bestFit="1" customWidth="1"/>
    <col min="64" max="64" width="12.7109375" style="265" bestFit="1" customWidth="1"/>
    <col min="65" max="65" width="15.85546875" style="265" customWidth="1"/>
    <col min="66" max="66" width="18.42578125" style="265" bestFit="1" customWidth="1"/>
    <col min="67" max="67" width="14.42578125" style="265" hidden="1" customWidth="1"/>
    <col min="68" max="68" width="0" style="265" hidden="1" customWidth="1"/>
    <col min="69" max="69" width="15.5703125" style="265" hidden="1" customWidth="1"/>
    <col min="70" max="70" width="15.28515625" style="265" hidden="1" customWidth="1"/>
    <col min="71" max="71" width="15.5703125" style="265" customWidth="1"/>
    <col min="72" max="72" width="19.5703125" style="265" bestFit="1" customWidth="1"/>
    <col min="73" max="73" width="17.42578125" style="265" customWidth="1"/>
    <col min="74" max="16384" width="9.140625" style="265"/>
  </cols>
  <sheetData>
    <row r="1" spans="1:75" ht="15.75" customHeight="1" x14ac:dyDescent="0.25">
      <c r="A1" s="259" t="s">
        <v>82</v>
      </c>
      <c r="B1" s="260" t="s">
        <v>83</v>
      </c>
      <c r="C1" s="261" t="s">
        <v>84</v>
      </c>
      <c r="D1" s="262" t="s">
        <v>85</v>
      </c>
      <c r="E1" s="261" t="s">
        <v>3</v>
      </c>
      <c r="F1" s="259" t="s">
        <v>2</v>
      </c>
      <c r="G1" s="263" t="s">
        <v>6</v>
      </c>
      <c r="H1" s="259" t="s">
        <v>86</v>
      </c>
      <c r="I1" s="259" t="s">
        <v>87</v>
      </c>
      <c r="J1" s="259" t="s">
        <v>91</v>
      </c>
      <c r="K1" s="264" t="s">
        <v>313</v>
      </c>
      <c r="L1" s="261" t="s">
        <v>314</v>
      </c>
      <c r="M1" s="261" t="s">
        <v>5</v>
      </c>
      <c r="N1" s="261" t="s">
        <v>4</v>
      </c>
      <c r="O1" s="261" t="s">
        <v>89</v>
      </c>
      <c r="P1" s="261" t="s">
        <v>90</v>
      </c>
      <c r="T1" s="259" t="s">
        <v>82</v>
      </c>
      <c r="U1" s="260" t="s">
        <v>83</v>
      </c>
      <c r="V1" s="261" t="s">
        <v>84</v>
      </c>
      <c r="W1" s="262" t="s">
        <v>85</v>
      </c>
      <c r="X1" s="261" t="s">
        <v>3</v>
      </c>
      <c r="Y1" s="259" t="s">
        <v>2</v>
      </c>
      <c r="Z1" s="263" t="s">
        <v>6</v>
      </c>
      <c r="AA1" s="259" t="s">
        <v>86</v>
      </c>
      <c r="AB1" s="259" t="s">
        <v>87</v>
      </c>
      <c r="AC1" s="259" t="s">
        <v>91</v>
      </c>
      <c r="AD1" s="264" t="s">
        <v>313</v>
      </c>
      <c r="AE1" s="261" t="s">
        <v>314</v>
      </c>
      <c r="AF1" s="261" t="s">
        <v>5</v>
      </c>
      <c r="AG1" s="261" t="s">
        <v>4</v>
      </c>
      <c r="AH1" s="261" t="s">
        <v>89</v>
      </c>
      <c r="AI1" s="261" t="s">
        <v>90</v>
      </c>
      <c r="AM1" s="259" t="s">
        <v>82</v>
      </c>
      <c r="AN1" s="260" t="s">
        <v>83</v>
      </c>
      <c r="AO1" s="261" t="s">
        <v>84</v>
      </c>
      <c r="AP1" s="262" t="s">
        <v>85</v>
      </c>
      <c r="AQ1" s="261" t="s">
        <v>3</v>
      </c>
      <c r="AR1" s="259" t="s">
        <v>2</v>
      </c>
      <c r="AS1" s="263" t="s">
        <v>6</v>
      </c>
      <c r="AT1" s="259" t="s">
        <v>86</v>
      </c>
      <c r="AU1" s="259" t="s">
        <v>87</v>
      </c>
      <c r="AV1" s="259" t="s">
        <v>91</v>
      </c>
      <c r="AW1" s="264" t="s">
        <v>313</v>
      </c>
      <c r="AX1" s="261" t="s">
        <v>314</v>
      </c>
      <c r="AY1" s="261" t="s">
        <v>5</v>
      </c>
      <c r="AZ1" s="261" t="s">
        <v>4</v>
      </c>
      <c r="BA1" s="261" t="s">
        <v>89</v>
      </c>
      <c r="BB1" s="261" t="s">
        <v>90</v>
      </c>
      <c r="BF1" s="696" t="s">
        <v>2202</v>
      </c>
      <c r="BG1" s="696"/>
      <c r="BH1" s="696"/>
      <c r="BI1" s="696"/>
      <c r="BJ1" s="696"/>
      <c r="BK1" s="696"/>
      <c r="BL1" s="696"/>
      <c r="BM1" s="696"/>
      <c r="BN1" s="696"/>
      <c r="BO1" s="696"/>
      <c r="BP1" s="696"/>
      <c r="BQ1" s="696"/>
      <c r="BR1" s="696"/>
      <c r="BS1" s="696"/>
      <c r="BT1" s="696"/>
      <c r="BU1" s="696"/>
      <c r="BV1" s="301"/>
      <c r="BW1" s="301"/>
    </row>
    <row r="2" spans="1:75" ht="15.75" customHeight="1" x14ac:dyDescent="0.25">
      <c r="A2" s="663">
        <v>41579</v>
      </c>
      <c r="B2" s="413" t="s">
        <v>1716</v>
      </c>
      <c r="C2" s="414" t="s">
        <v>1721</v>
      </c>
      <c r="D2" s="415" t="s">
        <v>1722</v>
      </c>
      <c r="E2" s="416" t="s">
        <v>592</v>
      </c>
      <c r="F2" s="417">
        <v>53</v>
      </c>
      <c r="G2" s="415" t="s">
        <v>324</v>
      </c>
      <c r="H2" s="418">
        <v>420</v>
      </c>
      <c r="I2" s="418"/>
      <c r="J2" s="419">
        <v>5514.6</v>
      </c>
      <c r="K2" s="420">
        <f t="shared" ref="K2:K37" si="0">(L2/J2)*1.101</f>
        <v>3669.9964062669997</v>
      </c>
      <c r="L2" s="421">
        <v>18381982</v>
      </c>
      <c r="M2" s="419">
        <f>L2*10%</f>
        <v>1838198.2000000002</v>
      </c>
      <c r="N2" s="419">
        <f>L2*0.1%</f>
        <v>18381.982</v>
      </c>
      <c r="O2" s="419">
        <f>L2+M2+N2</f>
        <v>20238562.182</v>
      </c>
      <c r="P2" s="422" t="s">
        <v>1561</v>
      </c>
      <c r="T2" s="309">
        <v>41593</v>
      </c>
      <c r="U2" s="310" t="s">
        <v>1784</v>
      </c>
      <c r="V2" s="311" t="s">
        <v>1785</v>
      </c>
      <c r="W2" s="312" t="s">
        <v>493</v>
      </c>
      <c r="X2" s="400" t="s">
        <v>1744</v>
      </c>
      <c r="Y2" s="313">
        <v>125</v>
      </c>
      <c r="Z2" s="312" t="s">
        <v>407</v>
      </c>
      <c r="AA2" s="314"/>
      <c r="AB2" s="314">
        <v>30</v>
      </c>
      <c r="AC2" s="315">
        <v>2501.3000000000002</v>
      </c>
      <c r="AD2" s="316">
        <f>(AE2/AC2)*1.101</f>
        <v>24500.002389957219</v>
      </c>
      <c r="AE2" s="317">
        <v>55660178</v>
      </c>
      <c r="AF2" s="315">
        <f>AE2*10%</f>
        <v>5566017.8000000007</v>
      </c>
      <c r="AG2" s="315">
        <f>AE2*0.1%</f>
        <v>55660.178</v>
      </c>
      <c r="AH2" s="315">
        <f>AE2+AF2+AG2</f>
        <v>61281855.978</v>
      </c>
      <c r="AI2" s="318" t="s">
        <v>329</v>
      </c>
      <c r="AM2" s="309">
        <v>41579</v>
      </c>
      <c r="AN2" s="310" t="s">
        <v>1746</v>
      </c>
      <c r="AO2" s="311" t="s">
        <v>1747</v>
      </c>
      <c r="AP2" s="312" t="s">
        <v>436</v>
      </c>
      <c r="AQ2" s="313" t="s">
        <v>1742</v>
      </c>
      <c r="AR2" s="313">
        <v>80</v>
      </c>
      <c r="AS2" s="312" t="s">
        <v>423</v>
      </c>
      <c r="AT2" s="314"/>
      <c r="AU2" s="314">
        <v>30</v>
      </c>
      <c r="AV2" s="315">
        <v>4466.63</v>
      </c>
      <c r="AW2" s="320">
        <f t="shared" ref="AW2:AW29" si="1">AX2/AV2*1.1</f>
        <v>30860.005082131273</v>
      </c>
      <c r="AX2" s="317">
        <v>125309295</v>
      </c>
      <c r="AY2" s="319">
        <f t="shared" ref="AY2:AY29" si="2">AX2*10%</f>
        <v>12530929.5</v>
      </c>
      <c r="AZ2" s="319"/>
      <c r="BA2" s="315">
        <f t="shared" ref="BA2:BA29" si="3">AX2+AY2+AZ2</f>
        <v>137840224.5</v>
      </c>
      <c r="BB2" s="318" t="s">
        <v>633</v>
      </c>
      <c r="BF2" s="696" t="s">
        <v>2192</v>
      </c>
      <c r="BG2" s="696"/>
      <c r="BH2" s="696"/>
      <c r="BI2" s="696"/>
      <c r="BJ2" s="696"/>
      <c r="BK2" s="696"/>
      <c r="BL2" s="696"/>
      <c r="BM2" s="696"/>
      <c r="BN2" s="696"/>
      <c r="BO2" s="696"/>
      <c r="BP2" s="696"/>
      <c r="BQ2" s="696"/>
      <c r="BR2" s="696"/>
      <c r="BS2" s="696"/>
      <c r="BT2" s="696"/>
      <c r="BU2" s="696"/>
    </row>
    <row r="3" spans="1:75" ht="15.75" x14ac:dyDescent="0.25">
      <c r="A3" s="663">
        <v>41582</v>
      </c>
      <c r="B3" s="413" t="s">
        <v>1723</v>
      </c>
      <c r="C3" s="414" t="s">
        <v>1724</v>
      </c>
      <c r="D3" s="415" t="s">
        <v>389</v>
      </c>
      <c r="E3" s="417" t="s">
        <v>1032</v>
      </c>
      <c r="F3" s="417">
        <v>80</v>
      </c>
      <c r="G3" s="415" t="s">
        <v>359</v>
      </c>
      <c r="H3" s="418">
        <v>1</v>
      </c>
      <c r="I3" s="418"/>
      <c r="J3" s="419">
        <v>20.98</v>
      </c>
      <c r="K3" s="420">
        <f t="shared" si="0"/>
        <v>20999.974404194472</v>
      </c>
      <c r="L3" s="421">
        <v>400163</v>
      </c>
      <c r="M3" s="419">
        <f t="shared" ref="M3:M37" si="4">L3*10%</f>
        <v>40016.300000000003</v>
      </c>
      <c r="N3" s="419">
        <f t="shared" ref="N3:N37" si="5">L3*0.1%</f>
        <v>400.16300000000001</v>
      </c>
      <c r="O3" s="419">
        <f t="shared" ref="O3:O37" si="6">L3+M3+N3</f>
        <v>440579.46299999999</v>
      </c>
      <c r="P3" s="422" t="s">
        <v>1725</v>
      </c>
      <c r="T3" s="309">
        <v>41593</v>
      </c>
      <c r="U3" s="310" t="s">
        <v>1792</v>
      </c>
      <c r="V3" s="311" t="s">
        <v>1793</v>
      </c>
      <c r="W3" s="312" t="s">
        <v>473</v>
      </c>
      <c r="X3" s="313" t="s">
        <v>1744</v>
      </c>
      <c r="Y3" s="313">
        <v>125</v>
      </c>
      <c r="Z3" s="312" t="s">
        <v>1118</v>
      </c>
      <c r="AA3" s="314">
        <v>1</v>
      </c>
      <c r="AB3" s="314"/>
      <c r="AC3" s="315">
        <v>10.31</v>
      </c>
      <c r="AD3" s="316">
        <f>(AE3/AC3)*1.101</f>
        <v>33030</v>
      </c>
      <c r="AE3" s="317">
        <v>309300</v>
      </c>
      <c r="AF3" s="315">
        <f>AE3*10%</f>
        <v>30930</v>
      </c>
      <c r="AG3" s="315">
        <f>AE3*0.1%</f>
        <v>309.3</v>
      </c>
      <c r="AH3" s="315">
        <f>AE3+AF3+AG3</f>
        <v>340539.3</v>
      </c>
      <c r="AI3" s="318" t="s">
        <v>1788</v>
      </c>
      <c r="AM3" s="309">
        <v>41579</v>
      </c>
      <c r="AN3" s="310" t="s">
        <v>1748</v>
      </c>
      <c r="AO3" s="311" t="s">
        <v>1749</v>
      </c>
      <c r="AP3" s="312" t="s">
        <v>436</v>
      </c>
      <c r="AQ3" s="313" t="s">
        <v>1742</v>
      </c>
      <c r="AR3" s="313">
        <v>80</v>
      </c>
      <c r="AS3" s="312" t="s">
        <v>423</v>
      </c>
      <c r="AT3" s="314"/>
      <c r="AU3" s="314">
        <v>16</v>
      </c>
      <c r="AV3" s="315">
        <v>2385.27</v>
      </c>
      <c r="AW3" s="320">
        <f t="shared" si="1"/>
        <v>30860.004779333158</v>
      </c>
      <c r="AX3" s="317">
        <v>66917676</v>
      </c>
      <c r="AY3" s="319">
        <f t="shared" si="2"/>
        <v>6691767.6000000006</v>
      </c>
      <c r="AZ3" s="319"/>
      <c r="BA3" s="315">
        <f t="shared" si="3"/>
        <v>73609443.599999994</v>
      </c>
      <c r="BB3" s="318" t="s">
        <v>633</v>
      </c>
      <c r="BF3" s="301"/>
      <c r="BG3" s="301"/>
      <c r="BH3" s="301"/>
      <c r="BI3" s="301"/>
      <c r="BJ3" s="301"/>
      <c r="BK3" s="301"/>
      <c r="BO3" s="613"/>
      <c r="BP3" s="613"/>
      <c r="BQ3" s="613"/>
      <c r="BR3" s="613"/>
    </row>
    <row r="4" spans="1:75" ht="15.75" x14ac:dyDescent="0.25">
      <c r="A4" s="663">
        <v>41585</v>
      </c>
      <c r="B4" s="413" t="s">
        <v>1726</v>
      </c>
      <c r="C4" s="414" t="s">
        <v>1727</v>
      </c>
      <c r="D4" s="415" t="s">
        <v>397</v>
      </c>
      <c r="E4" s="417" t="s">
        <v>592</v>
      </c>
      <c r="F4" s="417">
        <v>53</v>
      </c>
      <c r="G4" s="415" t="s">
        <v>324</v>
      </c>
      <c r="H4" s="418">
        <v>720</v>
      </c>
      <c r="I4" s="418"/>
      <c r="J4" s="419">
        <v>9453.6</v>
      </c>
      <c r="K4" s="420"/>
      <c r="L4" s="421">
        <v>31511968</v>
      </c>
      <c r="M4" s="419">
        <f t="shared" si="4"/>
        <v>3151196.8000000003</v>
      </c>
      <c r="N4" s="419">
        <f>L4*-2%</f>
        <v>-630239.36</v>
      </c>
      <c r="O4" s="419">
        <f t="shared" si="6"/>
        <v>34032925.439999998</v>
      </c>
      <c r="P4" s="422" t="s">
        <v>1561</v>
      </c>
      <c r="T4" s="309">
        <v>41596</v>
      </c>
      <c r="U4" s="310" t="s">
        <v>1794</v>
      </c>
      <c r="V4" s="311" t="s">
        <v>1795</v>
      </c>
      <c r="W4" s="312" t="s">
        <v>495</v>
      </c>
      <c r="X4" s="313" t="s">
        <v>1744</v>
      </c>
      <c r="Y4" s="313">
        <v>125</v>
      </c>
      <c r="Z4" s="312" t="s">
        <v>407</v>
      </c>
      <c r="AA4" s="314"/>
      <c r="AB4" s="314">
        <v>2</v>
      </c>
      <c r="AC4" s="315">
        <v>204.05</v>
      </c>
      <c r="AD4" s="316">
        <f>(AE4/AC4)*1.101</f>
        <v>28075.5</v>
      </c>
      <c r="AE4" s="317">
        <v>5203275</v>
      </c>
      <c r="AF4" s="315">
        <f>AE4*10%</f>
        <v>520327.5</v>
      </c>
      <c r="AG4" s="315">
        <f>AE4*0.1%</f>
        <v>5203.2750000000005</v>
      </c>
      <c r="AH4" s="315">
        <f>AE4+AF4+AG4</f>
        <v>5728805.7750000004</v>
      </c>
      <c r="AI4" s="318" t="s">
        <v>1789</v>
      </c>
      <c r="AM4" s="309">
        <v>41579</v>
      </c>
      <c r="AN4" s="310" t="s">
        <v>1750</v>
      </c>
      <c r="AO4" s="311" t="s">
        <v>1752</v>
      </c>
      <c r="AP4" s="312" t="s">
        <v>436</v>
      </c>
      <c r="AQ4" s="313" t="s">
        <v>1742</v>
      </c>
      <c r="AR4" s="313">
        <v>80</v>
      </c>
      <c r="AS4" s="312" t="s">
        <v>423</v>
      </c>
      <c r="AT4" s="314"/>
      <c r="AU4" s="314">
        <v>24</v>
      </c>
      <c r="AV4" s="315">
        <v>3564.71</v>
      </c>
      <c r="AW4" s="320">
        <f t="shared" si="1"/>
        <v>30860.005021446348</v>
      </c>
      <c r="AX4" s="317">
        <v>100006335</v>
      </c>
      <c r="AY4" s="319">
        <f t="shared" si="2"/>
        <v>10000633.5</v>
      </c>
      <c r="AZ4" s="319"/>
      <c r="BA4" s="315">
        <f t="shared" si="3"/>
        <v>110006968.5</v>
      </c>
      <c r="BB4" s="318" t="s">
        <v>633</v>
      </c>
      <c r="BF4" s="697" t="s">
        <v>82</v>
      </c>
      <c r="BG4" s="699" t="s">
        <v>83</v>
      </c>
      <c r="BH4" s="701" t="s">
        <v>84</v>
      </c>
      <c r="BI4" s="701" t="s">
        <v>85</v>
      </c>
      <c r="BK4" s="699" t="s">
        <v>87</v>
      </c>
      <c r="BL4" s="259" t="s">
        <v>91</v>
      </c>
      <c r="BM4" s="703" t="s">
        <v>2194</v>
      </c>
      <c r="BN4" s="703"/>
      <c r="BO4" s="579">
        <f t="shared" ref="BO4:BO21" si="7">BN6*10%</f>
        <v>15413169.800000001</v>
      </c>
      <c r="BP4" s="579"/>
      <c r="BQ4" s="405">
        <f t="shared" ref="BQ4:BQ21" si="8">BN6+BO4+BP4</f>
        <v>169544867.80000001</v>
      </c>
      <c r="BR4" s="580" t="s">
        <v>633</v>
      </c>
      <c r="BS4" s="703" t="s">
        <v>2195</v>
      </c>
      <c r="BT4" s="703"/>
      <c r="BU4" s="704" t="s">
        <v>2191</v>
      </c>
    </row>
    <row r="5" spans="1:75" ht="15.75" x14ac:dyDescent="0.25">
      <c r="A5" s="663">
        <v>41585</v>
      </c>
      <c r="B5" s="413" t="s">
        <v>1728</v>
      </c>
      <c r="C5" s="414" t="s">
        <v>1729</v>
      </c>
      <c r="D5" s="415" t="s">
        <v>392</v>
      </c>
      <c r="E5" s="417" t="s">
        <v>22</v>
      </c>
      <c r="F5" s="417">
        <v>130</v>
      </c>
      <c r="G5" s="415" t="s">
        <v>407</v>
      </c>
      <c r="H5" s="418"/>
      <c r="I5" s="418">
        <v>1</v>
      </c>
      <c r="J5" s="419">
        <v>94.65</v>
      </c>
      <c r="K5" s="420">
        <f t="shared" si="0"/>
        <v>24500.001045958794</v>
      </c>
      <c r="L5" s="421">
        <v>2106199</v>
      </c>
      <c r="M5" s="419">
        <f t="shared" si="4"/>
        <v>210619.90000000002</v>
      </c>
      <c r="N5" s="419">
        <f t="shared" si="5"/>
        <v>2106.1990000000001</v>
      </c>
      <c r="O5" s="419">
        <f t="shared" si="6"/>
        <v>2318925.0989999999</v>
      </c>
      <c r="P5" s="422" t="s">
        <v>329</v>
      </c>
      <c r="T5" s="309">
        <v>41600</v>
      </c>
      <c r="U5" s="310" t="s">
        <v>1852</v>
      </c>
      <c r="V5" s="311" t="s">
        <v>1853</v>
      </c>
      <c r="W5" s="312" t="s">
        <v>485</v>
      </c>
      <c r="X5" s="313" t="s">
        <v>1744</v>
      </c>
      <c r="Y5" s="313">
        <v>125</v>
      </c>
      <c r="Z5" s="312" t="s">
        <v>407</v>
      </c>
      <c r="AA5" s="314"/>
      <c r="AB5" s="314">
        <v>32</v>
      </c>
      <c r="AC5" s="315">
        <v>3032.85</v>
      </c>
      <c r="AD5" s="316">
        <f>(AE5/AC5)*1.101</f>
        <v>24500.00263613433</v>
      </c>
      <c r="AE5" s="317">
        <v>67488495</v>
      </c>
      <c r="AF5" s="315">
        <f>AE5*10%</f>
        <v>6748849.5</v>
      </c>
      <c r="AG5" s="315">
        <f>AE5*0.1%</f>
        <v>67488.494999999995</v>
      </c>
      <c r="AH5" s="315">
        <f>AE5+AF5+AG5</f>
        <v>74304832.995000005</v>
      </c>
      <c r="AI5" s="318" t="s">
        <v>329</v>
      </c>
      <c r="AM5" s="309">
        <v>41579</v>
      </c>
      <c r="AN5" s="310" t="s">
        <v>1751</v>
      </c>
      <c r="AO5" s="311" t="s">
        <v>1753</v>
      </c>
      <c r="AP5" s="312" t="s">
        <v>436</v>
      </c>
      <c r="AQ5" s="313" t="s">
        <v>1742</v>
      </c>
      <c r="AR5" s="313">
        <v>80</v>
      </c>
      <c r="AS5" s="312" t="s">
        <v>423</v>
      </c>
      <c r="AT5" s="314"/>
      <c r="AU5" s="314">
        <v>24</v>
      </c>
      <c r="AV5" s="315">
        <v>3630.25</v>
      </c>
      <c r="AW5" s="320">
        <f t="shared" si="1"/>
        <v>30860.004958336205</v>
      </c>
      <c r="AX5" s="317">
        <v>101845030</v>
      </c>
      <c r="AY5" s="319">
        <f t="shared" si="2"/>
        <v>10184503</v>
      </c>
      <c r="AZ5" s="319"/>
      <c r="BA5" s="315">
        <f t="shared" si="3"/>
        <v>112029533</v>
      </c>
      <c r="BB5" s="318" t="s">
        <v>633</v>
      </c>
      <c r="BF5" s="698"/>
      <c r="BG5" s="700"/>
      <c r="BH5" s="702"/>
      <c r="BI5" s="702"/>
      <c r="BJ5" s="585" t="s">
        <v>86</v>
      </c>
      <c r="BK5" s="700"/>
      <c r="BL5" s="586" t="s">
        <v>2196</v>
      </c>
      <c r="BM5" s="587" t="s">
        <v>2190</v>
      </c>
      <c r="BN5" s="588" t="s">
        <v>314</v>
      </c>
      <c r="BO5" s="319">
        <f t="shared" si="7"/>
        <v>15166149.5</v>
      </c>
      <c r="BP5" s="319"/>
      <c r="BQ5" s="319">
        <f t="shared" si="8"/>
        <v>166827644.5</v>
      </c>
      <c r="BR5" s="566" t="s">
        <v>633</v>
      </c>
      <c r="BS5" s="587" t="s">
        <v>2190</v>
      </c>
      <c r="BT5" s="261" t="s">
        <v>314</v>
      </c>
      <c r="BU5" s="709"/>
    </row>
    <row r="6" spans="1:75" x14ac:dyDescent="0.25">
      <c r="A6" s="663">
        <v>41585</v>
      </c>
      <c r="B6" s="413" t="s">
        <v>1730</v>
      </c>
      <c r="C6" s="414" t="s">
        <v>1731</v>
      </c>
      <c r="D6" s="415" t="s">
        <v>402</v>
      </c>
      <c r="E6" s="417" t="s">
        <v>1732</v>
      </c>
      <c r="F6" s="417">
        <v>100</v>
      </c>
      <c r="G6" s="415" t="s">
        <v>1096</v>
      </c>
      <c r="H6" s="418">
        <v>6</v>
      </c>
      <c r="I6" s="418"/>
      <c r="J6" s="419">
        <v>166.32</v>
      </c>
      <c r="K6" s="420">
        <f t="shared" si="0"/>
        <v>30277.5</v>
      </c>
      <c r="L6" s="421">
        <v>4573800</v>
      </c>
      <c r="M6" s="419">
        <f t="shared" si="4"/>
        <v>457380</v>
      </c>
      <c r="N6" s="419">
        <f t="shared" si="5"/>
        <v>4573.8</v>
      </c>
      <c r="O6" s="419">
        <f t="shared" si="6"/>
        <v>5035753.8</v>
      </c>
      <c r="P6" s="422" t="s">
        <v>1733</v>
      </c>
      <c r="T6" s="309">
        <v>41582</v>
      </c>
      <c r="U6" s="310" t="s">
        <v>1758</v>
      </c>
      <c r="V6" s="311" t="s">
        <v>1759</v>
      </c>
      <c r="W6" s="312"/>
      <c r="X6" s="313" t="s">
        <v>1744</v>
      </c>
      <c r="Y6" s="313">
        <v>125</v>
      </c>
      <c r="Z6" s="312" t="s">
        <v>1745</v>
      </c>
      <c r="AA6" s="314">
        <v>10</v>
      </c>
      <c r="AB6" s="314"/>
      <c r="AC6" s="315">
        <v>288.8</v>
      </c>
      <c r="AD6" s="320">
        <f>AE6/AC6*1.1</f>
        <v>28619.806094182826</v>
      </c>
      <c r="AE6" s="317">
        <v>7514000</v>
      </c>
      <c r="AF6" s="315">
        <f>AE6*10%</f>
        <v>751400</v>
      </c>
      <c r="AG6" s="315"/>
      <c r="AH6" s="315">
        <f>AE6+AF6+AG6</f>
        <v>8265400</v>
      </c>
      <c r="AI6" s="318" t="s">
        <v>1760</v>
      </c>
      <c r="AM6" s="309">
        <v>41584</v>
      </c>
      <c r="AN6" s="310" t="s">
        <v>1761</v>
      </c>
      <c r="AO6" s="311" t="s">
        <v>1762</v>
      </c>
      <c r="AP6" s="312" t="s">
        <v>436</v>
      </c>
      <c r="AQ6" s="313" t="s">
        <v>1742</v>
      </c>
      <c r="AR6" s="313">
        <v>80</v>
      </c>
      <c r="AS6" s="312" t="s">
        <v>423</v>
      </c>
      <c r="AT6" s="314"/>
      <c r="AU6" s="314">
        <v>36</v>
      </c>
      <c r="AV6" s="315">
        <v>5577.05</v>
      </c>
      <c r="AW6" s="320">
        <f t="shared" si="1"/>
        <v>30860.004984714142</v>
      </c>
      <c r="AX6" s="317">
        <v>156461628</v>
      </c>
      <c r="AY6" s="319">
        <f t="shared" si="2"/>
        <v>15646162.800000001</v>
      </c>
      <c r="AZ6" s="319"/>
      <c r="BA6" s="315">
        <f t="shared" si="3"/>
        <v>172107790.80000001</v>
      </c>
      <c r="BB6" s="318" t="s">
        <v>633</v>
      </c>
      <c r="BF6" s="526">
        <v>41588</v>
      </c>
      <c r="BG6" s="527" t="s">
        <v>1807</v>
      </c>
      <c r="BH6" s="528" t="s">
        <v>1808</v>
      </c>
      <c r="BI6" s="527" t="s">
        <v>432</v>
      </c>
      <c r="BJ6" s="530"/>
      <c r="BK6" s="530">
        <v>36</v>
      </c>
      <c r="BL6" s="531">
        <v>5494</v>
      </c>
      <c r="BM6" s="551">
        <f>BN6/BL6</f>
        <v>28054.550054605024</v>
      </c>
      <c r="BN6" s="533">
        <v>154131698</v>
      </c>
      <c r="BO6" s="531">
        <f t="shared" si="7"/>
        <v>15100501.800000001</v>
      </c>
      <c r="BP6" s="531"/>
      <c r="BQ6" s="531">
        <f t="shared" si="8"/>
        <v>166105519.80000001</v>
      </c>
      <c r="BR6" s="548" t="s">
        <v>633</v>
      </c>
      <c r="BS6" s="584">
        <v>29457.279999999999</v>
      </c>
      <c r="BT6" s="602">
        <f>BL6*BS6</f>
        <v>161838296.31999999</v>
      </c>
      <c r="BU6" s="602">
        <f>BT6-BN6</f>
        <v>7706598.3199999928</v>
      </c>
    </row>
    <row r="7" spans="1:75" x14ac:dyDescent="0.25">
      <c r="A7" s="664">
        <v>41586</v>
      </c>
      <c r="B7" s="431" t="s">
        <v>1736</v>
      </c>
      <c r="C7" s="432" t="s">
        <v>1735</v>
      </c>
      <c r="D7" s="433" t="s">
        <v>514</v>
      </c>
      <c r="E7" s="434" t="s">
        <v>1032</v>
      </c>
      <c r="F7" s="434">
        <v>80</v>
      </c>
      <c r="G7" s="433" t="s">
        <v>359</v>
      </c>
      <c r="H7" s="435">
        <v>167</v>
      </c>
      <c r="I7" s="435"/>
      <c r="J7" s="436">
        <v>3503.66</v>
      </c>
      <c r="K7" s="441">
        <f t="shared" si="0"/>
        <v>22020</v>
      </c>
      <c r="L7" s="438">
        <v>70073200</v>
      </c>
      <c r="M7" s="436">
        <f t="shared" si="4"/>
        <v>7007320</v>
      </c>
      <c r="N7" s="436">
        <f t="shared" si="5"/>
        <v>70073.2</v>
      </c>
      <c r="O7" s="436">
        <f t="shared" si="6"/>
        <v>77150593.200000003</v>
      </c>
      <c r="P7" s="440" t="s">
        <v>1725</v>
      </c>
      <c r="T7" s="309"/>
      <c r="U7" s="310"/>
      <c r="V7" s="311"/>
      <c r="W7" s="312"/>
      <c r="X7" s="313"/>
      <c r="Y7" s="313"/>
      <c r="Z7" s="312"/>
      <c r="AA7" s="314"/>
      <c r="AB7" s="314"/>
      <c r="AC7" s="315">
        <f>SUM(AC2:AC6)</f>
        <v>6037.31</v>
      </c>
      <c r="AD7" s="320"/>
      <c r="AE7" s="315">
        <f>SUM(AE2:AE6)</f>
        <v>136175248</v>
      </c>
      <c r="AF7" s="315"/>
      <c r="AG7" s="315"/>
      <c r="AH7" s="315"/>
      <c r="AI7" s="318"/>
      <c r="AM7" s="309">
        <v>41584</v>
      </c>
      <c r="AN7" s="310" t="s">
        <v>1763</v>
      </c>
      <c r="AO7" s="311" t="s">
        <v>1764</v>
      </c>
      <c r="AP7" s="312" t="s">
        <v>436</v>
      </c>
      <c r="AQ7" s="313" t="s">
        <v>1742</v>
      </c>
      <c r="AR7" s="313">
        <v>80</v>
      </c>
      <c r="AS7" s="312" t="s">
        <v>423</v>
      </c>
      <c r="AT7" s="314"/>
      <c r="AU7" s="314">
        <v>36</v>
      </c>
      <c r="AV7" s="315">
        <v>5485.6</v>
      </c>
      <c r="AW7" s="320">
        <f t="shared" si="1"/>
        <v>30860.004903747995</v>
      </c>
      <c r="AX7" s="317">
        <v>153896039</v>
      </c>
      <c r="AY7" s="319">
        <f t="shared" si="2"/>
        <v>15389603.9</v>
      </c>
      <c r="AZ7" s="319"/>
      <c r="BA7" s="315">
        <f t="shared" si="3"/>
        <v>169285642.90000001</v>
      </c>
      <c r="BB7" s="318" t="s">
        <v>633</v>
      </c>
      <c r="BF7" s="526">
        <v>41581</v>
      </c>
      <c r="BG7" s="527" t="s">
        <v>1754</v>
      </c>
      <c r="BH7" s="528" t="s">
        <v>1755</v>
      </c>
      <c r="BI7" s="527" t="s">
        <v>432</v>
      </c>
      <c r="BJ7" s="530"/>
      <c r="BK7" s="530">
        <v>36</v>
      </c>
      <c r="BL7" s="531">
        <v>5405.95</v>
      </c>
      <c r="BM7" s="551">
        <f t="shared" ref="BM7:BM24" si="9">BN7/BL7</f>
        <v>28054.550079079534</v>
      </c>
      <c r="BN7" s="533">
        <v>151661495</v>
      </c>
      <c r="BO7" s="531">
        <f t="shared" si="7"/>
        <v>14741123</v>
      </c>
      <c r="BP7" s="531"/>
      <c r="BQ7" s="531">
        <f t="shared" si="8"/>
        <v>162152353</v>
      </c>
      <c r="BR7" s="548" t="s">
        <v>633</v>
      </c>
      <c r="BS7" s="584">
        <v>29457.279999999999</v>
      </c>
      <c r="BT7" s="602">
        <f t="shared" ref="BT7:BT23" si="10">BL7*BS7</f>
        <v>159244582.81599998</v>
      </c>
      <c r="BU7" s="602">
        <f t="shared" ref="BU7:BU23" si="11">BT7-BN7</f>
        <v>7583087.8159999847</v>
      </c>
    </row>
    <row r="8" spans="1:75" x14ac:dyDescent="0.25">
      <c r="A8" s="664">
        <v>41586</v>
      </c>
      <c r="B8" s="431" t="s">
        <v>1734</v>
      </c>
      <c r="C8" s="432" t="s">
        <v>1737</v>
      </c>
      <c r="D8" s="433" t="s">
        <v>440</v>
      </c>
      <c r="E8" s="434" t="s">
        <v>592</v>
      </c>
      <c r="F8" s="434">
        <v>53</v>
      </c>
      <c r="G8" s="433" t="s">
        <v>324</v>
      </c>
      <c r="H8" s="435">
        <v>420</v>
      </c>
      <c r="I8" s="435"/>
      <c r="J8" s="436">
        <v>5514.6</v>
      </c>
      <c r="K8" s="441">
        <f t="shared" si="0"/>
        <v>3669.9964062669997</v>
      </c>
      <c r="L8" s="438">
        <v>18381982</v>
      </c>
      <c r="M8" s="436">
        <f t="shared" si="4"/>
        <v>1838198.2000000002</v>
      </c>
      <c r="N8" s="436"/>
      <c r="O8" s="436">
        <f t="shared" si="6"/>
        <v>20220180.199999999</v>
      </c>
      <c r="P8" s="440" t="s">
        <v>1561</v>
      </c>
      <c r="T8" s="309">
        <v>41579</v>
      </c>
      <c r="U8" s="310" t="s">
        <v>1746</v>
      </c>
      <c r="V8" s="311" t="s">
        <v>1747</v>
      </c>
      <c r="W8" s="312" t="s">
        <v>436</v>
      </c>
      <c r="X8" s="313" t="s">
        <v>1742</v>
      </c>
      <c r="Y8" s="313">
        <v>80</v>
      </c>
      <c r="Z8" s="312" t="s">
        <v>423</v>
      </c>
      <c r="AA8" s="314"/>
      <c r="AB8" s="314">
        <v>30</v>
      </c>
      <c r="AC8" s="315">
        <v>4466.63</v>
      </c>
      <c r="AD8" s="320">
        <f t="shared" ref="AD8:AD59" si="12">AE8/AC8*1.1</f>
        <v>30860.005082131273</v>
      </c>
      <c r="AE8" s="317">
        <v>125309295</v>
      </c>
      <c r="AF8" s="315">
        <f t="shared" ref="AF8:AF59" si="13">AE8*10%</f>
        <v>12530929.5</v>
      </c>
      <c r="AG8" s="315"/>
      <c r="AH8" s="315">
        <f t="shared" ref="AH8:AH59" si="14">AE8+AF8+AG8</f>
        <v>137840224.5</v>
      </c>
      <c r="AI8" s="318" t="s">
        <v>633</v>
      </c>
      <c r="AM8" s="309">
        <v>41584</v>
      </c>
      <c r="AN8" s="310" t="s">
        <v>1765</v>
      </c>
      <c r="AO8" s="311" t="s">
        <v>1766</v>
      </c>
      <c r="AP8" s="312" t="s">
        <v>436</v>
      </c>
      <c r="AQ8" s="313" t="s">
        <v>1742</v>
      </c>
      <c r="AR8" s="313">
        <v>80</v>
      </c>
      <c r="AS8" s="312" t="s">
        <v>423</v>
      </c>
      <c r="AT8" s="314"/>
      <c r="AU8" s="314">
        <v>36</v>
      </c>
      <c r="AV8" s="315">
        <v>5430.2</v>
      </c>
      <c r="AW8" s="320">
        <f t="shared" si="1"/>
        <v>30860.004916945971</v>
      </c>
      <c r="AX8" s="317">
        <v>152341817</v>
      </c>
      <c r="AY8" s="319">
        <f t="shared" si="2"/>
        <v>15234181.700000001</v>
      </c>
      <c r="AZ8" s="319"/>
      <c r="BA8" s="315">
        <f t="shared" si="3"/>
        <v>167575998.69999999</v>
      </c>
      <c r="BB8" s="318" t="s">
        <v>633</v>
      </c>
      <c r="BF8" s="526">
        <v>41581</v>
      </c>
      <c r="BG8" s="527" t="s">
        <v>1756</v>
      </c>
      <c r="BH8" s="528" t="s">
        <v>1757</v>
      </c>
      <c r="BI8" s="527" t="s">
        <v>432</v>
      </c>
      <c r="BJ8" s="530"/>
      <c r="BK8" s="530">
        <v>36</v>
      </c>
      <c r="BL8" s="531">
        <v>5382.55</v>
      </c>
      <c r="BM8" s="551">
        <f t="shared" si="9"/>
        <v>28054.549980956981</v>
      </c>
      <c r="BN8" s="533">
        <v>151005018</v>
      </c>
      <c r="BO8" s="531">
        <f t="shared" si="7"/>
        <v>15227448.600000001</v>
      </c>
      <c r="BP8" s="531"/>
      <c r="BQ8" s="531">
        <f t="shared" si="8"/>
        <v>167501934.59999999</v>
      </c>
      <c r="BR8" s="548" t="s">
        <v>633</v>
      </c>
      <c r="BS8" s="584">
        <v>29457.279999999999</v>
      </c>
      <c r="BT8" s="602">
        <f t="shared" si="10"/>
        <v>158555282.46399999</v>
      </c>
      <c r="BU8" s="602">
        <f t="shared" si="11"/>
        <v>7550264.4639999866</v>
      </c>
    </row>
    <row r="9" spans="1:75" x14ac:dyDescent="0.25">
      <c r="A9" s="664">
        <v>41586</v>
      </c>
      <c r="B9" s="431" t="s">
        <v>1738</v>
      </c>
      <c r="C9" s="432" t="s">
        <v>1739</v>
      </c>
      <c r="D9" s="433" t="s">
        <v>440</v>
      </c>
      <c r="E9" s="434" t="s">
        <v>592</v>
      </c>
      <c r="F9" s="434">
        <v>53</v>
      </c>
      <c r="G9" s="433" t="s">
        <v>324</v>
      </c>
      <c r="H9" s="435">
        <v>720</v>
      </c>
      <c r="I9" s="435"/>
      <c r="J9" s="436">
        <v>9453.6</v>
      </c>
      <c r="K9" s="441">
        <f t="shared" si="0"/>
        <v>3669.9962731657779</v>
      </c>
      <c r="L9" s="438">
        <v>31511968</v>
      </c>
      <c r="M9" s="436">
        <f t="shared" si="4"/>
        <v>3151196.8000000003</v>
      </c>
      <c r="N9" s="436"/>
      <c r="O9" s="436">
        <f t="shared" si="6"/>
        <v>34663164.799999997</v>
      </c>
      <c r="P9" s="440" t="s">
        <v>1561</v>
      </c>
      <c r="T9" s="309">
        <v>41579</v>
      </c>
      <c r="U9" s="310" t="s">
        <v>1748</v>
      </c>
      <c r="V9" s="311" t="s">
        <v>1749</v>
      </c>
      <c r="W9" s="312" t="s">
        <v>436</v>
      </c>
      <c r="X9" s="313" t="s">
        <v>1742</v>
      </c>
      <c r="Y9" s="313">
        <v>80</v>
      </c>
      <c r="Z9" s="312" t="s">
        <v>423</v>
      </c>
      <c r="AA9" s="314"/>
      <c r="AB9" s="314">
        <v>16</v>
      </c>
      <c r="AC9" s="315">
        <v>2385.27</v>
      </c>
      <c r="AD9" s="320">
        <f t="shared" si="12"/>
        <v>30860.004318169435</v>
      </c>
      <c r="AE9" s="317">
        <v>66917675</v>
      </c>
      <c r="AF9" s="315">
        <f t="shared" si="13"/>
        <v>6691767.5</v>
      </c>
      <c r="AG9" s="315"/>
      <c r="AH9" s="315">
        <f t="shared" si="14"/>
        <v>73609442.5</v>
      </c>
      <c r="AI9" s="318" t="s">
        <v>633</v>
      </c>
      <c r="AM9" s="309">
        <v>41584</v>
      </c>
      <c r="AN9" s="310" t="s">
        <v>1767</v>
      </c>
      <c r="AO9" s="311" t="s">
        <v>1768</v>
      </c>
      <c r="AP9" s="312" t="s">
        <v>436</v>
      </c>
      <c r="AQ9" s="313" t="s">
        <v>1742</v>
      </c>
      <c r="AR9" s="313">
        <v>80</v>
      </c>
      <c r="AS9" s="312" t="s">
        <v>423</v>
      </c>
      <c r="AT9" s="314"/>
      <c r="AU9" s="314">
        <v>36</v>
      </c>
      <c r="AV9" s="315">
        <v>5361.1</v>
      </c>
      <c r="AW9" s="320">
        <f t="shared" si="1"/>
        <v>30860.004998974091</v>
      </c>
      <c r="AX9" s="317">
        <v>150403248</v>
      </c>
      <c r="AY9" s="319">
        <f t="shared" si="2"/>
        <v>15040324.800000001</v>
      </c>
      <c r="AZ9" s="319"/>
      <c r="BA9" s="315">
        <f t="shared" si="3"/>
        <v>165443572.80000001</v>
      </c>
      <c r="BB9" s="318" t="s">
        <v>633</v>
      </c>
      <c r="BF9" s="526">
        <v>41593</v>
      </c>
      <c r="BG9" s="527" t="s">
        <v>1827</v>
      </c>
      <c r="BH9" s="528" t="s">
        <v>1828</v>
      </c>
      <c r="BI9" s="527" t="s">
        <v>432</v>
      </c>
      <c r="BJ9" s="530"/>
      <c r="BK9" s="530">
        <v>36</v>
      </c>
      <c r="BL9" s="531">
        <v>5254.45</v>
      </c>
      <c r="BM9" s="551">
        <f t="shared" si="9"/>
        <v>28054.549952897069</v>
      </c>
      <c r="BN9" s="533">
        <v>147411230</v>
      </c>
      <c r="BO9" s="531">
        <f t="shared" si="7"/>
        <v>15330549.100000001</v>
      </c>
      <c r="BP9" s="531"/>
      <c r="BQ9" s="531">
        <f t="shared" si="8"/>
        <v>168636040.09999999</v>
      </c>
      <c r="BR9" s="548" t="s">
        <v>633</v>
      </c>
      <c r="BS9" s="584">
        <v>29457.279999999999</v>
      </c>
      <c r="BT9" s="602">
        <f t="shared" si="10"/>
        <v>154781804.896</v>
      </c>
      <c r="BU9" s="602">
        <f t="shared" si="11"/>
        <v>7370574.8959999979</v>
      </c>
    </row>
    <row r="10" spans="1:75" x14ac:dyDescent="0.25">
      <c r="A10" s="664">
        <v>41586</v>
      </c>
      <c r="B10" s="431" t="s">
        <v>1740</v>
      </c>
      <c r="C10" s="432" t="s">
        <v>1741</v>
      </c>
      <c r="D10" s="433" t="s">
        <v>442</v>
      </c>
      <c r="E10" s="434" t="s">
        <v>72</v>
      </c>
      <c r="F10" s="434">
        <v>120</v>
      </c>
      <c r="G10" s="433" t="s">
        <v>622</v>
      </c>
      <c r="H10" s="435">
        <v>32</v>
      </c>
      <c r="I10" s="435"/>
      <c r="J10" s="436">
        <v>792</v>
      </c>
      <c r="K10" s="441">
        <f t="shared" si="0"/>
        <v>13151.515897727273</v>
      </c>
      <c r="L10" s="438">
        <v>9460491</v>
      </c>
      <c r="M10" s="436">
        <f t="shared" si="4"/>
        <v>946049.10000000009</v>
      </c>
      <c r="N10" s="436">
        <f t="shared" si="5"/>
        <v>9460.491</v>
      </c>
      <c r="O10" s="436">
        <f t="shared" si="6"/>
        <v>10416000.591</v>
      </c>
      <c r="P10" s="440" t="s">
        <v>1771</v>
      </c>
      <c r="T10" s="309">
        <v>41579</v>
      </c>
      <c r="U10" s="310" t="s">
        <v>1750</v>
      </c>
      <c r="V10" s="311" t="s">
        <v>1752</v>
      </c>
      <c r="W10" s="312" t="s">
        <v>436</v>
      </c>
      <c r="X10" s="313" t="s">
        <v>1742</v>
      </c>
      <c r="Y10" s="313">
        <v>80</v>
      </c>
      <c r="Z10" s="312" t="s">
        <v>423</v>
      </c>
      <c r="AA10" s="314"/>
      <c r="AB10" s="314">
        <v>24</v>
      </c>
      <c r="AC10" s="315">
        <v>3564.71</v>
      </c>
      <c r="AD10" s="320">
        <f t="shared" si="12"/>
        <v>30860.005021446348</v>
      </c>
      <c r="AE10" s="317">
        <v>100006335</v>
      </c>
      <c r="AF10" s="315">
        <f t="shared" si="13"/>
        <v>10000633.5</v>
      </c>
      <c r="AG10" s="315"/>
      <c r="AH10" s="315">
        <f t="shared" si="14"/>
        <v>110006968.5</v>
      </c>
      <c r="AI10" s="318" t="s">
        <v>633</v>
      </c>
      <c r="AM10" s="309">
        <v>41588</v>
      </c>
      <c r="AN10" s="310" t="s">
        <v>1798</v>
      </c>
      <c r="AO10" s="311" t="s">
        <v>1799</v>
      </c>
      <c r="AP10" s="312" t="s">
        <v>436</v>
      </c>
      <c r="AQ10" s="313" t="s">
        <v>1742</v>
      </c>
      <c r="AR10" s="313">
        <v>60</v>
      </c>
      <c r="AS10" s="312" t="s">
        <v>423</v>
      </c>
      <c r="AT10" s="314"/>
      <c r="AU10" s="314">
        <v>36</v>
      </c>
      <c r="AV10" s="315">
        <v>5514.2</v>
      </c>
      <c r="AW10" s="320">
        <f t="shared" si="1"/>
        <v>30860.005077799138</v>
      </c>
      <c r="AX10" s="317">
        <v>154698400</v>
      </c>
      <c r="AY10" s="319">
        <f t="shared" si="2"/>
        <v>15469840</v>
      </c>
      <c r="AZ10" s="319"/>
      <c r="BA10" s="315">
        <f t="shared" si="3"/>
        <v>170168240</v>
      </c>
      <c r="BB10" s="318" t="s">
        <v>633</v>
      </c>
      <c r="BF10" s="526">
        <v>41599</v>
      </c>
      <c r="BG10" s="527" t="s">
        <v>1866</v>
      </c>
      <c r="BH10" s="528" t="s">
        <v>1867</v>
      </c>
      <c r="BI10" s="527" t="s">
        <v>432</v>
      </c>
      <c r="BJ10" s="530"/>
      <c r="BK10" s="530">
        <v>36</v>
      </c>
      <c r="BL10" s="531">
        <v>5427.8</v>
      </c>
      <c r="BM10" s="551">
        <f t="shared" si="9"/>
        <v>28054.549909724014</v>
      </c>
      <c r="BN10" s="533">
        <v>152274486</v>
      </c>
      <c r="BO10" s="531">
        <f t="shared" si="7"/>
        <v>15050985.5</v>
      </c>
      <c r="BP10" s="531"/>
      <c r="BQ10" s="531">
        <f t="shared" si="8"/>
        <v>165560840.5</v>
      </c>
      <c r="BR10" s="548" t="s">
        <v>633</v>
      </c>
      <c r="BS10" s="584">
        <v>29457.279999999999</v>
      </c>
      <c r="BT10" s="602">
        <f t="shared" si="10"/>
        <v>159888224.384</v>
      </c>
      <c r="BU10" s="602">
        <f t="shared" si="11"/>
        <v>7613738.3840000033</v>
      </c>
    </row>
    <row r="11" spans="1:75" x14ac:dyDescent="0.25">
      <c r="A11" s="664">
        <v>41590</v>
      </c>
      <c r="B11" s="431" t="s">
        <v>1772</v>
      </c>
      <c r="C11" s="432" t="s">
        <v>1773</v>
      </c>
      <c r="D11" s="433" t="s">
        <v>467</v>
      </c>
      <c r="E11" s="434" t="s">
        <v>343</v>
      </c>
      <c r="F11" s="434">
        <v>58</v>
      </c>
      <c r="G11" s="433" t="s">
        <v>344</v>
      </c>
      <c r="H11" s="435">
        <v>85</v>
      </c>
      <c r="I11" s="435"/>
      <c r="J11" s="436">
        <v>1602.25</v>
      </c>
      <c r="K11" s="441">
        <f t="shared" si="0"/>
        <v>4907.1616383211103</v>
      </c>
      <c r="L11" s="438">
        <v>7141235</v>
      </c>
      <c r="M11" s="436">
        <f t="shared" si="4"/>
        <v>714123.5</v>
      </c>
      <c r="N11" s="436">
        <f t="shared" si="5"/>
        <v>7141.2350000000006</v>
      </c>
      <c r="O11" s="436">
        <f t="shared" si="6"/>
        <v>7862499.7350000003</v>
      </c>
      <c r="P11" s="440" t="s">
        <v>355</v>
      </c>
      <c r="T11" s="309">
        <v>41579</v>
      </c>
      <c r="U11" s="310" t="s">
        <v>1751</v>
      </c>
      <c r="V11" s="311" t="s">
        <v>1753</v>
      </c>
      <c r="W11" s="312" t="s">
        <v>436</v>
      </c>
      <c r="X11" s="313" t="s">
        <v>1742</v>
      </c>
      <c r="Y11" s="313">
        <v>80</v>
      </c>
      <c r="Z11" s="312" t="s">
        <v>423</v>
      </c>
      <c r="AA11" s="314"/>
      <c r="AB11" s="314">
        <v>24</v>
      </c>
      <c r="AC11" s="315">
        <v>3630.25</v>
      </c>
      <c r="AD11" s="320">
        <f t="shared" si="12"/>
        <v>30860.004958336205</v>
      </c>
      <c r="AE11" s="317">
        <v>101845030</v>
      </c>
      <c r="AF11" s="315">
        <f t="shared" si="13"/>
        <v>10184503</v>
      </c>
      <c r="AG11" s="315"/>
      <c r="AH11" s="315">
        <f t="shared" si="14"/>
        <v>112029533</v>
      </c>
      <c r="AI11" s="318" t="s">
        <v>633</v>
      </c>
      <c r="AM11" s="309">
        <v>41588</v>
      </c>
      <c r="AN11" s="310" t="s">
        <v>1801</v>
      </c>
      <c r="AO11" s="311" t="s">
        <v>1802</v>
      </c>
      <c r="AP11" s="312" t="s">
        <v>436</v>
      </c>
      <c r="AQ11" s="313" t="s">
        <v>1742</v>
      </c>
      <c r="AR11" s="313">
        <v>60</v>
      </c>
      <c r="AS11" s="312" t="s">
        <v>423</v>
      </c>
      <c r="AT11" s="314"/>
      <c r="AU11" s="314">
        <v>36</v>
      </c>
      <c r="AV11" s="315">
        <v>5569.05</v>
      </c>
      <c r="AW11" s="320">
        <f t="shared" si="1"/>
        <v>30860.005063700275</v>
      </c>
      <c r="AX11" s="317">
        <v>156237192</v>
      </c>
      <c r="AY11" s="319">
        <f t="shared" si="2"/>
        <v>15623719.200000001</v>
      </c>
      <c r="AZ11" s="319"/>
      <c r="BA11" s="315">
        <f t="shared" si="3"/>
        <v>171860911.19999999</v>
      </c>
      <c r="BB11" s="318" t="s">
        <v>633</v>
      </c>
      <c r="BF11" s="526">
        <v>41599</v>
      </c>
      <c r="BG11" s="527" t="s">
        <v>1868</v>
      </c>
      <c r="BH11" s="528" t="s">
        <v>1869</v>
      </c>
      <c r="BI11" s="527" t="s">
        <v>432</v>
      </c>
      <c r="BJ11" s="530"/>
      <c r="BK11" s="530">
        <v>36</v>
      </c>
      <c r="BL11" s="531">
        <v>5464.55</v>
      </c>
      <c r="BM11" s="551">
        <f t="shared" si="9"/>
        <v>28054.549962942969</v>
      </c>
      <c r="BN11" s="533">
        <v>153305491</v>
      </c>
      <c r="BO11" s="531">
        <f t="shared" si="7"/>
        <v>15164887</v>
      </c>
      <c r="BP11" s="531"/>
      <c r="BQ11" s="531">
        <f t="shared" si="8"/>
        <v>166813757</v>
      </c>
      <c r="BR11" s="548" t="s">
        <v>633</v>
      </c>
      <c r="BS11" s="584">
        <v>29457.279999999999</v>
      </c>
      <c r="BT11" s="602">
        <f t="shared" si="10"/>
        <v>160970779.42399999</v>
      </c>
      <c r="BU11" s="602">
        <f t="shared" si="11"/>
        <v>7665288.423999995</v>
      </c>
    </row>
    <row r="12" spans="1:75" x14ac:dyDescent="0.25">
      <c r="A12" s="664">
        <v>41590</v>
      </c>
      <c r="B12" s="431" t="s">
        <v>1774</v>
      </c>
      <c r="C12" s="432" t="s">
        <v>1775</v>
      </c>
      <c r="D12" s="433" t="s">
        <v>413</v>
      </c>
      <c r="E12" s="434" t="s">
        <v>1776</v>
      </c>
      <c r="F12" s="434">
        <v>70</v>
      </c>
      <c r="G12" s="433" t="s">
        <v>1777</v>
      </c>
      <c r="H12" s="435"/>
      <c r="I12" s="435">
        <v>35</v>
      </c>
      <c r="J12" s="436">
        <v>6227.8</v>
      </c>
      <c r="K12" s="441">
        <f t="shared" si="0"/>
        <v>24673.41</v>
      </c>
      <c r="L12" s="438">
        <v>139564998</v>
      </c>
      <c r="M12" s="436">
        <f t="shared" si="4"/>
        <v>13956499.800000001</v>
      </c>
      <c r="N12" s="436">
        <f t="shared" si="5"/>
        <v>139564.99799999999</v>
      </c>
      <c r="O12" s="436">
        <f t="shared" si="6"/>
        <v>153661062.79800001</v>
      </c>
      <c r="P12" s="440" t="s">
        <v>355</v>
      </c>
      <c r="T12" s="309">
        <v>41584</v>
      </c>
      <c r="U12" s="310" t="s">
        <v>1761</v>
      </c>
      <c r="V12" s="311" t="s">
        <v>1762</v>
      </c>
      <c r="W12" s="312" t="s">
        <v>436</v>
      </c>
      <c r="X12" s="313" t="s">
        <v>1742</v>
      </c>
      <c r="Y12" s="313">
        <v>80</v>
      </c>
      <c r="Z12" s="312" t="s">
        <v>423</v>
      </c>
      <c r="AA12" s="314"/>
      <c r="AB12" s="314">
        <v>36</v>
      </c>
      <c r="AC12" s="315">
        <v>5577.05</v>
      </c>
      <c r="AD12" s="320">
        <f t="shared" si="12"/>
        <v>30860.004984714142</v>
      </c>
      <c r="AE12" s="317">
        <v>156461628</v>
      </c>
      <c r="AF12" s="315">
        <f t="shared" si="13"/>
        <v>15646162.800000001</v>
      </c>
      <c r="AG12" s="315"/>
      <c r="AH12" s="315">
        <f t="shared" si="14"/>
        <v>172107790.80000001</v>
      </c>
      <c r="AI12" s="318" t="s">
        <v>633</v>
      </c>
      <c r="AM12" s="309">
        <v>41588</v>
      </c>
      <c r="AN12" s="310" t="s">
        <v>1803</v>
      </c>
      <c r="AO12" s="311" t="s">
        <v>1804</v>
      </c>
      <c r="AP12" s="312" t="s">
        <v>436</v>
      </c>
      <c r="AQ12" s="313" t="s">
        <v>1742</v>
      </c>
      <c r="AR12" s="313">
        <v>60</v>
      </c>
      <c r="AS12" s="312" t="s">
        <v>423</v>
      </c>
      <c r="AT12" s="314"/>
      <c r="AU12" s="314">
        <v>36</v>
      </c>
      <c r="AV12" s="315">
        <v>5391.45</v>
      </c>
      <c r="AW12" s="320">
        <f t="shared" si="1"/>
        <v>30860.00508212077</v>
      </c>
      <c r="AX12" s="317">
        <v>151254704</v>
      </c>
      <c r="AY12" s="319">
        <f t="shared" si="2"/>
        <v>15125470.4</v>
      </c>
      <c r="AZ12" s="319"/>
      <c r="BA12" s="315">
        <f t="shared" si="3"/>
        <v>166380174.40000001</v>
      </c>
      <c r="BB12" s="318" t="s">
        <v>633</v>
      </c>
      <c r="BF12" s="526">
        <v>41604</v>
      </c>
      <c r="BG12" s="527" t="s">
        <v>1902</v>
      </c>
      <c r="BH12" s="528" t="s">
        <v>1903</v>
      </c>
      <c r="BI12" s="527" t="s">
        <v>432</v>
      </c>
      <c r="BJ12" s="530"/>
      <c r="BK12" s="530">
        <v>36</v>
      </c>
      <c r="BL12" s="531">
        <v>5364.9</v>
      </c>
      <c r="BM12" s="551">
        <f t="shared" si="9"/>
        <v>28054.549945012957</v>
      </c>
      <c r="BN12" s="533">
        <v>150509855</v>
      </c>
      <c r="BO12" s="531">
        <f t="shared" si="7"/>
        <v>15450622.600000001</v>
      </c>
      <c r="BP12" s="531"/>
      <c r="BQ12" s="531">
        <f t="shared" si="8"/>
        <v>169956848.59999999</v>
      </c>
      <c r="BR12" s="548" t="s">
        <v>633</v>
      </c>
      <c r="BS12" s="584">
        <v>29457.279999999999</v>
      </c>
      <c r="BT12" s="602">
        <f t="shared" si="10"/>
        <v>158035361.47199997</v>
      </c>
      <c r="BU12" s="602">
        <f t="shared" si="11"/>
        <v>7525506.4719999731</v>
      </c>
    </row>
    <row r="13" spans="1:75" x14ac:dyDescent="0.25">
      <c r="A13" s="665">
        <v>41590</v>
      </c>
      <c r="B13" s="431" t="s">
        <v>1774</v>
      </c>
      <c r="C13" s="432" t="s">
        <v>1778</v>
      </c>
      <c r="D13" s="433" t="s">
        <v>444</v>
      </c>
      <c r="E13" s="434" t="s">
        <v>852</v>
      </c>
      <c r="F13" s="434">
        <v>70</v>
      </c>
      <c r="G13" s="433" t="s">
        <v>338</v>
      </c>
      <c r="H13" s="435">
        <v>20</v>
      </c>
      <c r="I13" s="435"/>
      <c r="J13" s="436">
        <v>756</v>
      </c>
      <c r="K13" s="441">
        <f t="shared" si="0"/>
        <v>5701.0580992063487</v>
      </c>
      <c r="L13" s="438">
        <v>3914623</v>
      </c>
      <c r="M13" s="436">
        <f t="shared" si="4"/>
        <v>391462.30000000005</v>
      </c>
      <c r="N13" s="436">
        <f t="shared" si="5"/>
        <v>3914.623</v>
      </c>
      <c r="O13" s="436">
        <f t="shared" si="6"/>
        <v>4309999.9229999995</v>
      </c>
      <c r="P13" s="440" t="s">
        <v>339</v>
      </c>
      <c r="T13" s="309">
        <v>41584</v>
      </c>
      <c r="U13" s="310" t="s">
        <v>1763</v>
      </c>
      <c r="V13" s="311" t="s">
        <v>1764</v>
      </c>
      <c r="W13" s="312" t="s">
        <v>436</v>
      </c>
      <c r="X13" s="313" t="s">
        <v>1742</v>
      </c>
      <c r="Y13" s="313">
        <v>80</v>
      </c>
      <c r="Z13" s="312" t="s">
        <v>423</v>
      </c>
      <c r="AA13" s="314"/>
      <c r="AB13" s="314">
        <v>36</v>
      </c>
      <c r="AC13" s="315">
        <v>5485.6</v>
      </c>
      <c r="AD13" s="320">
        <f t="shared" si="12"/>
        <v>30860.004903747995</v>
      </c>
      <c r="AE13" s="317">
        <v>153896039</v>
      </c>
      <c r="AF13" s="315">
        <f t="shared" si="13"/>
        <v>15389603.9</v>
      </c>
      <c r="AG13" s="315"/>
      <c r="AH13" s="315">
        <f t="shared" si="14"/>
        <v>169285642.90000001</v>
      </c>
      <c r="AI13" s="318" t="s">
        <v>633</v>
      </c>
      <c r="AM13" s="309">
        <v>41588</v>
      </c>
      <c r="AN13" s="310" t="s">
        <v>1805</v>
      </c>
      <c r="AO13" s="311" t="s">
        <v>1806</v>
      </c>
      <c r="AP13" s="312" t="s">
        <v>436</v>
      </c>
      <c r="AQ13" s="313" t="s">
        <v>1742</v>
      </c>
      <c r="AR13" s="313">
        <v>60</v>
      </c>
      <c r="AS13" s="312" t="s">
        <v>423</v>
      </c>
      <c r="AT13" s="314"/>
      <c r="AU13" s="314">
        <v>36</v>
      </c>
      <c r="AV13" s="315">
        <v>3841.74</v>
      </c>
      <c r="AW13" s="320">
        <f t="shared" si="1"/>
        <v>30860.005023765276</v>
      </c>
      <c r="AX13" s="317">
        <v>107778287</v>
      </c>
      <c r="AY13" s="319">
        <f t="shared" si="2"/>
        <v>10777828.700000001</v>
      </c>
      <c r="AZ13" s="319"/>
      <c r="BA13" s="315">
        <f t="shared" si="3"/>
        <v>118556115.7</v>
      </c>
      <c r="BB13" s="318" t="s">
        <v>633</v>
      </c>
      <c r="BF13" s="526">
        <v>41604</v>
      </c>
      <c r="BG13" s="527" t="s">
        <v>1904</v>
      </c>
      <c r="BH13" s="528" t="s">
        <v>1905</v>
      </c>
      <c r="BI13" s="527" t="s">
        <v>432</v>
      </c>
      <c r="BJ13" s="530"/>
      <c r="BK13" s="530">
        <v>36</v>
      </c>
      <c r="BL13" s="531">
        <v>5405.5</v>
      </c>
      <c r="BM13" s="551">
        <f t="shared" si="9"/>
        <v>28054.54999537508</v>
      </c>
      <c r="BN13" s="533">
        <v>151648870</v>
      </c>
      <c r="BO13" s="531">
        <f t="shared" si="7"/>
        <v>15627787.100000001</v>
      </c>
      <c r="BP13" s="531"/>
      <c r="BQ13" s="531">
        <f t="shared" si="8"/>
        <v>171905658.09999999</v>
      </c>
      <c r="BR13" s="548" t="s">
        <v>633</v>
      </c>
      <c r="BS13" s="584">
        <v>29457.279999999999</v>
      </c>
      <c r="BT13" s="602">
        <f t="shared" si="10"/>
        <v>159231327.03999999</v>
      </c>
      <c r="BU13" s="602">
        <f t="shared" si="11"/>
        <v>7582457.0399999917</v>
      </c>
    </row>
    <row r="14" spans="1:75" x14ac:dyDescent="0.25">
      <c r="A14" s="665">
        <v>41592</v>
      </c>
      <c r="B14" s="431" t="s">
        <v>1779</v>
      </c>
      <c r="C14" s="432" t="s">
        <v>1780</v>
      </c>
      <c r="D14" s="433" t="s">
        <v>469</v>
      </c>
      <c r="E14" s="434" t="s">
        <v>72</v>
      </c>
      <c r="F14" s="434">
        <v>120</v>
      </c>
      <c r="G14" s="433" t="s">
        <v>411</v>
      </c>
      <c r="H14" s="435"/>
      <c r="I14" s="435">
        <v>4</v>
      </c>
      <c r="J14" s="436">
        <v>37.68</v>
      </c>
      <c r="K14" s="441">
        <f t="shared" si="0"/>
        <v>21231.417515923564</v>
      </c>
      <c r="L14" s="438">
        <v>726612</v>
      </c>
      <c r="M14" s="436">
        <f t="shared" si="4"/>
        <v>72661.2</v>
      </c>
      <c r="N14" s="436">
        <f t="shared" si="5"/>
        <v>726.61199999999997</v>
      </c>
      <c r="O14" s="436">
        <f t="shared" si="6"/>
        <v>799999.81199999992</v>
      </c>
      <c r="P14" s="440" t="s">
        <v>848</v>
      </c>
      <c r="T14" s="309">
        <v>41584</v>
      </c>
      <c r="U14" s="310" t="s">
        <v>1765</v>
      </c>
      <c r="V14" s="311" t="s">
        <v>1766</v>
      </c>
      <c r="W14" s="312" t="s">
        <v>436</v>
      </c>
      <c r="X14" s="313" t="s">
        <v>1742</v>
      </c>
      <c r="Y14" s="313">
        <v>80</v>
      </c>
      <c r="Z14" s="312" t="s">
        <v>423</v>
      </c>
      <c r="AA14" s="314"/>
      <c r="AB14" s="314">
        <v>36</v>
      </c>
      <c r="AC14" s="315">
        <v>5430.2</v>
      </c>
      <c r="AD14" s="320">
        <f t="shared" si="12"/>
        <v>30860.004916945971</v>
      </c>
      <c r="AE14" s="317">
        <v>152341817</v>
      </c>
      <c r="AF14" s="315">
        <f t="shared" si="13"/>
        <v>15234181.700000001</v>
      </c>
      <c r="AG14" s="315"/>
      <c r="AH14" s="315">
        <f t="shared" si="14"/>
        <v>167575998.69999999</v>
      </c>
      <c r="AI14" s="318" t="s">
        <v>633</v>
      </c>
      <c r="AM14" s="309">
        <v>41602</v>
      </c>
      <c r="AN14" s="310" t="s">
        <v>1877</v>
      </c>
      <c r="AO14" s="311" t="s">
        <v>1879</v>
      </c>
      <c r="AP14" s="312" t="s">
        <v>487</v>
      </c>
      <c r="AQ14" s="313" t="s">
        <v>1742</v>
      </c>
      <c r="AR14" s="313">
        <v>60</v>
      </c>
      <c r="AS14" s="312" t="s">
        <v>423</v>
      </c>
      <c r="AT14" s="314"/>
      <c r="AU14" s="314">
        <v>36</v>
      </c>
      <c r="AV14" s="315">
        <v>5582.1</v>
      </c>
      <c r="AW14" s="320">
        <f t="shared" si="1"/>
        <v>30860.005087691014</v>
      </c>
      <c r="AX14" s="317">
        <v>156603304</v>
      </c>
      <c r="AY14" s="319">
        <f t="shared" si="2"/>
        <v>15660330.4</v>
      </c>
      <c r="AZ14" s="319"/>
      <c r="BA14" s="315">
        <f t="shared" si="3"/>
        <v>172263634.40000001</v>
      </c>
      <c r="BB14" s="318" t="s">
        <v>633</v>
      </c>
      <c r="BF14" s="526">
        <v>41606</v>
      </c>
      <c r="BG14" s="527" t="s">
        <v>1935</v>
      </c>
      <c r="BH14" s="528" t="s">
        <v>1936</v>
      </c>
      <c r="BI14" s="527" t="s">
        <v>432</v>
      </c>
      <c r="BJ14" s="530"/>
      <c r="BK14" s="530">
        <v>36</v>
      </c>
      <c r="BL14" s="531">
        <v>5507.35</v>
      </c>
      <c r="BM14" s="551">
        <f t="shared" si="9"/>
        <v>28054.550010440591</v>
      </c>
      <c r="BN14" s="533">
        <v>154506226</v>
      </c>
      <c r="BO14" s="531">
        <f t="shared" si="7"/>
        <v>15098678.300000001</v>
      </c>
      <c r="BP14" s="531"/>
      <c r="BQ14" s="531">
        <f t="shared" si="8"/>
        <v>166085461.30000001</v>
      </c>
      <c r="BR14" s="548" t="s">
        <v>633</v>
      </c>
      <c r="BS14" s="584">
        <v>29457.279999999999</v>
      </c>
      <c r="BT14" s="602">
        <f t="shared" si="10"/>
        <v>162231551.00800002</v>
      </c>
      <c r="BU14" s="602">
        <f t="shared" si="11"/>
        <v>7725325.0080000162</v>
      </c>
    </row>
    <row r="15" spans="1:75" x14ac:dyDescent="0.25">
      <c r="A15" s="666">
        <v>41593</v>
      </c>
      <c r="B15" s="448" t="s">
        <v>1783</v>
      </c>
      <c r="C15" s="449" t="s">
        <v>1781</v>
      </c>
      <c r="D15" s="450" t="s">
        <v>515</v>
      </c>
      <c r="E15" s="451" t="s">
        <v>73</v>
      </c>
      <c r="F15" s="451">
        <v>96</v>
      </c>
      <c r="G15" s="450" t="s">
        <v>882</v>
      </c>
      <c r="H15" s="452">
        <v>24</v>
      </c>
      <c r="I15" s="452"/>
      <c r="J15" s="453">
        <v>771.84</v>
      </c>
      <c r="K15" s="454">
        <f t="shared" si="0"/>
        <v>26974.5</v>
      </c>
      <c r="L15" s="455">
        <v>18910080</v>
      </c>
      <c r="M15" s="453">
        <f t="shared" si="4"/>
        <v>1891008</v>
      </c>
      <c r="N15" s="453">
        <f t="shared" si="5"/>
        <v>18910.080000000002</v>
      </c>
      <c r="O15" s="453">
        <f t="shared" si="6"/>
        <v>20819998.079999998</v>
      </c>
      <c r="P15" s="456" t="s">
        <v>1782</v>
      </c>
      <c r="T15" s="309">
        <v>41584</v>
      </c>
      <c r="U15" s="310" t="s">
        <v>1767</v>
      </c>
      <c r="V15" s="311" t="s">
        <v>1768</v>
      </c>
      <c r="W15" s="312" t="s">
        <v>436</v>
      </c>
      <c r="X15" s="313" t="s">
        <v>1742</v>
      </c>
      <c r="Y15" s="313">
        <v>80</v>
      </c>
      <c r="Z15" s="312" t="s">
        <v>423</v>
      </c>
      <c r="AA15" s="314"/>
      <c r="AB15" s="314">
        <v>36</v>
      </c>
      <c r="AC15" s="315">
        <v>5361.1</v>
      </c>
      <c r="AD15" s="320">
        <f t="shared" si="12"/>
        <v>30860.004998974091</v>
      </c>
      <c r="AE15" s="317">
        <v>150403248</v>
      </c>
      <c r="AF15" s="315">
        <f t="shared" si="13"/>
        <v>15040324.800000001</v>
      </c>
      <c r="AG15" s="315"/>
      <c r="AH15" s="315">
        <f t="shared" si="14"/>
        <v>165443572.80000001</v>
      </c>
      <c r="AI15" s="318" t="s">
        <v>633</v>
      </c>
      <c r="AM15" s="309">
        <v>41602</v>
      </c>
      <c r="AN15" s="310" t="s">
        <v>1880</v>
      </c>
      <c r="AO15" s="311" t="s">
        <v>1881</v>
      </c>
      <c r="AP15" s="312" t="s">
        <v>487</v>
      </c>
      <c r="AQ15" s="313" t="s">
        <v>1742</v>
      </c>
      <c r="AR15" s="313">
        <v>60</v>
      </c>
      <c r="AS15" s="312" t="s">
        <v>423</v>
      </c>
      <c r="AT15" s="314"/>
      <c r="AU15" s="314">
        <v>36</v>
      </c>
      <c r="AV15" s="315">
        <v>5837.75</v>
      </c>
      <c r="AW15" s="320">
        <f t="shared" si="1"/>
        <v>30860.004950537452</v>
      </c>
      <c r="AX15" s="317">
        <v>163775449</v>
      </c>
      <c r="AY15" s="319">
        <f t="shared" si="2"/>
        <v>16377544.9</v>
      </c>
      <c r="AZ15" s="319"/>
      <c r="BA15" s="315">
        <f t="shared" si="3"/>
        <v>180152993.90000001</v>
      </c>
      <c r="BB15" s="318" t="s">
        <v>633</v>
      </c>
      <c r="BF15" s="526">
        <v>41606</v>
      </c>
      <c r="BG15" s="527" t="s">
        <v>1937</v>
      </c>
      <c r="BH15" s="528" t="s">
        <v>1938</v>
      </c>
      <c r="BI15" s="527" t="s">
        <v>432</v>
      </c>
      <c r="BJ15" s="530"/>
      <c r="BK15" s="530">
        <v>36</v>
      </c>
      <c r="BL15" s="531">
        <v>5570.5</v>
      </c>
      <c r="BM15" s="551">
        <f t="shared" si="9"/>
        <v>28054.550040391347</v>
      </c>
      <c r="BN15" s="533">
        <v>156277871</v>
      </c>
      <c r="BO15" s="531">
        <f t="shared" si="7"/>
        <v>15579252.700000001</v>
      </c>
      <c r="BP15" s="531"/>
      <c r="BQ15" s="531">
        <f t="shared" si="8"/>
        <v>171371779.69999999</v>
      </c>
      <c r="BR15" s="548" t="s">
        <v>633</v>
      </c>
      <c r="BS15" s="584">
        <v>29457.279999999999</v>
      </c>
      <c r="BT15" s="602">
        <f t="shared" si="10"/>
        <v>164091778.23999998</v>
      </c>
      <c r="BU15" s="602">
        <f t="shared" si="11"/>
        <v>7813907.2399999797</v>
      </c>
    </row>
    <row r="16" spans="1:75" x14ac:dyDescent="0.25">
      <c r="A16" s="666">
        <v>41593</v>
      </c>
      <c r="B16" s="448" t="s">
        <v>1783</v>
      </c>
      <c r="C16" s="449" t="s">
        <v>1781</v>
      </c>
      <c r="D16" s="450" t="s">
        <v>515</v>
      </c>
      <c r="E16" s="451" t="s">
        <v>73</v>
      </c>
      <c r="F16" s="451">
        <v>96</v>
      </c>
      <c r="G16" s="450" t="s">
        <v>1745</v>
      </c>
      <c r="H16" s="452">
        <v>2</v>
      </c>
      <c r="I16" s="452"/>
      <c r="J16" s="453">
        <v>44.36</v>
      </c>
      <c r="K16" s="454">
        <f t="shared" si="0"/>
        <v>26974.5</v>
      </c>
      <c r="L16" s="455">
        <v>1086820</v>
      </c>
      <c r="M16" s="453">
        <f t="shared" si="4"/>
        <v>108682</v>
      </c>
      <c r="N16" s="453">
        <f t="shared" si="5"/>
        <v>1086.82</v>
      </c>
      <c r="O16" s="453">
        <f t="shared" si="6"/>
        <v>1196588.82</v>
      </c>
      <c r="P16" s="456" t="s">
        <v>1782</v>
      </c>
      <c r="T16" s="309">
        <v>41588</v>
      </c>
      <c r="U16" s="310" t="s">
        <v>1798</v>
      </c>
      <c r="V16" s="311" t="s">
        <v>1799</v>
      </c>
      <c r="W16" s="312" t="s">
        <v>436</v>
      </c>
      <c r="X16" s="313" t="s">
        <v>1742</v>
      </c>
      <c r="Y16" s="313">
        <v>60</v>
      </c>
      <c r="Z16" s="312" t="s">
        <v>423</v>
      </c>
      <c r="AA16" s="314"/>
      <c r="AB16" s="314">
        <v>36</v>
      </c>
      <c r="AC16" s="315">
        <v>5514.2</v>
      </c>
      <c r="AD16" s="320">
        <f t="shared" si="12"/>
        <v>30860.005077799138</v>
      </c>
      <c r="AE16" s="317">
        <v>154698400</v>
      </c>
      <c r="AF16" s="315">
        <f t="shared" si="13"/>
        <v>15469840</v>
      </c>
      <c r="AG16" s="315"/>
      <c r="AH16" s="315">
        <f t="shared" si="14"/>
        <v>170168240</v>
      </c>
      <c r="AI16" s="318" t="s">
        <v>633</v>
      </c>
      <c r="AM16" s="309">
        <v>41603</v>
      </c>
      <c r="AN16" s="310" t="s">
        <v>1890</v>
      </c>
      <c r="AO16" s="311" t="s">
        <v>1891</v>
      </c>
      <c r="AP16" s="312" t="s">
        <v>487</v>
      </c>
      <c r="AQ16" s="313" t="s">
        <v>1742</v>
      </c>
      <c r="AR16" s="313">
        <v>60</v>
      </c>
      <c r="AS16" s="312" t="s">
        <v>423</v>
      </c>
      <c r="AT16" s="314"/>
      <c r="AU16" s="314">
        <v>36</v>
      </c>
      <c r="AV16" s="315">
        <v>5731.55</v>
      </c>
      <c r="AW16" s="320">
        <f t="shared" si="1"/>
        <v>30860.004989924193</v>
      </c>
      <c r="AX16" s="317">
        <v>160796056</v>
      </c>
      <c r="AY16" s="319">
        <f t="shared" si="2"/>
        <v>16079605.600000001</v>
      </c>
      <c r="AZ16" s="319"/>
      <c r="BA16" s="315">
        <f t="shared" si="3"/>
        <v>176875661.59999999</v>
      </c>
      <c r="BB16" s="318" t="s">
        <v>633</v>
      </c>
      <c r="BF16" s="526">
        <v>41606</v>
      </c>
      <c r="BG16" s="527" t="s">
        <v>1939</v>
      </c>
      <c r="BH16" s="528" t="s">
        <v>1940</v>
      </c>
      <c r="BI16" s="527" t="s">
        <v>432</v>
      </c>
      <c r="BJ16" s="530"/>
      <c r="BK16" s="530">
        <v>36</v>
      </c>
      <c r="BL16" s="531">
        <v>5381.9</v>
      </c>
      <c r="BM16" s="551">
        <f t="shared" si="9"/>
        <v>28054.550065961837</v>
      </c>
      <c r="BN16" s="533">
        <v>150986783</v>
      </c>
      <c r="BO16" s="531">
        <f t="shared" si="7"/>
        <v>14580651</v>
      </c>
      <c r="BP16" s="531"/>
      <c r="BQ16" s="531">
        <f t="shared" si="8"/>
        <v>160387161</v>
      </c>
      <c r="BR16" s="548" t="s">
        <v>633</v>
      </c>
      <c r="BS16" s="584">
        <v>29457.279999999999</v>
      </c>
      <c r="BT16" s="602">
        <f t="shared" si="10"/>
        <v>158536135.23199999</v>
      </c>
      <c r="BU16" s="602">
        <f t="shared" si="11"/>
        <v>7549352.2319999933</v>
      </c>
    </row>
    <row r="17" spans="1:73" x14ac:dyDescent="0.25">
      <c r="A17" s="666">
        <v>41593</v>
      </c>
      <c r="B17" s="448" t="s">
        <v>1784</v>
      </c>
      <c r="C17" s="449" t="s">
        <v>1785</v>
      </c>
      <c r="D17" s="450" t="s">
        <v>493</v>
      </c>
      <c r="E17" s="451" t="s">
        <v>1744</v>
      </c>
      <c r="F17" s="451">
        <v>125</v>
      </c>
      <c r="G17" s="450" t="s">
        <v>407</v>
      </c>
      <c r="H17" s="452"/>
      <c r="I17" s="452">
        <v>30</v>
      </c>
      <c r="J17" s="453">
        <v>2501.3000000000002</v>
      </c>
      <c r="K17" s="454">
        <f t="shared" si="0"/>
        <v>24500.002389957219</v>
      </c>
      <c r="L17" s="455">
        <v>55660178</v>
      </c>
      <c r="M17" s="453">
        <f t="shared" si="4"/>
        <v>5566017.8000000007</v>
      </c>
      <c r="N17" s="453">
        <f t="shared" si="5"/>
        <v>55660.178</v>
      </c>
      <c r="O17" s="453">
        <f t="shared" si="6"/>
        <v>61281855.978</v>
      </c>
      <c r="P17" s="456" t="s">
        <v>329</v>
      </c>
      <c r="T17" s="309">
        <v>41588</v>
      </c>
      <c r="U17" s="310" t="s">
        <v>1801</v>
      </c>
      <c r="V17" s="311" t="s">
        <v>1802</v>
      </c>
      <c r="W17" s="312" t="s">
        <v>436</v>
      </c>
      <c r="X17" s="313" t="s">
        <v>1742</v>
      </c>
      <c r="Y17" s="313">
        <v>60</v>
      </c>
      <c r="Z17" s="312" t="s">
        <v>423</v>
      </c>
      <c r="AA17" s="314"/>
      <c r="AB17" s="314">
        <v>36</v>
      </c>
      <c r="AC17" s="315">
        <v>5569.05</v>
      </c>
      <c r="AD17" s="320">
        <f t="shared" si="12"/>
        <v>30860.005063700275</v>
      </c>
      <c r="AE17" s="317">
        <v>156237192</v>
      </c>
      <c r="AF17" s="315">
        <f t="shared" si="13"/>
        <v>15623719.200000001</v>
      </c>
      <c r="AG17" s="315"/>
      <c r="AH17" s="315">
        <f t="shared" si="14"/>
        <v>171860911.19999999</v>
      </c>
      <c r="AI17" s="318" t="s">
        <v>633</v>
      </c>
      <c r="AM17" s="309">
        <v>41603</v>
      </c>
      <c r="AN17" s="310" t="s">
        <v>1892</v>
      </c>
      <c r="AO17" s="311" t="s">
        <v>1893</v>
      </c>
      <c r="AP17" s="312" t="s">
        <v>487</v>
      </c>
      <c r="AQ17" s="313" t="s">
        <v>1742</v>
      </c>
      <c r="AR17" s="313">
        <v>60</v>
      </c>
      <c r="AS17" s="312" t="s">
        <v>423</v>
      </c>
      <c r="AT17" s="314"/>
      <c r="AU17" s="314">
        <v>36</v>
      </c>
      <c r="AV17" s="315">
        <v>5734.8</v>
      </c>
      <c r="AW17" s="320">
        <f t="shared" si="1"/>
        <v>30860.004934784127</v>
      </c>
      <c r="AX17" s="317">
        <v>160887233</v>
      </c>
      <c r="AY17" s="319">
        <f t="shared" si="2"/>
        <v>16088723.300000001</v>
      </c>
      <c r="AZ17" s="319"/>
      <c r="BA17" s="315">
        <f t="shared" si="3"/>
        <v>176975956.30000001</v>
      </c>
      <c r="BB17" s="318" t="s">
        <v>633</v>
      </c>
      <c r="BF17" s="526">
        <v>41607</v>
      </c>
      <c r="BG17" s="527" t="s">
        <v>1955</v>
      </c>
      <c r="BH17" s="528" t="s">
        <v>1956</v>
      </c>
      <c r="BI17" s="527" t="s">
        <v>432</v>
      </c>
      <c r="BJ17" s="530"/>
      <c r="BK17" s="530">
        <v>36</v>
      </c>
      <c r="BL17" s="531">
        <v>5553.2</v>
      </c>
      <c r="BM17" s="551">
        <f t="shared" si="9"/>
        <v>28054.54998919542</v>
      </c>
      <c r="BN17" s="533">
        <v>155792527</v>
      </c>
      <c r="BO17" s="531">
        <f t="shared" si="7"/>
        <v>15472084.300000001</v>
      </c>
      <c r="BP17" s="531"/>
      <c r="BQ17" s="531">
        <f t="shared" si="8"/>
        <v>170192927.30000001</v>
      </c>
      <c r="BR17" s="548" t="s">
        <v>633</v>
      </c>
      <c r="BS17" s="584">
        <v>29457.279999999999</v>
      </c>
      <c r="BT17" s="602">
        <f t="shared" si="10"/>
        <v>163582167.29599997</v>
      </c>
      <c r="BU17" s="602">
        <f t="shared" si="11"/>
        <v>7789640.295999974</v>
      </c>
    </row>
    <row r="18" spans="1:73" x14ac:dyDescent="0.25">
      <c r="A18" s="666">
        <v>41593</v>
      </c>
      <c r="B18" s="448" t="s">
        <v>1791</v>
      </c>
      <c r="C18" s="449" t="s">
        <v>1786</v>
      </c>
      <c r="D18" s="450" t="s">
        <v>471</v>
      </c>
      <c r="E18" s="451" t="s">
        <v>521</v>
      </c>
      <c r="F18" s="451">
        <v>230</v>
      </c>
      <c r="G18" s="450" t="s">
        <v>344</v>
      </c>
      <c r="H18" s="452">
        <v>0.75</v>
      </c>
      <c r="I18" s="452"/>
      <c r="J18" s="453">
        <v>56.06</v>
      </c>
      <c r="K18" s="454">
        <f t="shared" si="0"/>
        <v>48664.2</v>
      </c>
      <c r="L18" s="455">
        <v>2477852</v>
      </c>
      <c r="M18" s="453">
        <f t="shared" si="4"/>
        <v>247785.2</v>
      </c>
      <c r="N18" s="453">
        <f t="shared" si="5"/>
        <v>2477.8519999999999</v>
      </c>
      <c r="O18" s="453">
        <f t="shared" si="6"/>
        <v>2728115.0520000001</v>
      </c>
      <c r="P18" s="456" t="s">
        <v>1787</v>
      </c>
      <c r="T18" s="309">
        <v>41588</v>
      </c>
      <c r="U18" s="310" t="s">
        <v>1803</v>
      </c>
      <c r="V18" s="311" t="s">
        <v>1804</v>
      </c>
      <c r="W18" s="312" t="s">
        <v>436</v>
      </c>
      <c r="X18" s="313" t="s">
        <v>1742</v>
      </c>
      <c r="Y18" s="313">
        <v>60</v>
      </c>
      <c r="Z18" s="312" t="s">
        <v>423</v>
      </c>
      <c r="AA18" s="314"/>
      <c r="AB18" s="314">
        <v>36</v>
      </c>
      <c r="AC18" s="315">
        <v>5391.45</v>
      </c>
      <c r="AD18" s="320">
        <f t="shared" si="12"/>
        <v>30860.00508212077</v>
      </c>
      <c r="AE18" s="317">
        <v>151254704</v>
      </c>
      <c r="AF18" s="315">
        <f t="shared" si="13"/>
        <v>15125470.4</v>
      </c>
      <c r="AG18" s="315"/>
      <c r="AH18" s="315">
        <f t="shared" si="14"/>
        <v>166380174.40000001</v>
      </c>
      <c r="AI18" s="318" t="s">
        <v>633</v>
      </c>
      <c r="AM18" s="309">
        <v>41604</v>
      </c>
      <c r="AN18" s="310" t="s">
        <v>1896</v>
      </c>
      <c r="AO18" s="311" t="s">
        <v>1897</v>
      </c>
      <c r="AP18" s="312" t="s">
        <v>487</v>
      </c>
      <c r="AQ18" s="313" t="s">
        <v>1742</v>
      </c>
      <c r="AR18" s="313">
        <v>60</v>
      </c>
      <c r="AS18" s="312" t="s">
        <v>423</v>
      </c>
      <c r="AT18" s="314"/>
      <c r="AU18" s="314">
        <v>10</v>
      </c>
      <c r="AV18" s="315">
        <v>1613.8</v>
      </c>
      <c r="AW18" s="320">
        <f t="shared" si="1"/>
        <v>30860.005143140417</v>
      </c>
      <c r="AX18" s="317">
        <v>45274433</v>
      </c>
      <c r="AY18" s="319">
        <f t="shared" si="2"/>
        <v>4527443.3</v>
      </c>
      <c r="AZ18" s="319"/>
      <c r="BA18" s="315">
        <f t="shared" si="3"/>
        <v>49801876.299999997</v>
      </c>
      <c r="BB18" s="318" t="s">
        <v>633</v>
      </c>
      <c r="BF18" s="526">
        <v>41607</v>
      </c>
      <c r="BG18" s="527" t="s">
        <v>1957</v>
      </c>
      <c r="BH18" s="528" t="s">
        <v>1958</v>
      </c>
      <c r="BI18" s="527" t="s">
        <v>432</v>
      </c>
      <c r="BJ18" s="530"/>
      <c r="BK18" s="530">
        <v>36</v>
      </c>
      <c r="BL18" s="531">
        <v>5197.25</v>
      </c>
      <c r="BM18" s="551">
        <f t="shared" si="9"/>
        <v>28054.550002405118</v>
      </c>
      <c r="BN18" s="533">
        <v>145806510</v>
      </c>
      <c r="BO18" s="531">
        <f t="shared" si="7"/>
        <v>14931753.700000001</v>
      </c>
      <c r="BP18" s="531"/>
      <c r="BQ18" s="531">
        <f t="shared" si="8"/>
        <v>164249290.69999999</v>
      </c>
      <c r="BR18" s="548" t="s">
        <v>633</v>
      </c>
      <c r="BS18" s="584">
        <v>29457.279999999999</v>
      </c>
      <c r="BT18" s="602">
        <f t="shared" si="10"/>
        <v>153096848.47999999</v>
      </c>
      <c r="BU18" s="602">
        <f t="shared" si="11"/>
        <v>7290338.4799999893</v>
      </c>
    </row>
    <row r="19" spans="1:73" x14ac:dyDescent="0.25">
      <c r="A19" s="666">
        <v>41593</v>
      </c>
      <c r="B19" s="448" t="s">
        <v>1792</v>
      </c>
      <c r="C19" s="449" t="s">
        <v>1793</v>
      </c>
      <c r="D19" s="450" t="s">
        <v>473</v>
      </c>
      <c r="E19" s="451" t="s">
        <v>1744</v>
      </c>
      <c r="F19" s="451">
        <v>125</v>
      </c>
      <c r="G19" s="450" t="s">
        <v>1118</v>
      </c>
      <c r="H19" s="452">
        <v>1</v>
      </c>
      <c r="I19" s="452"/>
      <c r="J19" s="453">
        <v>10.31</v>
      </c>
      <c r="K19" s="454">
        <f t="shared" si="0"/>
        <v>33030</v>
      </c>
      <c r="L19" s="455">
        <v>309300</v>
      </c>
      <c r="M19" s="453">
        <f t="shared" si="4"/>
        <v>30930</v>
      </c>
      <c r="N19" s="453">
        <f t="shared" si="5"/>
        <v>309.3</v>
      </c>
      <c r="O19" s="453">
        <f t="shared" si="6"/>
        <v>340539.3</v>
      </c>
      <c r="P19" s="456" t="s">
        <v>1788</v>
      </c>
      <c r="T19" s="309">
        <v>41588</v>
      </c>
      <c r="U19" s="310" t="s">
        <v>1805</v>
      </c>
      <c r="V19" s="311" t="s">
        <v>1806</v>
      </c>
      <c r="W19" s="312" t="s">
        <v>436</v>
      </c>
      <c r="X19" s="313" t="s">
        <v>1742</v>
      </c>
      <c r="Y19" s="313">
        <v>60</v>
      </c>
      <c r="Z19" s="312" t="s">
        <v>423</v>
      </c>
      <c r="AA19" s="314"/>
      <c r="AB19" s="314">
        <v>36</v>
      </c>
      <c r="AC19" s="315">
        <v>3841.74</v>
      </c>
      <c r="AD19" s="320">
        <f t="shared" si="12"/>
        <v>30860.005023765276</v>
      </c>
      <c r="AE19" s="317">
        <v>107778287</v>
      </c>
      <c r="AF19" s="315">
        <f t="shared" si="13"/>
        <v>10777828.700000001</v>
      </c>
      <c r="AG19" s="315"/>
      <c r="AH19" s="315">
        <f t="shared" si="14"/>
        <v>118556115.7</v>
      </c>
      <c r="AI19" s="318" t="s">
        <v>633</v>
      </c>
      <c r="AM19" s="309">
        <v>41604</v>
      </c>
      <c r="AN19" s="310" t="s">
        <v>1898</v>
      </c>
      <c r="AO19" s="311" t="s">
        <v>1899</v>
      </c>
      <c r="AP19" s="312" t="s">
        <v>487</v>
      </c>
      <c r="AQ19" s="313" t="s">
        <v>1742</v>
      </c>
      <c r="AR19" s="313">
        <v>60</v>
      </c>
      <c r="AS19" s="312" t="s">
        <v>423</v>
      </c>
      <c r="AT19" s="314"/>
      <c r="AU19" s="314">
        <v>37</v>
      </c>
      <c r="AV19" s="315">
        <v>5829.73</v>
      </c>
      <c r="AW19" s="320">
        <f t="shared" si="1"/>
        <v>30860.005043115209</v>
      </c>
      <c r="AX19" s="317">
        <v>163550452</v>
      </c>
      <c r="AY19" s="319">
        <f t="shared" si="2"/>
        <v>16355045.200000001</v>
      </c>
      <c r="AZ19" s="319"/>
      <c r="BA19" s="315">
        <f t="shared" si="3"/>
        <v>179905497.19999999</v>
      </c>
      <c r="BB19" s="318" t="s">
        <v>633</v>
      </c>
      <c r="BF19" s="526">
        <v>41607</v>
      </c>
      <c r="BG19" s="527" t="s">
        <v>1959</v>
      </c>
      <c r="BH19" s="528" t="s">
        <v>1960</v>
      </c>
      <c r="BI19" s="527" t="s">
        <v>432</v>
      </c>
      <c r="BJ19" s="530"/>
      <c r="BK19" s="530">
        <v>36</v>
      </c>
      <c r="BL19" s="531">
        <v>5515</v>
      </c>
      <c r="BM19" s="551">
        <f t="shared" si="9"/>
        <v>28054.549954669084</v>
      </c>
      <c r="BN19" s="533">
        <v>154720843</v>
      </c>
      <c r="BO19" s="531">
        <f t="shared" si="7"/>
        <v>748074.60000000009</v>
      </c>
      <c r="BP19" s="531"/>
      <c r="BQ19" s="531">
        <f t="shared" si="8"/>
        <v>8228820.5999999996</v>
      </c>
      <c r="BR19" s="548" t="s">
        <v>633</v>
      </c>
      <c r="BS19" s="584">
        <v>29457.279999999999</v>
      </c>
      <c r="BT19" s="602">
        <f t="shared" si="10"/>
        <v>162456899.19999999</v>
      </c>
      <c r="BU19" s="602">
        <f t="shared" si="11"/>
        <v>7736056.1999999881</v>
      </c>
    </row>
    <row r="20" spans="1:73" x14ac:dyDescent="0.25">
      <c r="A20" s="666">
        <v>41596</v>
      </c>
      <c r="B20" s="448" t="s">
        <v>1794</v>
      </c>
      <c r="C20" s="449" t="s">
        <v>1795</v>
      </c>
      <c r="D20" s="450" t="s">
        <v>495</v>
      </c>
      <c r="E20" s="451" t="s">
        <v>1744</v>
      </c>
      <c r="F20" s="451">
        <v>125</v>
      </c>
      <c r="G20" s="450" t="s">
        <v>407</v>
      </c>
      <c r="H20" s="452"/>
      <c r="I20" s="452">
        <v>2</v>
      </c>
      <c r="J20" s="453">
        <v>204.05</v>
      </c>
      <c r="K20" s="454">
        <f t="shared" si="0"/>
        <v>28075.5</v>
      </c>
      <c r="L20" s="455">
        <v>5203275</v>
      </c>
      <c r="M20" s="453">
        <f t="shared" si="4"/>
        <v>520327.5</v>
      </c>
      <c r="N20" s="453">
        <f t="shared" si="5"/>
        <v>5203.2750000000005</v>
      </c>
      <c r="O20" s="453">
        <f t="shared" si="6"/>
        <v>5728805.7750000004</v>
      </c>
      <c r="P20" s="456" t="s">
        <v>1789</v>
      </c>
      <c r="T20" s="309">
        <v>41602</v>
      </c>
      <c r="U20" s="310" t="s">
        <v>1877</v>
      </c>
      <c r="V20" s="311" t="s">
        <v>1879</v>
      </c>
      <c r="W20" s="312" t="s">
        <v>487</v>
      </c>
      <c r="X20" s="313" t="s">
        <v>1742</v>
      </c>
      <c r="Y20" s="313">
        <v>60</v>
      </c>
      <c r="Z20" s="312" t="s">
        <v>423</v>
      </c>
      <c r="AA20" s="314"/>
      <c r="AB20" s="314">
        <v>36</v>
      </c>
      <c r="AC20" s="315">
        <v>5582.1</v>
      </c>
      <c r="AD20" s="320">
        <f t="shared" si="12"/>
        <v>30860.005087691014</v>
      </c>
      <c r="AE20" s="317">
        <v>156603304</v>
      </c>
      <c r="AF20" s="315">
        <f t="shared" si="13"/>
        <v>15660330.4</v>
      </c>
      <c r="AG20" s="315"/>
      <c r="AH20" s="315">
        <f t="shared" si="14"/>
        <v>172263634.40000001</v>
      </c>
      <c r="AI20" s="318" t="s">
        <v>633</v>
      </c>
      <c r="AM20" s="309">
        <v>41604</v>
      </c>
      <c r="AN20" s="310" t="s">
        <v>1900</v>
      </c>
      <c r="AO20" s="311" t="s">
        <v>1901</v>
      </c>
      <c r="AP20" s="312" t="s">
        <v>487</v>
      </c>
      <c r="AQ20" s="313" t="s">
        <v>1742</v>
      </c>
      <c r="AR20" s="313">
        <v>60</v>
      </c>
      <c r="AS20" s="312" t="s">
        <v>423</v>
      </c>
      <c r="AT20" s="314"/>
      <c r="AU20" s="314">
        <v>24</v>
      </c>
      <c r="AV20" s="315">
        <v>3810</v>
      </c>
      <c r="AW20" s="320">
        <f t="shared" si="1"/>
        <v>30860.005144356957</v>
      </c>
      <c r="AX20" s="317">
        <v>106887836</v>
      </c>
      <c r="AY20" s="319">
        <f t="shared" si="2"/>
        <v>10688783.600000001</v>
      </c>
      <c r="AZ20" s="319"/>
      <c r="BA20" s="315">
        <f t="shared" si="3"/>
        <v>117576619.59999999</v>
      </c>
      <c r="BB20" s="318" t="s">
        <v>633</v>
      </c>
      <c r="BF20" s="526">
        <v>41607</v>
      </c>
      <c r="BG20" s="527" t="s">
        <v>1961</v>
      </c>
      <c r="BH20" s="528" t="s">
        <v>1962</v>
      </c>
      <c r="BI20" s="527" t="s">
        <v>432</v>
      </c>
      <c r="BJ20" s="530"/>
      <c r="BK20" s="530">
        <v>34</v>
      </c>
      <c r="BL20" s="531">
        <v>5322.4</v>
      </c>
      <c r="BM20" s="551">
        <f t="shared" si="9"/>
        <v>28054.550015030814</v>
      </c>
      <c r="BN20" s="533">
        <v>149317537</v>
      </c>
      <c r="BO20" s="531">
        <f t="shared" si="7"/>
        <v>15128977.200000001</v>
      </c>
      <c r="BP20" s="531"/>
      <c r="BQ20" s="531">
        <f t="shared" si="8"/>
        <v>166418749.19999999</v>
      </c>
      <c r="BR20" s="548" t="s">
        <v>633</v>
      </c>
      <c r="BS20" s="584">
        <v>29457.279999999999</v>
      </c>
      <c r="BT20" s="602">
        <f t="shared" si="10"/>
        <v>156783427.072</v>
      </c>
      <c r="BU20" s="602">
        <f t="shared" si="11"/>
        <v>7465890.0719999969</v>
      </c>
    </row>
    <row r="21" spans="1:73" x14ac:dyDescent="0.25">
      <c r="A21" s="666">
        <v>41597</v>
      </c>
      <c r="B21" s="448" t="s">
        <v>1796</v>
      </c>
      <c r="C21" s="449" t="s">
        <v>1797</v>
      </c>
      <c r="D21" s="450" t="s">
        <v>477</v>
      </c>
      <c r="E21" s="451" t="s">
        <v>1776</v>
      </c>
      <c r="F21" s="451">
        <v>70</v>
      </c>
      <c r="G21" s="450" t="s">
        <v>1777</v>
      </c>
      <c r="H21" s="452"/>
      <c r="I21" s="452">
        <v>20</v>
      </c>
      <c r="J21" s="453">
        <v>3273.55</v>
      </c>
      <c r="K21" s="454">
        <f t="shared" si="0"/>
        <v>24673.410168166058</v>
      </c>
      <c r="L21" s="455">
        <v>73360256</v>
      </c>
      <c r="M21" s="453">
        <f t="shared" si="4"/>
        <v>7336025.6000000006</v>
      </c>
      <c r="N21" s="453">
        <f t="shared" si="5"/>
        <v>73360.256000000008</v>
      </c>
      <c r="O21" s="453">
        <f t="shared" si="6"/>
        <v>80769641.855999991</v>
      </c>
      <c r="P21" s="456" t="s">
        <v>1725</v>
      </c>
      <c r="T21" s="309">
        <v>41602</v>
      </c>
      <c r="U21" s="310" t="s">
        <v>1880</v>
      </c>
      <c r="V21" s="311" t="s">
        <v>1881</v>
      </c>
      <c r="W21" s="312" t="s">
        <v>487</v>
      </c>
      <c r="X21" s="313" t="s">
        <v>1742</v>
      </c>
      <c r="Y21" s="313">
        <v>60</v>
      </c>
      <c r="Z21" s="312" t="s">
        <v>423</v>
      </c>
      <c r="AA21" s="314"/>
      <c r="AB21" s="314">
        <v>36</v>
      </c>
      <c r="AC21" s="315">
        <v>5837.75</v>
      </c>
      <c r="AD21" s="320">
        <f t="shared" si="12"/>
        <v>30860.004950537452</v>
      </c>
      <c r="AE21" s="317">
        <v>163775449</v>
      </c>
      <c r="AF21" s="315">
        <f t="shared" si="13"/>
        <v>16377544.9</v>
      </c>
      <c r="AG21" s="315"/>
      <c r="AH21" s="315">
        <f t="shared" si="14"/>
        <v>180152993.90000001</v>
      </c>
      <c r="AI21" s="318" t="s">
        <v>633</v>
      </c>
      <c r="AM21" s="309">
        <v>41605</v>
      </c>
      <c r="AN21" s="310" t="s">
        <v>1931</v>
      </c>
      <c r="AO21" s="311" t="s">
        <v>1932</v>
      </c>
      <c r="AP21" s="312" t="s">
        <v>487</v>
      </c>
      <c r="AQ21" s="313" t="s">
        <v>1742</v>
      </c>
      <c r="AR21" s="313">
        <v>60</v>
      </c>
      <c r="AS21" s="312" t="s">
        <v>423</v>
      </c>
      <c r="AT21" s="314"/>
      <c r="AU21" s="314">
        <v>36</v>
      </c>
      <c r="AV21" s="315">
        <v>5734.9</v>
      </c>
      <c r="AW21" s="320">
        <f t="shared" si="1"/>
        <v>30860.005039320655</v>
      </c>
      <c r="AX21" s="317">
        <v>160890039</v>
      </c>
      <c r="AY21" s="319">
        <f t="shared" si="2"/>
        <v>16089003.9</v>
      </c>
      <c r="AZ21" s="319"/>
      <c r="BA21" s="315">
        <f t="shared" si="3"/>
        <v>176979042.90000001</v>
      </c>
      <c r="BB21" s="318" t="s">
        <v>633</v>
      </c>
      <c r="BF21" s="526">
        <v>41607</v>
      </c>
      <c r="BG21" s="527" t="s">
        <v>1963</v>
      </c>
      <c r="BH21" s="528" t="s">
        <v>1964</v>
      </c>
      <c r="BI21" s="527" t="s">
        <v>537</v>
      </c>
      <c r="BJ21" s="530"/>
      <c r="BK21" s="530">
        <v>2</v>
      </c>
      <c r="BL21" s="531">
        <v>266.64999999999998</v>
      </c>
      <c r="BM21" s="551">
        <f t="shared" si="9"/>
        <v>28054.55090943184</v>
      </c>
      <c r="BN21" s="533">
        <v>7480746</v>
      </c>
      <c r="BO21" s="531">
        <f t="shared" si="7"/>
        <v>7511465.5</v>
      </c>
      <c r="BP21" s="531"/>
      <c r="BQ21" s="531">
        <f t="shared" si="8"/>
        <v>82626120.5</v>
      </c>
      <c r="BR21" s="548" t="s">
        <v>633</v>
      </c>
      <c r="BS21" s="584">
        <v>29457.279999999999</v>
      </c>
      <c r="BT21" s="602">
        <f t="shared" si="10"/>
        <v>7854783.7119999994</v>
      </c>
      <c r="BU21" s="602">
        <f t="shared" si="11"/>
        <v>374037.71199999936</v>
      </c>
    </row>
    <row r="22" spans="1:73" x14ac:dyDescent="0.25">
      <c r="A22" s="666">
        <v>41598</v>
      </c>
      <c r="B22" s="448" t="s">
        <v>1846</v>
      </c>
      <c r="C22" s="449" t="s">
        <v>1847</v>
      </c>
      <c r="D22" s="450" t="s">
        <v>479</v>
      </c>
      <c r="E22" s="451" t="s">
        <v>22</v>
      </c>
      <c r="F22" s="451">
        <v>130</v>
      </c>
      <c r="G22" s="450" t="s">
        <v>407</v>
      </c>
      <c r="H22" s="452"/>
      <c r="I22" s="452">
        <v>7</v>
      </c>
      <c r="J22" s="453">
        <v>651.6</v>
      </c>
      <c r="K22" s="454">
        <f t="shared" si="0"/>
        <v>24500.002499999999</v>
      </c>
      <c r="L22" s="455">
        <v>14499729</v>
      </c>
      <c r="M22" s="453">
        <f t="shared" si="4"/>
        <v>1449972.9000000001</v>
      </c>
      <c r="N22" s="453">
        <f t="shared" si="5"/>
        <v>14499.729000000001</v>
      </c>
      <c r="O22" s="453">
        <f t="shared" si="6"/>
        <v>15964201.629000001</v>
      </c>
      <c r="P22" s="456" t="s">
        <v>329</v>
      </c>
      <c r="T22" s="309">
        <v>41602</v>
      </c>
      <c r="U22" s="310" t="s">
        <v>1882</v>
      </c>
      <c r="V22" s="311" t="s">
        <v>1883</v>
      </c>
      <c r="W22" s="312" t="s">
        <v>487</v>
      </c>
      <c r="X22" s="313" t="s">
        <v>1742</v>
      </c>
      <c r="Y22" s="313">
        <v>60</v>
      </c>
      <c r="Z22" s="312" t="s">
        <v>420</v>
      </c>
      <c r="AA22" s="314"/>
      <c r="AB22" s="314">
        <v>32</v>
      </c>
      <c r="AC22" s="315">
        <v>6391.05</v>
      </c>
      <c r="AD22" s="320">
        <f t="shared" si="12"/>
        <v>30860.005038295745</v>
      </c>
      <c r="AE22" s="317">
        <v>179298032</v>
      </c>
      <c r="AF22" s="315">
        <f t="shared" si="13"/>
        <v>17929803.199999999</v>
      </c>
      <c r="AG22" s="315"/>
      <c r="AH22" s="315">
        <f t="shared" si="14"/>
        <v>197227835.19999999</v>
      </c>
      <c r="AI22" s="318" t="s">
        <v>633</v>
      </c>
      <c r="AM22" s="309">
        <v>41605</v>
      </c>
      <c r="AN22" s="310" t="s">
        <v>1933</v>
      </c>
      <c r="AO22" s="311" t="s">
        <v>1934</v>
      </c>
      <c r="AP22" s="312" t="s">
        <v>487</v>
      </c>
      <c r="AQ22" s="313" t="s">
        <v>1742</v>
      </c>
      <c r="AR22" s="313">
        <v>60</v>
      </c>
      <c r="AS22" s="312" t="s">
        <v>423</v>
      </c>
      <c r="AT22" s="314"/>
      <c r="AU22" s="314">
        <v>36</v>
      </c>
      <c r="AV22" s="315">
        <v>5726.8</v>
      </c>
      <c r="AW22" s="320">
        <f t="shared" si="1"/>
        <v>30860.005011524761</v>
      </c>
      <c r="AX22" s="317">
        <v>160662797</v>
      </c>
      <c r="AY22" s="319">
        <f t="shared" si="2"/>
        <v>16066279.700000001</v>
      </c>
      <c r="AZ22" s="319"/>
      <c r="BA22" s="315">
        <f t="shared" si="3"/>
        <v>176729076.69999999</v>
      </c>
      <c r="BB22" s="318" t="s">
        <v>633</v>
      </c>
      <c r="BF22" s="526">
        <v>41607</v>
      </c>
      <c r="BG22" s="527" t="s">
        <v>1953</v>
      </c>
      <c r="BH22" s="528" t="s">
        <v>1954</v>
      </c>
      <c r="BI22" s="527" t="s">
        <v>432</v>
      </c>
      <c r="BJ22" s="530"/>
      <c r="BK22" s="530">
        <v>36</v>
      </c>
      <c r="BL22" s="531">
        <v>5392.7</v>
      </c>
      <c r="BM22" s="551">
        <f t="shared" si="9"/>
        <v>28054.550039868711</v>
      </c>
      <c r="BN22" s="533">
        <v>151289772</v>
      </c>
      <c r="BO22" s="531"/>
      <c r="BP22" s="531"/>
      <c r="BQ22" s="531"/>
      <c r="BR22" s="548"/>
      <c r="BS22" s="584">
        <v>29457.279999999999</v>
      </c>
      <c r="BT22" s="602">
        <f t="shared" si="10"/>
        <v>158854273.85599998</v>
      </c>
      <c r="BU22" s="602">
        <f t="shared" si="11"/>
        <v>7564501.8559999764</v>
      </c>
    </row>
    <row r="23" spans="1:73" x14ac:dyDescent="0.25">
      <c r="A23" s="666">
        <v>41599</v>
      </c>
      <c r="B23" s="448" t="s">
        <v>1848</v>
      </c>
      <c r="C23" s="449" t="s">
        <v>1849</v>
      </c>
      <c r="D23" s="450" t="s">
        <v>503</v>
      </c>
      <c r="E23" s="451" t="s">
        <v>592</v>
      </c>
      <c r="F23" s="451">
        <v>53</v>
      </c>
      <c r="G23" s="450" t="s">
        <v>324</v>
      </c>
      <c r="H23" s="452">
        <v>720</v>
      </c>
      <c r="I23" s="452"/>
      <c r="J23" s="453">
        <v>9453.6</v>
      </c>
      <c r="K23" s="454"/>
      <c r="L23" s="455">
        <v>31511968</v>
      </c>
      <c r="M23" s="453">
        <f t="shared" ref="M23:M27" si="15">L23*10%</f>
        <v>3151196.8000000003</v>
      </c>
      <c r="N23" s="453">
        <v>-630204</v>
      </c>
      <c r="O23" s="453">
        <f t="shared" ref="O23:O27" si="16">L23+M23+N23</f>
        <v>34032960.799999997</v>
      </c>
      <c r="P23" s="456" t="s">
        <v>1561</v>
      </c>
      <c r="T23" s="309">
        <v>41603</v>
      </c>
      <c r="U23" s="310" t="s">
        <v>1890</v>
      </c>
      <c r="V23" s="311" t="s">
        <v>1891</v>
      </c>
      <c r="W23" s="312" t="s">
        <v>487</v>
      </c>
      <c r="X23" s="313" t="s">
        <v>1742</v>
      </c>
      <c r="Y23" s="313">
        <v>60</v>
      </c>
      <c r="Z23" s="312" t="s">
        <v>423</v>
      </c>
      <c r="AA23" s="314"/>
      <c r="AB23" s="314">
        <v>36</v>
      </c>
      <c r="AC23" s="315">
        <v>5731.55</v>
      </c>
      <c r="AD23" s="320">
        <f t="shared" si="12"/>
        <v>30860.004989924193</v>
      </c>
      <c r="AE23" s="317">
        <v>160796056</v>
      </c>
      <c r="AF23" s="315">
        <f t="shared" si="13"/>
        <v>16079605.600000001</v>
      </c>
      <c r="AG23" s="315"/>
      <c r="AH23" s="315">
        <f t="shared" si="14"/>
        <v>176875661.59999999</v>
      </c>
      <c r="AI23" s="318" t="s">
        <v>633</v>
      </c>
      <c r="AM23" s="309">
        <v>41606</v>
      </c>
      <c r="AN23" s="310" t="s">
        <v>1941</v>
      </c>
      <c r="AO23" s="311" t="s">
        <v>1942</v>
      </c>
      <c r="AP23" s="312" t="s">
        <v>487</v>
      </c>
      <c r="AQ23" s="313" t="s">
        <v>1742</v>
      </c>
      <c r="AR23" s="313">
        <v>60</v>
      </c>
      <c r="AS23" s="312" t="s">
        <v>423</v>
      </c>
      <c r="AT23" s="314"/>
      <c r="AU23" s="314">
        <v>36</v>
      </c>
      <c r="AV23" s="315">
        <v>5673.65</v>
      </c>
      <c r="AW23" s="320">
        <f t="shared" si="1"/>
        <v>30860.005076097405</v>
      </c>
      <c r="AX23" s="317">
        <v>159171698</v>
      </c>
      <c r="AY23" s="319">
        <f t="shared" si="2"/>
        <v>15917169.800000001</v>
      </c>
      <c r="AZ23" s="319"/>
      <c r="BA23" s="315">
        <f t="shared" si="3"/>
        <v>175088867.80000001</v>
      </c>
      <c r="BB23" s="318" t="s">
        <v>633</v>
      </c>
      <c r="BF23" s="526">
        <v>41589</v>
      </c>
      <c r="BG23" s="527" t="s">
        <v>1817</v>
      </c>
      <c r="BH23" s="528" t="s">
        <v>1818</v>
      </c>
      <c r="BI23" s="527" t="s">
        <v>432</v>
      </c>
      <c r="BJ23" s="530"/>
      <c r="BK23" s="530">
        <v>18</v>
      </c>
      <c r="BL23" s="531">
        <v>2677.45</v>
      </c>
      <c r="BM23" s="551">
        <f t="shared" si="9"/>
        <v>28054.550038282698</v>
      </c>
      <c r="BN23" s="533">
        <v>75114655</v>
      </c>
      <c r="BO23" s="531"/>
      <c r="BP23" s="531"/>
      <c r="BQ23" s="531"/>
      <c r="BR23" s="548"/>
      <c r="BS23" s="584">
        <v>29457.279999999999</v>
      </c>
      <c r="BT23" s="602">
        <f t="shared" si="10"/>
        <v>78870394.335999995</v>
      </c>
      <c r="BU23" s="602">
        <f t="shared" si="11"/>
        <v>3755739.3359999955</v>
      </c>
    </row>
    <row r="24" spans="1:73" x14ac:dyDescent="0.25">
      <c r="A24" s="666">
        <v>41600</v>
      </c>
      <c r="B24" s="448" t="s">
        <v>1850</v>
      </c>
      <c r="C24" s="449" t="s">
        <v>1851</v>
      </c>
      <c r="D24" s="450" t="s">
        <v>512</v>
      </c>
      <c r="E24" s="451" t="s">
        <v>592</v>
      </c>
      <c r="F24" s="451">
        <v>53</v>
      </c>
      <c r="G24" s="450" t="s">
        <v>324</v>
      </c>
      <c r="H24" s="452">
        <v>420</v>
      </c>
      <c r="I24" s="452"/>
      <c r="J24" s="453">
        <v>5514.6</v>
      </c>
      <c r="K24" s="454"/>
      <c r="L24" s="455">
        <v>18381982</v>
      </c>
      <c r="M24" s="453">
        <f t="shared" si="15"/>
        <v>1838198.2000000002</v>
      </c>
      <c r="N24" s="453">
        <v>-367620</v>
      </c>
      <c r="O24" s="453">
        <f t="shared" si="16"/>
        <v>19852560.199999999</v>
      </c>
      <c r="P24" s="456" t="s">
        <v>1561</v>
      </c>
      <c r="T24" s="309">
        <v>41603</v>
      </c>
      <c r="U24" s="310" t="s">
        <v>1892</v>
      </c>
      <c r="V24" s="311" t="s">
        <v>1893</v>
      </c>
      <c r="W24" s="312" t="s">
        <v>487</v>
      </c>
      <c r="X24" s="313" t="s">
        <v>1742</v>
      </c>
      <c r="Y24" s="313">
        <v>60</v>
      </c>
      <c r="Z24" s="312" t="s">
        <v>423</v>
      </c>
      <c r="AA24" s="314"/>
      <c r="AB24" s="314">
        <v>36</v>
      </c>
      <c r="AC24" s="315">
        <v>5734.8</v>
      </c>
      <c r="AD24" s="320">
        <f t="shared" si="12"/>
        <v>30860.004934784127</v>
      </c>
      <c r="AE24" s="317">
        <v>160887233</v>
      </c>
      <c r="AF24" s="315">
        <f t="shared" si="13"/>
        <v>16088723.300000001</v>
      </c>
      <c r="AG24" s="315"/>
      <c r="AH24" s="315">
        <f t="shared" si="14"/>
        <v>176975956.30000001</v>
      </c>
      <c r="AI24" s="318" t="s">
        <v>633</v>
      </c>
      <c r="AM24" s="309">
        <v>41606</v>
      </c>
      <c r="AN24" s="310" t="s">
        <v>1943</v>
      </c>
      <c r="AO24" s="311" t="s">
        <v>1944</v>
      </c>
      <c r="AP24" s="312" t="s">
        <v>487</v>
      </c>
      <c r="AQ24" s="313" t="s">
        <v>1742</v>
      </c>
      <c r="AR24" s="313">
        <v>60</v>
      </c>
      <c r="AS24" s="312" t="s">
        <v>423</v>
      </c>
      <c r="AT24" s="314"/>
      <c r="AU24" s="314">
        <v>36</v>
      </c>
      <c r="AV24" s="315">
        <v>5595.5</v>
      </c>
      <c r="AW24" s="320">
        <f t="shared" si="1"/>
        <v>30860.005093378611</v>
      </c>
      <c r="AX24" s="317">
        <v>156979235</v>
      </c>
      <c r="AY24" s="319">
        <f t="shared" si="2"/>
        <v>15697923.5</v>
      </c>
      <c r="AZ24" s="319"/>
      <c r="BA24" s="315">
        <f t="shared" si="3"/>
        <v>172677158.5</v>
      </c>
      <c r="BB24" s="318" t="s">
        <v>633</v>
      </c>
      <c r="BF24" s="589" t="s">
        <v>819</v>
      </c>
      <c r="BG24" s="521"/>
      <c r="BH24" s="522"/>
      <c r="BI24" s="521"/>
      <c r="BJ24" s="524"/>
      <c r="BK24" s="524"/>
      <c r="BL24" s="590">
        <f>SUM(BL6:BL23)</f>
        <v>89584.099999999977</v>
      </c>
      <c r="BM24" s="591">
        <f t="shared" si="9"/>
        <v>28054.550003851138</v>
      </c>
      <c r="BN24" s="592">
        <f>SUM(BN6:BN23)</f>
        <v>2513241613</v>
      </c>
      <c r="BO24" s="470">
        <f>BN41*10%</f>
        <v>13935817.200000001</v>
      </c>
      <c r="BP24" s="470"/>
      <c r="BQ24" s="475">
        <f>BN41+BO24+BP24</f>
        <v>153293989.19999999</v>
      </c>
      <c r="BR24" s="575" t="s">
        <v>633</v>
      </c>
      <c r="BS24" s="581"/>
      <c r="BT24" s="603">
        <f>SUM(BT6:BT23)</f>
        <v>2638903917.2479997</v>
      </c>
      <c r="BU24" s="603">
        <f>SUM(BU6:BU23)</f>
        <v>125662304.24799983</v>
      </c>
    </row>
    <row r="25" spans="1:73" x14ac:dyDescent="0.25">
      <c r="A25" s="666">
        <v>41600</v>
      </c>
      <c r="B25" s="448" t="s">
        <v>1852</v>
      </c>
      <c r="C25" s="449" t="s">
        <v>1853</v>
      </c>
      <c r="D25" s="450" t="s">
        <v>485</v>
      </c>
      <c r="E25" s="451" t="s">
        <v>1744</v>
      </c>
      <c r="F25" s="451">
        <v>125</v>
      </c>
      <c r="G25" s="450" t="s">
        <v>407</v>
      </c>
      <c r="H25" s="452"/>
      <c r="I25" s="452">
        <v>32</v>
      </c>
      <c r="J25" s="453">
        <v>3032.85</v>
      </c>
      <c r="K25" s="454">
        <f t="shared" si="0"/>
        <v>24500.00263613433</v>
      </c>
      <c r="L25" s="455">
        <v>67488495</v>
      </c>
      <c r="M25" s="453">
        <f t="shared" si="15"/>
        <v>6748849.5</v>
      </c>
      <c r="N25" s="453">
        <f t="shared" ref="N25:N27" si="17">L25*0.1%</f>
        <v>67488.494999999995</v>
      </c>
      <c r="O25" s="453">
        <f t="shared" si="16"/>
        <v>74304832.995000005</v>
      </c>
      <c r="P25" s="456" t="s">
        <v>329</v>
      </c>
      <c r="T25" s="309">
        <v>41603</v>
      </c>
      <c r="U25" s="310" t="s">
        <v>1895</v>
      </c>
      <c r="V25" s="311" t="s">
        <v>1894</v>
      </c>
      <c r="W25" s="312" t="s">
        <v>487</v>
      </c>
      <c r="X25" s="313" t="s">
        <v>1742</v>
      </c>
      <c r="Y25" s="313">
        <v>60</v>
      </c>
      <c r="Z25" s="312" t="s">
        <v>420</v>
      </c>
      <c r="AA25" s="314"/>
      <c r="AB25" s="314">
        <v>1</v>
      </c>
      <c r="AC25" s="315">
        <v>200</v>
      </c>
      <c r="AD25" s="320">
        <f t="shared" si="12"/>
        <v>30860.005000000001</v>
      </c>
      <c r="AE25" s="317">
        <v>5610910</v>
      </c>
      <c r="AF25" s="315">
        <f t="shared" si="13"/>
        <v>561091</v>
      </c>
      <c r="AG25" s="315"/>
      <c r="AH25" s="315">
        <f t="shared" si="14"/>
        <v>6172001</v>
      </c>
      <c r="AI25" s="318" t="s">
        <v>633</v>
      </c>
      <c r="AM25" s="309">
        <v>41607</v>
      </c>
      <c r="AN25" s="310" t="s">
        <v>1945</v>
      </c>
      <c r="AO25" s="311" t="s">
        <v>1946</v>
      </c>
      <c r="AP25" s="312" t="s">
        <v>487</v>
      </c>
      <c r="AQ25" s="313" t="s">
        <v>1742</v>
      </c>
      <c r="AR25" s="313">
        <v>60</v>
      </c>
      <c r="AS25" s="312" t="s">
        <v>423</v>
      </c>
      <c r="AT25" s="314"/>
      <c r="AU25" s="314">
        <v>16</v>
      </c>
      <c r="AV25" s="315">
        <v>2393.42</v>
      </c>
      <c r="AW25" s="320">
        <f t="shared" si="1"/>
        <v>30860.004971964805</v>
      </c>
      <c r="AX25" s="317">
        <v>67146321</v>
      </c>
      <c r="AY25" s="319">
        <f t="shared" si="2"/>
        <v>6714632.1000000006</v>
      </c>
      <c r="AZ25" s="319"/>
      <c r="BA25" s="315">
        <f t="shared" si="3"/>
        <v>73860953.099999994</v>
      </c>
      <c r="BB25" s="318" t="s">
        <v>633</v>
      </c>
      <c r="BF25" s="614"/>
      <c r="BG25" s="468"/>
      <c r="BH25" s="469"/>
      <c r="BI25" s="468"/>
      <c r="BJ25" s="515"/>
      <c r="BK25" s="515"/>
      <c r="BL25" s="582"/>
      <c r="BM25" s="518"/>
      <c r="BN25" s="583"/>
      <c r="BO25" s="615"/>
      <c r="BP25" s="470"/>
      <c r="BQ25" s="475"/>
      <c r="BR25" s="575"/>
      <c r="BS25" s="269"/>
      <c r="BT25" s="616"/>
      <c r="BU25" s="616"/>
    </row>
    <row r="26" spans="1:73" x14ac:dyDescent="0.25">
      <c r="A26" s="667">
        <v>41603</v>
      </c>
      <c r="B26" s="310" t="s">
        <v>1854</v>
      </c>
      <c r="C26" s="311" t="s">
        <v>1855</v>
      </c>
      <c r="D26" s="312" t="s">
        <v>483</v>
      </c>
      <c r="E26" s="313" t="s">
        <v>56</v>
      </c>
      <c r="F26" s="313">
        <v>150</v>
      </c>
      <c r="G26" s="312" t="s">
        <v>1586</v>
      </c>
      <c r="H26" s="314">
        <v>5</v>
      </c>
      <c r="I26" s="314"/>
      <c r="J26" s="315">
        <v>248.6</v>
      </c>
      <c r="K26" s="316">
        <f t="shared" si="0"/>
        <v>28500.000603378921</v>
      </c>
      <c r="L26" s="317">
        <v>6435150</v>
      </c>
      <c r="M26" s="315">
        <f t="shared" si="15"/>
        <v>643515</v>
      </c>
      <c r="N26" s="315">
        <f t="shared" si="17"/>
        <v>6435.1500000000005</v>
      </c>
      <c r="O26" s="315">
        <f t="shared" si="16"/>
        <v>7085100.1500000004</v>
      </c>
      <c r="P26" s="318" t="s">
        <v>329</v>
      </c>
      <c r="T26" s="309">
        <v>41604</v>
      </c>
      <c r="U26" s="310" t="s">
        <v>1896</v>
      </c>
      <c r="V26" s="311" t="s">
        <v>1897</v>
      </c>
      <c r="W26" s="312" t="s">
        <v>487</v>
      </c>
      <c r="X26" s="313" t="s">
        <v>1742</v>
      </c>
      <c r="Y26" s="313">
        <v>60</v>
      </c>
      <c r="Z26" s="312" t="s">
        <v>423</v>
      </c>
      <c r="AA26" s="314"/>
      <c r="AB26" s="314">
        <v>10</v>
      </c>
      <c r="AC26" s="315">
        <v>1613.8</v>
      </c>
      <c r="AD26" s="320">
        <f t="shared" si="12"/>
        <v>30860.005143140417</v>
      </c>
      <c r="AE26" s="317">
        <v>45274433</v>
      </c>
      <c r="AF26" s="315">
        <f t="shared" si="13"/>
        <v>4527443.3</v>
      </c>
      <c r="AG26" s="315"/>
      <c r="AH26" s="315">
        <f t="shared" si="14"/>
        <v>49801876.299999997</v>
      </c>
      <c r="AI26" s="318" t="s">
        <v>633</v>
      </c>
      <c r="AM26" s="309">
        <v>41607</v>
      </c>
      <c r="AN26" s="310" t="s">
        <v>1947</v>
      </c>
      <c r="AO26" s="311" t="s">
        <v>1948</v>
      </c>
      <c r="AP26" s="312" t="s">
        <v>533</v>
      </c>
      <c r="AQ26" s="313" t="s">
        <v>1742</v>
      </c>
      <c r="AR26" s="313">
        <v>60</v>
      </c>
      <c r="AS26" s="312" t="s">
        <v>423</v>
      </c>
      <c r="AT26" s="314"/>
      <c r="AU26" s="314">
        <v>4</v>
      </c>
      <c r="AV26" s="315">
        <v>480</v>
      </c>
      <c r="AW26" s="320">
        <f t="shared" si="1"/>
        <v>30860.005000000001</v>
      </c>
      <c r="AX26" s="317">
        <v>13466184</v>
      </c>
      <c r="AY26" s="319">
        <f t="shared" si="2"/>
        <v>1346618.4000000001</v>
      </c>
      <c r="AZ26" s="319"/>
      <c r="BA26" s="315">
        <f t="shared" si="3"/>
        <v>14812802.4</v>
      </c>
      <c r="BB26" s="318" t="s">
        <v>633</v>
      </c>
      <c r="BF26" s="614"/>
      <c r="BG26" s="468"/>
      <c r="BH26" s="469"/>
      <c r="BI26" s="468"/>
      <c r="BJ26" s="515"/>
      <c r="BK26" s="515"/>
      <c r="BL26" s="582"/>
      <c r="BM26" s="518"/>
      <c r="BN26" s="583"/>
      <c r="BO26" s="615"/>
      <c r="BP26" s="470"/>
      <c r="BQ26" s="475"/>
      <c r="BR26" s="575"/>
      <c r="BS26" s="611" t="s">
        <v>2198</v>
      </c>
      <c r="BT26" s="616"/>
      <c r="BU26" s="616"/>
    </row>
    <row r="27" spans="1:73" x14ac:dyDescent="0.25">
      <c r="A27" s="667">
        <v>41603</v>
      </c>
      <c r="B27" s="310" t="s">
        <v>1856</v>
      </c>
      <c r="C27" s="311" t="s">
        <v>1857</v>
      </c>
      <c r="D27" s="312" t="s">
        <v>524</v>
      </c>
      <c r="E27" s="313" t="s">
        <v>72</v>
      </c>
      <c r="F27" s="313">
        <v>120</v>
      </c>
      <c r="G27" s="312" t="s">
        <v>411</v>
      </c>
      <c r="H27" s="314"/>
      <c r="I27" s="314">
        <v>40</v>
      </c>
      <c r="J27" s="315">
        <v>376.8</v>
      </c>
      <c r="K27" s="316">
        <f t="shared" si="0"/>
        <v>16162.419944267514</v>
      </c>
      <c r="L27" s="317">
        <v>5531335</v>
      </c>
      <c r="M27" s="315">
        <f t="shared" si="15"/>
        <v>553133.5</v>
      </c>
      <c r="N27" s="315">
        <f t="shared" si="17"/>
        <v>5531.335</v>
      </c>
      <c r="O27" s="315">
        <f t="shared" si="16"/>
        <v>6089999.835</v>
      </c>
      <c r="P27" s="318" t="s">
        <v>1771</v>
      </c>
      <c r="T27" s="309">
        <v>41604</v>
      </c>
      <c r="U27" s="310" t="s">
        <v>1898</v>
      </c>
      <c r="V27" s="311" t="s">
        <v>1899</v>
      </c>
      <c r="W27" s="312" t="s">
        <v>487</v>
      </c>
      <c r="X27" s="313" t="s">
        <v>1742</v>
      </c>
      <c r="Y27" s="313">
        <v>60</v>
      </c>
      <c r="Z27" s="312" t="s">
        <v>423</v>
      </c>
      <c r="AA27" s="314"/>
      <c r="AB27" s="314">
        <v>37</v>
      </c>
      <c r="AC27" s="315">
        <v>5829.73</v>
      </c>
      <c r="AD27" s="320">
        <f t="shared" si="12"/>
        <v>30860.005043115209</v>
      </c>
      <c r="AE27" s="317">
        <v>163550452</v>
      </c>
      <c r="AF27" s="315">
        <f t="shared" si="13"/>
        <v>16355045.200000001</v>
      </c>
      <c r="AG27" s="315"/>
      <c r="AH27" s="315">
        <f t="shared" si="14"/>
        <v>179905497.19999999</v>
      </c>
      <c r="AI27" s="318" t="s">
        <v>633</v>
      </c>
      <c r="AM27" s="309">
        <v>41607</v>
      </c>
      <c r="AN27" s="310" t="s">
        <v>1949</v>
      </c>
      <c r="AO27" s="311" t="s">
        <v>1950</v>
      </c>
      <c r="AP27" s="312" t="s">
        <v>535</v>
      </c>
      <c r="AQ27" s="313" t="s">
        <v>1742</v>
      </c>
      <c r="AR27" s="313">
        <v>60</v>
      </c>
      <c r="AS27" s="312" t="s">
        <v>423</v>
      </c>
      <c r="AT27" s="314"/>
      <c r="AU27" s="314">
        <v>18</v>
      </c>
      <c r="AV27" s="315">
        <v>3200</v>
      </c>
      <c r="AW27" s="320">
        <f t="shared" si="1"/>
        <v>30860.005000000001</v>
      </c>
      <c r="AX27" s="317">
        <v>89774560</v>
      </c>
      <c r="AY27" s="319">
        <f t="shared" si="2"/>
        <v>8977456</v>
      </c>
      <c r="AZ27" s="319"/>
      <c r="BA27" s="315">
        <f t="shared" si="3"/>
        <v>98752016</v>
      </c>
      <c r="BB27" s="318" t="s">
        <v>633</v>
      </c>
      <c r="BF27" s="614"/>
      <c r="BG27" s="468"/>
      <c r="BH27" s="469"/>
      <c r="BI27" s="468"/>
      <c r="BJ27" s="515"/>
      <c r="BK27" s="515"/>
      <c r="BL27" s="582"/>
      <c r="BM27" s="518"/>
      <c r="BN27" s="583"/>
      <c r="BO27" s="615"/>
      <c r="BP27" s="470"/>
      <c r="BQ27" s="475"/>
      <c r="BR27" s="575"/>
      <c r="BS27" s="269"/>
      <c r="BT27" s="616"/>
      <c r="BU27" s="616"/>
    </row>
    <row r="28" spans="1:73" x14ac:dyDescent="0.25">
      <c r="A28" s="667">
        <v>41603</v>
      </c>
      <c r="B28" s="310" t="s">
        <v>1856</v>
      </c>
      <c r="C28" s="311" t="s">
        <v>1857</v>
      </c>
      <c r="D28" s="312" t="s">
        <v>524</v>
      </c>
      <c r="E28" s="313" t="s">
        <v>72</v>
      </c>
      <c r="F28" s="313">
        <v>120</v>
      </c>
      <c r="G28" s="312" t="s">
        <v>622</v>
      </c>
      <c r="H28" s="314">
        <v>8</v>
      </c>
      <c r="I28" s="314"/>
      <c r="J28" s="315">
        <v>198</v>
      </c>
      <c r="K28" s="316">
        <f t="shared" si="0"/>
        <v>13151.517287878789</v>
      </c>
      <c r="L28" s="317">
        <v>2365123</v>
      </c>
      <c r="M28" s="315">
        <f t="shared" si="4"/>
        <v>236512.30000000002</v>
      </c>
      <c r="N28" s="315">
        <f t="shared" si="5"/>
        <v>2365.123</v>
      </c>
      <c r="O28" s="315">
        <f t="shared" si="6"/>
        <v>2604000.423</v>
      </c>
      <c r="P28" s="318" t="s">
        <v>1771</v>
      </c>
      <c r="T28" s="309">
        <v>41604</v>
      </c>
      <c r="U28" s="310" t="s">
        <v>1900</v>
      </c>
      <c r="V28" s="311" t="s">
        <v>1901</v>
      </c>
      <c r="W28" s="312" t="s">
        <v>487</v>
      </c>
      <c r="X28" s="313" t="s">
        <v>1742</v>
      </c>
      <c r="Y28" s="313">
        <v>60</v>
      </c>
      <c r="Z28" s="312" t="s">
        <v>423</v>
      </c>
      <c r="AA28" s="314"/>
      <c r="AB28" s="314">
        <v>24</v>
      </c>
      <c r="AC28" s="315">
        <v>3810</v>
      </c>
      <c r="AD28" s="320">
        <f t="shared" si="12"/>
        <v>30860.005144356957</v>
      </c>
      <c r="AE28" s="317">
        <v>106887836</v>
      </c>
      <c r="AF28" s="315">
        <f t="shared" si="13"/>
        <v>10688783.600000001</v>
      </c>
      <c r="AG28" s="315"/>
      <c r="AH28" s="315">
        <f t="shared" si="14"/>
        <v>117576619.59999999</v>
      </c>
      <c r="AI28" s="318" t="s">
        <v>633</v>
      </c>
      <c r="AM28" s="309">
        <v>41607</v>
      </c>
      <c r="AN28" s="310" t="s">
        <v>1951</v>
      </c>
      <c r="AO28" s="311" t="s">
        <v>1952</v>
      </c>
      <c r="AP28" s="312" t="s">
        <v>517</v>
      </c>
      <c r="AQ28" s="313" t="s">
        <v>1742</v>
      </c>
      <c r="AR28" s="313">
        <v>60</v>
      </c>
      <c r="AS28" s="312" t="s">
        <v>423</v>
      </c>
      <c r="AT28" s="314"/>
      <c r="AU28" s="314">
        <v>34</v>
      </c>
      <c r="AV28" s="315">
        <v>5392.08</v>
      </c>
      <c r="AW28" s="320">
        <f t="shared" si="1"/>
        <v>30860.005007344105</v>
      </c>
      <c r="AX28" s="317">
        <v>151272378</v>
      </c>
      <c r="AY28" s="319">
        <f t="shared" si="2"/>
        <v>15127237.800000001</v>
      </c>
      <c r="AZ28" s="319"/>
      <c r="BA28" s="315">
        <f t="shared" si="3"/>
        <v>166399615.80000001</v>
      </c>
      <c r="BB28" s="318" t="s">
        <v>633</v>
      </c>
      <c r="BF28" s="614"/>
      <c r="BG28" s="468"/>
      <c r="BH28" s="469"/>
      <c r="BI28" s="468"/>
      <c r="BJ28" s="515"/>
      <c r="BK28" s="515"/>
      <c r="BL28" s="582"/>
      <c r="BM28" s="518"/>
      <c r="BN28" s="583"/>
      <c r="BO28" s="615"/>
      <c r="BP28" s="470"/>
      <c r="BQ28" s="475"/>
      <c r="BR28" s="575"/>
      <c r="BS28" s="269"/>
      <c r="BT28" s="616"/>
      <c r="BU28" s="616"/>
    </row>
    <row r="29" spans="1:73" x14ac:dyDescent="0.25">
      <c r="A29" s="667">
        <v>41604</v>
      </c>
      <c r="B29" s="310" t="s">
        <v>1858</v>
      </c>
      <c r="C29" s="311" t="s">
        <v>1859</v>
      </c>
      <c r="D29" s="312" t="s">
        <v>1860</v>
      </c>
      <c r="E29" s="313" t="s">
        <v>490</v>
      </c>
      <c r="F29" s="313">
        <v>230</v>
      </c>
      <c r="G29" s="312" t="s">
        <v>344</v>
      </c>
      <c r="H29" s="314">
        <v>6</v>
      </c>
      <c r="I29" s="314"/>
      <c r="J29" s="315">
        <v>448.5</v>
      </c>
      <c r="K29" s="316">
        <f t="shared" si="0"/>
        <v>49545</v>
      </c>
      <c r="L29" s="317">
        <v>20182500</v>
      </c>
      <c r="M29" s="315">
        <f t="shared" si="4"/>
        <v>2018250</v>
      </c>
      <c r="N29" s="315">
        <f t="shared" si="5"/>
        <v>20182.5</v>
      </c>
      <c r="O29" s="315">
        <f t="shared" si="6"/>
        <v>22220932.5</v>
      </c>
      <c r="P29" s="318" t="s">
        <v>1861</v>
      </c>
      <c r="T29" s="309">
        <v>41605</v>
      </c>
      <c r="U29" s="310" t="s">
        <v>1906</v>
      </c>
      <c r="V29" s="311" t="s">
        <v>1907</v>
      </c>
      <c r="W29" s="312" t="s">
        <v>529</v>
      </c>
      <c r="X29" s="313" t="s">
        <v>1742</v>
      </c>
      <c r="Y29" s="313">
        <v>60</v>
      </c>
      <c r="Z29" s="312" t="s">
        <v>420</v>
      </c>
      <c r="AA29" s="314"/>
      <c r="AB29" s="314">
        <v>2</v>
      </c>
      <c r="AC29" s="315">
        <v>378.3</v>
      </c>
      <c r="AD29" s="320">
        <f t="shared" si="12"/>
        <v>30860.004229447532</v>
      </c>
      <c r="AE29" s="317">
        <v>10613036</v>
      </c>
      <c r="AF29" s="315">
        <f t="shared" si="13"/>
        <v>1061303.6000000001</v>
      </c>
      <c r="AG29" s="315"/>
      <c r="AH29" s="315">
        <f t="shared" si="14"/>
        <v>11674339.6</v>
      </c>
      <c r="AI29" s="318" t="s">
        <v>633</v>
      </c>
      <c r="AM29" s="309">
        <v>41600</v>
      </c>
      <c r="AN29" s="310" t="s">
        <v>815</v>
      </c>
      <c r="AO29" s="311" t="s">
        <v>1969</v>
      </c>
      <c r="AP29" s="312" t="s">
        <v>487</v>
      </c>
      <c r="AQ29" s="313" t="s">
        <v>1742</v>
      </c>
      <c r="AR29" s="313">
        <v>60</v>
      </c>
      <c r="AS29" s="312" t="s">
        <v>423</v>
      </c>
      <c r="AT29" s="314"/>
      <c r="AU29" s="314"/>
      <c r="AV29" s="315">
        <v>1736</v>
      </c>
      <c r="AW29" s="320">
        <f t="shared" si="1"/>
        <v>30860.005126728112</v>
      </c>
      <c r="AX29" s="317">
        <v>48702699</v>
      </c>
      <c r="AY29" s="319">
        <f t="shared" si="2"/>
        <v>4870269.9000000004</v>
      </c>
      <c r="AZ29" s="319"/>
      <c r="BA29" s="315">
        <f t="shared" si="3"/>
        <v>53572968.899999999</v>
      </c>
      <c r="BB29" s="318" t="s">
        <v>633</v>
      </c>
      <c r="BF29" s="614"/>
      <c r="BG29" s="468"/>
      <c r="BH29" s="469"/>
      <c r="BI29" s="468"/>
      <c r="BJ29" s="515"/>
      <c r="BK29" s="515"/>
      <c r="BL29" s="582"/>
      <c r="BM29" s="518"/>
      <c r="BN29" s="583"/>
      <c r="BO29" s="615"/>
      <c r="BP29" s="470"/>
      <c r="BQ29" s="475"/>
      <c r="BR29" s="575"/>
      <c r="BS29" s="269"/>
      <c r="BT29" s="616"/>
      <c r="BU29" s="616"/>
    </row>
    <row r="30" spans="1:73" x14ac:dyDescent="0.25">
      <c r="A30" s="667">
        <v>41606</v>
      </c>
      <c r="B30" s="310" t="s">
        <v>1925</v>
      </c>
      <c r="C30" s="311" t="s">
        <v>1926</v>
      </c>
      <c r="D30" s="312" t="s">
        <v>506</v>
      </c>
      <c r="E30" s="313" t="s">
        <v>343</v>
      </c>
      <c r="F30" s="313">
        <v>60</v>
      </c>
      <c r="G30" s="312" t="s">
        <v>359</v>
      </c>
      <c r="H30" s="314">
        <v>2</v>
      </c>
      <c r="I30" s="314"/>
      <c r="J30" s="315">
        <v>31.48</v>
      </c>
      <c r="K30" s="316">
        <f t="shared" si="0"/>
        <v>5499.9986340533678</v>
      </c>
      <c r="L30" s="317">
        <v>157257</v>
      </c>
      <c r="M30" s="315">
        <f t="shared" ref="M30:M33" si="18">L30*10%</f>
        <v>15725.7</v>
      </c>
      <c r="N30" s="315">
        <f t="shared" ref="N30:N33" si="19">L30*0.1%</f>
        <v>157.25700000000001</v>
      </c>
      <c r="O30" s="315">
        <f t="shared" ref="O30:O33" si="20">L30+M30+N30</f>
        <v>173139.95700000002</v>
      </c>
      <c r="P30" s="318" t="s">
        <v>355</v>
      </c>
      <c r="T30" s="309"/>
      <c r="U30" s="310"/>
      <c r="V30" s="311"/>
      <c r="W30" s="312"/>
      <c r="X30" s="313"/>
      <c r="Y30" s="313"/>
      <c r="Z30" s="312"/>
      <c r="AA30" s="314"/>
      <c r="AB30" s="314"/>
      <c r="AC30" s="315"/>
      <c r="AD30" s="320"/>
      <c r="AE30" s="317"/>
      <c r="AF30" s="315"/>
      <c r="AG30" s="315"/>
      <c r="AH30" s="315"/>
      <c r="AI30" s="318"/>
      <c r="AM30" s="309"/>
      <c r="AN30" s="310"/>
      <c r="AO30" s="311"/>
      <c r="AP30" s="312"/>
      <c r="AQ30" s="313"/>
      <c r="AR30" s="313"/>
      <c r="AS30" s="312"/>
      <c r="AT30" s="314"/>
      <c r="AU30" s="314"/>
      <c r="AV30" s="315">
        <f>SUM(AV2:AV29)</f>
        <v>126289.33</v>
      </c>
      <c r="AW30" s="320"/>
      <c r="AX30" s="317"/>
      <c r="AY30" s="319"/>
      <c r="AZ30" s="319"/>
      <c r="BA30" s="315"/>
      <c r="BB30" s="318"/>
      <c r="BF30" s="614"/>
      <c r="BG30" s="468"/>
      <c r="BH30" s="469"/>
      <c r="BI30" s="468"/>
      <c r="BJ30" s="515"/>
      <c r="BK30" s="515"/>
      <c r="BL30" s="582"/>
      <c r="BM30" s="518"/>
      <c r="BN30" s="583"/>
      <c r="BO30" s="615"/>
      <c r="BP30" s="470"/>
      <c r="BQ30" s="475"/>
      <c r="BR30" s="575"/>
      <c r="BS30" s="269"/>
      <c r="BT30" s="616"/>
      <c r="BU30" s="616"/>
    </row>
    <row r="31" spans="1:73" x14ac:dyDescent="0.25">
      <c r="A31" s="667">
        <v>41606</v>
      </c>
      <c r="B31" s="310" t="s">
        <v>1925</v>
      </c>
      <c r="C31" s="311" t="s">
        <v>1926</v>
      </c>
      <c r="D31" s="312" t="s">
        <v>506</v>
      </c>
      <c r="E31" s="313" t="s">
        <v>343</v>
      </c>
      <c r="F31" s="313">
        <v>58</v>
      </c>
      <c r="G31" s="312" t="s">
        <v>344</v>
      </c>
      <c r="H31" s="314">
        <v>57</v>
      </c>
      <c r="I31" s="314"/>
      <c r="J31" s="315">
        <v>1074.45</v>
      </c>
      <c r="K31" s="316">
        <f t="shared" si="0"/>
        <v>4907.1614574898786</v>
      </c>
      <c r="L31" s="317">
        <v>4788828</v>
      </c>
      <c r="M31" s="315">
        <f t="shared" si="18"/>
        <v>478882.80000000005</v>
      </c>
      <c r="N31" s="315">
        <f t="shared" si="19"/>
        <v>4788.8280000000004</v>
      </c>
      <c r="O31" s="315">
        <f t="shared" si="20"/>
        <v>5272499.6279999996</v>
      </c>
      <c r="P31" s="318" t="s">
        <v>355</v>
      </c>
      <c r="T31" s="309"/>
      <c r="U31" s="310"/>
      <c r="V31" s="311"/>
      <c r="W31" s="312"/>
      <c r="X31" s="313"/>
      <c r="Y31" s="313"/>
      <c r="Z31" s="312"/>
      <c r="AA31" s="314"/>
      <c r="AB31" s="314"/>
      <c r="AC31" s="315"/>
      <c r="AD31" s="320"/>
      <c r="AE31" s="317"/>
      <c r="AF31" s="315"/>
      <c r="AG31" s="315"/>
      <c r="AH31" s="315"/>
      <c r="AI31" s="318"/>
      <c r="AM31" s="309">
        <v>41603</v>
      </c>
      <c r="AN31" s="310" t="s">
        <v>1895</v>
      </c>
      <c r="AO31" s="311" t="s">
        <v>1894</v>
      </c>
      <c r="AP31" s="312" t="s">
        <v>487</v>
      </c>
      <c r="AQ31" s="313" t="s">
        <v>1742</v>
      </c>
      <c r="AR31" s="313">
        <v>60</v>
      </c>
      <c r="AS31" s="312" t="s">
        <v>420</v>
      </c>
      <c r="AT31" s="314"/>
      <c r="AU31" s="314">
        <v>1</v>
      </c>
      <c r="AV31" s="315">
        <v>200</v>
      </c>
      <c r="AW31" s="320">
        <f>AX31/AV31*1.1</f>
        <v>30860.005000000001</v>
      </c>
      <c r="AX31" s="317">
        <v>5610910</v>
      </c>
      <c r="AY31" s="319">
        <f>AX31*10%</f>
        <v>561091</v>
      </c>
      <c r="AZ31" s="319"/>
      <c r="BA31" s="315">
        <f>AX31+AY31+AZ31</f>
        <v>6172001</v>
      </c>
      <c r="BB31" s="318" t="s">
        <v>633</v>
      </c>
      <c r="BF31" s="614"/>
      <c r="BG31" s="468"/>
      <c r="BH31" s="469"/>
      <c r="BI31" s="468"/>
      <c r="BJ31" s="515"/>
      <c r="BK31" s="515"/>
      <c r="BL31" s="582"/>
      <c r="BM31" s="518"/>
      <c r="BN31" s="583"/>
      <c r="BO31" s="615"/>
      <c r="BP31" s="470"/>
      <c r="BQ31" s="475"/>
      <c r="BR31" s="575"/>
      <c r="BS31" s="612" t="s">
        <v>2199</v>
      </c>
      <c r="BT31" s="616"/>
      <c r="BU31" s="616"/>
    </row>
    <row r="32" spans="1:73" x14ac:dyDescent="0.25">
      <c r="A32" s="667">
        <v>41606</v>
      </c>
      <c r="B32" s="310" t="s">
        <v>1925</v>
      </c>
      <c r="C32" s="311" t="s">
        <v>1926</v>
      </c>
      <c r="D32" s="312" t="s">
        <v>506</v>
      </c>
      <c r="E32" s="313" t="s">
        <v>43</v>
      </c>
      <c r="F32" s="313">
        <v>50</v>
      </c>
      <c r="G32" s="312" t="s">
        <v>344</v>
      </c>
      <c r="H32" s="314">
        <v>1</v>
      </c>
      <c r="I32" s="314"/>
      <c r="J32" s="315">
        <v>16.25</v>
      </c>
      <c r="K32" s="316">
        <f t="shared" si="0"/>
        <v>5661.5113846153845</v>
      </c>
      <c r="L32" s="317">
        <v>83560</v>
      </c>
      <c r="M32" s="315">
        <f t="shared" si="18"/>
        <v>8356</v>
      </c>
      <c r="N32" s="315">
        <f t="shared" si="19"/>
        <v>83.56</v>
      </c>
      <c r="O32" s="315">
        <f t="shared" si="20"/>
        <v>91999.56</v>
      </c>
      <c r="P32" s="318" t="s">
        <v>355</v>
      </c>
      <c r="T32" s="309"/>
      <c r="U32" s="310"/>
      <c r="V32" s="311"/>
      <c r="W32" s="312"/>
      <c r="X32" s="313"/>
      <c r="Y32" s="313"/>
      <c r="Z32" s="312"/>
      <c r="AA32" s="314"/>
      <c r="AB32" s="314"/>
      <c r="AC32" s="315"/>
      <c r="AD32" s="320"/>
      <c r="AE32" s="317"/>
      <c r="AF32" s="315"/>
      <c r="AG32" s="315"/>
      <c r="AH32" s="315"/>
      <c r="AI32" s="318"/>
      <c r="AM32" s="309">
        <v>41605</v>
      </c>
      <c r="AN32" s="310" t="s">
        <v>1906</v>
      </c>
      <c r="AO32" s="311" t="s">
        <v>1907</v>
      </c>
      <c r="AP32" s="312" t="s">
        <v>529</v>
      </c>
      <c r="AQ32" s="313" t="s">
        <v>1742</v>
      </c>
      <c r="AR32" s="313">
        <v>60</v>
      </c>
      <c r="AS32" s="312" t="s">
        <v>420</v>
      </c>
      <c r="AT32" s="314"/>
      <c r="AU32" s="314">
        <v>2</v>
      </c>
      <c r="AV32" s="315">
        <v>378.3</v>
      </c>
      <c r="AW32" s="320">
        <f>AX32/AV32*1.1</f>
        <v>30860.004229447532</v>
      </c>
      <c r="AX32" s="317">
        <v>10613036</v>
      </c>
      <c r="AY32" s="319">
        <f>AX32*10%</f>
        <v>1061303.6000000001</v>
      </c>
      <c r="AZ32" s="319"/>
      <c r="BA32" s="315">
        <f>AX32+AY32+AZ32</f>
        <v>11674339.6</v>
      </c>
      <c r="BB32" s="318" t="s">
        <v>633</v>
      </c>
      <c r="BF32" s="614"/>
      <c r="BG32" s="468"/>
      <c r="BH32" s="469"/>
      <c r="BI32" s="468"/>
      <c r="BJ32" s="515"/>
      <c r="BK32" s="515"/>
      <c r="BL32" s="582"/>
      <c r="BM32" s="518"/>
      <c r="BN32" s="583"/>
      <c r="BO32" s="615"/>
      <c r="BP32" s="470"/>
      <c r="BQ32" s="475"/>
      <c r="BR32" s="575"/>
      <c r="BS32" s="611" t="s">
        <v>2200</v>
      </c>
      <c r="BT32" s="616"/>
      <c r="BU32" s="616"/>
    </row>
    <row r="33" spans="1:73" x14ac:dyDescent="0.25">
      <c r="A33" s="667">
        <v>41606</v>
      </c>
      <c r="B33" s="310" t="s">
        <v>1925</v>
      </c>
      <c r="C33" s="311" t="s">
        <v>1926</v>
      </c>
      <c r="D33" s="312" t="s">
        <v>506</v>
      </c>
      <c r="E33" s="313" t="s">
        <v>1927</v>
      </c>
      <c r="F33" s="313">
        <v>50</v>
      </c>
      <c r="G33" s="312" t="s">
        <v>1576</v>
      </c>
      <c r="H33" s="314"/>
      <c r="I33" s="314">
        <v>1</v>
      </c>
      <c r="J33" s="315">
        <v>43.55</v>
      </c>
      <c r="K33" s="316">
        <f t="shared" si="0"/>
        <v>5499.9943053960969</v>
      </c>
      <c r="L33" s="317">
        <v>217552</v>
      </c>
      <c r="M33" s="315">
        <f t="shared" si="18"/>
        <v>21755.200000000001</v>
      </c>
      <c r="N33" s="315">
        <f t="shared" si="19"/>
        <v>217.55199999999999</v>
      </c>
      <c r="O33" s="315">
        <f t="shared" si="20"/>
        <v>239524.75200000001</v>
      </c>
      <c r="P33" s="318" t="s">
        <v>355</v>
      </c>
      <c r="T33" s="309"/>
      <c r="U33" s="310"/>
      <c r="V33" s="311"/>
      <c r="W33" s="312"/>
      <c r="X33" s="313"/>
      <c r="Y33" s="313"/>
      <c r="Z33" s="312"/>
      <c r="AA33" s="314"/>
      <c r="AB33" s="314"/>
      <c r="AC33" s="315"/>
      <c r="AD33" s="320"/>
      <c r="AE33" s="317"/>
      <c r="AF33" s="315"/>
      <c r="AG33" s="315"/>
      <c r="AH33" s="315"/>
      <c r="AI33" s="318"/>
      <c r="AV33" s="267">
        <f>SUM(AV31:AV32)</f>
        <v>578.29999999999995</v>
      </c>
      <c r="BF33" s="614"/>
      <c r="BG33" s="468"/>
      <c r="BH33" s="469"/>
      <c r="BI33" s="468"/>
      <c r="BJ33" s="515"/>
      <c r="BK33" s="515"/>
      <c r="BL33" s="582"/>
      <c r="BM33" s="518"/>
      <c r="BN33" s="583"/>
      <c r="BO33" s="615"/>
      <c r="BP33" s="470"/>
      <c r="BQ33" s="475"/>
      <c r="BR33" s="575"/>
      <c r="BS33" s="611"/>
      <c r="BT33" s="616"/>
      <c r="BU33" s="616"/>
    </row>
    <row r="34" spans="1:73" x14ac:dyDescent="0.25">
      <c r="A34" s="667">
        <v>41606</v>
      </c>
      <c r="B34" s="310" t="s">
        <v>1928</v>
      </c>
      <c r="C34" s="311" t="s">
        <v>1929</v>
      </c>
      <c r="D34" s="312" t="s">
        <v>510</v>
      </c>
      <c r="E34" s="313" t="s">
        <v>490</v>
      </c>
      <c r="F34" s="313">
        <v>230</v>
      </c>
      <c r="G34" s="312" t="s">
        <v>344</v>
      </c>
      <c r="H34" s="314">
        <v>2.25</v>
      </c>
      <c r="I34" s="314"/>
      <c r="J34" s="315">
        <v>168.19</v>
      </c>
      <c r="K34" s="316">
        <f t="shared" si="0"/>
        <v>48664.2</v>
      </c>
      <c r="L34" s="317">
        <v>7433998</v>
      </c>
      <c r="M34" s="315">
        <f t="shared" si="4"/>
        <v>743399.8</v>
      </c>
      <c r="N34" s="315">
        <f t="shared" si="5"/>
        <v>7433.9980000000005</v>
      </c>
      <c r="O34" s="315">
        <f t="shared" si="6"/>
        <v>8184831.7979999995</v>
      </c>
      <c r="P34" s="318" t="s">
        <v>1930</v>
      </c>
      <c r="T34" s="309">
        <v>41581</v>
      </c>
      <c r="U34" s="310" t="s">
        <v>1754</v>
      </c>
      <c r="V34" s="311" t="s">
        <v>1755</v>
      </c>
      <c r="W34" s="312" t="s">
        <v>432</v>
      </c>
      <c r="X34" s="313" t="s">
        <v>1743</v>
      </c>
      <c r="Y34" s="313">
        <v>80</v>
      </c>
      <c r="Z34" s="312" t="s">
        <v>423</v>
      </c>
      <c r="AA34" s="314"/>
      <c r="AB34" s="314">
        <v>36</v>
      </c>
      <c r="AC34" s="315">
        <v>5405.95</v>
      </c>
      <c r="AD34" s="320">
        <f t="shared" si="12"/>
        <v>30860.00508698749</v>
      </c>
      <c r="AE34" s="317">
        <v>151661495</v>
      </c>
      <c r="AF34" s="315">
        <f t="shared" si="13"/>
        <v>15166149.5</v>
      </c>
      <c r="AG34" s="315"/>
      <c r="AH34" s="315">
        <f t="shared" si="14"/>
        <v>166827644.5</v>
      </c>
      <c r="AI34" s="318" t="s">
        <v>633</v>
      </c>
      <c r="AV34" s="267"/>
      <c r="BF34" s="614"/>
      <c r="BG34" s="468"/>
      <c r="BH34" s="469"/>
      <c r="BI34" s="468"/>
      <c r="BJ34" s="515"/>
      <c r="BK34" s="515"/>
      <c r="BL34" s="582"/>
      <c r="BM34" s="518"/>
      <c r="BN34" s="583"/>
      <c r="BO34" s="615"/>
      <c r="BP34" s="470"/>
      <c r="BQ34" s="475"/>
      <c r="BR34" s="575"/>
      <c r="BS34" s="611"/>
      <c r="BT34" s="616"/>
      <c r="BU34" s="616"/>
    </row>
    <row r="35" spans="1:73" x14ac:dyDescent="0.25">
      <c r="A35" s="667"/>
      <c r="B35" s="310"/>
      <c r="C35" s="311"/>
      <c r="D35" s="312"/>
      <c r="E35" s="313"/>
      <c r="F35" s="313"/>
      <c r="G35" s="312"/>
      <c r="H35" s="314"/>
      <c r="I35" s="314"/>
      <c r="J35" s="315"/>
      <c r="K35" s="316" t="e">
        <f t="shared" si="0"/>
        <v>#DIV/0!</v>
      </c>
      <c r="L35" s="317"/>
      <c r="M35" s="315">
        <f t="shared" si="4"/>
        <v>0</v>
      </c>
      <c r="N35" s="315">
        <f t="shared" si="5"/>
        <v>0</v>
      </c>
      <c r="O35" s="315">
        <f t="shared" si="6"/>
        <v>0</v>
      </c>
      <c r="P35" s="318"/>
      <c r="T35" s="309">
        <v>41581</v>
      </c>
      <c r="U35" s="310" t="s">
        <v>1756</v>
      </c>
      <c r="V35" s="311" t="s">
        <v>1757</v>
      </c>
      <c r="W35" s="312" t="s">
        <v>432</v>
      </c>
      <c r="X35" s="313" t="s">
        <v>1743</v>
      </c>
      <c r="Y35" s="313">
        <v>80</v>
      </c>
      <c r="Z35" s="312" t="s">
        <v>423</v>
      </c>
      <c r="AA35" s="314"/>
      <c r="AB35" s="314">
        <v>36</v>
      </c>
      <c r="AC35" s="315">
        <v>5382.55</v>
      </c>
      <c r="AD35" s="320">
        <f t="shared" si="12"/>
        <v>30860.004979052683</v>
      </c>
      <c r="AE35" s="317">
        <v>151005018</v>
      </c>
      <c r="AF35" s="319">
        <f t="shared" si="13"/>
        <v>15100501.800000001</v>
      </c>
      <c r="AG35" s="319"/>
      <c r="AH35" s="315">
        <f t="shared" si="14"/>
        <v>166105519.80000001</v>
      </c>
      <c r="AI35" s="318" t="s">
        <v>633</v>
      </c>
      <c r="BF35" s="614"/>
      <c r="BG35" s="468"/>
      <c r="BH35" s="469"/>
      <c r="BI35" s="468"/>
      <c r="BJ35" s="515"/>
      <c r="BK35" s="515"/>
      <c r="BL35" s="582"/>
      <c r="BM35" s="518"/>
      <c r="BN35" s="583"/>
      <c r="BO35" s="615"/>
      <c r="BP35" s="470"/>
      <c r="BQ35" s="475"/>
      <c r="BR35" s="575"/>
      <c r="BS35" s="611"/>
      <c r="BT35" s="616"/>
      <c r="BU35" s="616"/>
    </row>
    <row r="36" spans="1:73" x14ac:dyDescent="0.25">
      <c r="A36" s="667"/>
      <c r="B36" s="310"/>
      <c r="C36" s="311"/>
      <c r="D36" s="312"/>
      <c r="E36" s="313"/>
      <c r="F36" s="313"/>
      <c r="G36" s="312"/>
      <c r="H36" s="314"/>
      <c r="I36" s="314"/>
      <c r="J36" s="315"/>
      <c r="K36" s="316" t="e">
        <f t="shared" si="0"/>
        <v>#DIV/0!</v>
      </c>
      <c r="L36" s="317"/>
      <c r="M36" s="315">
        <f t="shared" si="4"/>
        <v>0</v>
      </c>
      <c r="N36" s="315">
        <f t="shared" si="5"/>
        <v>0</v>
      </c>
      <c r="O36" s="315">
        <f t="shared" si="6"/>
        <v>0</v>
      </c>
      <c r="P36" s="318"/>
      <c r="T36" s="309">
        <v>41588</v>
      </c>
      <c r="U36" s="310" t="s">
        <v>1807</v>
      </c>
      <c r="V36" s="311" t="s">
        <v>1808</v>
      </c>
      <c r="W36" s="312" t="s">
        <v>432</v>
      </c>
      <c r="X36" s="313" t="s">
        <v>1743</v>
      </c>
      <c r="Y36" s="313">
        <v>60</v>
      </c>
      <c r="Z36" s="312" t="s">
        <v>1800</v>
      </c>
      <c r="AA36" s="314"/>
      <c r="AB36" s="314">
        <v>36</v>
      </c>
      <c r="AC36" s="315">
        <v>5494</v>
      </c>
      <c r="AD36" s="320">
        <f t="shared" si="12"/>
        <v>30860.00506006553</v>
      </c>
      <c r="AE36" s="317">
        <v>154131698</v>
      </c>
      <c r="AF36" s="319">
        <f t="shared" si="13"/>
        <v>15413169.800000001</v>
      </c>
      <c r="AG36" s="319"/>
      <c r="AH36" s="315">
        <f t="shared" si="14"/>
        <v>169544867.80000001</v>
      </c>
      <c r="AI36" s="318" t="s">
        <v>633</v>
      </c>
      <c r="BF36" s="614"/>
      <c r="BG36" s="468"/>
      <c r="BH36" s="469"/>
      <c r="BI36" s="468"/>
      <c r="BJ36" s="515"/>
      <c r="BK36" s="515"/>
      <c r="BL36" s="582"/>
      <c r="BM36" s="518"/>
      <c r="BN36" s="583"/>
      <c r="BO36" s="615"/>
      <c r="BP36" s="470"/>
      <c r="BQ36" s="475"/>
      <c r="BR36" s="575"/>
      <c r="BS36" s="269"/>
      <c r="BT36" s="616"/>
      <c r="BU36" s="616"/>
    </row>
    <row r="37" spans="1:73" x14ac:dyDescent="0.25">
      <c r="A37" s="667"/>
      <c r="B37" s="310"/>
      <c r="C37" s="311"/>
      <c r="D37" s="312"/>
      <c r="E37" s="313"/>
      <c r="F37" s="313"/>
      <c r="G37" s="312"/>
      <c r="H37" s="314"/>
      <c r="I37" s="314"/>
      <c r="J37" s="315"/>
      <c r="K37" s="316" t="e">
        <f t="shared" si="0"/>
        <v>#DIV/0!</v>
      </c>
      <c r="L37" s="317"/>
      <c r="M37" s="319">
        <f t="shared" si="4"/>
        <v>0</v>
      </c>
      <c r="N37" s="315">
        <f t="shared" si="5"/>
        <v>0</v>
      </c>
      <c r="O37" s="315">
        <f t="shared" si="6"/>
        <v>0</v>
      </c>
      <c r="P37" s="318"/>
      <c r="T37" s="309">
        <v>41588</v>
      </c>
      <c r="U37" s="310" t="s">
        <v>1809</v>
      </c>
      <c r="V37" s="311" t="s">
        <v>1813</v>
      </c>
      <c r="W37" s="312" t="s">
        <v>1810</v>
      </c>
      <c r="X37" s="313" t="s">
        <v>1743</v>
      </c>
      <c r="Y37" s="313">
        <v>60</v>
      </c>
      <c r="Z37" s="312" t="s">
        <v>420</v>
      </c>
      <c r="AA37" s="314"/>
      <c r="AB37" s="314">
        <v>36</v>
      </c>
      <c r="AC37" s="315">
        <v>4967.3999999999996</v>
      </c>
      <c r="AD37" s="320">
        <f t="shared" si="12"/>
        <v>30860.005073076463</v>
      </c>
      <c r="AE37" s="317">
        <v>139358172</v>
      </c>
      <c r="AF37" s="319">
        <f t="shared" si="13"/>
        <v>13935817.200000001</v>
      </c>
      <c r="AG37" s="319"/>
      <c r="AH37" s="315">
        <f t="shared" si="14"/>
        <v>153293989.19999999</v>
      </c>
      <c r="AI37" s="318" t="s">
        <v>633</v>
      </c>
      <c r="AV37" s="267">
        <f>AV30-AV29</f>
        <v>124553.33</v>
      </c>
      <c r="BF37" s="696" t="s">
        <v>2203</v>
      </c>
      <c r="BG37" s="696"/>
      <c r="BH37" s="696"/>
      <c r="BI37" s="696"/>
      <c r="BJ37" s="696"/>
      <c r="BK37" s="696"/>
      <c r="BL37" s="696"/>
      <c r="BM37" s="696"/>
      <c r="BN37" s="696"/>
      <c r="BO37" s="696"/>
      <c r="BP37" s="696"/>
      <c r="BQ37" s="696"/>
      <c r="BR37" s="696"/>
      <c r="BS37" s="696"/>
      <c r="BT37" s="696"/>
      <c r="BU37" s="696"/>
    </row>
    <row r="38" spans="1:73" x14ac:dyDescent="0.25">
      <c r="A38" s="663">
        <v>41579</v>
      </c>
      <c r="B38" s="413" t="s">
        <v>1746</v>
      </c>
      <c r="C38" s="414" t="s">
        <v>1747</v>
      </c>
      <c r="D38" s="415" t="s">
        <v>436</v>
      </c>
      <c r="E38" s="417" t="s">
        <v>1742</v>
      </c>
      <c r="F38" s="417">
        <v>80</v>
      </c>
      <c r="G38" s="415" t="s">
        <v>423</v>
      </c>
      <c r="H38" s="418"/>
      <c r="I38" s="418">
        <v>30</v>
      </c>
      <c r="J38" s="419">
        <v>4466.63</v>
      </c>
      <c r="K38" s="423">
        <f t="shared" ref="K38:K111" si="21">L38/J38*1.1</f>
        <v>30860.005082131273</v>
      </c>
      <c r="L38" s="421">
        <v>125309295</v>
      </c>
      <c r="M38" s="424">
        <f>L38*10%</f>
        <v>12530929.5</v>
      </c>
      <c r="N38" s="424"/>
      <c r="O38" s="419">
        <f>L38+M38+N38</f>
        <v>137840224.5</v>
      </c>
      <c r="P38" s="422" t="s">
        <v>633</v>
      </c>
      <c r="T38" s="309">
        <v>41589</v>
      </c>
      <c r="U38" s="310" t="s">
        <v>1815</v>
      </c>
      <c r="V38" s="311" t="s">
        <v>1816</v>
      </c>
      <c r="W38" s="312" t="s">
        <v>432</v>
      </c>
      <c r="X38" s="313" t="s">
        <v>1743</v>
      </c>
      <c r="Y38" s="313">
        <v>60</v>
      </c>
      <c r="Z38" s="312" t="s">
        <v>420</v>
      </c>
      <c r="AA38" s="314"/>
      <c r="AB38" s="314">
        <v>36</v>
      </c>
      <c r="AC38" s="315">
        <v>7455.95</v>
      </c>
      <c r="AD38" s="320">
        <f t="shared" si="12"/>
        <v>30860.004989303849</v>
      </c>
      <c r="AE38" s="317">
        <v>209173322</v>
      </c>
      <c r="AF38" s="319">
        <f t="shared" si="13"/>
        <v>20917332.200000003</v>
      </c>
      <c r="AG38" s="319"/>
      <c r="AH38" s="315">
        <f t="shared" si="14"/>
        <v>230090654.19999999</v>
      </c>
      <c r="AI38" s="318" t="s">
        <v>633</v>
      </c>
      <c r="BF38" s="708" t="s">
        <v>2193</v>
      </c>
      <c r="BG38" s="708"/>
      <c r="BH38" s="708"/>
      <c r="BI38" s="708"/>
      <c r="BJ38" s="708"/>
      <c r="BK38" s="708"/>
      <c r="BL38" s="708"/>
      <c r="BM38" s="708"/>
      <c r="BN38" s="708"/>
      <c r="BO38" s="708"/>
      <c r="BP38" s="708"/>
      <c r="BQ38" s="708"/>
      <c r="BR38" s="708"/>
      <c r="BS38" s="708"/>
      <c r="BT38" s="708"/>
      <c r="BU38" s="708"/>
    </row>
    <row r="39" spans="1:73" ht="15.75" x14ac:dyDescent="0.25">
      <c r="A39" s="663">
        <v>41579</v>
      </c>
      <c r="B39" s="413" t="s">
        <v>1748</v>
      </c>
      <c r="C39" s="414" t="s">
        <v>1749</v>
      </c>
      <c r="D39" s="415" t="s">
        <v>436</v>
      </c>
      <c r="E39" s="417" t="s">
        <v>1742</v>
      </c>
      <c r="F39" s="417">
        <v>80</v>
      </c>
      <c r="G39" s="415" t="s">
        <v>423</v>
      </c>
      <c r="H39" s="418"/>
      <c r="I39" s="418">
        <v>16</v>
      </c>
      <c r="J39" s="419">
        <v>2385.27</v>
      </c>
      <c r="K39" s="423">
        <f t="shared" si="21"/>
        <v>30860.004779333158</v>
      </c>
      <c r="L39" s="421">
        <v>66917676</v>
      </c>
      <c r="M39" s="424">
        <f t="shared" ref="M39:M111" si="22">L39*10%</f>
        <v>6691767.6000000006</v>
      </c>
      <c r="N39" s="424"/>
      <c r="O39" s="419">
        <f>L39+M39+N39</f>
        <v>73609443.599999994</v>
      </c>
      <c r="P39" s="422" t="s">
        <v>633</v>
      </c>
      <c r="Q39" s="266"/>
      <c r="T39" s="309">
        <v>41589</v>
      </c>
      <c r="U39" s="310" t="s">
        <v>1817</v>
      </c>
      <c r="V39" s="311" t="s">
        <v>1818</v>
      </c>
      <c r="W39" s="312" t="s">
        <v>432</v>
      </c>
      <c r="X39" s="313" t="s">
        <v>1743</v>
      </c>
      <c r="Y39" s="313">
        <v>60</v>
      </c>
      <c r="Z39" s="312" t="s">
        <v>1019</v>
      </c>
      <c r="AA39" s="314"/>
      <c r="AB39" s="314">
        <v>18</v>
      </c>
      <c r="AC39" s="315">
        <v>2677.45</v>
      </c>
      <c r="AD39" s="320">
        <f t="shared" si="12"/>
        <v>30860.00504211097</v>
      </c>
      <c r="AE39" s="317">
        <v>75114655</v>
      </c>
      <c r="AF39" s="319">
        <f t="shared" si="13"/>
        <v>7511465.5</v>
      </c>
      <c r="AG39" s="319"/>
      <c r="AH39" s="315">
        <f t="shared" si="14"/>
        <v>82626120.5</v>
      </c>
      <c r="AI39" s="318" t="s">
        <v>633</v>
      </c>
      <c r="BF39" s="697" t="s">
        <v>82</v>
      </c>
      <c r="BG39" s="699" t="s">
        <v>83</v>
      </c>
      <c r="BH39" s="706" t="s">
        <v>84</v>
      </c>
      <c r="BI39" s="701" t="s">
        <v>85</v>
      </c>
      <c r="BK39" s="697" t="s">
        <v>87</v>
      </c>
      <c r="BL39" s="259" t="s">
        <v>91</v>
      </c>
      <c r="BM39" s="703" t="s">
        <v>2194</v>
      </c>
      <c r="BN39" s="703"/>
      <c r="BO39" s="579">
        <f t="shared" ref="BO39:BO40" si="23">BN41*10%</f>
        <v>13935817.200000001</v>
      </c>
      <c r="BP39" s="579"/>
      <c r="BQ39" s="405">
        <f>BN41+BO39+BP39</f>
        <v>153293989.19999999</v>
      </c>
      <c r="BR39" s="580" t="s">
        <v>633</v>
      </c>
      <c r="BS39" s="703" t="s">
        <v>2195</v>
      </c>
      <c r="BT39" s="703"/>
      <c r="BU39" s="697" t="s">
        <v>2191</v>
      </c>
    </row>
    <row r="40" spans="1:73" ht="15.75" x14ac:dyDescent="0.25">
      <c r="A40" s="663">
        <v>41579</v>
      </c>
      <c r="B40" s="413" t="s">
        <v>1750</v>
      </c>
      <c r="C40" s="414" t="s">
        <v>1752</v>
      </c>
      <c r="D40" s="415" t="s">
        <v>436</v>
      </c>
      <c r="E40" s="417" t="s">
        <v>1742</v>
      </c>
      <c r="F40" s="417">
        <v>80</v>
      </c>
      <c r="G40" s="415" t="s">
        <v>423</v>
      </c>
      <c r="H40" s="418"/>
      <c r="I40" s="418">
        <v>24</v>
      </c>
      <c r="J40" s="419">
        <v>3564.71</v>
      </c>
      <c r="K40" s="423">
        <f t="shared" si="21"/>
        <v>30860.005021446348</v>
      </c>
      <c r="L40" s="421">
        <v>100006335</v>
      </c>
      <c r="M40" s="424">
        <f t="shared" si="22"/>
        <v>10000633.5</v>
      </c>
      <c r="N40" s="424"/>
      <c r="O40" s="419">
        <f t="shared" ref="O40:O111" si="24">L40+M40+N40</f>
        <v>110006968.5</v>
      </c>
      <c r="P40" s="422" t="s">
        <v>633</v>
      </c>
      <c r="Q40" s="266"/>
      <c r="T40" s="309">
        <v>41593</v>
      </c>
      <c r="U40" s="310" t="s">
        <v>1819</v>
      </c>
      <c r="V40" s="311" t="s">
        <v>1820</v>
      </c>
      <c r="W40" s="312" t="s">
        <v>432</v>
      </c>
      <c r="X40" s="313" t="s">
        <v>1743</v>
      </c>
      <c r="Y40" s="313">
        <v>60</v>
      </c>
      <c r="Z40" s="312" t="s">
        <v>420</v>
      </c>
      <c r="AA40" s="314"/>
      <c r="AB40" s="314">
        <v>32</v>
      </c>
      <c r="AC40" s="315">
        <v>6538.15</v>
      </c>
      <c r="AD40" s="320">
        <f t="shared" si="12"/>
        <v>30860.00498611993</v>
      </c>
      <c r="AE40" s="317">
        <v>183424856</v>
      </c>
      <c r="AF40" s="319">
        <f t="shared" si="13"/>
        <v>18342485.600000001</v>
      </c>
      <c r="AG40" s="319"/>
      <c r="AH40" s="315">
        <f t="shared" si="14"/>
        <v>201767341.59999999</v>
      </c>
      <c r="AI40" s="318" t="s">
        <v>633</v>
      </c>
      <c r="BF40" s="698"/>
      <c r="BG40" s="700"/>
      <c r="BH40" s="707"/>
      <c r="BI40" s="702"/>
      <c r="BJ40" s="585" t="s">
        <v>86</v>
      </c>
      <c r="BK40" s="698"/>
      <c r="BL40" s="586" t="s">
        <v>2196</v>
      </c>
      <c r="BM40" s="593" t="s">
        <v>2190</v>
      </c>
      <c r="BN40" s="588" t="s">
        <v>314</v>
      </c>
      <c r="BO40" s="319">
        <f t="shared" si="23"/>
        <v>20917332.200000003</v>
      </c>
      <c r="BP40" s="319"/>
      <c r="BQ40" s="319">
        <f>BN42+BO40+BP40</f>
        <v>230090654.19999999</v>
      </c>
      <c r="BR40" s="566" t="s">
        <v>633</v>
      </c>
      <c r="BS40" s="593" t="s">
        <v>2190</v>
      </c>
      <c r="BT40" s="588" t="s">
        <v>314</v>
      </c>
      <c r="BU40" s="698"/>
    </row>
    <row r="41" spans="1:73" x14ac:dyDescent="0.25">
      <c r="A41" s="663">
        <v>41579</v>
      </c>
      <c r="B41" s="413" t="s">
        <v>1751</v>
      </c>
      <c r="C41" s="414" t="s">
        <v>1753</v>
      </c>
      <c r="D41" s="415" t="s">
        <v>436</v>
      </c>
      <c r="E41" s="417" t="s">
        <v>1742</v>
      </c>
      <c r="F41" s="417">
        <v>80</v>
      </c>
      <c r="G41" s="415" t="s">
        <v>423</v>
      </c>
      <c r="H41" s="418"/>
      <c r="I41" s="418">
        <v>24</v>
      </c>
      <c r="J41" s="419">
        <v>3630.25</v>
      </c>
      <c r="K41" s="423">
        <f t="shared" si="21"/>
        <v>30860.004958336205</v>
      </c>
      <c r="L41" s="421">
        <v>101845030</v>
      </c>
      <c r="M41" s="424">
        <f t="shared" si="22"/>
        <v>10184503</v>
      </c>
      <c r="N41" s="424"/>
      <c r="O41" s="419">
        <f t="shared" si="24"/>
        <v>112029533</v>
      </c>
      <c r="P41" s="422" t="s">
        <v>633</v>
      </c>
      <c r="Q41" s="266"/>
      <c r="T41" s="309">
        <v>41593</v>
      </c>
      <c r="U41" s="310" t="s">
        <v>1821</v>
      </c>
      <c r="V41" s="311" t="s">
        <v>1822</v>
      </c>
      <c r="W41" s="312" t="s">
        <v>432</v>
      </c>
      <c r="X41" s="313" t="s">
        <v>1743</v>
      </c>
      <c r="Y41" s="313">
        <v>60</v>
      </c>
      <c r="Z41" s="312" t="s">
        <v>420</v>
      </c>
      <c r="AA41" s="314"/>
      <c r="AB41" s="314">
        <v>7</v>
      </c>
      <c r="AC41" s="315">
        <v>1370.6</v>
      </c>
      <c r="AD41" s="320">
        <f t="shared" si="12"/>
        <v>30860.004815409317</v>
      </c>
      <c r="AE41" s="317">
        <v>38451566</v>
      </c>
      <c r="AF41" s="319">
        <f t="shared" si="13"/>
        <v>3845156.6</v>
      </c>
      <c r="AG41" s="319"/>
      <c r="AH41" s="315">
        <f t="shared" si="14"/>
        <v>42296722.600000001</v>
      </c>
      <c r="AI41" s="318" t="s">
        <v>633</v>
      </c>
      <c r="BF41" s="526">
        <v>41588</v>
      </c>
      <c r="BG41" s="527" t="s">
        <v>1809</v>
      </c>
      <c r="BH41" s="528" t="s">
        <v>1813</v>
      </c>
      <c r="BI41" s="527" t="s">
        <v>1810</v>
      </c>
      <c r="BJ41" s="530"/>
      <c r="BK41" s="530">
        <v>36</v>
      </c>
      <c r="BL41" s="531">
        <v>4967.3999999999996</v>
      </c>
      <c r="BM41" s="551">
        <f t="shared" ref="BM41:BM59" si="25">BN41/BL41</f>
        <v>28054.550066433145</v>
      </c>
      <c r="BN41" s="533">
        <v>139358172</v>
      </c>
      <c r="BO41" s="531">
        <f t="shared" ref="BO41:BO55" si="26">BN44*10%</f>
        <v>3845156.6</v>
      </c>
      <c r="BP41" s="531"/>
      <c r="BQ41" s="531">
        <f t="shared" ref="BQ41:BQ55" si="27">BN44+BO41+BP41</f>
        <v>42296722.600000001</v>
      </c>
      <c r="BR41" s="548" t="s">
        <v>633</v>
      </c>
      <c r="BS41" s="596">
        <v>29457.279999999999</v>
      </c>
      <c r="BT41" s="602">
        <f t="shared" ref="BT41:BT58" si="28">BL41*BS41</f>
        <v>146326092.67199999</v>
      </c>
      <c r="BU41" s="602">
        <f>BT41-BN41</f>
        <v>6967920.6719999909</v>
      </c>
    </row>
    <row r="42" spans="1:73" x14ac:dyDescent="0.25">
      <c r="A42" s="663">
        <v>41581</v>
      </c>
      <c r="B42" s="413" t="s">
        <v>1754</v>
      </c>
      <c r="C42" s="414" t="s">
        <v>1755</v>
      </c>
      <c r="D42" s="415" t="s">
        <v>432</v>
      </c>
      <c r="E42" s="417" t="s">
        <v>1743</v>
      </c>
      <c r="F42" s="417">
        <v>80</v>
      </c>
      <c r="G42" s="415" t="s">
        <v>423</v>
      </c>
      <c r="H42" s="418"/>
      <c r="I42" s="418">
        <v>36</v>
      </c>
      <c r="J42" s="419">
        <v>5405.95</v>
      </c>
      <c r="K42" s="423">
        <f t="shared" si="21"/>
        <v>30860.00508698749</v>
      </c>
      <c r="L42" s="421">
        <v>151661495</v>
      </c>
      <c r="M42" s="424">
        <f t="shared" si="22"/>
        <v>15166149.5</v>
      </c>
      <c r="N42" s="424"/>
      <c r="O42" s="419">
        <f t="shared" si="24"/>
        <v>166827644.5</v>
      </c>
      <c r="P42" s="422" t="s">
        <v>633</v>
      </c>
      <c r="Q42" s="269"/>
      <c r="T42" s="309">
        <v>41593</v>
      </c>
      <c r="U42" s="310" t="s">
        <v>1823</v>
      </c>
      <c r="V42" s="311" t="s">
        <v>1824</v>
      </c>
      <c r="W42" s="312" t="s">
        <v>432</v>
      </c>
      <c r="X42" s="313" t="s">
        <v>1743</v>
      </c>
      <c r="Y42" s="313">
        <v>60</v>
      </c>
      <c r="Z42" s="312" t="s">
        <v>420</v>
      </c>
      <c r="AA42" s="314"/>
      <c r="AB42" s="314">
        <v>9</v>
      </c>
      <c r="AC42" s="315">
        <v>1927.9</v>
      </c>
      <c r="AD42" s="320">
        <f t="shared" si="12"/>
        <v>30860.005031381297</v>
      </c>
      <c r="AE42" s="317">
        <v>54086367</v>
      </c>
      <c r="AF42" s="319">
        <f t="shared" si="13"/>
        <v>5408636.7000000002</v>
      </c>
      <c r="AG42" s="319"/>
      <c r="AH42" s="315">
        <f t="shared" si="14"/>
        <v>59495003.700000003</v>
      </c>
      <c r="AI42" s="318" t="s">
        <v>633</v>
      </c>
      <c r="BF42" s="526">
        <v>41589</v>
      </c>
      <c r="BG42" s="527" t="s">
        <v>1815</v>
      </c>
      <c r="BH42" s="528" t="s">
        <v>1816</v>
      </c>
      <c r="BI42" s="527" t="s">
        <v>432</v>
      </c>
      <c r="BJ42" s="530"/>
      <c r="BK42" s="530">
        <v>36</v>
      </c>
      <c r="BL42" s="531">
        <v>7455.95</v>
      </c>
      <c r="BM42" s="551">
        <f t="shared" si="25"/>
        <v>28054.549990276224</v>
      </c>
      <c r="BN42" s="533">
        <v>209173322</v>
      </c>
      <c r="BO42" s="531">
        <f t="shared" si="26"/>
        <v>5408636.7000000002</v>
      </c>
      <c r="BP42" s="531"/>
      <c r="BQ42" s="531">
        <f t="shared" si="27"/>
        <v>59495003.700000003</v>
      </c>
      <c r="BR42" s="548" t="s">
        <v>633</v>
      </c>
      <c r="BS42" s="596">
        <v>29457.279999999999</v>
      </c>
      <c r="BT42" s="602">
        <f t="shared" si="28"/>
        <v>219632006.81599998</v>
      </c>
      <c r="BU42" s="602">
        <f t="shared" ref="BU42:BU58" si="29">BT42-BN42</f>
        <v>10458684.815999985</v>
      </c>
    </row>
    <row r="43" spans="1:73" x14ac:dyDescent="0.25">
      <c r="A43" s="663">
        <v>41581</v>
      </c>
      <c r="B43" s="413" t="s">
        <v>1756</v>
      </c>
      <c r="C43" s="414" t="s">
        <v>1757</v>
      </c>
      <c r="D43" s="415" t="s">
        <v>432</v>
      </c>
      <c r="E43" s="417" t="s">
        <v>1743</v>
      </c>
      <c r="F43" s="417">
        <v>80</v>
      </c>
      <c r="G43" s="415" t="s">
        <v>423</v>
      </c>
      <c r="H43" s="418"/>
      <c r="I43" s="418">
        <v>36</v>
      </c>
      <c r="J43" s="419">
        <v>5382.55</v>
      </c>
      <c r="K43" s="423">
        <f t="shared" si="21"/>
        <v>30860.004979052683</v>
      </c>
      <c r="L43" s="421">
        <v>151005018</v>
      </c>
      <c r="M43" s="424">
        <f t="shared" si="22"/>
        <v>15100501.800000001</v>
      </c>
      <c r="N43" s="424"/>
      <c r="O43" s="419">
        <f t="shared" si="24"/>
        <v>166105519.80000001</v>
      </c>
      <c r="P43" s="422" t="s">
        <v>633</v>
      </c>
      <c r="Q43" s="269"/>
      <c r="T43" s="309">
        <v>41593</v>
      </c>
      <c r="U43" s="310" t="s">
        <v>1825</v>
      </c>
      <c r="V43" s="311" t="s">
        <v>1826</v>
      </c>
      <c r="W43" s="312" t="s">
        <v>432</v>
      </c>
      <c r="X43" s="313" t="s">
        <v>1743</v>
      </c>
      <c r="Y43" s="313">
        <v>60</v>
      </c>
      <c r="Z43" s="312" t="s">
        <v>420</v>
      </c>
      <c r="AA43" s="314"/>
      <c r="AB43" s="314">
        <v>24</v>
      </c>
      <c r="AC43" s="315">
        <v>5015.1499999999996</v>
      </c>
      <c r="AD43" s="320">
        <f t="shared" si="12"/>
        <v>30860.004905137437</v>
      </c>
      <c r="AE43" s="317">
        <v>140697776</v>
      </c>
      <c r="AF43" s="319">
        <f t="shared" si="13"/>
        <v>14069777.600000001</v>
      </c>
      <c r="AG43" s="319"/>
      <c r="AH43" s="315">
        <f t="shared" si="14"/>
        <v>154767553.59999999</v>
      </c>
      <c r="AI43" s="318" t="s">
        <v>633</v>
      </c>
      <c r="BF43" s="526">
        <v>41593</v>
      </c>
      <c r="BG43" s="527" t="s">
        <v>1819</v>
      </c>
      <c r="BH43" s="528" t="s">
        <v>1820</v>
      </c>
      <c r="BI43" s="527" t="s">
        <v>432</v>
      </c>
      <c r="BJ43" s="530"/>
      <c r="BK43" s="530">
        <v>32</v>
      </c>
      <c r="BL43" s="531">
        <v>6538.15</v>
      </c>
      <c r="BM43" s="551">
        <f t="shared" si="25"/>
        <v>28054.549987381753</v>
      </c>
      <c r="BN43" s="533">
        <v>183424856</v>
      </c>
      <c r="BO43" s="531">
        <f t="shared" si="26"/>
        <v>14069777.600000001</v>
      </c>
      <c r="BP43" s="531"/>
      <c r="BQ43" s="531">
        <f t="shared" si="27"/>
        <v>154767553.59999999</v>
      </c>
      <c r="BR43" s="548" t="s">
        <v>633</v>
      </c>
      <c r="BS43" s="596">
        <v>29457.279999999999</v>
      </c>
      <c r="BT43" s="602">
        <f t="shared" si="28"/>
        <v>192596115.23199999</v>
      </c>
      <c r="BU43" s="602">
        <f t="shared" si="29"/>
        <v>9171259.2319999933</v>
      </c>
    </row>
    <row r="44" spans="1:73" x14ac:dyDescent="0.25">
      <c r="A44" s="663">
        <v>41582</v>
      </c>
      <c r="B44" s="413" t="s">
        <v>1758</v>
      </c>
      <c r="C44" s="414" t="s">
        <v>1759</v>
      </c>
      <c r="D44" s="415"/>
      <c r="E44" s="417" t="s">
        <v>1744</v>
      </c>
      <c r="F44" s="417">
        <v>125</v>
      </c>
      <c r="G44" s="415" t="s">
        <v>1745</v>
      </c>
      <c r="H44" s="418">
        <v>10</v>
      </c>
      <c r="I44" s="418"/>
      <c r="J44" s="419">
        <v>288.8</v>
      </c>
      <c r="K44" s="423">
        <f t="shared" si="21"/>
        <v>28619.806094182826</v>
      </c>
      <c r="L44" s="421">
        <v>7514000</v>
      </c>
      <c r="M44" s="424">
        <f t="shared" si="22"/>
        <v>751400</v>
      </c>
      <c r="N44" s="424"/>
      <c r="O44" s="419">
        <f t="shared" si="24"/>
        <v>8265400</v>
      </c>
      <c r="P44" s="422" t="s">
        <v>1760</v>
      </c>
      <c r="Q44" s="269"/>
      <c r="T44" s="309">
        <v>41593</v>
      </c>
      <c r="U44" s="310" t="s">
        <v>1827</v>
      </c>
      <c r="V44" s="311" t="s">
        <v>1828</v>
      </c>
      <c r="W44" s="312" t="s">
        <v>432</v>
      </c>
      <c r="X44" s="313" t="s">
        <v>1743</v>
      </c>
      <c r="Y44" s="313">
        <v>60</v>
      </c>
      <c r="Z44" s="312" t="s">
        <v>423</v>
      </c>
      <c r="AA44" s="314"/>
      <c r="AB44" s="314">
        <v>36</v>
      </c>
      <c r="AC44" s="315">
        <v>5254.45</v>
      </c>
      <c r="AD44" s="320">
        <f t="shared" si="12"/>
        <v>30860.004948186779</v>
      </c>
      <c r="AE44" s="317">
        <v>147411230</v>
      </c>
      <c r="AF44" s="319">
        <f t="shared" si="13"/>
        <v>14741123</v>
      </c>
      <c r="AG44" s="319"/>
      <c r="AH44" s="315">
        <f t="shared" si="14"/>
        <v>162152353</v>
      </c>
      <c r="AI44" s="318" t="s">
        <v>633</v>
      </c>
      <c r="BF44" s="526">
        <v>41593</v>
      </c>
      <c r="BG44" s="527" t="s">
        <v>1821</v>
      </c>
      <c r="BH44" s="528" t="s">
        <v>1822</v>
      </c>
      <c r="BI44" s="527" t="s">
        <v>432</v>
      </c>
      <c r="BJ44" s="530"/>
      <c r="BK44" s="530">
        <v>7</v>
      </c>
      <c r="BL44" s="531">
        <v>1370.6</v>
      </c>
      <c r="BM44" s="551">
        <f t="shared" si="25"/>
        <v>28054.549832190285</v>
      </c>
      <c r="BN44" s="533">
        <v>38451566</v>
      </c>
      <c r="BO44" s="531">
        <f t="shared" si="26"/>
        <v>18870051.400000002</v>
      </c>
      <c r="BP44" s="531"/>
      <c r="BQ44" s="531">
        <f t="shared" si="27"/>
        <v>207570565.40000001</v>
      </c>
      <c r="BR44" s="548" t="s">
        <v>633</v>
      </c>
      <c r="BS44" s="596">
        <v>29457.279999999999</v>
      </c>
      <c r="BT44" s="602">
        <f t="shared" si="28"/>
        <v>40374147.967999995</v>
      </c>
      <c r="BU44" s="602">
        <f t="shared" si="29"/>
        <v>1922581.9679999948</v>
      </c>
    </row>
    <row r="45" spans="1:73" x14ac:dyDescent="0.25">
      <c r="A45" s="663">
        <v>41582</v>
      </c>
      <c r="B45" s="413" t="s">
        <v>1758</v>
      </c>
      <c r="C45" s="414" t="s">
        <v>1759</v>
      </c>
      <c r="D45" s="415"/>
      <c r="E45" s="417" t="s">
        <v>69</v>
      </c>
      <c r="F45" s="417">
        <v>100</v>
      </c>
      <c r="G45" s="415" t="s">
        <v>1096</v>
      </c>
      <c r="H45" s="418">
        <v>5</v>
      </c>
      <c r="I45" s="418"/>
      <c r="J45" s="419">
        <v>138.6</v>
      </c>
      <c r="K45" s="423">
        <f t="shared" si="21"/>
        <v>29128.968253968258</v>
      </c>
      <c r="L45" s="421">
        <v>3670250</v>
      </c>
      <c r="M45" s="424">
        <f t="shared" si="22"/>
        <v>367025</v>
      </c>
      <c r="N45" s="424"/>
      <c r="O45" s="419">
        <f t="shared" si="24"/>
        <v>4037275</v>
      </c>
      <c r="P45" s="422" t="s">
        <v>1760</v>
      </c>
      <c r="Q45" s="269"/>
      <c r="T45" s="309">
        <v>41599</v>
      </c>
      <c r="U45" s="310" t="s">
        <v>1862</v>
      </c>
      <c r="V45" s="311" t="s">
        <v>1863</v>
      </c>
      <c r="W45" s="312" t="s">
        <v>432</v>
      </c>
      <c r="X45" s="313" t="s">
        <v>1743</v>
      </c>
      <c r="Y45" s="313">
        <v>60</v>
      </c>
      <c r="Z45" s="312" t="s">
        <v>420</v>
      </c>
      <c r="AA45" s="314"/>
      <c r="AB45" s="314">
        <v>32</v>
      </c>
      <c r="AC45" s="315">
        <v>6726.2</v>
      </c>
      <c r="AD45" s="320">
        <f t="shared" si="12"/>
        <v>30860.004965656692</v>
      </c>
      <c r="AE45" s="317">
        <v>188700514</v>
      </c>
      <c r="AF45" s="319">
        <f t="shared" si="13"/>
        <v>18870051.400000002</v>
      </c>
      <c r="AG45" s="319"/>
      <c r="AH45" s="315">
        <f t="shared" si="14"/>
        <v>207570565.40000001</v>
      </c>
      <c r="AI45" s="318" t="s">
        <v>633</v>
      </c>
      <c r="BF45" s="526">
        <v>41593</v>
      </c>
      <c r="BG45" s="527" t="s">
        <v>1823</v>
      </c>
      <c r="BH45" s="528" t="s">
        <v>1824</v>
      </c>
      <c r="BI45" s="527" t="s">
        <v>432</v>
      </c>
      <c r="BJ45" s="530"/>
      <c r="BK45" s="530">
        <v>9</v>
      </c>
      <c r="BL45" s="531">
        <v>1927.9</v>
      </c>
      <c r="BM45" s="551">
        <f t="shared" si="25"/>
        <v>28054.550028528451</v>
      </c>
      <c r="BN45" s="533">
        <v>54086367</v>
      </c>
      <c r="BO45" s="531">
        <f t="shared" si="26"/>
        <v>9475845.0999999996</v>
      </c>
      <c r="BP45" s="531"/>
      <c r="BQ45" s="531">
        <f t="shared" si="27"/>
        <v>104234296.09999999</v>
      </c>
      <c r="BR45" s="548" t="s">
        <v>633</v>
      </c>
      <c r="BS45" s="596">
        <v>29457.279999999999</v>
      </c>
      <c r="BT45" s="602">
        <f t="shared" si="28"/>
        <v>56790690.112000003</v>
      </c>
      <c r="BU45" s="602">
        <f t="shared" si="29"/>
        <v>2704323.1120000035</v>
      </c>
    </row>
    <row r="46" spans="1:73" x14ac:dyDescent="0.25">
      <c r="A46" s="663">
        <v>41584</v>
      </c>
      <c r="B46" s="413" t="s">
        <v>1761</v>
      </c>
      <c r="C46" s="414" t="s">
        <v>1762</v>
      </c>
      <c r="D46" s="415" t="s">
        <v>436</v>
      </c>
      <c r="E46" s="417" t="s">
        <v>1742</v>
      </c>
      <c r="F46" s="417">
        <v>80</v>
      </c>
      <c r="G46" s="415" t="s">
        <v>423</v>
      </c>
      <c r="H46" s="418"/>
      <c r="I46" s="418">
        <v>36</v>
      </c>
      <c r="J46" s="419">
        <v>5577.05</v>
      </c>
      <c r="K46" s="423">
        <f t="shared" si="21"/>
        <v>30860.004984714142</v>
      </c>
      <c r="L46" s="421">
        <v>156461628</v>
      </c>
      <c r="M46" s="424">
        <f t="shared" si="22"/>
        <v>15646162.800000001</v>
      </c>
      <c r="N46" s="424"/>
      <c r="O46" s="419">
        <f t="shared" si="24"/>
        <v>172107790.80000001</v>
      </c>
      <c r="P46" s="422" t="s">
        <v>633</v>
      </c>
      <c r="Q46" s="269"/>
      <c r="T46" s="309">
        <v>41599</v>
      </c>
      <c r="U46" s="310" t="s">
        <v>1864</v>
      </c>
      <c r="V46" s="311" t="s">
        <v>1865</v>
      </c>
      <c r="W46" s="312" t="s">
        <v>432</v>
      </c>
      <c r="X46" s="313" t="s">
        <v>1743</v>
      </c>
      <c r="Y46" s="313">
        <v>60</v>
      </c>
      <c r="Z46" s="312" t="s">
        <v>420</v>
      </c>
      <c r="AA46" s="314"/>
      <c r="AB46" s="314">
        <v>16</v>
      </c>
      <c r="AC46" s="315">
        <v>3377.65</v>
      </c>
      <c r="AD46" s="320">
        <f t="shared" si="12"/>
        <v>30860.005062691518</v>
      </c>
      <c r="AE46" s="317">
        <v>94758451</v>
      </c>
      <c r="AF46" s="319">
        <f t="shared" si="13"/>
        <v>9475845.0999999996</v>
      </c>
      <c r="AG46" s="319"/>
      <c r="AH46" s="315">
        <f t="shared" si="14"/>
        <v>104234296.09999999</v>
      </c>
      <c r="AI46" s="318" t="s">
        <v>633</v>
      </c>
      <c r="BF46" s="526">
        <v>41593</v>
      </c>
      <c r="BG46" s="527" t="s">
        <v>1825</v>
      </c>
      <c r="BH46" s="528" t="s">
        <v>1826</v>
      </c>
      <c r="BI46" s="527" t="s">
        <v>432</v>
      </c>
      <c r="BJ46" s="530"/>
      <c r="BK46" s="530">
        <v>24</v>
      </c>
      <c r="BL46" s="531">
        <v>5015.1499999999996</v>
      </c>
      <c r="BM46" s="551">
        <f t="shared" si="25"/>
        <v>28054.549913761304</v>
      </c>
      <c r="BN46" s="533">
        <v>140697776</v>
      </c>
      <c r="BO46" s="531">
        <f t="shared" si="26"/>
        <v>18487667.900000002</v>
      </c>
      <c r="BP46" s="531"/>
      <c r="BQ46" s="531">
        <f t="shared" si="27"/>
        <v>203364346.90000001</v>
      </c>
      <c r="BR46" s="548" t="s">
        <v>633</v>
      </c>
      <c r="BS46" s="596">
        <v>29457.279999999999</v>
      </c>
      <c r="BT46" s="602">
        <f t="shared" si="28"/>
        <v>147732677.792</v>
      </c>
      <c r="BU46" s="602">
        <f t="shared" si="29"/>
        <v>7034901.7919999957</v>
      </c>
    </row>
    <row r="47" spans="1:73" x14ac:dyDescent="0.25">
      <c r="A47" s="663">
        <v>41584</v>
      </c>
      <c r="B47" s="413" t="s">
        <v>1763</v>
      </c>
      <c r="C47" s="414" t="s">
        <v>1764</v>
      </c>
      <c r="D47" s="415" t="s">
        <v>436</v>
      </c>
      <c r="E47" s="417" t="s">
        <v>1742</v>
      </c>
      <c r="F47" s="417">
        <v>80</v>
      </c>
      <c r="G47" s="415" t="s">
        <v>423</v>
      </c>
      <c r="H47" s="418"/>
      <c r="I47" s="418">
        <v>36</v>
      </c>
      <c r="J47" s="419">
        <v>5485.6</v>
      </c>
      <c r="K47" s="423">
        <f t="shared" si="21"/>
        <v>30860.004903747995</v>
      </c>
      <c r="L47" s="421">
        <v>153896039</v>
      </c>
      <c r="M47" s="424">
        <f t="shared" si="22"/>
        <v>15389603.9</v>
      </c>
      <c r="N47" s="424"/>
      <c r="O47" s="419">
        <f t="shared" si="24"/>
        <v>169285642.90000001</v>
      </c>
      <c r="P47" s="422" t="s">
        <v>633</v>
      </c>
      <c r="Q47" s="269"/>
      <c r="T47" s="309">
        <v>41599</v>
      </c>
      <c r="U47" s="310" t="s">
        <v>1866</v>
      </c>
      <c r="V47" s="311" t="s">
        <v>1867</v>
      </c>
      <c r="W47" s="312" t="s">
        <v>432</v>
      </c>
      <c r="X47" s="313" t="s">
        <v>1743</v>
      </c>
      <c r="Y47" s="313">
        <v>60</v>
      </c>
      <c r="Z47" s="312" t="s">
        <v>423</v>
      </c>
      <c r="AA47" s="314"/>
      <c r="AB47" s="314">
        <v>36</v>
      </c>
      <c r="AC47" s="315">
        <v>5427.8</v>
      </c>
      <c r="AD47" s="320">
        <f t="shared" si="12"/>
        <v>30860.004900696418</v>
      </c>
      <c r="AE47" s="317">
        <v>152274486</v>
      </c>
      <c r="AF47" s="319">
        <f t="shared" si="13"/>
        <v>15227448.600000001</v>
      </c>
      <c r="AG47" s="319"/>
      <c r="AH47" s="315">
        <f t="shared" si="14"/>
        <v>167501934.59999999</v>
      </c>
      <c r="AI47" s="318" t="s">
        <v>633</v>
      </c>
      <c r="BF47" s="526">
        <v>41599</v>
      </c>
      <c r="BG47" s="527" t="s">
        <v>1862</v>
      </c>
      <c r="BH47" s="528" t="s">
        <v>1863</v>
      </c>
      <c r="BI47" s="527" t="s">
        <v>432</v>
      </c>
      <c r="BJ47" s="530"/>
      <c r="BK47" s="530">
        <v>32</v>
      </c>
      <c r="BL47" s="531">
        <v>6726.2</v>
      </c>
      <c r="BM47" s="551">
        <f t="shared" si="25"/>
        <v>28054.549968778807</v>
      </c>
      <c r="BN47" s="533">
        <v>188700514</v>
      </c>
      <c r="BO47" s="531">
        <f t="shared" si="26"/>
        <v>9450876.5</v>
      </c>
      <c r="BP47" s="531"/>
      <c r="BQ47" s="531">
        <f t="shared" si="27"/>
        <v>103959641.5</v>
      </c>
      <c r="BR47" s="548" t="s">
        <v>633</v>
      </c>
      <c r="BS47" s="596">
        <v>29457.279999999999</v>
      </c>
      <c r="BT47" s="602">
        <f t="shared" si="28"/>
        <v>198135556.736</v>
      </c>
      <c r="BU47" s="602">
        <f t="shared" si="29"/>
        <v>9435042.7360000014</v>
      </c>
    </row>
    <row r="48" spans="1:73" x14ac:dyDescent="0.25">
      <c r="A48" s="663">
        <v>41584</v>
      </c>
      <c r="B48" s="413" t="s">
        <v>1765</v>
      </c>
      <c r="C48" s="414" t="s">
        <v>1766</v>
      </c>
      <c r="D48" s="415" t="s">
        <v>436</v>
      </c>
      <c r="E48" s="417" t="s">
        <v>1742</v>
      </c>
      <c r="F48" s="417">
        <v>80</v>
      </c>
      <c r="G48" s="415" t="s">
        <v>423</v>
      </c>
      <c r="H48" s="418"/>
      <c r="I48" s="418">
        <v>36</v>
      </c>
      <c r="J48" s="419">
        <v>5430.2</v>
      </c>
      <c r="K48" s="423">
        <f t="shared" si="21"/>
        <v>30860.004916945971</v>
      </c>
      <c r="L48" s="421">
        <v>152341817</v>
      </c>
      <c r="M48" s="424">
        <f t="shared" si="22"/>
        <v>15234181.700000001</v>
      </c>
      <c r="N48" s="424"/>
      <c r="O48" s="419">
        <f t="shared" si="24"/>
        <v>167575998.69999999</v>
      </c>
      <c r="P48" s="422" t="s">
        <v>633</v>
      </c>
      <c r="Q48" s="269"/>
      <c r="T48" s="309">
        <v>41599</v>
      </c>
      <c r="U48" s="310" t="s">
        <v>1868</v>
      </c>
      <c r="V48" s="311" t="s">
        <v>1869</v>
      </c>
      <c r="W48" s="312" t="s">
        <v>432</v>
      </c>
      <c r="X48" s="313" t="s">
        <v>1743</v>
      </c>
      <c r="Y48" s="313">
        <v>60</v>
      </c>
      <c r="Z48" s="312" t="s">
        <v>423</v>
      </c>
      <c r="AA48" s="314"/>
      <c r="AB48" s="314">
        <v>36</v>
      </c>
      <c r="AC48" s="315">
        <v>5464.55</v>
      </c>
      <c r="AD48" s="320">
        <f t="shared" si="12"/>
        <v>30860.004959237267</v>
      </c>
      <c r="AE48" s="317">
        <v>153305491</v>
      </c>
      <c r="AF48" s="319">
        <f t="shared" si="13"/>
        <v>15330549.100000001</v>
      </c>
      <c r="AG48" s="319"/>
      <c r="AH48" s="315">
        <f t="shared" si="14"/>
        <v>168636040.09999999</v>
      </c>
      <c r="AI48" s="318" t="s">
        <v>633</v>
      </c>
      <c r="BF48" s="526">
        <v>41599</v>
      </c>
      <c r="BG48" s="527" t="s">
        <v>1864</v>
      </c>
      <c r="BH48" s="528" t="s">
        <v>1865</v>
      </c>
      <c r="BI48" s="527" t="s">
        <v>432</v>
      </c>
      <c r="BJ48" s="530"/>
      <c r="BK48" s="530">
        <v>16</v>
      </c>
      <c r="BL48" s="531">
        <v>3377.65</v>
      </c>
      <c r="BM48" s="551">
        <f t="shared" si="25"/>
        <v>28054.550056992288</v>
      </c>
      <c r="BN48" s="533">
        <v>94758451</v>
      </c>
      <c r="BO48" s="531">
        <f t="shared" si="26"/>
        <v>18356653.199999999</v>
      </c>
      <c r="BP48" s="531"/>
      <c r="BQ48" s="531">
        <f t="shared" si="27"/>
        <v>201923185.19999999</v>
      </c>
      <c r="BR48" s="548" t="s">
        <v>633</v>
      </c>
      <c r="BS48" s="596">
        <v>29457.279999999999</v>
      </c>
      <c r="BT48" s="602">
        <f t="shared" si="28"/>
        <v>99496381.791999996</v>
      </c>
      <c r="BU48" s="602">
        <f t="shared" si="29"/>
        <v>4737930.7919999957</v>
      </c>
    </row>
    <row r="49" spans="1:73" x14ac:dyDescent="0.25">
      <c r="A49" s="663">
        <v>41584</v>
      </c>
      <c r="B49" s="413" t="s">
        <v>1767</v>
      </c>
      <c r="C49" s="414" t="s">
        <v>1768</v>
      </c>
      <c r="D49" s="415" t="s">
        <v>436</v>
      </c>
      <c r="E49" s="417" t="s">
        <v>1742</v>
      </c>
      <c r="F49" s="417">
        <v>80</v>
      </c>
      <c r="G49" s="415" t="s">
        <v>423</v>
      </c>
      <c r="H49" s="418"/>
      <c r="I49" s="418">
        <v>36</v>
      </c>
      <c r="J49" s="419">
        <v>5361.1</v>
      </c>
      <c r="K49" s="423">
        <f t="shared" si="21"/>
        <v>30860.004998974091</v>
      </c>
      <c r="L49" s="421">
        <v>150403248</v>
      </c>
      <c r="M49" s="424">
        <f t="shared" si="22"/>
        <v>15040324.800000001</v>
      </c>
      <c r="N49" s="424"/>
      <c r="O49" s="419">
        <f t="shared" si="24"/>
        <v>165443572.80000001</v>
      </c>
      <c r="P49" s="422" t="s">
        <v>633</v>
      </c>
      <c r="Q49" s="269"/>
      <c r="T49" s="309">
        <v>41600</v>
      </c>
      <c r="U49" s="310" t="s">
        <v>1870</v>
      </c>
      <c r="V49" s="311" t="s">
        <v>1871</v>
      </c>
      <c r="W49" s="312" t="s">
        <v>432</v>
      </c>
      <c r="X49" s="313" t="s">
        <v>1743</v>
      </c>
      <c r="Y49" s="313">
        <v>60</v>
      </c>
      <c r="Z49" s="312" t="s">
        <v>420</v>
      </c>
      <c r="AA49" s="314"/>
      <c r="AB49" s="314">
        <v>32</v>
      </c>
      <c r="AC49" s="315">
        <v>6589.9</v>
      </c>
      <c r="AD49" s="320">
        <f t="shared" si="12"/>
        <v>30860.00499248851</v>
      </c>
      <c r="AE49" s="317">
        <v>184876679</v>
      </c>
      <c r="AF49" s="319">
        <f t="shared" si="13"/>
        <v>18487667.900000002</v>
      </c>
      <c r="AG49" s="319"/>
      <c r="AH49" s="315">
        <f t="shared" si="14"/>
        <v>203364346.90000001</v>
      </c>
      <c r="AI49" s="318" t="s">
        <v>633</v>
      </c>
      <c r="BF49" s="526">
        <v>41600</v>
      </c>
      <c r="BG49" s="527" t="s">
        <v>1870</v>
      </c>
      <c r="BH49" s="528" t="s">
        <v>1871</v>
      </c>
      <c r="BI49" s="527" t="s">
        <v>432</v>
      </c>
      <c r="BJ49" s="530"/>
      <c r="BK49" s="530">
        <v>32</v>
      </c>
      <c r="BL49" s="531">
        <v>6589.9</v>
      </c>
      <c r="BM49" s="551">
        <f t="shared" si="25"/>
        <v>28054.549993171371</v>
      </c>
      <c r="BN49" s="533">
        <v>184876679</v>
      </c>
      <c r="BO49" s="531">
        <f t="shared" si="26"/>
        <v>9106086.0999999996</v>
      </c>
      <c r="BP49" s="531"/>
      <c r="BQ49" s="531">
        <f t="shared" si="27"/>
        <v>100166947.09999999</v>
      </c>
      <c r="BR49" s="548" t="s">
        <v>633</v>
      </c>
      <c r="BS49" s="596">
        <v>29457.279999999999</v>
      </c>
      <c r="BT49" s="602">
        <f t="shared" si="28"/>
        <v>194120529.47199997</v>
      </c>
      <c r="BU49" s="602">
        <f t="shared" si="29"/>
        <v>9243850.4719999731</v>
      </c>
    </row>
    <row r="50" spans="1:73" x14ac:dyDescent="0.25">
      <c r="A50" s="665">
        <v>41586</v>
      </c>
      <c r="B50" s="431" t="s">
        <v>1769</v>
      </c>
      <c r="C50" s="432" t="s">
        <v>1770</v>
      </c>
      <c r="D50" s="433" t="s">
        <v>360</v>
      </c>
      <c r="E50" s="434" t="s">
        <v>56</v>
      </c>
      <c r="F50" s="434">
        <v>150</v>
      </c>
      <c r="G50" s="433" t="s">
        <v>684</v>
      </c>
      <c r="H50" s="435"/>
      <c r="I50" s="435"/>
      <c r="J50" s="436">
        <v>497.2</v>
      </c>
      <c r="K50" s="437">
        <f t="shared" si="21"/>
        <v>31350.000000000004</v>
      </c>
      <c r="L50" s="438">
        <v>14170200</v>
      </c>
      <c r="M50" s="439">
        <f t="shared" si="22"/>
        <v>1417020</v>
      </c>
      <c r="N50" s="439"/>
      <c r="O50" s="436">
        <f t="shared" si="24"/>
        <v>15587220</v>
      </c>
      <c r="P50" s="440" t="s">
        <v>1066</v>
      </c>
      <c r="Q50" s="269"/>
      <c r="T50" s="309">
        <v>41600</v>
      </c>
      <c r="U50" s="310" t="s">
        <v>1872</v>
      </c>
      <c r="V50" s="311" t="s">
        <v>1873</v>
      </c>
      <c r="W50" s="312" t="s">
        <v>432</v>
      </c>
      <c r="X50" s="313" t="s">
        <v>1743</v>
      </c>
      <c r="Y50" s="313">
        <v>60</v>
      </c>
      <c r="Z50" s="312" t="s">
        <v>420</v>
      </c>
      <c r="AA50" s="314"/>
      <c r="AB50" s="314">
        <v>16</v>
      </c>
      <c r="AC50" s="315">
        <v>3368.75</v>
      </c>
      <c r="AD50" s="320">
        <f t="shared" si="12"/>
        <v>30860.004897959185</v>
      </c>
      <c r="AE50" s="317">
        <v>94508765</v>
      </c>
      <c r="AF50" s="319">
        <f t="shared" si="13"/>
        <v>9450876.5</v>
      </c>
      <c r="AG50" s="319"/>
      <c r="AH50" s="315">
        <f t="shared" si="14"/>
        <v>103959641.5</v>
      </c>
      <c r="AI50" s="318" t="s">
        <v>633</v>
      </c>
      <c r="BF50" s="526">
        <v>41600</v>
      </c>
      <c r="BG50" s="527" t="s">
        <v>1872</v>
      </c>
      <c r="BH50" s="528" t="s">
        <v>1873</v>
      </c>
      <c r="BI50" s="527" t="s">
        <v>432</v>
      </c>
      <c r="BJ50" s="530"/>
      <c r="BK50" s="530">
        <v>16</v>
      </c>
      <c r="BL50" s="531">
        <v>3368.75</v>
      </c>
      <c r="BM50" s="551">
        <f t="shared" si="25"/>
        <v>28054.549907235622</v>
      </c>
      <c r="BN50" s="533">
        <v>94508765</v>
      </c>
      <c r="BO50" s="531">
        <f t="shared" si="26"/>
        <v>8901007.4000000004</v>
      </c>
      <c r="BP50" s="531"/>
      <c r="BQ50" s="531">
        <f t="shared" si="27"/>
        <v>97911081.400000006</v>
      </c>
      <c r="BR50" s="548" t="s">
        <v>633</v>
      </c>
      <c r="BS50" s="596">
        <v>29457.279999999999</v>
      </c>
      <c r="BT50" s="602">
        <f t="shared" si="28"/>
        <v>99234212</v>
      </c>
      <c r="BU50" s="602">
        <f t="shared" si="29"/>
        <v>4725447</v>
      </c>
    </row>
    <row r="51" spans="1:73" x14ac:dyDescent="0.25">
      <c r="A51" s="665">
        <v>41588</v>
      </c>
      <c r="B51" s="431" t="s">
        <v>1798</v>
      </c>
      <c r="C51" s="432" t="s">
        <v>1799</v>
      </c>
      <c r="D51" s="433" t="s">
        <v>436</v>
      </c>
      <c r="E51" s="434" t="s">
        <v>1742</v>
      </c>
      <c r="F51" s="434">
        <v>60</v>
      </c>
      <c r="G51" s="433" t="s">
        <v>423</v>
      </c>
      <c r="H51" s="435"/>
      <c r="I51" s="435">
        <v>36</v>
      </c>
      <c r="J51" s="436">
        <v>5514.2</v>
      </c>
      <c r="K51" s="437">
        <f t="shared" si="21"/>
        <v>30860.005077799138</v>
      </c>
      <c r="L51" s="438">
        <v>154698400</v>
      </c>
      <c r="M51" s="439">
        <f t="shared" si="22"/>
        <v>15469840</v>
      </c>
      <c r="N51" s="439"/>
      <c r="O51" s="436">
        <f t="shared" si="24"/>
        <v>170168240</v>
      </c>
      <c r="P51" s="440" t="s">
        <v>633</v>
      </c>
      <c r="Q51" s="269"/>
      <c r="T51" s="309">
        <v>41600</v>
      </c>
      <c r="U51" s="310" t="s">
        <v>1874</v>
      </c>
      <c r="V51" s="311" t="s">
        <v>1875</v>
      </c>
      <c r="W51" s="312" t="s">
        <v>432</v>
      </c>
      <c r="X51" s="313" t="s">
        <v>1743</v>
      </c>
      <c r="Y51" s="313">
        <v>60</v>
      </c>
      <c r="Z51" s="312" t="s">
        <v>420</v>
      </c>
      <c r="AA51" s="314"/>
      <c r="AB51" s="314">
        <v>32</v>
      </c>
      <c r="AC51" s="315">
        <v>6543.2</v>
      </c>
      <c r="AD51" s="320">
        <f t="shared" si="12"/>
        <v>30860.005073969925</v>
      </c>
      <c r="AE51" s="317">
        <v>183566532</v>
      </c>
      <c r="AF51" s="319">
        <f t="shared" si="13"/>
        <v>18356653.199999999</v>
      </c>
      <c r="AG51" s="319"/>
      <c r="AH51" s="315">
        <f t="shared" si="14"/>
        <v>201923185.19999999</v>
      </c>
      <c r="AI51" s="318" t="s">
        <v>633</v>
      </c>
      <c r="BF51" s="526">
        <v>41600</v>
      </c>
      <c r="BG51" s="527" t="s">
        <v>1874</v>
      </c>
      <c r="BH51" s="528" t="s">
        <v>1875</v>
      </c>
      <c r="BI51" s="527" t="s">
        <v>432</v>
      </c>
      <c r="BJ51" s="530"/>
      <c r="BK51" s="530">
        <v>32</v>
      </c>
      <c r="BL51" s="531">
        <v>6543.2</v>
      </c>
      <c r="BM51" s="551">
        <f t="shared" si="25"/>
        <v>28054.550067245385</v>
      </c>
      <c r="BN51" s="533">
        <v>183566532</v>
      </c>
      <c r="BO51" s="531">
        <f t="shared" si="26"/>
        <v>17701018.300000001</v>
      </c>
      <c r="BP51" s="531"/>
      <c r="BQ51" s="531">
        <f t="shared" si="27"/>
        <v>194711201.30000001</v>
      </c>
      <c r="BR51" s="548" t="s">
        <v>633</v>
      </c>
      <c r="BS51" s="596">
        <v>29457.279999999999</v>
      </c>
      <c r="BT51" s="602">
        <f t="shared" si="28"/>
        <v>192744874.49599999</v>
      </c>
      <c r="BU51" s="602">
        <f t="shared" si="29"/>
        <v>9178342.4959999919</v>
      </c>
    </row>
    <row r="52" spans="1:73" x14ac:dyDescent="0.25">
      <c r="A52" s="665">
        <v>41588</v>
      </c>
      <c r="B52" s="431" t="s">
        <v>1801</v>
      </c>
      <c r="C52" s="432" t="s">
        <v>1802</v>
      </c>
      <c r="D52" s="433" t="s">
        <v>436</v>
      </c>
      <c r="E52" s="434" t="s">
        <v>1742</v>
      </c>
      <c r="F52" s="434">
        <v>60</v>
      </c>
      <c r="G52" s="433" t="s">
        <v>423</v>
      </c>
      <c r="H52" s="435"/>
      <c r="I52" s="435">
        <v>36</v>
      </c>
      <c r="J52" s="436">
        <v>5569.05</v>
      </c>
      <c r="K52" s="437">
        <f t="shared" si="21"/>
        <v>30860.005063700275</v>
      </c>
      <c r="L52" s="438">
        <v>156237192</v>
      </c>
      <c r="M52" s="439">
        <f t="shared" si="22"/>
        <v>15623719.200000001</v>
      </c>
      <c r="N52" s="439"/>
      <c r="O52" s="436">
        <f t="shared" si="24"/>
        <v>171860911.19999999</v>
      </c>
      <c r="P52" s="440" t="s">
        <v>633</v>
      </c>
      <c r="Q52" s="269"/>
      <c r="T52" s="309">
        <v>41600</v>
      </c>
      <c r="U52" s="310" t="s">
        <v>1876</v>
      </c>
      <c r="V52" s="311" t="s">
        <v>1878</v>
      </c>
      <c r="W52" s="312" t="s">
        <v>432</v>
      </c>
      <c r="X52" s="313" t="s">
        <v>1743</v>
      </c>
      <c r="Y52" s="313">
        <v>60</v>
      </c>
      <c r="Z52" s="312" t="s">
        <v>420</v>
      </c>
      <c r="AA52" s="314"/>
      <c r="AB52" s="314">
        <v>16</v>
      </c>
      <c r="AC52" s="315">
        <v>3245.85</v>
      </c>
      <c r="AD52" s="320">
        <f t="shared" si="12"/>
        <v>30860.004960179926</v>
      </c>
      <c r="AE52" s="317">
        <v>91060861</v>
      </c>
      <c r="AF52" s="319">
        <f t="shared" si="13"/>
        <v>9106086.0999999996</v>
      </c>
      <c r="AG52" s="319"/>
      <c r="AH52" s="315">
        <f t="shared" si="14"/>
        <v>100166947.09999999</v>
      </c>
      <c r="AI52" s="318" t="s">
        <v>633</v>
      </c>
      <c r="BF52" s="526">
        <v>41600</v>
      </c>
      <c r="BG52" s="527" t="s">
        <v>1876</v>
      </c>
      <c r="BH52" s="528" t="s">
        <v>1878</v>
      </c>
      <c r="BI52" s="527" t="s">
        <v>432</v>
      </c>
      <c r="BJ52" s="530"/>
      <c r="BK52" s="530">
        <v>16</v>
      </c>
      <c r="BL52" s="531">
        <v>3245.85</v>
      </c>
      <c r="BM52" s="551">
        <f t="shared" si="25"/>
        <v>28054.549963799931</v>
      </c>
      <c r="BN52" s="533">
        <v>91060861</v>
      </c>
      <c r="BO52" s="531">
        <f t="shared" si="26"/>
        <v>10186887.700000001</v>
      </c>
      <c r="BP52" s="531"/>
      <c r="BQ52" s="531">
        <f t="shared" si="27"/>
        <v>112055764.7</v>
      </c>
      <c r="BR52" s="548" t="s">
        <v>633</v>
      </c>
      <c r="BS52" s="596">
        <v>29457.279999999999</v>
      </c>
      <c r="BT52" s="602">
        <f t="shared" si="28"/>
        <v>95613912.287999988</v>
      </c>
      <c r="BU52" s="602">
        <f t="shared" si="29"/>
        <v>4553051.2879999876</v>
      </c>
    </row>
    <row r="53" spans="1:73" x14ac:dyDescent="0.25">
      <c r="A53" s="665">
        <v>41588</v>
      </c>
      <c r="B53" s="431" t="s">
        <v>1803</v>
      </c>
      <c r="C53" s="432" t="s">
        <v>1804</v>
      </c>
      <c r="D53" s="433" t="s">
        <v>436</v>
      </c>
      <c r="E53" s="434" t="s">
        <v>1742</v>
      </c>
      <c r="F53" s="434">
        <v>60</v>
      </c>
      <c r="G53" s="433" t="s">
        <v>423</v>
      </c>
      <c r="H53" s="435"/>
      <c r="I53" s="435">
        <v>36</v>
      </c>
      <c r="J53" s="436">
        <v>5391.45</v>
      </c>
      <c r="K53" s="437">
        <f t="shared" si="21"/>
        <v>30860.00508212077</v>
      </c>
      <c r="L53" s="438">
        <v>151254704</v>
      </c>
      <c r="M53" s="439">
        <f t="shared" si="22"/>
        <v>15125470.4</v>
      </c>
      <c r="N53" s="439"/>
      <c r="O53" s="436">
        <f t="shared" si="24"/>
        <v>166380174.40000001</v>
      </c>
      <c r="P53" s="440" t="s">
        <v>633</v>
      </c>
      <c r="Q53" s="269"/>
      <c r="T53" s="309">
        <v>41602</v>
      </c>
      <c r="U53" s="310" t="s">
        <v>1884</v>
      </c>
      <c r="V53" s="311" t="s">
        <v>1885</v>
      </c>
      <c r="W53" s="312" t="s">
        <v>432</v>
      </c>
      <c r="X53" s="313" t="s">
        <v>1743</v>
      </c>
      <c r="Y53" s="313">
        <v>60</v>
      </c>
      <c r="Z53" s="312" t="s">
        <v>420</v>
      </c>
      <c r="AA53" s="314"/>
      <c r="AB53" s="314">
        <v>16</v>
      </c>
      <c r="AC53" s="315">
        <v>3172.75</v>
      </c>
      <c r="AD53" s="320">
        <f t="shared" si="12"/>
        <v>30860.005169017419</v>
      </c>
      <c r="AE53" s="317">
        <v>89010074</v>
      </c>
      <c r="AF53" s="319">
        <f t="shared" si="13"/>
        <v>8901007.4000000004</v>
      </c>
      <c r="AG53" s="319"/>
      <c r="AH53" s="315">
        <f t="shared" si="14"/>
        <v>97911081.400000006</v>
      </c>
      <c r="AI53" s="318" t="s">
        <v>633</v>
      </c>
      <c r="BF53" s="526">
        <v>41602</v>
      </c>
      <c r="BG53" s="527" t="s">
        <v>1884</v>
      </c>
      <c r="BH53" s="528" t="s">
        <v>1885</v>
      </c>
      <c r="BI53" s="527" t="s">
        <v>432</v>
      </c>
      <c r="BJ53" s="530"/>
      <c r="BK53" s="530">
        <v>16</v>
      </c>
      <c r="BL53" s="531">
        <v>3172.75</v>
      </c>
      <c r="BM53" s="551">
        <f t="shared" si="25"/>
        <v>28054.550153652195</v>
      </c>
      <c r="BN53" s="533">
        <v>89010074</v>
      </c>
      <c r="BO53" s="531">
        <f t="shared" si="26"/>
        <v>17647714.699999999</v>
      </c>
      <c r="BP53" s="531"/>
      <c r="BQ53" s="531">
        <f t="shared" si="27"/>
        <v>194124861.69999999</v>
      </c>
      <c r="BR53" s="548" t="s">
        <v>633</v>
      </c>
      <c r="BS53" s="596">
        <v>29457.279999999999</v>
      </c>
      <c r="BT53" s="602">
        <f t="shared" si="28"/>
        <v>93460585.11999999</v>
      </c>
      <c r="BU53" s="602">
        <f t="shared" si="29"/>
        <v>4450511.1199999899</v>
      </c>
    </row>
    <row r="54" spans="1:73" x14ac:dyDescent="0.25">
      <c r="A54" s="665">
        <v>41588</v>
      </c>
      <c r="B54" s="431" t="s">
        <v>1805</v>
      </c>
      <c r="C54" s="432" t="s">
        <v>1806</v>
      </c>
      <c r="D54" s="433" t="s">
        <v>436</v>
      </c>
      <c r="E54" s="434" t="s">
        <v>1742</v>
      </c>
      <c r="F54" s="434">
        <v>60</v>
      </c>
      <c r="G54" s="433" t="s">
        <v>423</v>
      </c>
      <c r="H54" s="435"/>
      <c r="I54" s="435">
        <v>36</v>
      </c>
      <c r="J54" s="436">
        <v>3841.74</v>
      </c>
      <c r="K54" s="437">
        <f t="shared" si="21"/>
        <v>30860.005023765276</v>
      </c>
      <c r="L54" s="438">
        <v>107778287</v>
      </c>
      <c r="M54" s="439">
        <f t="shared" si="22"/>
        <v>10777828.700000001</v>
      </c>
      <c r="N54" s="439"/>
      <c r="O54" s="436">
        <f t="shared" si="24"/>
        <v>118556115.7</v>
      </c>
      <c r="P54" s="440" t="s">
        <v>633</v>
      </c>
      <c r="Q54" s="269"/>
      <c r="T54" s="309">
        <v>41603</v>
      </c>
      <c r="U54" s="310" t="s">
        <v>1886</v>
      </c>
      <c r="V54" s="311" t="s">
        <v>1887</v>
      </c>
      <c r="W54" s="312" t="s">
        <v>432</v>
      </c>
      <c r="X54" s="313" t="s">
        <v>1743</v>
      </c>
      <c r="Y54" s="313">
        <v>60</v>
      </c>
      <c r="Z54" s="312" t="s">
        <v>420</v>
      </c>
      <c r="AA54" s="314"/>
      <c r="AB54" s="314">
        <v>30</v>
      </c>
      <c r="AC54" s="315">
        <v>6309.5</v>
      </c>
      <c r="AD54" s="320">
        <f t="shared" si="12"/>
        <v>30860.004960773436</v>
      </c>
      <c r="AE54" s="317">
        <v>177010183</v>
      </c>
      <c r="AF54" s="319">
        <f t="shared" si="13"/>
        <v>17701018.300000001</v>
      </c>
      <c r="AG54" s="319"/>
      <c r="AH54" s="315">
        <f t="shared" si="14"/>
        <v>194711201.30000001</v>
      </c>
      <c r="AI54" s="318" t="s">
        <v>633</v>
      </c>
      <c r="BF54" s="526">
        <v>41603</v>
      </c>
      <c r="BG54" s="527" t="s">
        <v>1886</v>
      </c>
      <c r="BH54" s="528" t="s">
        <v>1887</v>
      </c>
      <c r="BI54" s="527" t="s">
        <v>432</v>
      </c>
      <c r="BJ54" s="530"/>
      <c r="BK54" s="530">
        <v>30</v>
      </c>
      <c r="BL54" s="531">
        <v>6309.5</v>
      </c>
      <c r="BM54" s="551">
        <f t="shared" si="25"/>
        <v>28054.549964339487</v>
      </c>
      <c r="BN54" s="533">
        <v>177010183</v>
      </c>
      <c r="BO54" s="531">
        <f t="shared" si="26"/>
        <v>8207919.7000000002</v>
      </c>
      <c r="BP54" s="531"/>
      <c r="BQ54" s="531">
        <f t="shared" si="27"/>
        <v>90287116.700000003</v>
      </c>
      <c r="BR54" s="548" t="s">
        <v>633</v>
      </c>
      <c r="BS54" s="596">
        <v>29457.279999999999</v>
      </c>
      <c r="BT54" s="602">
        <f t="shared" si="28"/>
        <v>185860708.16</v>
      </c>
      <c r="BU54" s="602">
        <f t="shared" si="29"/>
        <v>8850525.1599999964</v>
      </c>
    </row>
    <row r="55" spans="1:73" x14ac:dyDescent="0.25">
      <c r="A55" s="665">
        <v>41588</v>
      </c>
      <c r="B55" s="431" t="s">
        <v>1807</v>
      </c>
      <c r="C55" s="432" t="s">
        <v>1808</v>
      </c>
      <c r="D55" s="433" t="s">
        <v>432</v>
      </c>
      <c r="E55" s="434" t="s">
        <v>1743</v>
      </c>
      <c r="F55" s="434">
        <v>60</v>
      </c>
      <c r="G55" s="433" t="s">
        <v>1800</v>
      </c>
      <c r="H55" s="435"/>
      <c r="I55" s="435">
        <v>36</v>
      </c>
      <c r="J55" s="436">
        <v>5494</v>
      </c>
      <c r="K55" s="437">
        <f t="shared" si="21"/>
        <v>30860.00506006553</v>
      </c>
      <c r="L55" s="438">
        <v>154131698</v>
      </c>
      <c r="M55" s="439">
        <f t="shared" si="22"/>
        <v>15413169.800000001</v>
      </c>
      <c r="N55" s="439"/>
      <c r="O55" s="436">
        <f t="shared" si="24"/>
        <v>169544867.80000001</v>
      </c>
      <c r="P55" s="440" t="s">
        <v>633</v>
      </c>
      <c r="Q55" s="269"/>
      <c r="T55" s="309">
        <v>41603</v>
      </c>
      <c r="U55" s="310" t="s">
        <v>1888</v>
      </c>
      <c r="V55" s="311" t="s">
        <v>1889</v>
      </c>
      <c r="W55" s="312" t="s">
        <v>432</v>
      </c>
      <c r="X55" s="313" t="s">
        <v>1743</v>
      </c>
      <c r="Y55" s="313">
        <v>60</v>
      </c>
      <c r="Z55" s="312" t="s">
        <v>420</v>
      </c>
      <c r="AA55" s="314"/>
      <c r="AB55" s="314">
        <v>18</v>
      </c>
      <c r="AC55" s="315">
        <v>3631.1</v>
      </c>
      <c r="AD55" s="320">
        <f t="shared" si="12"/>
        <v>30860.005149954563</v>
      </c>
      <c r="AE55" s="317">
        <v>101868877</v>
      </c>
      <c r="AF55" s="319">
        <f t="shared" si="13"/>
        <v>10186887.700000001</v>
      </c>
      <c r="AG55" s="319"/>
      <c r="AH55" s="315">
        <f t="shared" si="14"/>
        <v>112055764.7</v>
      </c>
      <c r="AI55" s="318" t="s">
        <v>633</v>
      </c>
      <c r="BF55" s="526">
        <v>41603</v>
      </c>
      <c r="BG55" s="527" t="s">
        <v>1888</v>
      </c>
      <c r="BH55" s="528" t="s">
        <v>1889</v>
      </c>
      <c r="BI55" s="527" t="s">
        <v>432</v>
      </c>
      <c r="BJ55" s="530"/>
      <c r="BK55" s="530">
        <v>18</v>
      </c>
      <c r="BL55" s="531">
        <v>3631.1</v>
      </c>
      <c r="BM55" s="551">
        <f t="shared" si="25"/>
        <v>28054.550136322327</v>
      </c>
      <c r="BN55" s="533">
        <v>101868877</v>
      </c>
      <c r="BO55" s="531">
        <f t="shared" si="26"/>
        <v>17929803.199999999</v>
      </c>
      <c r="BP55" s="531"/>
      <c r="BQ55" s="531">
        <f t="shared" si="27"/>
        <v>197227835.19999999</v>
      </c>
      <c r="BR55" s="548" t="s">
        <v>633</v>
      </c>
      <c r="BS55" s="596">
        <v>29457.279999999999</v>
      </c>
      <c r="BT55" s="602">
        <f t="shared" si="28"/>
        <v>106962329.40799999</v>
      </c>
      <c r="BU55" s="602">
        <f t="shared" si="29"/>
        <v>5093452.4079999924</v>
      </c>
    </row>
    <row r="56" spans="1:73" x14ac:dyDescent="0.25">
      <c r="A56" s="665">
        <v>41588</v>
      </c>
      <c r="B56" s="431" t="s">
        <v>1809</v>
      </c>
      <c r="C56" s="432" t="s">
        <v>1813</v>
      </c>
      <c r="D56" s="433" t="s">
        <v>1810</v>
      </c>
      <c r="E56" s="434" t="s">
        <v>1743</v>
      </c>
      <c r="F56" s="434">
        <v>60</v>
      </c>
      <c r="G56" s="433" t="s">
        <v>420</v>
      </c>
      <c r="H56" s="435"/>
      <c r="I56" s="435">
        <v>36</v>
      </c>
      <c r="J56" s="436">
        <v>4967.3999999999996</v>
      </c>
      <c r="K56" s="437">
        <f t="shared" si="21"/>
        <v>30860.005073076463</v>
      </c>
      <c r="L56" s="438">
        <v>139358172</v>
      </c>
      <c r="M56" s="439">
        <f t="shared" si="22"/>
        <v>13935817.200000001</v>
      </c>
      <c r="N56" s="439"/>
      <c r="O56" s="436">
        <f t="shared" si="24"/>
        <v>153293989.19999999</v>
      </c>
      <c r="P56" s="440" t="s">
        <v>633</v>
      </c>
      <c r="Q56" s="269"/>
      <c r="T56" s="309">
        <v>41604</v>
      </c>
      <c r="U56" s="310" t="s">
        <v>1902</v>
      </c>
      <c r="V56" s="311" t="s">
        <v>1903</v>
      </c>
      <c r="W56" s="312" t="s">
        <v>432</v>
      </c>
      <c r="X56" s="313" t="s">
        <v>1743</v>
      </c>
      <c r="Y56" s="313">
        <v>60</v>
      </c>
      <c r="Z56" s="312" t="s">
        <v>423</v>
      </c>
      <c r="AA56" s="314"/>
      <c r="AB56" s="314">
        <v>36</v>
      </c>
      <c r="AC56" s="315">
        <v>5364.9</v>
      </c>
      <c r="AD56" s="320">
        <f t="shared" si="12"/>
        <v>30860.004939514256</v>
      </c>
      <c r="AE56" s="317">
        <v>150509855</v>
      </c>
      <c r="AF56" s="319">
        <f t="shared" si="13"/>
        <v>15050985.5</v>
      </c>
      <c r="AG56" s="319"/>
      <c r="AH56" s="315">
        <f t="shared" si="14"/>
        <v>165560840.5</v>
      </c>
      <c r="AI56" s="318" t="s">
        <v>633</v>
      </c>
      <c r="BF56" s="526">
        <v>41605</v>
      </c>
      <c r="BG56" s="527" t="s">
        <v>1908</v>
      </c>
      <c r="BH56" s="528" t="s">
        <v>1909</v>
      </c>
      <c r="BI56" s="527" t="s">
        <v>348</v>
      </c>
      <c r="BJ56" s="530"/>
      <c r="BK56" s="530">
        <v>32</v>
      </c>
      <c r="BL56" s="531">
        <v>6290.5</v>
      </c>
      <c r="BM56" s="551">
        <f t="shared" si="25"/>
        <v>28054.550035768221</v>
      </c>
      <c r="BN56" s="533">
        <v>176477147</v>
      </c>
      <c r="BO56" s="567"/>
      <c r="BP56" s="567"/>
      <c r="BQ56" s="567"/>
      <c r="BR56" s="567"/>
      <c r="BS56" s="596">
        <v>29457.279999999999</v>
      </c>
      <c r="BT56" s="602">
        <f t="shared" si="28"/>
        <v>185301019.84</v>
      </c>
      <c r="BU56" s="602">
        <f t="shared" si="29"/>
        <v>8823872.8400000036</v>
      </c>
    </row>
    <row r="57" spans="1:73" x14ac:dyDescent="0.25">
      <c r="A57" s="665">
        <v>41589</v>
      </c>
      <c r="B57" s="431" t="s">
        <v>1811</v>
      </c>
      <c r="C57" s="432" t="s">
        <v>1812</v>
      </c>
      <c r="D57" s="433" t="s">
        <v>1814</v>
      </c>
      <c r="E57" s="434" t="s">
        <v>56</v>
      </c>
      <c r="F57" s="434">
        <v>150</v>
      </c>
      <c r="G57" s="433" t="s">
        <v>884</v>
      </c>
      <c r="H57" s="435"/>
      <c r="I57" s="435">
        <v>40</v>
      </c>
      <c r="J57" s="436">
        <v>1988.8</v>
      </c>
      <c r="K57" s="437">
        <f t="shared" si="21"/>
        <v>30277.500000000004</v>
      </c>
      <c r="L57" s="438">
        <v>54741720</v>
      </c>
      <c r="M57" s="439">
        <f t="shared" si="22"/>
        <v>5474172</v>
      </c>
      <c r="N57" s="439"/>
      <c r="O57" s="436">
        <f t="shared" si="24"/>
        <v>60215892</v>
      </c>
      <c r="P57" s="440" t="s">
        <v>817</v>
      </c>
      <c r="Q57" s="269"/>
      <c r="T57" s="309">
        <v>41604</v>
      </c>
      <c r="U57" s="310" t="s">
        <v>1904</v>
      </c>
      <c r="V57" s="311" t="s">
        <v>1905</v>
      </c>
      <c r="W57" s="312" t="s">
        <v>432</v>
      </c>
      <c r="X57" s="313" t="s">
        <v>1743</v>
      </c>
      <c r="Y57" s="313">
        <v>60</v>
      </c>
      <c r="Z57" s="312" t="s">
        <v>423</v>
      </c>
      <c r="AA57" s="314"/>
      <c r="AB57" s="314">
        <v>36</v>
      </c>
      <c r="AC57" s="315">
        <v>5405.5</v>
      </c>
      <c r="AD57" s="320">
        <f t="shared" si="12"/>
        <v>30860.00499491259</v>
      </c>
      <c r="AE57" s="317">
        <v>151648870</v>
      </c>
      <c r="AF57" s="319">
        <f t="shared" si="13"/>
        <v>15164887</v>
      </c>
      <c r="AG57" s="319"/>
      <c r="AH57" s="315">
        <f t="shared" si="14"/>
        <v>166813757</v>
      </c>
      <c r="AI57" s="318" t="s">
        <v>633</v>
      </c>
      <c r="BF57" s="526">
        <v>41605</v>
      </c>
      <c r="BG57" s="527" t="s">
        <v>1910</v>
      </c>
      <c r="BH57" s="528" t="s">
        <v>1911</v>
      </c>
      <c r="BI57" s="527" t="s">
        <v>348</v>
      </c>
      <c r="BJ57" s="530"/>
      <c r="BK57" s="530">
        <v>14</v>
      </c>
      <c r="BL57" s="531">
        <v>2925.7</v>
      </c>
      <c r="BM57" s="551">
        <f t="shared" si="25"/>
        <v>28054.550022216907</v>
      </c>
      <c r="BN57" s="533">
        <v>82079197</v>
      </c>
      <c r="BO57" s="567"/>
      <c r="BP57" s="567"/>
      <c r="BQ57" s="567"/>
      <c r="BR57" s="567"/>
      <c r="BS57" s="596">
        <v>29457.279999999999</v>
      </c>
      <c r="BT57" s="602">
        <f t="shared" si="28"/>
        <v>86183164.095999986</v>
      </c>
      <c r="BU57" s="602">
        <f t="shared" si="29"/>
        <v>4103967.0959999859</v>
      </c>
    </row>
    <row r="58" spans="1:73" x14ac:dyDescent="0.25">
      <c r="A58" s="665">
        <v>41589</v>
      </c>
      <c r="B58" s="431" t="s">
        <v>1815</v>
      </c>
      <c r="C58" s="432" t="s">
        <v>1816</v>
      </c>
      <c r="D58" s="433" t="s">
        <v>432</v>
      </c>
      <c r="E58" s="434" t="s">
        <v>1743</v>
      </c>
      <c r="F58" s="434">
        <v>60</v>
      </c>
      <c r="G58" s="433" t="s">
        <v>420</v>
      </c>
      <c r="H58" s="435"/>
      <c r="I58" s="435">
        <v>36</v>
      </c>
      <c r="J58" s="436">
        <v>7455.95</v>
      </c>
      <c r="K58" s="437">
        <f t="shared" si="21"/>
        <v>30860.004989303849</v>
      </c>
      <c r="L58" s="438">
        <v>209173322</v>
      </c>
      <c r="M58" s="439">
        <f t="shared" si="22"/>
        <v>20917332.200000003</v>
      </c>
      <c r="N58" s="439"/>
      <c r="O58" s="436">
        <f t="shared" si="24"/>
        <v>230090654.19999999</v>
      </c>
      <c r="P58" s="440" t="s">
        <v>633</v>
      </c>
      <c r="Q58" s="269"/>
      <c r="T58" s="309">
        <v>41605</v>
      </c>
      <c r="U58" s="310" t="s">
        <v>1908</v>
      </c>
      <c r="V58" s="311" t="s">
        <v>1909</v>
      </c>
      <c r="W58" s="312" t="s">
        <v>348</v>
      </c>
      <c r="X58" s="313" t="s">
        <v>1743</v>
      </c>
      <c r="Y58" s="313">
        <v>60</v>
      </c>
      <c r="Z58" s="312" t="s">
        <v>420</v>
      </c>
      <c r="AA58" s="314"/>
      <c r="AB58" s="314">
        <v>32</v>
      </c>
      <c r="AC58" s="315">
        <v>6290.5</v>
      </c>
      <c r="AD58" s="320">
        <f t="shared" si="12"/>
        <v>30860.005039345047</v>
      </c>
      <c r="AE58" s="317">
        <v>176477147</v>
      </c>
      <c r="AF58" s="319">
        <f t="shared" si="13"/>
        <v>17647714.699999999</v>
      </c>
      <c r="AG58" s="319"/>
      <c r="AH58" s="315">
        <f t="shared" si="14"/>
        <v>194124861.69999999</v>
      </c>
      <c r="AI58" s="318" t="s">
        <v>633</v>
      </c>
      <c r="BF58" s="526">
        <v>41602</v>
      </c>
      <c r="BG58" s="527" t="s">
        <v>1882</v>
      </c>
      <c r="BH58" s="528" t="s">
        <v>1883</v>
      </c>
      <c r="BI58" s="527" t="s">
        <v>487</v>
      </c>
      <c r="BJ58" s="530"/>
      <c r="BK58" s="530">
        <v>32</v>
      </c>
      <c r="BL58" s="531">
        <v>6391.05</v>
      </c>
      <c r="BM58" s="551">
        <f t="shared" si="25"/>
        <v>28054.55003481431</v>
      </c>
      <c r="BN58" s="533">
        <v>179298032</v>
      </c>
      <c r="BO58" s="567"/>
      <c r="BP58" s="567"/>
      <c r="BQ58" s="567"/>
      <c r="BR58" s="567"/>
      <c r="BS58" s="596">
        <v>29457.279999999999</v>
      </c>
      <c r="BT58" s="602">
        <f t="shared" si="28"/>
        <v>188262949.34400001</v>
      </c>
      <c r="BU58" s="602">
        <f t="shared" si="29"/>
        <v>8964917.3440000117</v>
      </c>
    </row>
    <row r="59" spans="1:73" x14ac:dyDescent="0.25">
      <c r="A59" s="665">
        <v>41589</v>
      </c>
      <c r="B59" s="431" t="s">
        <v>1817</v>
      </c>
      <c r="C59" s="432" t="s">
        <v>1818</v>
      </c>
      <c r="D59" s="433" t="s">
        <v>432</v>
      </c>
      <c r="E59" s="434" t="s">
        <v>1743</v>
      </c>
      <c r="F59" s="434">
        <v>60</v>
      </c>
      <c r="G59" s="433" t="s">
        <v>1019</v>
      </c>
      <c r="H59" s="435"/>
      <c r="I59" s="435">
        <v>18</v>
      </c>
      <c r="J59" s="436">
        <v>2677.45</v>
      </c>
      <c r="K59" s="437">
        <f t="shared" si="21"/>
        <v>30860.00504211097</v>
      </c>
      <c r="L59" s="438">
        <v>75114655</v>
      </c>
      <c r="M59" s="439">
        <f t="shared" si="22"/>
        <v>7511465.5</v>
      </c>
      <c r="N59" s="439"/>
      <c r="O59" s="436">
        <f t="shared" si="24"/>
        <v>82626120.5</v>
      </c>
      <c r="P59" s="440" t="s">
        <v>633</v>
      </c>
      <c r="Q59" s="269"/>
      <c r="T59" s="309">
        <v>41605</v>
      </c>
      <c r="U59" s="310" t="s">
        <v>1910</v>
      </c>
      <c r="V59" s="311" t="s">
        <v>1911</v>
      </c>
      <c r="W59" s="312" t="s">
        <v>348</v>
      </c>
      <c r="X59" s="313" t="s">
        <v>1743</v>
      </c>
      <c r="Y59" s="313">
        <v>60</v>
      </c>
      <c r="Z59" s="312" t="s">
        <v>420</v>
      </c>
      <c r="AA59" s="314"/>
      <c r="AB59" s="314">
        <v>14</v>
      </c>
      <c r="AC59" s="315">
        <v>2925.7</v>
      </c>
      <c r="AD59" s="320">
        <f t="shared" si="12"/>
        <v>30860.0050244386</v>
      </c>
      <c r="AE59" s="317">
        <v>82079197</v>
      </c>
      <c r="AF59" s="319">
        <f t="shared" si="13"/>
        <v>8207919.7000000002</v>
      </c>
      <c r="AG59" s="319"/>
      <c r="AH59" s="315">
        <f t="shared" si="14"/>
        <v>90287116.700000003</v>
      </c>
      <c r="AI59" s="318" t="s">
        <v>633</v>
      </c>
      <c r="BF59" s="589" t="s">
        <v>819</v>
      </c>
      <c r="BG59" s="581"/>
      <c r="BH59" s="581"/>
      <c r="BI59" s="581"/>
      <c r="BJ59" s="581"/>
      <c r="BK59" s="581"/>
      <c r="BL59" s="594">
        <f>SUM(BL41:BL58)</f>
        <v>85847.3</v>
      </c>
      <c r="BM59" s="591">
        <f t="shared" si="25"/>
        <v>28054.550009144143</v>
      </c>
      <c r="BN59" s="595">
        <f>SUM(BN41:BN58)</f>
        <v>2408407371</v>
      </c>
      <c r="BS59" s="581"/>
      <c r="BT59" s="604">
        <f>SUM(BT41:BT58)</f>
        <v>2528827953.3439999</v>
      </c>
      <c r="BU59" s="604">
        <f>SUM(BU41:BU58)</f>
        <v>120420582.34399989</v>
      </c>
    </row>
    <row r="60" spans="1:73" x14ac:dyDescent="0.25">
      <c r="A60" s="666">
        <v>41593</v>
      </c>
      <c r="B60" s="448" t="s">
        <v>1819</v>
      </c>
      <c r="C60" s="449" t="s">
        <v>1820</v>
      </c>
      <c r="D60" s="450" t="s">
        <v>432</v>
      </c>
      <c r="E60" s="451" t="s">
        <v>1743</v>
      </c>
      <c r="F60" s="451">
        <v>60</v>
      </c>
      <c r="G60" s="450" t="s">
        <v>420</v>
      </c>
      <c r="H60" s="452"/>
      <c r="I60" s="452">
        <v>32</v>
      </c>
      <c r="J60" s="453">
        <v>6538.15</v>
      </c>
      <c r="K60" s="457">
        <f t="shared" si="21"/>
        <v>30860.00498611993</v>
      </c>
      <c r="L60" s="455">
        <v>183424856</v>
      </c>
      <c r="M60" s="458">
        <f t="shared" si="22"/>
        <v>18342485.600000001</v>
      </c>
      <c r="N60" s="458"/>
      <c r="O60" s="453">
        <f t="shared" si="24"/>
        <v>201767341.59999999</v>
      </c>
      <c r="P60" s="456" t="s">
        <v>633</v>
      </c>
      <c r="Q60" s="269"/>
      <c r="T60" s="309"/>
      <c r="U60" s="310"/>
      <c r="V60" s="311"/>
      <c r="W60" s="312"/>
      <c r="X60" s="313"/>
      <c r="Y60" s="313"/>
      <c r="Z60" s="312"/>
      <c r="AA60" s="314"/>
      <c r="AB60" s="314"/>
      <c r="AC60" s="315">
        <f>SUM(AC8:AC59)</f>
        <v>222659.73</v>
      </c>
      <c r="AD60" s="320"/>
      <c r="AE60" s="315">
        <f>SUM(AE8:AE59)</f>
        <v>6246618528</v>
      </c>
      <c r="AF60" s="319"/>
      <c r="AG60" s="319"/>
      <c r="AH60" s="315"/>
      <c r="AI60" s="318"/>
    </row>
    <row r="61" spans="1:73" x14ac:dyDescent="0.25">
      <c r="A61" s="666">
        <v>41593</v>
      </c>
      <c r="B61" s="448" t="s">
        <v>1821</v>
      </c>
      <c r="C61" s="449" t="s">
        <v>1822</v>
      </c>
      <c r="D61" s="450" t="s">
        <v>432</v>
      </c>
      <c r="E61" s="451" t="s">
        <v>1743</v>
      </c>
      <c r="F61" s="451">
        <v>60</v>
      </c>
      <c r="G61" s="450" t="s">
        <v>420</v>
      </c>
      <c r="H61" s="452"/>
      <c r="I61" s="452">
        <v>7</v>
      </c>
      <c r="J61" s="453">
        <v>1370.6</v>
      </c>
      <c r="K61" s="457">
        <f t="shared" si="21"/>
        <v>30860.004815409317</v>
      </c>
      <c r="L61" s="455">
        <v>38451566</v>
      </c>
      <c r="M61" s="458">
        <f t="shared" si="22"/>
        <v>3845156.6</v>
      </c>
      <c r="N61" s="458"/>
      <c r="O61" s="453">
        <f t="shared" si="24"/>
        <v>42296722.600000001</v>
      </c>
      <c r="P61" s="456" t="s">
        <v>633</v>
      </c>
      <c r="Q61" s="269"/>
      <c r="T61" s="309">
        <v>41579</v>
      </c>
      <c r="U61" s="310" t="s">
        <v>1716</v>
      </c>
      <c r="V61" s="311" t="s">
        <v>1721</v>
      </c>
      <c r="W61" s="312" t="s">
        <v>1722</v>
      </c>
      <c r="X61" s="313" t="s">
        <v>592</v>
      </c>
      <c r="Y61" s="313">
        <v>53</v>
      </c>
      <c r="Z61" s="312" t="s">
        <v>324</v>
      </c>
      <c r="AA61" s="314">
        <v>420</v>
      </c>
      <c r="AB61" s="314"/>
      <c r="AC61" s="315">
        <v>5514.6</v>
      </c>
      <c r="AD61" s="316"/>
      <c r="AE61" s="317">
        <v>18031390</v>
      </c>
      <c r="AF61" s="319">
        <f t="shared" ref="AF61:AF66" si="30">AE61*10%</f>
        <v>1803139</v>
      </c>
      <c r="AG61" s="319">
        <f>AE61*0.1%</f>
        <v>18031.39</v>
      </c>
      <c r="AH61" s="315">
        <f t="shared" ref="AH61:AH66" si="31">AE61+AF61+AG61</f>
        <v>19852560.390000001</v>
      </c>
      <c r="AI61" s="318" t="s">
        <v>1561</v>
      </c>
      <c r="BG61" s="295"/>
      <c r="BL61" s="411"/>
      <c r="BN61" s="411"/>
      <c r="BS61" s="611" t="s">
        <v>2198</v>
      </c>
      <c r="BT61" s="578"/>
      <c r="BU61" s="411"/>
    </row>
    <row r="62" spans="1:73" x14ac:dyDescent="0.25">
      <c r="A62" s="666">
        <v>41593</v>
      </c>
      <c r="B62" s="448" t="s">
        <v>1823</v>
      </c>
      <c r="C62" s="449" t="s">
        <v>1824</v>
      </c>
      <c r="D62" s="450" t="s">
        <v>432</v>
      </c>
      <c r="E62" s="451" t="s">
        <v>1743</v>
      </c>
      <c r="F62" s="451">
        <v>60</v>
      </c>
      <c r="G62" s="450" t="s">
        <v>420</v>
      </c>
      <c r="H62" s="452"/>
      <c r="I62" s="452">
        <v>9</v>
      </c>
      <c r="J62" s="453">
        <v>1927.9</v>
      </c>
      <c r="K62" s="457">
        <f t="shared" si="21"/>
        <v>30860.005031381297</v>
      </c>
      <c r="L62" s="455">
        <v>54086367</v>
      </c>
      <c r="M62" s="458">
        <f t="shared" si="22"/>
        <v>5408636.7000000002</v>
      </c>
      <c r="N62" s="458"/>
      <c r="O62" s="453">
        <f t="shared" si="24"/>
        <v>59495003.700000003</v>
      </c>
      <c r="P62" s="456" t="s">
        <v>633</v>
      </c>
      <c r="Q62" s="269"/>
      <c r="T62" s="309">
        <v>41585</v>
      </c>
      <c r="U62" s="310" t="s">
        <v>1726</v>
      </c>
      <c r="V62" s="311" t="s">
        <v>1727</v>
      </c>
      <c r="W62" s="312" t="s">
        <v>397</v>
      </c>
      <c r="X62" s="313" t="s">
        <v>592</v>
      </c>
      <c r="Y62" s="313">
        <v>53</v>
      </c>
      <c r="Z62" s="312" t="s">
        <v>324</v>
      </c>
      <c r="AA62" s="314">
        <v>720</v>
      </c>
      <c r="AB62" s="314"/>
      <c r="AC62" s="315">
        <v>9453.6</v>
      </c>
      <c r="AD62" s="316"/>
      <c r="AE62" s="317">
        <v>31511968</v>
      </c>
      <c r="AF62" s="319">
        <f t="shared" si="30"/>
        <v>3151196.8000000003</v>
      </c>
      <c r="AG62" s="319">
        <f>AE62*-2%</f>
        <v>-630239.36</v>
      </c>
      <c r="AH62" s="315">
        <f t="shared" si="31"/>
        <v>34032925.439999998</v>
      </c>
      <c r="AI62" s="318" t="s">
        <v>1561</v>
      </c>
      <c r="BG62" s="295"/>
      <c r="BS62" s="269"/>
      <c r="BU62" s="605"/>
    </row>
    <row r="63" spans="1:73" x14ac:dyDescent="0.25">
      <c r="A63" s="666">
        <v>41593</v>
      </c>
      <c r="B63" s="448" t="s">
        <v>1825</v>
      </c>
      <c r="C63" s="449" t="s">
        <v>1826</v>
      </c>
      <c r="D63" s="450" t="s">
        <v>432</v>
      </c>
      <c r="E63" s="451" t="s">
        <v>1743</v>
      </c>
      <c r="F63" s="451">
        <v>60</v>
      </c>
      <c r="G63" s="450" t="s">
        <v>420</v>
      </c>
      <c r="H63" s="452"/>
      <c r="I63" s="452">
        <v>24</v>
      </c>
      <c r="J63" s="453">
        <v>5015.1499999999996</v>
      </c>
      <c r="K63" s="457">
        <f t="shared" si="21"/>
        <v>30860.004905137437</v>
      </c>
      <c r="L63" s="455">
        <v>140697776</v>
      </c>
      <c r="M63" s="458">
        <f t="shared" si="22"/>
        <v>14069777.600000001</v>
      </c>
      <c r="N63" s="458"/>
      <c r="O63" s="453">
        <f t="shared" si="24"/>
        <v>154767553.59999999</v>
      </c>
      <c r="P63" s="456" t="s">
        <v>633</v>
      </c>
      <c r="Q63" s="269"/>
      <c r="T63" s="401">
        <v>41586</v>
      </c>
      <c r="U63" s="310" t="s">
        <v>1734</v>
      </c>
      <c r="V63" s="311" t="s">
        <v>1737</v>
      </c>
      <c r="W63" s="312" t="s">
        <v>440</v>
      </c>
      <c r="X63" s="313" t="s">
        <v>592</v>
      </c>
      <c r="Y63" s="313">
        <v>53</v>
      </c>
      <c r="Z63" s="312" t="s">
        <v>324</v>
      </c>
      <c r="AA63" s="314">
        <v>420</v>
      </c>
      <c r="AB63" s="314"/>
      <c r="AC63" s="315">
        <v>5514.6</v>
      </c>
      <c r="AD63" s="316">
        <f>(AE63/AC63)*1.101</f>
        <v>3669.9964062669997</v>
      </c>
      <c r="AE63" s="317">
        <v>18381982</v>
      </c>
      <c r="AF63" s="319">
        <f t="shared" si="30"/>
        <v>1838198.2000000002</v>
      </c>
      <c r="AG63" s="319"/>
      <c r="AH63" s="315">
        <f t="shared" si="31"/>
        <v>20220180.199999999</v>
      </c>
      <c r="AI63" s="318" t="s">
        <v>1561</v>
      </c>
      <c r="BS63" s="269"/>
      <c r="BU63" s="267"/>
    </row>
    <row r="64" spans="1:73" x14ac:dyDescent="0.25">
      <c r="A64" s="666">
        <v>41593</v>
      </c>
      <c r="B64" s="448" t="s">
        <v>1827</v>
      </c>
      <c r="C64" s="449" t="s">
        <v>1828</v>
      </c>
      <c r="D64" s="450" t="s">
        <v>432</v>
      </c>
      <c r="E64" s="451" t="s">
        <v>1743</v>
      </c>
      <c r="F64" s="451">
        <v>60</v>
      </c>
      <c r="G64" s="450" t="s">
        <v>423</v>
      </c>
      <c r="H64" s="452"/>
      <c r="I64" s="452">
        <v>36</v>
      </c>
      <c r="J64" s="453">
        <v>5254.45</v>
      </c>
      <c r="K64" s="457">
        <f t="shared" si="21"/>
        <v>30860.004948186779</v>
      </c>
      <c r="L64" s="455">
        <v>147411230</v>
      </c>
      <c r="M64" s="458">
        <f t="shared" si="22"/>
        <v>14741123</v>
      </c>
      <c r="N64" s="458"/>
      <c r="O64" s="453">
        <f t="shared" si="24"/>
        <v>162152353</v>
      </c>
      <c r="P64" s="456" t="s">
        <v>633</v>
      </c>
      <c r="Q64" s="269"/>
      <c r="T64" s="401">
        <v>41586</v>
      </c>
      <c r="U64" s="310" t="s">
        <v>1738</v>
      </c>
      <c r="V64" s="311" t="s">
        <v>1739</v>
      </c>
      <c r="W64" s="312" t="s">
        <v>440</v>
      </c>
      <c r="X64" s="313" t="s">
        <v>592</v>
      </c>
      <c r="Y64" s="313">
        <v>53</v>
      </c>
      <c r="Z64" s="312" t="s">
        <v>324</v>
      </c>
      <c r="AA64" s="314">
        <v>720</v>
      </c>
      <c r="AB64" s="314"/>
      <c r="AC64" s="315">
        <v>9453.6</v>
      </c>
      <c r="AD64" s="316">
        <f>(AE64/AC64)*1.101</f>
        <v>3669.9962731657779</v>
      </c>
      <c r="AE64" s="317">
        <v>31511968</v>
      </c>
      <c r="AF64" s="319">
        <f t="shared" si="30"/>
        <v>3151196.8000000003</v>
      </c>
      <c r="AG64" s="319"/>
      <c r="AH64" s="315">
        <f t="shared" si="31"/>
        <v>34663164.799999997</v>
      </c>
      <c r="AI64" s="318" t="s">
        <v>1561</v>
      </c>
      <c r="BS64" s="269"/>
    </row>
    <row r="65" spans="1:71" x14ac:dyDescent="0.25">
      <c r="A65" s="666">
        <v>41599</v>
      </c>
      <c r="B65" s="448" t="s">
        <v>1862</v>
      </c>
      <c r="C65" s="449" t="s">
        <v>1863</v>
      </c>
      <c r="D65" s="450" t="s">
        <v>432</v>
      </c>
      <c r="E65" s="451" t="s">
        <v>1743</v>
      </c>
      <c r="F65" s="451">
        <v>60</v>
      </c>
      <c r="G65" s="450" t="s">
        <v>420</v>
      </c>
      <c r="H65" s="452"/>
      <c r="I65" s="452">
        <v>32</v>
      </c>
      <c r="J65" s="453">
        <v>6726.2</v>
      </c>
      <c r="K65" s="457">
        <f t="shared" si="21"/>
        <v>30860.004965656692</v>
      </c>
      <c r="L65" s="455">
        <v>188700514</v>
      </c>
      <c r="M65" s="458">
        <f t="shared" si="22"/>
        <v>18870051.400000002</v>
      </c>
      <c r="N65" s="458"/>
      <c r="O65" s="453">
        <f t="shared" si="24"/>
        <v>207570565.40000001</v>
      </c>
      <c r="P65" s="456" t="s">
        <v>633</v>
      </c>
      <c r="Q65" s="269"/>
      <c r="T65" s="309">
        <v>41599</v>
      </c>
      <c r="U65" s="310" t="s">
        <v>1848</v>
      </c>
      <c r="V65" s="311" t="s">
        <v>1849</v>
      </c>
      <c r="W65" s="312" t="s">
        <v>503</v>
      </c>
      <c r="X65" s="313" t="s">
        <v>592</v>
      </c>
      <c r="Y65" s="313">
        <v>53</v>
      </c>
      <c r="Z65" s="312" t="s">
        <v>324</v>
      </c>
      <c r="AA65" s="314">
        <v>720</v>
      </c>
      <c r="AB65" s="314"/>
      <c r="AC65" s="315">
        <v>9453.6</v>
      </c>
      <c r="AD65" s="316"/>
      <c r="AE65" s="317">
        <v>31511968</v>
      </c>
      <c r="AF65" s="319">
        <f t="shared" si="30"/>
        <v>3151196.8000000003</v>
      </c>
      <c r="AG65" s="319">
        <v>-630204</v>
      </c>
      <c r="AH65" s="315">
        <f t="shared" si="31"/>
        <v>34032960.799999997</v>
      </c>
      <c r="AI65" s="318" t="s">
        <v>1561</v>
      </c>
      <c r="BS65" s="269"/>
    </row>
    <row r="66" spans="1:71" x14ac:dyDescent="0.25">
      <c r="A66" s="666">
        <v>41599</v>
      </c>
      <c r="B66" s="448" t="s">
        <v>1864</v>
      </c>
      <c r="C66" s="449" t="s">
        <v>1865</v>
      </c>
      <c r="D66" s="450" t="s">
        <v>432</v>
      </c>
      <c r="E66" s="451" t="s">
        <v>1743</v>
      </c>
      <c r="F66" s="451">
        <v>60</v>
      </c>
      <c r="G66" s="450" t="s">
        <v>420</v>
      </c>
      <c r="H66" s="452"/>
      <c r="I66" s="452">
        <v>16</v>
      </c>
      <c r="J66" s="453">
        <v>3377.65</v>
      </c>
      <c r="K66" s="457">
        <f t="shared" si="21"/>
        <v>30860.005062691518</v>
      </c>
      <c r="L66" s="455">
        <v>94758451</v>
      </c>
      <c r="M66" s="458">
        <f t="shared" si="22"/>
        <v>9475845.0999999996</v>
      </c>
      <c r="N66" s="458"/>
      <c r="O66" s="453">
        <f t="shared" si="24"/>
        <v>104234296.09999999</v>
      </c>
      <c r="P66" s="456" t="s">
        <v>633</v>
      </c>
      <c r="Q66" s="269"/>
      <c r="T66" s="309">
        <v>41600</v>
      </c>
      <c r="U66" s="310" t="s">
        <v>1850</v>
      </c>
      <c r="V66" s="311" t="s">
        <v>1851</v>
      </c>
      <c r="W66" s="312" t="s">
        <v>512</v>
      </c>
      <c r="X66" s="313" t="s">
        <v>592</v>
      </c>
      <c r="Y66" s="313">
        <v>53</v>
      </c>
      <c r="Z66" s="312" t="s">
        <v>324</v>
      </c>
      <c r="AA66" s="314">
        <v>420</v>
      </c>
      <c r="AB66" s="314"/>
      <c r="AC66" s="315">
        <v>5514.6</v>
      </c>
      <c r="AD66" s="316"/>
      <c r="AE66" s="317">
        <v>18381982</v>
      </c>
      <c r="AF66" s="319">
        <f t="shared" si="30"/>
        <v>1838198.2000000002</v>
      </c>
      <c r="AG66" s="319">
        <v>-367620</v>
      </c>
      <c r="AH66" s="315">
        <f t="shared" si="31"/>
        <v>19852560.199999999</v>
      </c>
      <c r="AI66" s="318" t="s">
        <v>1561</v>
      </c>
      <c r="BS66" s="612" t="s">
        <v>2199</v>
      </c>
    </row>
    <row r="67" spans="1:71" x14ac:dyDescent="0.25">
      <c r="A67" s="666">
        <v>41599</v>
      </c>
      <c r="B67" s="448" t="s">
        <v>1866</v>
      </c>
      <c r="C67" s="449" t="s">
        <v>1867</v>
      </c>
      <c r="D67" s="450" t="s">
        <v>432</v>
      </c>
      <c r="E67" s="451" t="s">
        <v>1743</v>
      </c>
      <c r="F67" s="451">
        <v>60</v>
      </c>
      <c r="G67" s="450" t="s">
        <v>423</v>
      </c>
      <c r="H67" s="452"/>
      <c r="I67" s="452">
        <v>36</v>
      </c>
      <c r="J67" s="453">
        <v>5427.8</v>
      </c>
      <c r="K67" s="457">
        <f t="shared" si="21"/>
        <v>30860.004900696418</v>
      </c>
      <c r="L67" s="455">
        <v>152274486</v>
      </c>
      <c r="M67" s="458">
        <f t="shared" si="22"/>
        <v>15227448.600000001</v>
      </c>
      <c r="N67" s="458"/>
      <c r="O67" s="453">
        <f t="shared" si="24"/>
        <v>167501934.59999999</v>
      </c>
      <c r="P67" s="456" t="s">
        <v>633</v>
      </c>
      <c r="Q67" s="269"/>
      <c r="T67" s="309"/>
      <c r="U67" s="310"/>
      <c r="V67" s="311"/>
      <c r="W67" s="312"/>
      <c r="X67" s="313"/>
      <c r="Y67" s="313"/>
      <c r="Z67" s="312"/>
      <c r="AA67" s="314"/>
      <c r="AB67" s="314"/>
      <c r="AC67" s="315">
        <f>SUM(AC61:AC66)</f>
        <v>44904.6</v>
      </c>
      <c r="AD67" s="316"/>
      <c r="AE67" s="315">
        <f>SUM(AE61:AE66)</f>
        <v>149331258</v>
      </c>
      <c r="AF67" s="319"/>
      <c r="AG67" s="319"/>
      <c r="AH67" s="315"/>
      <c r="AI67" s="318"/>
      <c r="BS67" s="611" t="s">
        <v>2200</v>
      </c>
    </row>
    <row r="68" spans="1:71" x14ac:dyDescent="0.25">
      <c r="A68" s="666">
        <v>41599</v>
      </c>
      <c r="B68" s="448" t="s">
        <v>1868</v>
      </c>
      <c r="C68" s="449" t="s">
        <v>1869</v>
      </c>
      <c r="D68" s="450" t="s">
        <v>432</v>
      </c>
      <c r="E68" s="451" t="s">
        <v>1743</v>
      </c>
      <c r="F68" s="451">
        <v>60</v>
      </c>
      <c r="G68" s="450" t="s">
        <v>423</v>
      </c>
      <c r="H68" s="452"/>
      <c r="I68" s="452">
        <v>36</v>
      </c>
      <c r="J68" s="453">
        <v>5464.55</v>
      </c>
      <c r="K68" s="457">
        <f t="shared" si="21"/>
        <v>30860.004959237267</v>
      </c>
      <c r="L68" s="455">
        <v>153305491</v>
      </c>
      <c r="M68" s="458">
        <f t="shared" si="22"/>
        <v>15330549.100000001</v>
      </c>
      <c r="N68" s="458"/>
      <c r="O68" s="453">
        <f t="shared" si="24"/>
        <v>168636040.09999999</v>
      </c>
      <c r="P68" s="456" t="s">
        <v>633</v>
      </c>
      <c r="Q68" s="269"/>
      <c r="T68" s="401">
        <v>41590</v>
      </c>
      <c r="U68" s="310" t="s">
        <v>1772</v>
      </c>
      <c r="V68" s="311" t="s">
        <v>1773</v>
      </c>
      <c r="W68" s="312" t="s">
        <v>467</v>
      </c>
      <c r="X68" s="313" t="s">
        <v>343</v>
      </c>
      <c r="Y68" s="313">
        <v>58</v>
      </c>
      <c r="Z68" s="312" t="s">
        <v>344</v>
      </c>
      <c r="AA68" s="314">
        <v>85</v>
      </c>
      <c r="AB68" s="314"/>
      <c r="AC68" s="315">
        <v>1602.25</v>
      </c>
      <c r="AD68" s="316">
        <f>(AE68/AC68)*1.101</f>
        <v>4907.1616383211103</v>
      </c>
      <c r="AE68" s="317">
        <v>7141235</v>
      </c>
      <c r="AF68" s="319">
        <f>AE68*10%</f>
        <v>714123.5</v>
      </c>
      <c r="AG68" s="319">
        <f>AE68*0.1%</f>
        <v>7141.2350000000006</v>
      </c>
      <c r="AH68" s="315">
        <f>AE68+AF68+AG68</f>
        <v>7862499.7350000003</v>
      </c>
      <c r="AI68" s="318" t="s">
        <v>355</v>
      </c>
    </row>
    <row r="69" spans="1:71" x14ac:dyDescent="0.25">
      <c r="A69" s="666">
        <v>41600</v>
      </c>
      <c r="B69" s="448" t="s">
        <v>1870</v>
      </c>
      <c r="C69" s="449" t="s">
        <v>1871</v>
      </c>
      <c r="D69" s="450" t="s">
        <v>432</v>
      </c>
      <c r="E69" s="451" t="s">
        <v>1743</v>
      </c>
      <c r="F69" s="451">
        <v>60</v>
      </c>
      <c r="G69" s="450" t="s">
        <v>420</v>
      </c>
      <c r="H69" s="452"/>
      <c r="I69" s="452">
        <v>32</v>
      </c>
      <c r="J69" s="453">
        <v>6589.9</v>
      </c>
      <c r="K69" s="457">
        <f t="shared" si="21"/>
        <v>30860.00499248851</v>
      </c>
      <c r="L69" s="455">
        <v>184876679</v>
      </c>
      <c r="M69" s="458">
        <f t="shared" si="22"/>
        <v>18487667.900000002</v>
      </c>
      <c r="N69" s="458"/>
      <c r="O69" s="453">
        <f t="shared" si="24"/>
        <v>203364346.90000001</v>
      </c>
      <c r="P69" s="456" t="s">
        <v>633</v>
      </c>
      <c r="Q69" s="269"/>
      <c r="T69" s="401"/>
      <c r="U69" s="310"/>
      <c r="V69" s="311"/>
      <c r="W69" s="312"/>
      <c r="X69" s="313"/>
      <c r="Y69" s="313"/>
      <c r="Z69" s="312"/>
      <c r="AA69" s="314"/>
      <c r="AB69" s="314"/>
      <c r="AC69" s="315"/>
      <c r="AD69" s="316"/>
      <c r="AE69" s="317"/>
      <c r="AF69" s="319"/>
      <c r="AG69" s="319"/>
      <c r="AH69" s="315"/>
      <c r="AI69" s="318"/>
    </row>
    <row r="70" spans="1:71" x14ac:dyDescent="0.25">
      <c r="A70" s="666">
        <v>41600</v>
      </c>
      <c r="B70" s="448" t="s">
        <v>1872</v>
      </c>
      <c r="C70" s="449" t="s">
        <v>1873</v>
      </c>
      <c r="D70" s="450" t="s">
        <v>432</v>
      </c>
      <c r="E70" s="451" t="s">
        <v>1743</v>
      </c>
      <c r="F70" s="451">
        <v>60</v>
      </c>
      <c r="G70" s="450" t="s">
        <v>420</v>
      </c>
      <c r="H70" s="452"/>
      <c r="I70" s="452">
        <v>16</v>
      </c>
      <c r="J70" s="453">
        <v>3368.75</v>
      </c>
      <c r="K70" s="457">
        <f t="shared" si="21"/>
        <v>30860.004897959185</v>
      </c>
      <c r="L70" s="455">
        <v>94508765</v>
      </c>
      <c r="M70" s="458">
        <f t="shared" si="22"/>
        <v>9450876.5</v>
      </c>
      <c r="N70" s="458"/>
      <c r="O70" s="453">
        <f t="shared" si="24"/>
        <v>103959641.5</v>
      </c>
      <c r="P70" s="456" t="s">
        <v>633</v>
      </c>
      <c r="Q70" s="269"/>
      <c r="T70" s="309">
        <v>41598</v>
      </c>
      <c r="U70" s="310" t="s">
        <v>1840</v>
      </c>
      <c r="V70" s="311" t="s">
        <v>1841</v>
      </c>
      <c r="W70" s="312" t="s">
        <v>1024</v>
      </c>
      <c r="X70" s="321" t="s">
        <v>1842</v>
      </c>
      <c r="Y70" s="321">
        <v>80</v>
      </c>
      <c r="Z70" s="312" t="s">
        <v>1843</v>
      </c>
      <c r="AA70" s="322"/>
      <c r="AB70" s="322">
        <v>28</v>
      </c>
      <c r="AC70" s="323">
        <v>5250.45</v>
      </c>
      <c r="AD70" s="316">
        <f>(AE70/AC70)*1.101</f>
        <v>22020</v>
      </c>
      <c r="AE70" s="323">
        <v>105009000</v>
      </c>
      <c r="AF70" s="403">
        <f>AE70*10%</f>
        <v>10500900</v>
      </c>
      <c r="AG70" s="403">
        <f>AE70*0.1%</f>
        <v>105009</v>
      </c>
      <c r="AH70" s="323">
        <f>AE70+AF70+AG70</f>
        <v>115614909</v>
      </c>
      <c r="AI70" s="324" t="s">
        <v>1790</v>
      </c>
    </row>
    <row r="71" spans="1:71" x14ac:dyDescent="0.25">
      <c r="A71" s="666">
        <v>41600</v>
      </c>
      <c r="B71" s="448" t="s">
        <v>1874</v>
      </c>
      <c r="C71" s="449" t="s">
        <v>1875</v>
      </c>
      <c r="D71" s="450" t="s">
        <v>432</v>
      </c>
      <c r="E71" s="451" t="s">
        <v>1743</v>
      </c>
      <c r="F71" s="451">
        <v>60</v>
      </c>
      <c r="G71" s="450" t="s">
        <v>420</v>
      </c>
      <c r="H71" s="452"/>
      <c r="I71" s="452">
        <v>32</v>
      </c>
      <c r="J71" s="453">
        <v>6543.2</v>
      </c>
      <c r="K71" s="457">
        <f t="shared" si="21"/>
        <v>30860.005073969925</v>
      </c>
      <c r="L71" s="455">
        <v>183566532</v>
      </c>
      <c r="M71" s="458">
        <f t="shared" si="22"/>
        <v>18356653.199999999</v>
      </c>
      <c r="N71" s="458"/>
      <c r="O71" s="453">
        <f t="shared" si="24"/>
        <v>201923185.19999999</v>
      </c>
      <c r="P71" s="456" t="s">
        <v>633</v>
      </c>
      <c r="Q71" s="269"/>
      <c r="T71" s="309">
        <v>41598</v>
      </c>
      <c r="U71" s="310" t="s">
        <v>1844</v>
      </c>
      <c r="V71" s="311" t="s">
        <v>1845</v>
      </c>
      <c r="W71" s="312" t="s">
        <v>1024</v>
      </c>
      <c r="X71" s="321" t="s">
        <v>1842</v>
      </c>
      <c r="Y71" s="321">
        <v>80</v>
      </c>
      <c r="Z71" s="312" t="s">
        <v>1843</v>
      </c>
      <c r="AA71" s="322"/>
      <c r="AB71" s="322">
        <v>26</v>
      </c>
      <c r="AC71" s="323">
        <v>4785.5</v>
      </c>
      <c r="AD71" s="316">
        <f>(AE71/AC71)*1.101</f>
        <v>22020</v>
      </c>
      <c r="AE71" s="323">
        <v>95710000</v>
      </c>
      <c r="AF71" s="403">
        <f>AE71*10%</f>
        <v>9571000</v>
      </c>
      <c r="AG71" s="403">
        <f>AE71*0.1%</f>
        <v>95710</v>
      </c>
      <c r="AH71" s="323">
        <f>AE71+AF71+AG71</f>
        <v>105376710</v>
      </c>
      <c r="AI71" s="324" t="s">
        <v>1790</v>
      </c>
    </row>
    <row r="72" spans="1:71" x14ac:dyDescent="0.25">
      <c r="A72" s="666">
        <v>41600</v>
      </c>
      <c r="B72" s="448" t="s">
        <v>1876</v>
      </c>
      <c r="C72" s="449" t="s">
        <v>1878</v>
      </c>
      <c r="D72" s="450" t="s">
        <v>432</v>
      </c>
      <c r="E72" s="451" t="s">
        <v>1743</v>
      </c>
      <c r="F72" s="451">
        <v>60</v>
      </c>
      <c r="G72" s="450" t="s">
        <v>420</v>
      </c>
      <c r="H72" s="452"/>
      <c r="I72" s="452">
        <v>16</v>
      </c>
      <c r="J72" s="453">
        <v>3245.85</v>
      </c>
      <c r="K72" s="457">
        <f t="shared" si="21"/>
        <v>30860.004960179926</v>
      </c>
      <c r="L72" s="455">
        <v>91060861</v>
      </c>
      <c r="M72" s="458">
        <f t="shared" si="22"/>
        <v>9106086.0999999996</v>
      </c>
      <c r="N72" s="458"/>
      <c r="O72" s="453">
        <f t="shared" si="24"/>
        <v>100166947.09999999</v>
      </c>
      <c r="P72" s="456" t="s">
        <v>633</v>
      </c>
      <c r="Q72" s="269"/>
      <c r="T72" s="309"/>
      <c r="U72" s="310"/>
      <c r="V72" s="311"/>
      <c r="W72" s="312"/>
      <c r="X72" s="321"/>
      <c r="Y72" s="321"/>
      <c r="Z72" s="312"/>
      <c r="AA72" s="322"/>
      <c r="AB72" s="322"/>
      <c r="AC72" s="323">
        <f>SUM(AC70:AC71)</f>
        <v>10035.950000000001</v>
      </c>
      <c r="AD72" s="316"/>
      <c r="AE72" s="323">
        <f>SUM(AE70:AE71)</f>
        <v>200719000</v>
      </c>
      <c r="AF72" s="403"/>
      <c r="AG72" s="403"/>
      <c r="AH72" s="323"/>
      <c r="AI72" s="324"/>
    </row>
    <row r="73" spans="1:71" x14ac:dyDescent="0.25">
      <c r="A73" s="667">
        <v>41602</v>
      </c>
      <c r="B73" s="310" t="s">
        <v>1877</v>
      </c>
      <c r="C73" s="311" t="s">
        <v>1879</v>
      </c>
      <c r="D73" s="312" t="s">
        <v>487</v>
      </c>
      <c r="E73" s="313" t="s">
        <v>1742</v>
      </c>
      <c r="F73" s="313">
        <v>60</v>
      </c>
      <c r="G73" s="312" t="s">
        <v>423</v>
      </c>
      <c r="H73" s="314"/>
      <c r="I73" s="314">
        <v>36</v>
      </c>
      <c r="J73" s="315">
        <v>5582.1</v>
      </c>
      <c r="K73" s="320">
        <f t="shared" si="21"/>
        <v>30860.005087691014</v>
      </c>
      <c r="L73" s="317">
        <v>156603304</v>
      </c>
      <c r="M73" s="319">
        <f t="shared" si="22"/>
        <v>15660330.4</v>
      </c>
      <c r="N73" s="319"/>
      <c r="O73" s="315">
        <f t="shared" si="24"/>
        <v>172263634.40000001</v>
      </c>
      <c r="P73" s="318" t="s">
        <v>633</v>
      </c>
      <c r="Q73" s="269"/>
      <c r="T73" s="309">
        <v>41593</v>
      </c>
      <c r="U73" s="310" t="s">
        <v>1791</v>
      </c>
      <c r="V73" s="311" t="s">
        <v>1786</v>
      </c>
      <c r="W73" s="312" t="s">
        <v>471</v>
      </c>
      <c r="X73" s="313" t="s">
        <v>521</v>
      </c>
      <c r="Y73" s="313">
        <v>230</v>
      </c>
      <c r="Z73" s="312" t="s">
        <v>344</v>
      </c>
      <c r="AA73" s="314">
        <v>0.75</v>
      </c>
      <c r="AB73" s="314"/>
      <c r="AC73" s="315">
        <v>56.06</v>
      </c>
      <c r="AD73" s="316">
        <f>(AE73/AC73)*1.101</f>
        <v>48664.2</v>
      </c>
      <c r="AE73" s="317">
        <v>2477852</v>
      </c>
      <c r="AF73" s="319">
        <f>AE73*10%</f>
        <v>247785.2</v>
      </c>
      <c r="AG73" s="319">
        <f>AE73*0.1%</f>
        <v>2477.8519999999999</v>
      </c>
      <c r="AH73" s="315">
        <f>AE73+AF73+AG73</f>
        <v>2728115.0520000001</v>
      </c>
      <c r="AI73" s="318" t="s">
        <v>1787</v>
      </c>
    </row>
    <row r="74" spans="1:71" x14ac:dyDescent="0.25">
      <c r="A74" s="667">
        <v>41602</v>
      </c>
      <c r="B74" s="310" t="s">
        <v>1880</v>
      </c>
      <c r="C74" s="311" t="s">
        <v>1881</v>
      </c>
      <c r="D74" s="312" t="s">
        <v>487</v>
      </c>
      <c r="E74" s="313" t="s">
        <v>1742</v>
      </c>
      <c r="F74" s="313">
        <v>60</v>
      </c>
      <c r="G74" s="312" t="s">
        <v>423</v>
      </c>
      <c r="H74" s="314"/>
      <c r="I74" s="314">
        <v>36</v>
      </c>
      <c r="J74" s="315">
        <v>5837.75</v>
      </c>
      <c r="K74" s="320">
        <f t="shared" si="21"/>
        <v>30860.004950537452</v>
      </c>
      <c r="L74" s="317">
        <v>163775449</v>
      </c>
      <c r="M74" s="319">
        <f t="shared" si="22"/>
        <v>16377544.9</v>
      </c>
      <c r="N74" s="319"/>
      <c r="O74" s="315">
        <f t="shared" si="24"/>
        <v>180152993.90000001</v>
      </c>
      <c r="P74" s="318" t="s">
        <v>633</v>
      </c>
      <c r="Q74" s="269"/>
      <c r="T74" s="309">
        <v>41604</v>
      </c>
      <c r="U74" s="310" t="s">
        <v>1858</v>
      </c>
      <c r="V74" s="311" t="s">
        <v>1859</v>
      </c>
      <c r="W74" s="312" t="s">
        <v>1860</v>
      </c>
      <c r="X74" s="313" t="s">
        <v>490</v>
      </c>
      <c r="Y74" s="313">
        <v>230</v>
      </c>
      <c r="Z74" s="312" t="s">
        <v>344</v>
      </c>
      <c r="AA74" s="314">
        <v>6</v>
      </c>
      <c r="AB74" s="314"/>
      <c r="AC74" s="315">
        <v>448.5</v>
      </c>
      <c r="AD74" s="316">
        <f>(AE74/AC74)*1.101</f>
        <v>49545</v>
      </c>
      <c r="AE74" s="317">
        <v>20182500</v>
      </c>
      <c r="AF74" s="319">
        <f>AE74*10%</f>
        <v>2018250</v>
      </c>
      <c r="AG74" s="319">
        <f>AE74*0.1%</f>
        <v>20182.5</v>
      </c>
      <c r="AH74" s="315">
        <f>AE74+AF74+AG74</f>
        <v>22220932.5</v>
      </c>
      <c r="AI74" s="318" t="s">
        <v>1861</v>
      </c>
    </row>
    <row r="75" spans="1:71" x14ac:dyDescent="0.25">
      <c r="A75" s="667">
        <v>41602</v>
      </c>
      <c r="B75" s="310" t="s">
        <v>1882</v>
      </c>
      <c r="C75" s="311" t="s">
        <v>1883</v>
      </c>
      <c r="D75" s="312" t="s">
        <v>487</v>
      </c>
      <c r="E75" s="313" t="s">
        <v>1742</v>
      </c>
      <c r="F75" s="313">
        <v>60</v>
      </c>
      <c r="G75" s="312" t="s">
        <v>423</v>
      </c>
      <c r="H75" s="314"/>
      <c r="I75" s="314">
        <v>32</v>
      </c>
      <c r="J75" s="315">
        <v>6391.05</v>
      </c>
      <c r="K75" s="320">
        <f t="shared" si="21"/>
        <v>30860.005038295745</v>
      </c>
      <c r="L75" s="317">
        <v>179298032</v>
      </c>
      <c r="M75" s="319">
        <f t="shared" si="22"/>
        <v>17929803.199999999</v>
      </c>
      <c r="N75" s="319"/>
      <c r="O75" s="315">
        <f t="shared" si="24"/>
        <v>197227835.19999999</v>
      </c>
      <c r="P75" s="318" t="s">
        <v>633</v>
      </c>
      <c r="Q75" s="269"/>
      <c r="T75" s="309"/>
      <c r="U75" s="310"/>
      <c r="V75" s="311"/>
      <c r="W75" s="312"/>
      <c r="X75" s="313"/>
      <c r="Y75" s="313"/>
      <c r="Z75" s="312"/>
      <c r="AA75" s="314"/>
      <c r="AB75" s="314"/>
      <c r="AC75" s="315">
        <f>SUM(AC73:AC74)</f>
        <v>504.56</v>
      </c>
      <c r="AD75" s="316"/>
      <c r="AE75" s="315">
        <f>SUM(AE73:AE74)</f>
        <v>22660352</v>
      </c>
      <c r="AF75" s="319"/>
      <c r="AG75" s="319"/>
      <c r="AH75" s="315"/>
      <c r="AI75" s="318"/>
    </row>
    <row r="76" spans="1:71" x14ac:dyDescent="0.25">
      <c r="A76" s="667">
        <v>41602</v>
      </c>
      <c r="B76" s="310" t="s">
        <v>1884</v>
      </c>
      <c r="C76" s="311" t="s">
        <v>1885</v>
      </c>
      <c r="D76" s="312" t="s">
        <v>432</v>
      </c>
      <c r="E76" s="313" t="s">
        <v>1743</v>
      </c>
      <c r="F76" s="313">
        <v>60</v>
      </c>
      <c r="G76" s="312" t="s">
        <v>420</v>
      </c>
      <c r="H76" s="314"/>
      <c r="I76" s="314">
        <v>16</v>
      </c>
      <c r="J76" s="315">
        <v>3172.75</v>
      </c>
      <c r="K76" s="320">
        <f t="shared" ref="K76:K84" si="32">L76/J76*1.1</f>
        <v>30860.005169017419</v>
      </c>
      <c r="L76" s="317">
        <v>89010074</v>
      </c>
      <c r="M76" s="319">
        <f t="shared" ref="M76:M84" si="33">L76*10%</f>
        <v>8901007.4000000004</v>
      </c>
      <c r="N76" s="319"/>
      <c r="O76" s="315">
        <f t="shared" ref="O76:O84" si="34">L76+M76+N76</f>
        <v>97911081.400000006</v>
      </c>
      <c r="P76" s="318" t="s">
        <v>633</v>
      </c>
      <c r="Q76" s="269"/>
      <c r="T76" s="401">
        <v>41590</v>
      </c>
      <c r="U76" s="310" t="s">
        <v>1774</v>
      </c>
      <c r="V76" s="311" t="s">
        <v>1775</v>
      </c>
      <c r="W76" s="312" t="s">
        <v>413</v>
      </c>
      <c r="X76" s="313" t="s">
        <v>1776</v>
      </c>
      <c r="Y76" s="313">
        <v>70</v>
      </c>
      <c r="Z76" s="312" t="s">
        <v>1777</v>
      </c>
      <c r="AA76" s="314"/>
      <c r="AB76" s="314">
        <v>35</v>
      </c>
      <c r="AC76" s="315">
        <v>6227.8</v>
      </c>
      <c r="AD76" s="316">
        <f>(AE76/AC76)*1.101</f>
        <v>24673.41</v>
      </c>
      <c r="AE76" s="317">
        <v>139564998</v>
      </c>
      <c r="AF76" s="319">
        <f>AE76*10%</f>
        <v>13956499.800000001</v>
      </c>
      <c r="AG76" s="319">
        <f>AE76*0.1%</f>
        <v>139564.99799999999</v>
      </c>
      <c r="AH76" s="315">
        <f>AE76+AF76+AG76</f>
        <v>153661062.79800001</v>
      </c>
      <c r="AI76" s="318" t="s">
        <v>355</v>
      </c>
    </row>
    <row r="77" spans="1:71" x14ac:dyDescent="0.25">
      <c r="A77" s="667">
        <v>41603</v>
      </c>
      <c r="B77" s="310" t="s">
        <v>1886</v>
      </c>
      <c r="C77" s="311" t="s">
        <v>1887</v>
      </c>
      <c r="D77" s="312" t="s">
        <v>432</v>
      </c>
      <c r="E77" s="313" t="s">
        <v>1743</v>
      </c>
      <c r="F77" s="313">
        <v>60</v>
      </c>
      <c r="G77" s="312" t="s">
        <v>420</v>
      </c>
      <c r="H77" s="314"/>
      <c r="I77" s="314">
        <v>30</v>
      </c>
      <c r="J77" s="315">
        <v>6309.5</v>
      </c>
      <c r="K77" s="320">
        <f t="shared" si="32"/>
        <v>30860.004960773436</v>
      </c>
      <c r="L77" s="317">
        <v>177010183</v>
      </c>
      <c r="M77" s="319">
        <f t="shared" si="33"/>
        <v>17701018.300000001</v>
      </c>
      <c r="N77" s="319"/>
      <c r="O77" s="315">
        <f t="shared" si="34"/>
        <v>194711201.30000001</v>
      </c>
      <c r="P77" s="318" t="s">
        <v>633</v>
      </c>
      <c r="Q77" s="269"/>
      <c r="T77" s="309">
        <v>41597</v>
      </c>
      <c r="U77" s="310" t="s">
        <v>1796</v>
      </c>
      <c r="V77" s="311" t="s">
        <v>1797</v>
      </c>
      <c r="W77" s="312" t="s">
        <v>477</v>
      </c>
      <c r="X77" s="313" t="s">
        <v>1776</v>
      </c>
      <c r="Y77" s="313">
        <v>70</v>
      </c>
      <c r="Z77" s="312" t="s">
        <v>1777</v>
      </c>
      <c r="AA77" s="314"/>
      <c r="AB77" s="314">
        <v>20</v>
      </c>
      <c r="AC77" s="315">
        <v>3273.55</v>
      </c>
      <c r="AD77" s="316">
        <f>(AE77/AC77)*1.101</f>
        <v>24673.410168166058</v>
      </c>
      <c r="AE77" s="317">
        <v>73360256</v>
      </c>
      <c r="AF77" s="319">
        <f>AE77*10%</f>
        <v>7336025.6000000006</v>
      </c>
      <c r="AG77" s="319">
        <f>AE77*0.1%</f>
        <v>73360.256000000008</v>
      </c>
      <c r="AH77" s="315">
        <f>AE77+AF77+AG77</f>
        <v>80769641.855999991</v>
      </c>
      <c r="AI77" s="318" t="s">
        <v>1725</v>
      </c>
    </row>
    <row r="78" spans="1:71" x14ac:dyDescent="0.25">
      <c r="A78" s="667">
        <v>41603</v>
      </c>
      <c r="B78" s="310" t="s">
        <v>1888</v>
      </c>
      <c r="C78" s="311" t="s">
        <v>1889</v>
      </c>
      <c r="D78" s="312" t="s">
        <v>432</v>
      </c>
      <c r="E78" s="313" t="s">
        <v>1743</v>
      </c>
      <c r="F78" s="313">
        <v>60</v>
      </c>
      <c r="G78" s="312" t="s">
        <v>420</v>
      </c>
      <c r="H78" s="314"/>
      <c r="I78" s="314">
        <v>18</v>
      </c>
      <c r="J78" s="315">
        <v>3631.1</v>
      </c>
      <c r="K78" s="320">
        <f t="shared" si="32"/>
        <v>30860.005149954563</v>
      </c>
      <c r="L78" s="317">
        <v>101868877</v>
      </c>
      <c r="M78" s="319">
        <f t="shared" si="33"/>
        <v>10186887.700000001</v>
      </c>
      <c r="N78" s="319"/>
      <c r="O78" s="315">
        <f t="shared" si="34"/>
        <v>112055764.7</v>
      </c>
      <c r="P78" s="318" t="s">
        <v>633</v>
      </c>
      <c r="Q78" s="269"/>
      <c r="T78" s="309">
        <v>41593</v>
      </c>
      <c r="U78" s="310" t="s">
        <v>1831</v>
      </c>
      <c r="V78" s="311" t="s">
        <v>1832</v>
      </c>
      <c r="W78" s="312" t="s">
        <v>1023</v>
      </c>
      <c r="X78" s="321" t="s">
        <v>1776</v>
      </c>
      <c r="Y78" s="321">
        <v>70</v>
      </c>
      <c r="Z78" s="312" t="s">
        <v>1777</v>
      </c>
      <c r="AA78" s="322"/>
      <c r="AB78" s="322">
        <v>32</v>
      </c>
      <c r="AC78" s="323">
        <v>5973.3</v>
      </c>
      <c r="AD78" s="316">
        <f>(AE78/AC78)*1.101</f>
        <v>24650.002805986642</v>
      </c>
      <c r="AE78" s="323">
        <v>133734661</v>
      </c>
      <c r="AF78" s="403">
        <f>AE78*10%</f>
        <v>13373466.100000001</v>
      </c>
      <c r="AG78" s="403">
        <f>AE78*0.1%</f>
        <v>133734.66099999999</v>
      </c>
      <c r="AH78" s="323">
        <f>AE78+AF78+AG78</f>
        <v>147241861.76100001</v>
      </c>
      <c r="AI78" s="324" t="s">
        <v>1790</v>
      </c>
    </row>
    <row r="79" spans="1:71" x14ac:dyDescent="0.25">
      <c r="A79" s="667">
        <v>41603</v>
      </c>
      <c r="B79" s="310" t="s">
        <v>1890</v>
      </c>
      <c r="C79" s="311" t="s">
        <v>1891</v>
      </c>
      <c r="D79" s="312" t="s">
        <v>487</v>
      </c>
      <c r="E79" s="313" t="s">
        <v>1742</v>
      </c>
      <c r="F79" s="313">
        <v>60</v>
      </c>
      <c r="G79" s="312" t="s">
        <v>423</v>
      </c>
      <c r="H79" s="314"/>
      <c r="I79" s="314">
        <v>36</v>
      </c>
      <c r="J79" s="315">
        <v>5731.55</v>
      </c>
      <c r="K79" s="320">
        <f t="shared" si="32"/>
        <v>30860.004989924193</v>
      </c>
      <c r="L79" s="317">
        <v>160796056</v>
      </c>
      <c r="M79" s="319">
        <f t="shared" si="33"/>
        <v>16079605.600000001</v>
      </c>
      <c r="N79" s="319"/>
      <c r="O79" s="315">
        <f t="shared" si="34"/>
        <v>176875661.59999999</v>
      </c>
      <c r="P79" s="318" t="s">
        <v>633</v>
      </c>
      <c r="Q79" s="269"/>
      <c r="T79" s="309">
        <v>41593</v>
      </c>
      <c r="U79" s="310" t="s">
        <v>1835</v>
      </c>
      <c r="V79" s="311" t="s">
        <v>1836</v>
      </c>
      <c r="W79" s="312" t="s">
        <v>1023</v>
      </c>
      <c r="X79" s="321" t="s">
        <v>1776</v>
      </c>
      <c r="Y79" s="321">
        <v>70</v>
      </c>
      <c r="Z79" s="312" t="s">
        <v>1777</v>
      </c>
      <c r="AA79" s="322"/>
      <c r="AB79" s="322">
        <v>22</v>
      </c>
      <c r="AC79" s="323">
        <v>4047.6</v>
      </c>
      <c r="AD79" s="324">
        <f>AE79/AC79</f>
        <v>22388.739994070562</v>
      </c>
      <c r="AE79" s="323">
        <v>90620664</v>
      </c>
      <c r="AF79" s="403">
        <f>AE79*10%</f>
        <v>9062066.4000000004</v>
      </c>
      <c r="AG79" s="403">
        <f>AE79*0.1%</f>
        <v>90620.664000000004</v>
      </c>
      <c r="AH79" s="323">
        <f>AE79+AF79+AG79</f>
        <v>99773351.06400001</v>
      </c>
      <c r="AI79" s="324" t="s">
        <v>1790</v>
      </c>
    </row>
    <row r="80" spans="1:71" x14ac:dyDescent="0.25">
      <c r="A80" s="667">
        <v>41603</v>
      </c>
      <c r="B80" s="310" t="s">
        <v>1892</v>
      </c>
      <c r="C80" s="311" t="s">
        <v>1893</v>
      </c>
      <c r="D80" s="312" t="s">
        <v>487</v>
      </c>
      <c r="E80" s="313" t="s">
        <v>1742</v>
      </c>
      <c r="F80" s="313">
        <v>60</v>
      </c>
      <c r="G80" s="312" t="s">
        <v>423</v>
      </c>
      <c r="H80" s="314"/>
      <c r="I80" s="314">
        <v>36</v>
      </c>
      <c r="J80" s="315">
        <v>5734.8</v>
      </c>
      <c r="K80" s="320">
        <f t="shared" si="32"/>
        <v>30860.004934784127</v>
      </c>
      <c r="L80" s="317">
        <v>160887233</v>
      </c>
      <c r="M80" s="319">
        <f t="shared" si="33"/>
        <v>16088723.300000001</v>
      </c>
      <c r="N80" s="319"/>
      <c r="O80" s="315">
        <f t="shared" si="34"/>
        <v>176975956.30000001</v>
      </c>
      <c r="P80" s="318" t="s">
        <v>633</v>
      </c>
      <c r="Q80" s="269"/>
      <c r="T80" s="309"/>
      <c r="U80" s="310"/>
      <c r="V80" s="311"/>
      <c r="W80" s="312"/>
      <c r="X80" s="321"/>
      <c r="Y80" s="321"/>
      <c r="Z80" s="312"/>
      <c r="AA80" s="322"/>
      <c r="AB80" s="322"/>
      <c r="AC80" s="323">
        <f>SUM(AC76:AC79)</f>
        <v>19522.25</v>
      </c>
      <c r="AD80" s="324"/>
      <c r="AE80" s="323">
        <f>SUM(AE76:AE79)</f>
        <v>437280579</v>
      </c>
      <c r="AF80" s="403"/>
      <c r="AG80" s="403"/>
      <c r="AH80" s="323"/>
      <c r="AI80" s="324"/>
    </row>
    <row r="81" spans="1:35" x14ac:dyDescent="0.25">
      <c r="A81" s="667">
        <v>41603</v>
      </c>
      <c r="B81" s="310" t="s">
        <v>1895</v>
      </c>
      <c r="C81" s="311" t="s">
        <v>1894</v>
      </c>
      <c r="D81" s="312" t="s">
        <v>487</v>
      </c>
      <c r="E81" s="313" t="s">
        <v>1742</v>
      </c>
      <c r="F81" s="313">
        <v>60</v>
      </c>
      <c r="G81" s="312" t="s">
        <v>420</v>
      </c>
      <c r="H81" s="314"/>
      <c r="I81" s="314">
        <v>1</v>
      </c>
      <c r="J81" s="315">
        <v>200</v>
      </c>
      <c r="K81" s="320">
        <f t="shared" si="32"/>
        <v>30860.005000000001</v>
      </c>
      <c r="L81" s="317">
        <v>5610910</v>
      </c>
      <c r="M81" s="319">
        <f t="shared" si="33"/>
        <v>561091</v>
      </c>
      <c r="N81" s="319"/>
      <c r="O81" s="315">
        <f t="shared" si="34"/>
        <v>6172001</v>
      </c>
      <c r="P81" s="318" t="s">
        <v>633</v>
      </c>
      <c r="Q81" s="269"/>
      <c r="T81" s="309">
        <v>41593</v>
      </c>
      <c r="U81" s="310" t="s">
        <v>1783</v>
      </c>
      <c r="V81" s="311" t="s">
        <v>1781</v>
      </c>
      <c r="W81" s="312" t="s">
        <v>515</v>
      </c>
      <c r="X81" s="313" t="s">
        <v>73</v>
      </c>
      <c r="Y81" s="313">
        <v>96</v>
      </c>
      <c r="Z81" s="312" t="s">
        <v>882</v>
      </c>
      <c r="AA81" s="314">
        <v>24</v>
      </c>
      <c r="AB81" s="314"/>
      <c r="AC81" s="315">
        <v>771.84</v>
      </c>
      <c r="AD81" s="316">
        <f>(AE81/AC81)*1.101</f>
        <v>26974.5</v>
      </c>
      <c r="AE81" s="317">
        <v>18910080</v>
      </c>
      <c r="AF81" s="319">
        <f>AE81*10%</f>
        <v>1891008</v>
      </c>
      <c r="AG81" s="319">
        <f>AE81*0.1%</f>
        <v>18910.080000000002</v>
      </c>
      <c r="AH81" s="315">
        <f>AE81+AF81+AG81</f>
        <v>20819998.079999998</v>
      </c>
      <c r="AI81" s="318" t="s">
        <v>1782</v>
      </c>
    </row>
    <row r="82" spans="1:35" x14ac:dyDescent="0.25">
      <c r="A82" s="667">
        <v>41604</v>
      </c>
      <c r="B82" s="310" t="s">
        <v>1896</v>
      </c>
      <c r="C82" s="311" t="s">
        <v>1897</v>
      </c>
      <c r="D82" s="312" t="s">
        <v>487</v>
      </c>
      <c r="E82" s="313" t="s">
        <v>1742</v>
      </c>
      <c r="F82" s="313">
        <v>60</v>
      </c>
      <c r="G82" s="312" t="s">
        <v>423</v>
      </c>
      <c r="H82" s="314"/>
      <c r="I82" s="314">
        <v>10</v>
      </c>
      <c r="J82" s="315">
        <v>1613.8</v>
      </c>
      <c r="K82" s="320">
        <f t="shared" si="32"/>
        <v>30860.005143140417</v>
      </c>
      <c r="L82" s="317">
        <v>45274433</v>
      </c>
      <c r="M82" s="319">
        <f t="shared" si="33"/>
        <v>4527443.3</v>
      </c>
      <c r="N82" s="319"/>
      <c r="O82" s="315">
        <f t="shared" si="34"/>
        <v>49801876.299999997</v>
      </c>
      <c r="P82" s="318" t="s">
        <v>633</v>
      </c>
      <c r="Q82" s="269"/>
      <c r="T82" s="309">
        <v>41593</v>
      </c>
      <c r="U82" s="310" t="s">
        <v>1783</v>
      </c>
      <c r="V82" s="311" t="s">
        <v>1781</v>
      </c>
      <c r="W82" s="312" t="s">
        <v>515</v>
      </c>
      <c r="X82" s="313" t="s">
        <v>73</v>
      </c>
      <c r="Y82" s="313">
        <v>96</v>
      </c>
      <c r="Z82" s="312" t="s">
        <v>1745</v>
      </c>
      <c r="AA82" s="314">
        <v>2</v>
      </c>
      <c r="AB82" s="314"/>
      <c r="AC82" s="315">
        <v>44.36</v>
      </c>
      <c r="AD82" s="316">
        <f>(AE82/AC82)*1.101</f>
        <v>26974.5</v>
      </c>
      <c r="AE82" s="317">
        <v>1086820</v>
      </c>
      <c r="AF82" s="319">
        <f>AE82*10%</f>
        <v>108682</v>
      </c>
      <c r="AG82" s="319">
        <f>AE82*0.1%</f>
        <v>1086.82</v>
      </c>
      <c r="AH82" s="315">
        <f>AE82+AF82+AG82</f>
        <v>1196588.82</v>
      </c>
      <c r="AI82" s="318" t="s">
        <v>1782</v>
      </c>
    </row>
    <row r="83" spans="1:35" x14ac:dyDescent="0.25">
      <c r="A83" s="667">
        <v>41604</v>
      </c>
      <c r="B83" s="310" t="s">
        <v>1898</v>
      </c>
      <c r="C83" s="311" t="s">
        <v>1899</v>
      </c>
      <c r="D83" s="312" t="s">
        <v>487</v>
      </c>
      <c r="E83" s="313" t="s">
        <v>1742</v>
      </c>
      <c r="F83" s="313">
        <v>60</v>
      </c>
      <c r="G83" s="312" t="s">
        <v>423</v>
      </c>
      <c r="H83" s="314"/>
      <c r="I83" s="314">
        <v>37</v>
      </c>
      <c r="J83" s="315">
        <v>5829.73</v>
      </c>
      <c r="K83" s="320">
        <f t="shared" si="32"/>
        <v>30860.005043115209</v>
      </c>
      <c r="L83" s="317">
        <v>163550452</v>
      </c>
      <c r="M83" s="319">
        <f t="shared" si="33"/>
        <v>16355045.200000001</v>
      </c>
      <c r="N83" s="319"/>
      <c r="O83" s="315">
        <f t="shared" si="34"/>
        <v>179905497.19999999</v>
      </c>
      <c r="P83" s="318" t="s">
        <v>633</v>
      </c>
      <c r="Q83" s="269"/>
      <c r="T83" s="309"/>
      <c r="U83" s="310"/>
      <c r="V83" s="311"/>
      <c r="W83" s="312"/>
      <c r="X83" s="313"/>
      <c r="Y83" s="313"/>
      <c r="Z83" s="312"/>
      <c r="AA83" s="314"/>
      <c r="AB83" s="314"/>
      <c r="AC83" s="315">
        <f>SUM(AC81:AC82)</f>
        <v>816.2</v>
      </c>
      <c r="AD83" s="316"/>
      <c r="AE83" s="315">
        <f>SUM(AE81:AE82)</f>
        <v>19996900</v>
      </c>
      <c r="AF83" s="319"/>
      <c r="AG83" s="319"/>
      <c r="AH83" s="315"/>
      <c r="AI83" s="318"/>
    </row>
    <row r="84" spans="1:35" x14ac:dyDescent="0.25">
      <c r="A84" s="667">
        <v>41604</v>
      </c>
      <c r="B84" s="310" t="s">
        <v>1900</v>
      </c>
      <c r="C84" s="311" t="s">
        <v>1901</v>
      </c>
      <c r="D84" s="312" t="s">
        <v>487</v>
      </c>
      <c r="E84" s="313" t="s">
        <v>1742</v>
      </c>
      <c r="F84" s="313">
        <v>60</v>
      </c>
      <c r="G84" s="312" t="s">
        <v>423</v>
      </c>
      <c r="H84" s="314"/>
      <c r="I84" s="314">
        <v>24</v>
      </c>
      <c r="J84" s="315">
        <v>3810</v>
      </c>
      <c r="K84" s="320">
        <f t="shared" si="32"/>
        <v>30860.005144356957</v>
      </c>
      <c r="L84" s="317">
        <v>106887836</v>
      </c>
      <c r="M84" s="319">
        <f t="shared" si="33"/>
        <v>10688783.600000001</v>
      </c>
      <c r="N84" s="319"/>
      <c r="O84" s="315">
        <f t="shared" si="34"/>
        <v>117576619.59999999</v>
      </c>
      <c r="P84" s="318" t="s">
        <v>633</v>
      </c>
      <c r="Q84" s="269"/>
      <c r="T84" s="309">
        <v>41590</v>
      </c>
      <c r="U84" s="310" t="s">
        <v>1774</v>
      </c>
      <c r="V84" s="311" t="s">
        <v>1778</v>
      </c>
      <c r="W84" s="312" t="s">
        <v>444</v>
      </c>
      <c r="X84" s="313" t="s">
        <v>852</v>
      </c>
      <c r="Y84" s="313">
        <v>70</v>
      </c>
      <c r="Z84" s="312" t="s">
        <v>338</v>
      </c>
      <c r="AA84" s="314">
        <v>20</v>
      </c>
      <c r="AB84" s="314"/>
      <c r="AC84" s="315">
        <v>756</v>
      </c>
      <c r="AD84" s="316">
        <f>(AE84/AC84)*1.101</f>
        <v>133859.78825793651</v>
      </c>
      <c r="AE84" s="317">
        <v>91914623</v>
      </c>
      <c r="AF84" s="319">
        <f>AE84*10%</f>
        <v>9191462.3000000007</v>
      </c>
      <c r="AG84" s="319">
        <f>AE84*0.1%</f>
        <v>91914.623000000007</v>
      </c>
      <c r="AH84" s="315">
        <f>AE84+AF84+AG84</f>
        <v>101197999.92299999</v>
      </c>
      <c r="AI84" s="318" t="s">
        <v>339</v>
      </c>
    </row>
    <row r="85" spans="1:35" x14ac:dyDescent="0.25">
      <c r="A85" s="667">
        <v>41604</v>
      </c>
      <c r="B85" s="310" t="s">
        <v>1902</v>
      </c>
      <c r="C85" s="311" t="s">
        <v>1903</v>
      </c>
      <c r="D85" s="312" t="s">
        <v>432</v>
      </c>
      <c r="E85" s="313" t="s">
        <v>1743</v>
      </c>
      <c r="F85" s="313">
        <v>60</v>
      </c>
      <c r="G85" s="312" t="s">
        <v>423</v>
      </c>
      <c r="H85" s="314"/>
      <c r="I85" s="314">
        <v>36</v>
      </c>
      <c r="J85" s="315">
        <v>5364.9</v>
      </c>
      <c r="K85" s="320">
        <f t="shared" si="21"/>
        <v>30860.004939514256</v>
      </c>
      <c r="L85" s="317">
        <v>150509855</v>
      </c>
      <c r="M85" s="319">
        <f t="shared" si="22"/>
        <v>15050985.5</v>
      </c>
      <c r="N85" s="319"/>
      <c r="O85" s="315">
        <f t="shared" si="24"/>
        <v>165560840.5</v>
      </c>
      <c r="P85" s="318" t="s">
        <v>633</v>
      </c>
      <c r="Q85" s="269"/>
      <c r="T85" s="309"/>
      <c r="U85" s="310"/>
      <c r="V85" s="311"/>
      <c r="W85" s="312"/>
      <c r="X85" s="313"/>
      <c r="Y85" s="313"/>
      <c r="Z85" s="312"/>
      <c r="AA85" s="314"/>
      <c r="AB85" s="314"/>
      <c r="AC85" s="315"/>
      <c r="AD85" s="316"/>
      <c r="AE85" s="317"/>
      <c r="AF85" s="319"/>
      <c r="AG85" s="319"/>
      <c r="AH85" s="315"/>
      <c r="AI85" s="318"/>
    </row>
    <row r="86" spans="1:35" x14ac:dyDescent="0.25">
      <c r="A86" s="667">
        <v>41604</v>
      </c>
      <c r="B86" s="310" t="s">
        <v>1904</v>
      </c>
      <c r="C86" s="311" t="s">
        <v>1905</v>
      </c>
      <c r="D86" s="312" t="s">
        <v>432</v>
      </c>
      <c r="E86" s="313" t="s">
        <v>1743</v>
      </c>
      <c r="F86" s="313">
        <v>60</v>
      </c>
      <c r="G86" s="312" t="s">
        <v>423</v>
      </c>
      <c r="H86" s="314"/>
      <c r="I86" s="314">
        <v>36</v>
      </c>
      <c r="J86" s="315">
        <v>5405.5</v>
      </c>
      <c r="K86" s="320">
        <f t="shared" si="21"/>
        <v>30860.00499491259</v>
      </c>
      <c r="L86" s="317">
        <v>151648870</v>
      </c>
      <c r="M86" s="319">
        <f t="shared" si="22"/>
        <v>15164887</v>
      </c>
      <c r="N86" s="319"/>
      <c r="O86" s="315">
        <f t="shared" si="24"/>
        <v>166813757</v>
      </c>
      <c r="P86" s="318" t="s">
        <v>633</v>
      </c>
      <c r="Q86" s="269">
        <f>J86*28054.55</f>
        <v>151648870.02500001</v>
      </c>
      <c r="T86" s="309">
        <v>41585</v>
      </c>
      <c r="U86" s="310" t="s">
        <v>1728</v>
      </c>
      <c r="V86" s="311" t="s">
        <v>1729</v>
      </c>
      <c r="W86" s="312" t="s">
        <v>392</v>
      </c>
      <c r="X86" s="313" t="s">
        <v>22</v>
      </c>
      <c r="Y86" s="313">
        <v>130</v>
      </c>
      <c r="Z86" s="312" t="s">
        <v>407</v>
      </c>
      <c r="AA86" s="314"/>
      <c r="AB86" s="314">
        <v>1</v>
      </c>
      <c r="AC86" s="315">
        <v>94.65</v>
      </c>
      <c r="AD86" s="316">
        <f>(AE86/AC86)*1.101</f>
        <v>24500.001045958794</v>
      </c>
      <c r="AE86" s="317">
        <v>2106199</v>
      </c>
      <c r="AF86" s="319">
        <f>AE86*10%</f>
        <v>210619.90000000002</v>
      </c>
      <c r="AG86" s="319">
        <f>AE86*0.1%</f>
        <v>2106.1990000000001</v>
      </c>
      <c r="AH86" s="315">
        <f>AE86+AF86+AG86</f>
        <v>2318925.0989999999</v>
      </c>
      <c r="AI86" s="318" t="s">
        <v>329</v>
      </c>
    </row>
    <row r="87" spans="1:35" x14ac:dyDescent="0.25">
      <c r="A87" s="667">
        <v>41605</v>
      </c>
      <c r="B87" s="310" t="s">
        <v>1906</v>
      </c>
      <c r="C87" s="311" t="s">
        <v>1907</v>
      </c>
      <c r="D87" s="312" t="s">
        <v>529</v>
      </c>
      <c r="E87" s="313" t="s">
        <v>1742</v>
      </c>
      <c r="F87" s="313">
        <v>60</v>
      </c>
      <c r="G87" s="312" t="s">
        <v>420</v>
      </c>
      <c r="H87" s="314"/>
      <c r="I87" s="314">
        <v>2</v>
      </c>
      <c r="J87" s="315">
        <v>378.3</v>
      </c>
      <c r="K87" s="320">
        <f t="shared" si="21"/>
        <v>30860.004229447532</v>
      </c>
      <c r="L87" s="317">
        <v>10613036</v>
      </c>
      <c r="M87" s="319">
        <f t="shared" si="22"/>
        <v>1061303.6000000001</v>
      </c>
      <c r="N87" s="319"/>
      <c r="O87" s="315">
        <f t="shared" si="24"/>
        <v>11674339.6</v>
      </c>
      <c r="P87" s="318" t="s">
        <v>633</v>
      </c>
      <c r="Q87" s="269"/>
      <c r="T87" s="309">
        <v>41598</v>
      </c>
      <c r="U87" s="310" t="s">
        <v>1846</v>
      </c>
      <c r="V87" s="311" t="s">
        <v>1847</v>
      </c>
      <c r="W87" s="312" t="s">
        <v>479</v>
      </c>
      <c r="X87" s="313" t="s">
        <v>22</v>
      </c>
      <c r="Y87" s="313">
        <v>130</v>
      </c>
      <c r="Z87" s="312" t="s">
        <v>407</v>
      </c>
      <c r="AA87" s="314"/>
      <c r="AB87" s="314">
        <v>7</v>
      </c>
      <c r="AC87" s="315">
        <v>651.6</v>
      </c>
      <c r="AD87" s="316">
        <f>(AE87/AC87)*1.101</f>
        <v>24500.002499999999</v>
      </c>
      <c r="AE87" s="317">
        <v>14499729</v>
      </c>
      <c r="AF87" s="319">
        <f>AE87*10%</f>
        <v>1449972.9000000001</v>
      </c>
      <c r="AG87" s="319">
        <f>AE87*0.1%</f>
        <v>14499.729000000001</v>
      </c>
      <c r="AH87" s="315">
        <f>AE87+AF87+AG87</f>
        <v>15964201.629000001</v>
      </c>
      <c r="AI87" s="318" t="s">
        <v>329</v>
      </c>
    </row>
    <row r="88" spans="1:35" x14ac:dyDescent="0.25">
      <c r="A88" s="667">
        <v>41605</v>
      </c>
      <c r="B88" s="310" t="s">
        <v>1908</v>
      </c>
      <c r="C88" s="311" t="s">
        <v>1909</v>
      </c>
      <c r="D88" s="312" t="s">
        <v>348</v>
      </c>
      <c r="E88" s="313" t="s">
        <v>1743</v>
      </c>
      <c r="F88" s="313">
        <v>60</v>
      </c>
      <c r="G88" s="312" t="s">
        <v>420</v>
      </c>
      <c r="H88" s="314"/>
      <c r="I88" s="314">
        <v>32</v>
      </c>
      <c r="J88" s="315">
        <v>6290.5</v>
      </c>
      <c r="K88" s="320">
        <f t="shared" si="21"/>
        <v>30860.005039345047</v>
      </c>
      <c r="L88" s="317">
        <v>176477147</v>
      </c>
      <c r="M88" s="319">
        <f t="shared" si="22"/>
        <v>17647714.699999999</v>
      </c>
      <c r="N88" s="319"/>
      <c r="O88" s="315">
        <f t="shared" si="24"/>
        <v>194124861.69999999</v>
      </c>
      <c r="P88" s="318" t="s">
        <v>633</v>
      </c>
      <c r="Q88" s="269"/>
      <c r="T88" s="309"/>
      <c r="U88" s="310"/>
      <c r="V88" s="311"/>
      <c r="W88" s="312"/>
      <c r="X88" s="313"/>
      <c r="Y88" s="313"/>
      <c r="Z88" s="312"/>
      <c r="AA88" s="314"/>
      <c r="AB88" s="314"/>
      <c r="AC88" s="315">
        <f>SUM(AC86:AC87)</f>
        <v>746.25</v>
      </c>
      <c r="AD88" s="316"/>
      <c r="AE88" s="315">
        <f>SUM(AE86:AE87)</f>
        <v>16605928</v>
      </c>
      <c r="AF88" s="319"/>
      <c r="AG88" s="319"/>
      <c r="AH88" s="315"/>
      <c r="AI88" s="318"/>
    </row>
    <row r="89" spans="1:35" x14ac:dyDescent="0.25">
      <c r="A89" s="667">
        <v>41605</v>
      </c>
      <c r="B89" s="310" t="s">
        <v>1910</v>
      </c>
      <c r="C89" s="311" t="s">
        <v>1911</v>
      </c>
      <c r="D89" s="312" t="s">
        <v>348</v>
      </c>
      <c r="E89" s="313" t="s">
        <v>1743</v>
      </c>
      <c r="F89" s="313">
        <v>60</v>
      </c>
      <c r="G89" s="312" t="s">
        <v>420</v>
      </c>
      <c r="H89" s="314"/>
      <c r="I89" s="314">
        <v>14</v>
      </c>
      <c r="J89" s="315">
        <v>2925.7</v>
      </c>
      <c r="K89" s="320">
        <f t="shared" si="21"/>
        <v>30860.0050244386</v>
      </c>
      <c r="L89" s="317">
        <v>82079197</v>
      </c>
      <c r="M89" s="319">
        <f t="shared" si="22"/>
        <v>8207919.7000000002</v>
      </c>
      <c r="N89" s="319"/>
      <c r="O89" s="315">
        <f t="shared" si="24"/>
        <v>90287116.700000003</v>
      </c>
      <c r="P89" s="318" t="s">
        <v>633</v>
      </c>
      <c r="Q89" s="269"/>
      <c r="T89" s="401">
        <v>41586</v>
      </c>
      <c r="U89" s="310" t="s">
        <v>1740</v>
      </c>
      <c r="V89" s="311" t="s">
        <v>1741</v>
      </c>
      <c r="W89" s="312" t="s">
        <v>442</v>
      </c>
      <c r="X89" s="313" t="s">
        <v>72</v>
      </c>
      <c r="Y89" s="313">
        <v>120</v>
      </c>
      <c r="Z89" s="312" t="s">
        <v>622</v>
      </c>
      <c r="AA89" s="314">
        <v>32</v>
      </c>
      <c r="AB89" s="314"/>
      <c r="AC89" s="315">
        <v>792</v>
      </c>
      <c r="AD89" s="316">
        <f>(AE89/AC89)*1.101</f>
        <v>13151.515897727273</v>
      </c>
      <c r="AE89" s="317">
        <v>9460491</v>
      </c>
      <c r="AF89" s="319">
        <f>AE89*10%</f>
        <v>946049.10000000009</v>
      </c>
      <c r="AG89" s="319">
        <f>AE89*0.1%</f>
        <v>9460.491</v>
      </c>
      <c r="AH89" s="315">
        <f>AE89+AF89+AG89</f>
        <v>10416000.591</v>
      </c>
      <c r="AI89" s="318" t="s">
        <v>1771</v>
      </c>
    </row>
    <row r="90" spans="1:35" x14ac:dyDescent="0.25">
      <c r="A90" s="667">
        <v>41605</v>
      </c>
      <c r="B90" s="310" t="s">
        <v>1931</v>
      </c>
      <c r="C90" s="311" t="s">
        <v>1932</v>
      </c>
      <c r="D90" s="312" t="s">
        <v>487</v>
      </c>
      <c r="E90" s="313" t="s">
        <v>1742</v>
      </c>
      <c r="F90" s="313">
        <v>60</v>
      </c>
      <c r="G90" s="312" t="s">
        <v>423</v>
      </c>
      <c r="H90" s="314"/>
      <c r="I90" s="314">
        <v>36</v>
      </c>
      <c r="J90" s="315">
        <v>5734.9</v>
      </c>
      <c r="K90" s="320">
        <f t="shared" ref="K90:K107" si="35">L90/J90*1.1</f>
        <v>30860.005039320655</v>
      </c>
      <c r="L90" s="317">
        <v>160890039</v>
      </c>
      <c r="M90" s="319">
        <f t="shared" ref="M90:M107" si="36">L90*10%</f>
        <v>16089003.9</v>
      </c>
      <c r="N90" s="319"/>
      <c r="O90" s="315">
        <f t="shared" ref="O90:O107" si="37">L90+M90+N90</f>
        <v>176979042.90000001</v>
      </c>
      <c r="P90" s="318" t="s">
        <v>633</v>
      </c>
      <c r="Q90" s="269"/>
      <c r="T90" s="401"/>
      <c r="U90" s="310"/>
      <c r="V90" s="311"/>
      <c r="W90" s="312"/>
      <c r="X90" s="313"/>
      <c r="Y90" s="313"/>
      <c r="Z90" s="312"/>
      <c r="AA90" s="314"/>
      <c r="AB90" s="314"/>
      <c r="AC90" s="315"/>
      <c r="AD90" s="316"/>
      <c r="AE90" s="317"/>
      <c r="AF90" s="319"/>
      <c r="AG90" s="319"/>
      <c r="AH90" s="315"/>
      <c r="AI90" s="318"/>
    </row>
    <row r="91" spans="1:35" x14ac:dyDescent="0.25">
      <c r="A91" s="667">
        <v>41605</v>
      </c>
      <c r="B91" s="310" t="s">
        <v>1933</v>
      </c>
      <c r="C91" s="311" t="s">
        <v>1934</v>
      </c>
      <c r="D91" s="312" t="s">
        <v>487</v>
      </c>
      <c r="E91" s="313" t="s">
        <v>1742</v>
      </c>
      <c r="F91" s="313">
        <v>60</v>
      </c>
      <c r="G91" s="312" t="s">
        <v>423</v>
      </c>
      <c r="H91" s="314"/>
      <c r="I91" s="314">
        <v>36</v>
      </c>
      <c r="J91" s="315">
        <v>5726.8</v>
      </c>
      <c r="K91" s="320">
        <f t="shared" si="35"/>
        <v>30860.005011524761</v>
      </c>
      <c r="L91" s="317">
        <v>160662797</v>
      </c>
      <c r="M91" s="319">
        <f t="shared" si="36"/>
        <v>16066279.700000001</v>
      </c>
      <c r="N91" s="319"/>
      <c r="O91" s="315">
        <f t="shared" si="37"/>
        <v>176729076.69999999</v>
      </c>
      <c r="P91" s="318" t="s">
        <v>633</v>
      </c>
      <c r="Q91" s="269"/>
      <c r="T91" s="401"/>
      <c r="U91" s="310"/>
      <c r="V91" s="311"/>
      <c r="W91" s="312"/>
      <c r="X91" s="313"/>
      <c r="Y91" s="313"/>
      <c r="Z91" s="312"/>
      <c r="AA91" s="314"/>
      <c r="AB91" s="314"/>
      <c r="AC91" s="315"/>
      <c r="AD91" s="316"/>
      <c r="AE91" s="317"/>
      <c r="AF91" s="319"/>
      <c r="AG91" s="319"/>
      <c r="AH91" s="315"/>
      <c r="AI91" s="318"/>
    </row>
    <row r="92" spans="1:35" x14ac:dyDescent="0.25">
      <c r="A92" s="667">
        <v>41606</v>
      </c>
      <c r="B92" s="310" t="s">
        <v>1935</v>
      </c>
      <c r="C92" s="311" t="s">
        <v>1936</v>
      </c>
      <c r="D92" s="312" t="s">
        <v>432</v>
      </c>
      <c r="E92" s="313" t="s">
        <v>1743</v>
      </c>
      <c r="F92" s="313">
        <v>60</v>
      </c>
      <c r="G92" s="312" t="s">
        <v>423</v>
      </c>
      <c r="H92" s="314"/>
      <c r="I92" s="314">
        <v>36</v>
      </c>
      <c r="J92" s="315">
        <v>5507.35</v>
      </c>
      <c r="K92" s="320">
        <f t="shared" si="35"/>
        <v>30860.005011484653</v>
      </c>
      <c r="L92" s="317">
        <v>154506226</v>
      </c>
      <c r="M92" s="319">
        <f t="shared" si="36"/>
        <v>15450622.600000001</v>
      </c>
      <c r="N92" s="319"/>
      <c r="O92" s="315">
        <f t="shared" si="37"/>
        <v>169956848.59999999</v>
      </c>
      <c r="P92" s="318" t="s">
        <v>633</v>
      </c>
      <c r="Q92" s="269"/>
      <c r="T92" s="401"/>
      <c r="U92" s="310"/>
      <c r="V92" s="311"/>
      <c r="W92" s="312"/>
      <c r="X92" s="313"/>
      <c r="Y92" s="313"/>
      <c r="Z92" s="312"/>
      <c r="AA92" s="314"/>
      <c r="AB92" s="314"/>
      <c r="AC92" s="315"/>
      <c r="AD92" s="316"/>
      <c r="AE92" s="317"/>
      <c r="AF92" s="319"/>
      <c r="AG92" s="319"/>
      <c r="AH92" s="315"/>
      <c r="AI92" s="318"/>
    </row>
    <row r="93" spans="1:35" x14ac:dyDescent="0.25">
      <c r="A93" s="667">
        <v>41606</v>
      </c>
      <c r="B93" s="310" t="s">
        <v>1937</v>
      </c>
      <c r="C93" s="311" t="s">
        <v>1938</v>
      </c>
      <c r="D93" s="312" t="s">
        <v>432</v>
      </c>
      <c r="E93" s="313" t="s">
        <v>1743</v>
      </c>
      <c r="F93" s="313">
        <v>60</v>
      </c>
      <c r="G93" s="312" t="s">
        <v>423</v>
      </c>
      <c r="H93" s="314"/>
      <c r="I93" s="314">
        <v>36</v>
      </c>
      <c r="J93" s="315">
        <v>5570.5</v>
      </c>
      <c r="K93" s="320">
        <f t="shared" si="35"/>
        <v>30860.005044430483</v>
      </c>
      <c r="L93" s="317">
        <v>156277871</v>
      </c>
      <c r="M93" s="319">
        <f t="shared" si="36"/>
        <v>15627787.100000001</v>
      </c>
      <c r="N93" s="319"/>
      <c r="O93" s="315">
        <f t="shared" si="37"/>
        <v>171905658.09999999</v>
      </c>
      <c r="P93" s="318" t="s">
        <v>633</v>
      </c>
      <c r="Q93" s="269"/>
      <c r="T93" s="401"/>
      <c r="U93" s="310"/>
      <c r="V93" s="311"/>
      <c r="W93" s="312"/>
      <c r="X93" s="313"/>
      <c r="Y93" s="313"/>
      <c r="Z93" s="312"/>
      <c r="AA93" s="314"/>
      <c r="AB93" s="314"/>
      <c r="AC93" s="315"/>
      <c r="AD93" s="316"/>
      <c r="AE93" s="317"/>
      <c r="AF93" s="319"/>
      <c r="AG93" s="319"/>
      <c r="AH93" s="315"/>
      <c r="AI93" s="318"/>
    </row>
    <row r="94" spans="1:35" x14ac:dyDescent="0.25">
      <c r="A94" s="667">
        <v>41606</v>
      </c>
      <c r="B94" s="310" t="s">
        <v>1939</v>
      </c>
      <c r="C94" s="311" t="s">
        <v>1940</v>
      </c>
      <c r="D94" s="312" t="s">
        <v>432</v>
      </c>
      <c r="E94" s="313" t="s">
        <v>1743</v>
      </c>
      <c r="F94" s="313">
        <v>60</v>
      </c>
      <c r="G94" s="312" t="s">
        <v>423</v>
      </c>
      <c r="H94" s="314"/>
      <c r="I94" s="314">
        <v>36</v>
      </c>
      <c r="J94" s="315">
        <v>5381.9</v>
      </c>
      <c r="K94" s="320">
        <f t="shared" si="35"/>
        <v>30860.005072558022</v>
      </c>
      <c r="L94" s="317">
        <v>150986783</v>
      </c>
      <c r="M94" s="319">
        <f t="shared" si="36"/>
        <v>15098678.300000001</v>
      </c>
      <c r="N94" s="319"/>
      <c r="O94" s="315">
        <f t="shared" si="37"/>
        <v>166085461.30000001</v>
      </c>
      <c r="P94" s="318" t="s">
        <v>633</v>
      </c>
      <c r="Q94" s="269"/>
      <c r="T94" s="401"/>
      <c r="U94" s="310"/>
      <c r="V94" s="311"/>
      <c r="W94" s="312"/>
      <c r="X94" s="313"/>
      <c r="Y94" s="313"/>
      <c r="Z94" s="312"/>
      <c r="AA94" s="314"/>
      <c r="AB94" s="314"/>
      <c r="AC94" s="315"/>
      <c r="AD94" s="316"/>
      <c r="AE94" s="317"/>
      <c r="AF94" s="319"/>
      <c r="AG94" s="319"/>
      <c r="AH94" s="315"/>
      <c r="AI94" s="318"/>
    </row>
    <row r="95" spans="1:35" x14ac:dyDescent="0.25">
      <c r="A95" s="667">
        <v>41606</v>
      </c>
      <c r="B95" s="310" t="s">
        <v>1941</v>
      </c>
      <c r="C95" s="311" t="s">
        <v>1942</v>
      </c>
      <c r="D95" s="312" t="s">
        <v>487</v>
      </c>
      <c r="E95" s="313" t="s">
        <v>1742</v>
      </c>
      <c r="F95" s="313">
        <v>60</v>
      </c>
      <c r="G95" s="312" t="s">
        <v>423</v>
      </c>
      <c r="H95" s="314"/>
      <c r="I95" s="314">
        <v>36</v>
      </c>
      <c r="J95" s="315">
        <v>5673.65</v>
      </c>
      <c r="K95" s="320">
        <f t="shared" si="35"/>
        <v>30860.005076097405</v>
      </c>
      <c r="L95" s="317">
        <v>159171698</v>
      </c>
      <c r="M95" s="319">
        <f t="shared" si="36"/>
        <v>15917169.800000001</v>
      </c>
      <c r="N95" s="319"/>
      <c r="O95" s="315">
        <f t="shared" si="37"/>
        <v>175088867.80000001</v>
      </c>
      <c r="P95" s="318" t="s">
        <v>633</v>
      </c>
      <c r="Q95" s="269"/>
      <c r="T95" s="401"/>
      <c r="U95" s="310"/>
      <c r="V95" s="311"/>
      <c r="W95" s="312"/>
      <c r="X95" s="313"/>
      <c r="Y95" s="313"/>
      <c r="Z95" s="312"/>
      <c r="AA95" s="314"/>
      <c r="AB95" s="314"/>
      <c r="AC95" s="315"/>
      <c r="AD95" s="316"/>
      <c r="AE95" s="317"/>
      <c r="AF95" s="319"/>
      <c r="AG95" s="319"/>
      <c r="AH95" s="315"/>
      <c r="AI95" s="318"/>
    </row>
    <row r="96" spans="1:35" x14ac:dyDescent="0.25">
      <c r="A96" s="667">
        <v>41606</v>
      </c>
      <c r="B96" s="310" t="s">
        <v>1943</v>
      </c>
      <c r="C96" s="311" t="s">
        <v>1944</v>
      </c>
      <c r="D96" s="312" t="s">
        <v>487</v>
      </c>
      <c r="E96" s="313" t="s">
        <v>1742</v>
      </c>
      <c r="F96" s="313">
        <v>60</v>
      </c>
      <c r="G96" s="312" t="s">
        <v>423</v>
      </c>
      <c r="H96" s="314"/>
      <c r="I96" s="314">
        <v>36</v>
      </c>
      <c r="J96" s="315">
        <v>5595.5</v>
      </c>
      <c r="K96" s="320">
        <f t="shared" si="35"/>
        <v>30860.005093378611</v>
      </c>
      <c r="L96" s="317">
        <v>156979235</v>
      </c>
      <c r="M96" s="319">
        <f t="shared" si="36"/>
        <v>15697923.5</v>
      </c>
      <c r="N96" s="319"/>
      <c r="O96" s="315">
        <f t="shared" si="37"/>
        <v>172677158.5</v>
      </c>
      <c r="P96" s="318" t="s">
        <v>633</v>
      </c>
      <c r="Q96" s="269"/>
      <c r="T96" s="401"/>
      <c r="U96" s="310"/>
      <c r="V96" s="311"/>
      <c r="W96" s="312"/>
      <c r="X96" s="313"/>
      <c r="Y96" s="313"/>
      <c r="Z96" s="312"/>
      <c r="AA96" s="314"/>
      <c r="AB96" s="314"/>
      <c r="AC96" s="315"/>
      <c r="AD96" s="316"/>
      <c r="AE96" s="317"/>
      <c r="AF96" s="319"/>
      <c r="AG96" s="319"/>
      <c r="AH96" s="315"/>
      <c r="AI96" s="318"/>
    </row>
    <row r="97" spans="1:35" x14ac:dyDescent="0.25">
      <c r="A97" s="667">
        <v>41607</v>
      </c>
      <c r="B97" s="310" t="s">
        <v>1945</v>
      </c>
      <c r="C97" s="311" t="s">
        <v>1946</v>
      </c>
      <c r="D97" s="312" t="s">
        <v>487</v>
      </c>
      <c r="E97" s="313" t="s">
        <v>1742</v>
      </c>
      <c r="F97" s="313">
        <v>60</v>
      </c>
      <c r="G97" s="312" t="s">
        <v>423</v>
      </c>
      <c r="H97" s="314"/>
      <c r="I97" s="314">
        <v>16</v>
      </c>
      <c r="J97" s="315">
        <v>2393.42</v>
      </c>
      <c r="K97" s="320">
        <f t="shared" si="35"/>
        <v>30860.004971964805</v>
      </c>
      <c r="L97" s="317">
        <v>67146321</v>
      </c>
      <c r="M97" s="319">
        <f t="shared" ref="M97" si="38">L97*10%</f>
        <v>6714632.1000000006</v>
      </c>
      <c r="N97" s="319"/>
      <c r="O97" s="315">
        <f t="shared" ref="O97" si="39">L97+M97+N97</f>
        <v>73860953.099999994</v>
      </c>
      <c r="P97" s="318" t="s">
        <v>633</v>
      </c>
      <c r="Q97" s="269"/>
      <c r="T97" s="401"/>
      <c r="U97" s="310"/>
      <c r="V97" s="311"/>
      <c r="W97" s="312"/>
      <c r="X97" s="313"/>
      <c r="Y97" s="313"/>
      <c r="Z97" s="312"/>
      <c r="AA97" s="314"/>
      <c r="AB97" s="314"/>
      <c r="AC97" s="315"/>
      <c r="AD97" s="316"/>
      <c r="AE97" s="317"/>
      <c r="AF97" s="319"/>
      <c r="AG97" s="319"/>
      <c r="AH97" s="315"/>
      <c r="AI97" s="318"/>
    </row>
    <row r="98" spans="1:35" x14ac:dyDescent="0.25">
      <c r="A98" s="667">
        <v>41607</v>
      </c>
      <c r="B98" s="310" t="s">
        <v>1947</v>
      </c>
      <c r="C98" s="311" t="s">
        <v>1948</v>
      </c>
      <c r="D98" s="312" t="s">
        <v>533</v>
      </c>
      <c r="E98" s="313" t="s">
        <v>1742</v>
      </c>
      <c r="F98" s="313">
        <v>60</v>
      </c>
      <c r="G98" s="312" t="s">
        <v>423</v>
      </c>
      <c r="H98" s="314"/>
      <c r="I98" s="314">
        <v>4</v>
      </c>
      <c r="J98" s="315">
        <v>480</v>
      </c>
      <c r="K98" s="320">
        <f t="shared" si="35"/>
        <v>30860.005000000001</v>
      </c>
      <c r="L98" s="317">
        <v>13466184</v>
      </c>
      <c r="M98" s="319">
        <f t="shared" ref="M98:M106" si="40">L98*10%</f>
        <v>1346618.4000000001</v>
      </c>
      <c r="N98" s="319"/>
      <c r="O98" s="315">
        <f t="shared" ref="O98:O106" si="41">L98+M98+N98</f>
        <v>14812802.4</v>
      </c>
      <c r="P98" s="318" t="s">
        <v>633</v>
      </c>
      <c r="Q98" s="269"/>
      <c r="T98" s="401"/>
      <c r="U98" s="310"/>
      <c r="V98" s="311"/>
      <c r="W98" s="312"/>
      <c r="X98" s="313"/>
      <c r="Y98" s="313"/>
      <c r="Z98" s="312"/>
      <c r="AA98" s="314"/>
      <c r="AB98" s="314"/>
      <c r="AC98" s="315"/>
      <c r="AD98" s="316"/>
      <c r="AE98" s="317"/>
      <c r="AF98" s="319"/>
      <c r="AG98" s="319"/>
      <c r="AH98" s="315"/>
      <c r="AI98" s="318"/>
    </row>
    <row r="99" spans="1:35" x14ac:dyDescent="0.25">
      <c r="A99" s="667">
        <v>41607</v>
      </c>
      <c r="B99" s="310" t="s">
        <v>1949</v>
      </c>
      <c r="C99" s="311" t="s">
        <v>1950</v>
      </c>
      <c r="D99" s="312" t="s">
        <v>535</v>
      </c>
      <c r="E99" s="313" t="s">
        <v>1742</v>
      </c>
      <c r="F99" s="313">
        <v>60</v>
      </c>
      <c r="G99" s="312" t="s">
        <v>423</v>
      </c>
      <c r="H99" s="314"/>
      <c r="I99" s="314">
        <v>18</v>
      </c>
      <c r="J99" s="315">
        <v>3200</v>
      </c>
      <c r="K99" s="320">
        <f t="shared" si="35"/>
        <v>30860.005000000001</v>
      </c>
      <c r="L99" s="317">
        <v>89774560</v>
      </c>
      <c r="M99" s="319">
        <f t="shared" si="40"/>
        <v>8977456</v>
      </c>
      <c r="N99" s="319"/>
      <c r="O99" s="315">
        <f t="shared" si="41"/>
        <v>98752016</v>
      </c>
      <c r="P99" s="318" t="s">
        <v>633</v>
      </c>
      <c r="Q99" s="269"/>
      <c r="T99" s="401"/>
      <c r="U99" s="310"/>
      <c r="V99" s="311"/>
      <c r="W99" s="312"/>
      <c r="X99" s="313"/>
      <c r="Y99" s="313"/>
      <c r="Z99" s="312"/>
      <c r="AA99" s="314"/>
      <c r="AB99" s="314"/>
      <c r="AC99" s="315"/>
      <c r="AD99" s="316"/>
      <c r="AE99" s="317"/>
      <c r="AF99" s="319"/>
      <c r="AG99" s="319"/>
      <c r="AH99" s="315"/>
      <c r="AI99" s="318"/>
    </row>
    <row r="100" spans="1:35" x14ac:dyDescent="0.25">
      <c r="A100" s="667">
        <v>41607</v>
      </c>
      <c r="B100" s="310" t="s">
        <v>1951</v>
      </c>
      <c r="C100" s="311" t="s">
        <v>1952</v>
      </c>
      <c r="D100" s="312" t="s">
        <v>517</v>
      </c>
      <c r="E100" s="313" t="s">
        <v>1742</v>
      </c>
      <c r="F100" s="313">
        <v>60</v>
      </c>
      <c r="G100" s="312" t="s">
        <v>423</v>
      </c>
      <c r="H100" s="314"/>
      <c r="I100" s="314">
        <v>34</v>
      </c>
      <c r="J100" s="315">
        <v>5400.08</v>
      </c>
      <c r="K100" s="320">
        <f t="shared" si="35"/>
        <v>30860.004925852954</v>
      </c>
      <c r="L100" s="317">
        <v>151496814</v>
      </c>
      <c r="M100" s="319">
        <f t="shared" si="40"/>
        <v>15149681.4</v>
      </c>
      <c r="N100" s="319"/>
      <c r="O100" s="315">
        <f t="shared" si="41"/>
        <v>166646495.40000001</v>
      </c>
      <c r="P100" s="318" t="s">
        <v>633</v>
      </c>
      <c r="Q100" s="269"/>
      <c r="T100" s="401"/>
      <c r="U100" s="310"/>
      <c r="V100" s="311"/>
      <c r="W100" s="312"/>
      <c r="X100" s="313"/>
      <c r="Y100" s="313"/>
      <c r="Z100" s="312"/>
      <c r="AA100" s="314"/>
      <c r="AB100" s="314"/>
      <c r="AC100" s="315"/>
      <c r="AD100" s="316"/>
      <c r="AE100" s="317"/>
      <c r="AF100" s="319"/>
      <c r="AG100" s="319"/>
      <c r="AH100" s="315"/>
      <c r="AI100" s="318"/>
    </row>
    <row r="101" spans="1:35" x14ac:dyDescent="0.25">
      <c r="A101" s="667">
        <v>41607</v>
      </c>
      <c r="B101" s="310" t="s">
        <v>1953</v>
      </c>
      <c r="C101" s="311" t="s">
        <v>1954</v>
      </c>
      <c r="D101" s="312" t="s">
        <v>432</v>
      </c>
      <c r="E101" s="313" t="s">
        <v>1743</v>
      </c>
      <c r="F101" s="313">
        <v>60</v>
      </c>
      <c r="G101" s="312" t="s">
        <v>423</v>
      </c>
      <c r="H101" s="314"/>
      <c r="I101" s="314">
        <v>36</v>
      </c>
      <c r="J101" s="315">
        <v>5392.7</v>
      </c>
      <c r="K101" s="320">
        <f t="shared" si="35"/>
        <v>30860.005043855585</v>
      </c>
      <c r="L101" s="317">
        <v>151289772</v>
      </c>
      <c r="M101" s="319">
        <f t="shared" si="40"/>
        <v>15128977.200000001</v>
      </c>
      <c r="N101" s="319"/>
      <c r="O101" s="315">
        <f t="shared" si="41"/>
        <v>166418749.19999999</v>
      </c>
      <c r="P101" s="318" t="s">
        <v>633</v>
      </c>
      <c r="Q101" s="269"/>
      <c r="T101" s="401"/>
      <c r="U101" s="310"/>
      <c r="V101" s="311"/>
      <c r="W101" s="312"/>
      <c r="X101" s="313"/>
      <c r="Y101" s="313"/>
      <c r="Z101" s="312"/>
      <c r="AA101" s="314"/>
      <c r="AB101" s="314"/>
      <c r="AC101" s="315"/>
      <c r="AD101" s="316"/>
      <c r="AE101" s="317"/>
      <c r="AF101" s="319"/>
      <c r="AG101" s="319"/>
      <c r="AH101" s="315"/>
      <c r="AI101" s="318"/>
    </row>
    <row r="102" spans="1:35" x14ac:dyDescent="0.25">
      <c r="A102" s="667">
        <v>41607</v>
      </c>
      <c r="B102" s="310" t="s">
        <v>1955</v>
      </c>
      <c r="C102" s="311" t="s">
        <v>1956</v>
      </c>
      <c r="D102" s="312" t="s">
        <v>432</v>
      </c>
      <c r="E102" s="313" t="s">
        <v>1743</v>
      </c>
      <c r="F102" s="313">
        <v>60</v>
      </c>
      <c r="G102" s="312" t="s">
        <v>423</v>
      </c>
      <c r="H102" s="314"/>
      <c r="I102" s="314">
        <v>36</v>
      </c>
      <c r="J102" s="315">
        <v>5553.2</v>
      </c>
      <c r="K102" s="320">
        <f t="shared" si="35"/>
        <v>30860.004988114964</v>
      </c>
      <c r="L102" s="317">
        <v>155792527</v>
      </c>
      <c r="M102" s="319">
        <f t="shared" si="40"/>
        <v>15579252.700000001</v>
      </c>
      <c r="N102" s="319"/>
      <c r="O102" s="315">
        <f t="shared" si="41"/>
        <v>171371779.69999999</v>
      </c>
      <c r="P102" s="318" t="s">
        <v>633</v>
      </c>
      <c r="Q102" s="269"/>
      <c r="T102" s="401"/>
      <c r="U102" s="310"/>
      <c r="V102" s="311"/>
      <c r="W102" s="312"/>
      <c r="X102" s="313"/>
      <c r="Y102" s="313"/>
      <c r="Z102" s="312"/>
      <c r="AA102" s="314"/>
      <c r="AB102" s="314"/>
      <c r="AC102" s="315"/>
      <c r="AD102" s="316"/>
      <c r="AE102" s="317"/>
      <c r="AF102" s="319"/>
      <c r="AG102" s="319"/>
      <c r="AH102" s="315"/>
      <c r="AI102" s="318"/>
    </row>
    <row r="103" spans="1:35" x14ac:dyDescent="0.25">
      <c r="A103" s="667">
        <v>41607</v>
      </c>
      <c r="B103" s="310" t="s">
        <v>1957</v>
      </c>
      <c r="C103" s="311" t="s">
        <v>1958</v>
      </c>
      <c r="D103" s="312" t="s">
        <v>432</v>
      </c>
      <c r="E103" s="313" t="s">
        <v>1743</v>
      </c>
      <c r="F103" s="313">
        <v>60</v>
      </c>
      <c r="G103" s="312" t="s">
        <v>423</v>
      </c>
      <c r="H103" s="314"/>
      <c r="I103" s="314">
        <v>36</v>
      </c>
      <c r="J103" s="315">
        <v>5197.25</v>
      </c>
      <c r="K103" s="320">
        <f t="shared" si="35"/>
        <v>30860.005002645634</v>
      </c>
      <c r="L103" s="317">
        <v>145806510</v>
      </c>
      <c r="M103" s="319">
        <f t="shared" si="40"/>
        <v>14580651</v>
      </c>
      <c r="N103" s="319"/>
      <c r="O103" s="315">
        <f t="shared" si="41"/>
        <v>160387161</v>
      </c>
      <c r="P103" s="318" t="s">
        <v>633</v>
      </c>
      <c r="Q103" s="269"/>
      <c r="T103" s="401"/>
      <c r="U103" s="310"/>
      <c r="V103" s="311"/>
      <c r="W103" s="312"/>
      <c r="X103" s="313"/>
      <c r="Y103" s="313"/>
      <c r="Z103" s="312"/>
      <c r="AA103" s="314"/>
      <c r="AB103" s="314"/>
      <c r="AC103" s="315"/>
      <c r="AD103" s="316"/>
      <c r="AE103" s="317"/>
      <c r="AF103" s="319"/>
      <c r="AG103" s="319"/>
      <c r="AH103" s="315"/>
      <c r="AI103" s="318"/>
    </row>
    <row r="104" spans="1:35" x14ac:dyDescent="0.25">
      <c r="A104" s="667">
        <v>41607</v>
      </c>
      <c r="B104" s="310" t="s">
        <v>1959</v>
      </c>
      <c r="C104" s="311" t="s">
        <v>1960</v>
      </c>
      <c r="D104" s="312" t="s">
        <v>432</v>
      </c>
      <c r="E104" s="313" t="s">
        <v>1743</v>
      </c>
      <c r="F104" s="313">
        <v>60</v>
      </c>
      <c r="G104" s="312" t="s">
        <v>423</v>
      </c>
      <c r="H104" s="314"/>
      <c r="I104" s="314">
        <v>36</v>
      </c>
      <c r="J104" s="315">
        <v>5515</v>
      </c>
      <c r="K104" s="320">
        <f t="shared" si="35"/>
        <v>30860.004950135994</v>
      </c>
      <c r="L104" s="317">
        <v>154720843</v>
      </c>
      <c r="M104" s="319">
        <f t="shared" si="40"/>
        <v>15472084.300000001</v>
      </c>
      <c r="N104" s="319"/>
      <c r="O104" s="315">
        <f t="shared" si="41"/>
        <v>170192927.30000001</v>
      </c>
      <c r="P104" s="318" t="s">
        <v>633</v>
      </c>
      <c r="Q104" s="269"/>
      <c r="T104" s="401"/>
      <c r="U104" s="310"/>
      <c r="V104" s="311"/>
      <c r="W104" s="312"/>
      <c r="X104" s="313"/>
      <c r="Y104" s="313"/>
      <c r="Z104" s="312"/>
      <c r="AA104" s="314"/>
      <c r="AB104" s="314"/>
      <c r="AC104" s="315"/>
      <c r="AD104" s="316"/>
      <c r="AE104" s="317"/>
      <c r="AF104" s="319"/>
      <c r="AG104" s="319"/>
      <c r="AH104" s="315"/>
      <c r="AI104" s="318"/>
    </row>
    <row r="105" spans="1:35" x14ac:dyDescent="0.25">
      <c r="A105" s="667">
        <v>41607</v>
      </c>
      <c r="B105" s="310" t="s">
        <v>1961</v>
      </c>
      <c r="C105" s="311" t="s">
        <v>1962</v>
      </c>
      <c r="D105" s="312" t="s">
        <v>432</v>
      </c>
      <c r="E105" s="313" t="s">
        <v>1743</v>
      </c>
      <c r="F105" s="313">
        <v>60</v>
      </c>
      <c r="G105" s="312" t="s">
        <v>423</v>
      </c>
      <c r="H105" s="314"/>
      <c r="I105" s="314">
        <v>34</v>
      </c>
      <c r="J105" s="315">
        <v>5327.4</v>
      </c>
      <c r="K105" s="320">
        <f t="shared" si="35"/>
        <v>30860.005068138311</v>
      </c>
      <c r="L105" s="317">
        <v>149457810</v>
      </c>
      <c r="M105" s="319">
        <f t="shared" si="40"/>
        <v>14945781</v>
      </c>
      <c r="N105" s="319"/>
      <c r="O105" s="315">
        <f t="shared" si="41"/>
        <v>164403591</v>
      </c>
      <c r="P105" s="318" t="s">
        <v>633</v>
      </c>
      <c r="Q105" s="269"/>
      <c r="T105" s="401"/>
      <c r="U105" s="310"/>
      <c r="V105" s="311"/>
      <c r="W105" s="312"/>
      <c r="X105" s="313"/>
      <c r="Y105" s="313"/>
      <c r="Z105" s="312"/>
      <c r="AA105" s="314"/>
      <c r="AB105" s="314"/>
      <c r="AC105" s="315"/>
      <c r="AD105" s="316"/>
      <c r="AE105" s="317"/>
      <c r="AF105" s="319"/>
      <c r="AG105" s="319"/>
      <c r="AH105" s="315"/>
      <c r="AI105" s="318"/>
    </row>
    <row r="106" spans="1:35" x14ac:dyDescent="0.25">
      <c r="A106" s="667">
        <v>41607</v>
      </c>
      <c r="B106" s="310" t="s">
        <v>1963</v>
      </c>
      <c r="C106" s="311" t="s">
        <v>1964</v>
      </c>
      <c r="D106" s="312" t="s">
        <v>537</v>
      </c>
      <c r="E106" s="313" t="s">
        <v>1743</v>
      </c>
      <c r="F106" s="313">
        <v>60</v>
      </c>
      <c r="G106" s="312" t="s">
        <v>423</v>
      </c>
      <c r="H106" s="314"/>
      <c r="I106" s="314">
        <v>2</v>
      </c>
      <c r="J106" s="315">
        <v>261.64999999999998</v>
      </c>
      <c r="K106" s="320">
        <f t="shared" si="35"/>
        <v>30860.004968469333</v>
      </c>
      <c r="L106" s="317">
        <v>7340473</v>
      </c>
      <c r="M106" s="319">
        <f t="shared" si="40"/>
        <v>734047.3</v>
      </c>
      <c r="N106" s="319"/>
      <c r="O106" s="315">
        <f t="shared" si="41"/>
        <v>8074520.2999999998</v>
      </c>
      <c r="P106" s="318" t="s">
        <v>633</v>
      </c>
      <c r="Q106" s="269">
        <f>J106*28054.55</f>
        <v>7340473.0074999994</v>
      </c>
      <c r="T106" s="401"/>
      <c r="U106" s="310"/>
      <c r="V106" s="311"/>
      <c r="W106" s="312"/>
      <c r="X106" s="313"/>
      <c r="Y106" s="313"/>
      <c r="Z106" s="312"/>
      <c r="AA106" s="314"/>
      <c r="AB106" s="314"/>
      <c r="AC106" s="315"/>
      <c r="AD106" s="316"/>
      <c r="AE106" s="317"/>
      <c r="AF106" s="319"/>
      <c r="AG106" s="319"/>
      <c r="AH106" s="315"/>
      <c r="AI106" s="318"/>
    </row>
    <row r="107" spans="1:35" x14ac:dyDescent="0.25">
      <c r="A107" s="667"/>
      <c r="B107" s="310"/>
      <c r="C107" s="311"/>
      <c r="D107" s="312"/>
      <c r="E107" s="313"/>
      <c r="F107" s="313"/>
      <c r="G107" s="312"/>
      <c r="H107" s="314"/>
      <c r="I107" s="314"/>
      <c r="J107" s="315"/>
      <c r="K107" s="320" t="e">
        <f t="shared" si="35"/>
        <v>#DIV/0!</v>
      </c>
      <c r="L107" s="317"/>
      <c r="M107" s="319">
        <f t="shared" si="36"/>
        <v>0</v>
      </c>
      <c r="N107" s="319"/>
      <c r="O107" s="315">
        <f t="shared" si="37"/>
        <v>0</v>
      </c>
      <c r="P107" s="318" t="s">
        <v>633</v>
      </c>
      <c r="Q107" s="269"/>
      <c r="T107" s="401"/>
      <c r="U107" s="310"/>
      <c r="V107" s="311"/>
      <c r="W107" s="312"/>
      <c r="X107" s="313"/>
      <c r="Y107" s="313"/>
      <c r="Z107" s="312"/>
      <c r="AA107" s="314"/>
      <c r="AB107" s="314"/>
      <c r="AC107" s="315"/>
      <c r="AD107" s="316"/>
      <c r="AE107" s="317"/>
      <c r="AF107" s="319"/>
      <c r="AG107" s="319"/>
      <c r="AH107" s="315"/>
      <c r="AI107" s="318"/>
    </row>
    <row r="108" spans="1:35" x14ac:dyDescent="0.25">
      <c r="A108" s="667"/>
      <c r="B108" s="310"/>
      <c r="C108" s="311"/>
      <c r="D108" s="312"/>
      <c r="E108" s="313"/>
      <c r="F108" s="313"/>
      <c r="G108" s="312"/>
      <c r="H108" s="314"/>
      <c r="I108" s="314"/>
      <c r="J108" s="315"/>
      <c r="K108" s="320" t="e">
        <f t="shared" si="21"/>
        <v>#DIV/0!</v>
      </c>
      <c r="L108" s="317"/>
      <c r="M108" s="319">
        <f t="shared" si="22"/>
        <v>0</v>
      </c>
      <c r="N108" s="319"/>
      <c r="O108" s="315">
        <f t="shared" si="24"/>
        <v>0</v>
      </c>
      <c r="P108" s="318" t="s">
        <v>633</v>
      </c>
      <c r="Q108" s="269"/>
      <c r="T108" s="309">
        <v>41592</v>
      </c>
      <c r="U108" s="310" t="s">
        <v>1779</v>
      </c>
      <c r="V108" s="311" t="s">
        <v>1780</v>
      </c>
      <c r="W108" s="312" t="s">
        <v>469</v>
      </c>
      <c r="X108" s="313" t="s">
        <v>72</v>
      </c>
      <c r="Y108" s="313">
        <v>120</v>
      </c>
      <c r="Z108" s="312" t="s">
        <v>411</v>
      </c>
      <c r="AA108" s="314"/>
      <c r="AB108" s="314">
        <v>4</v>
      </c>
      <c r="AC108" s="315">
        <v>37.68</v>
      </c>
      <c r="AD108" s="316">
        <f>(AE108/AC108)*1.101</f>
        <v>21231.417515923564</v>
      </c>
      <c r="AE108" s="317">
        <v>726612</v>
      </c>
      <c r="AF108" s="319">
        <f>AE108*10%</f>
        <v>72661.2</v>
      </c>
      <c r="AG108" s="319">
        <f>AE108*0.1%</f>
        <v>726.61199999999997</v>
      </c>
      <c r="AH108" s="315">
        <f>AE108+AF108+AG108</f>
        <v>799999.81199999992</v>
      </c>
      <c r="AI108" s="318" t="s">
        <v>848</v>
      </c>
    </row>
    <row r="109" spans="1:35" x14ac:dyDescent="0.25">
      <c r="A109" s="667">
        <v>41600</v>
      </c>
      <c r="B109" s="310" t="s">
        <v>815</v>
      </c>
      <c r="C109" s="311" t="s">
        <v>1969</v>
      </c>
      <c r="D109" s="312" t="s">
        <v>487</v>
      </c>
      <c r="E109" s="313" t="s">
        <v>1742</v>
      </c>
      <c r="F109" s="313"/>
      <c r="G109" s="312" t="s">
        <v>423</v>
      </c>
      <c r="H109" s="314"/>
      <c r="I109" s="314"/>
      <c r="J109" s="315">
        <v>1736</v>
      </c>
      <c r="K109" s="320">
        <f t="shared" si="21"/>
        <v>30860.005126728112</v>
      </c>
      <c r="L109" s="317">
        <v>48702699</v>
      </c>
      <c r="M109" s="319">
        <f t="shared" si="22"/>
        <v>4870269.9000000004</v>
      </c>
      <c r="N109" s="319"/>
      <c r="O109" s="315">
        <f t="shared" si="24"/>
        <v>53572968.899999999</v>
      </c>
      <c r="P109" s="318" t="s">
        <v>633</v>
      </c>
      <c r="Q109" s="269"/>
      <c r="T109" s="309">
        <v>41603</v>
      </c>
      <c r="U109" s="310" t="s">
        <v>1856</v>
      </c>
      <c r="V109" s="311" t="s">
        <v>1857</v>
      </c>
      <c r="W109" s="312" t="s">
        <v>524</v>
      </c>
      <c r="X109" s="313" t="s">
        <v>72</v>
      </c>
      <c r="Y109" s="313">
        <v>120</v>
      </c>
      <c r="Z109" s="312" t="s">
        <v>411</v>
      </c>
      <c r="AA109" s="314"/>
      <c r="AB109" s="314">
        <v>40</v>
      </c>
      <c r="AC109" s="315">
        <v>376.8</v>
      </c>
      <c r="AD109" s="316">
        <f>(AE109/AC109)*1.101</f>
        <v>16162.419944267514</v>
      </c>
      <c r="AE109" s="317">
        <v>5531335</v>
      </c>
      <c r="AF109" s="319">
        <f>AE109*10%</f>
        <v>553133.5</v>
      </c>
      <c r="AG109" s="319">
        <f>AE109*0.1%</f>
        <v>5531.335</v>
      </c>
      <c r="AH109" s="315">
        <f>AE109+AF109+AG109</f>
        <v>6089999.835</v>
      </c>
      <c r="AI109" s="318" t="s">
        <v>1771</v>
      </c>
    </row>
    <row r="110" spans="1:35" x14ac:dyDescent="0.25">
      <c r="A110" s="667"/>
      <c r="B110" s="310"/>
      <c r="C110" s="311"/>
      <c r="D110" s="312"/>
      <c r="E110" s="313"/>
      <c r="F110" s="313"/>
      <c r="G110" s="312"/>
      <c r="H110" s="314"/>
      <c r="I110" s="314"/>
      <c r="J110" s="315"/>
      <c r="K110" s="320" t="e">
        <f t="shared" si="21"/>
        <v>#DIV/0!</v>
      </c>
      <c r="L110" s="317"/>
      <c r="M110" s="319">
        <f t="shared" si="22"/>
        <v>0</v>
      </c>
      <c r="N110" s="319"/>
      <c r="O110" s="315">
        <f t="shared" si="24"/>
        <v>0</v>
      </c>
      <c r="P110" s="318" t="s">
        <v>633</v>
      </c>
      <c r="Q110" s="269"/>
      <c r="T110" s="309">
        <v>41603</v>
      </c>
      <c r="U110" s="310" t="s">
        <v>1856</v>
      </c>
      <c r="V110" s="311" t="s">
        <v>1857</v>
      </c>
      <c r="W110" s="312" t="s">
        <v>524</v>
      </c>
      <c r="X110" s="313" t="s">
        <v>72</v>
      </c>
      <c r="Y110" s="313">
        <v>120</v>
      </c>
      <c r="Z110" s="312" t="s">
        <v>622</v>
      </c>
      <c r="AA110" s="314">
        <v>8</v>
      </c>
      <c r="AB110" s="314"/>
      <c r="AC110" s="315">
        <v>198</v>
      </c>
      <c r="AD110" s="316">
        <f>(AE110/AC110)*1.101</f>
        <v>13151.517287878789</v>
      </c>
      <c r="AE110" s="317">
        <v>2365123</v>
      </c>
      <c r="AF110" s="319">
        <f>AE110*10%</f>
        <v>236512.30000000002</v>
      </c>
      <c r="AG110" s="319">
        <f>AE110*0.1%</f>
        <v>2365.123</v>
      </c>
      <c r="AH110" s="315">
        <f>AE110+AF110+AG110</f>
        <v>2604000.423</v>
      </c>
      <c r="AI110" s="318" t="s">
        <v>1771</v>
      </c>
    </row>
    <row r="111" spans="1:35" x14ac:dyDescent="0.25">
      <c r="A111" s="667"/>
      <c r="B111" s="310"/>
      <c r="C111" s="311"/>
      <c r="D111" s="312"/>
      <c r="E111" s="313"/>
      <c r="F111" s="313"/>
      <c r="G111" s="312"/>
      <c r="H111" s="314"/>
      <c r="I111" s="314"/>
      <c r="J111" s="315"/>
      <c r="K111" s="320" t="e">
        <f t="shared" si="21"/>
        <v>#DIV/0!</v>
      </c>
      <c r="L111" s="317"/>
      <c r="M111" s="319">
        <f t="shared" si="22"/>
        <v>0</v>
      </c>
      <c r="N111" s="319"/>
      <c r="O111" s="315">
        <f t="shared" si="24"/>
        <v>0</v>
      </c>
      <c r="P111" s="318" t="s">
        <v>633</v>
      </c>
      <c r="Q111" s="269"/>
      <c r="T111" s="309"/>
      <c r="U111" s="310"/>
      <c r="V111" s="311"/>
      <c r="W111" s="312"/>
      <c r="X111" s="313"/>
      <c r="Y111" s="313"/>
      <c r="Z111" s="312"/>
      <c r="AA111" s="314"/>
      <c r="AB111" s="314"/>
      <c r="AC111" s="315">
        <f>SUM(AC89:AC110)</f>
        <v>1404.48</v>
      </c>
      <c r="AD111" s="316"/>
      <c r="AE111" s="315">
        <f>SUM(AE89:AE110)</f>
        <v>18083561</v>
      </c>
      <c r="AF111" s="319"/>
      <c r="AG111" s="319"/>
      <c r="AH111" s="315"/>
      <c r="AI111" s="318"/>
    </row>
    <row r="112" spans="1:35" x14ac:dyDescent="0.25">
      <c r="A112" s="667"/>
      <c r="B112" s="310"/>
      <c r="C112" s="311"/>
      <c r="D112" s="312"/>
      <c r="E112" s="313"/>
      <c r="F112" s="313"/>
      <c r="G112" s="312"/>
      <c r="H112" s="314"/>
      <c r="I112" s="314"/>
      <c r="J112" s="315"/>
      <c r="K112" s="320"/>
      <c r="L112" s="317"/>
      <c r="M112" s="319"/>
      <c r="N112" s="319"/>
      <c r="O112" s="315"/>
      <c r="P112" s="318"/>
      <c r="Q112" s="269"/>
      <c r="T112" s="309">
        <v>41599</v>
      </c>
      <c r="U112" s="310" t="s">
        <v>1912</v>
      </c>
      <c r="V112" s="311" t="s">
        <v>1913</v>
      </c>
      <c r="W112" s="312" t="s">
        <v>1840</v>
      </c>
      <c r="X112" s="321" t="s">
        <v>1046</v>
      </c>
      <c r="Y112" s="321">
        <v>28</v>
      </c>
      <c r="Z112" s="312" t="s">
        <v>649</v>
      </c>
      <c r="AA112" s="322">
        <v>1000</v>
      </c>
      <c r="AB112" s="322"/>
      <c r="AC112" s="323">
        <f>AA112*5.46</f>
        <v>5460</v>
      </c>
      <c r="AD112" s="324">
        <f>AE112/AA112*1.101</f>
        <v>72999.999360000002</v>
      </c>
      <c r="AE112" s="323">
        <v>66303360</v>
      </c>
      <c r="AF112" s="403">
        <f>AE112*10%</f>
        <v>6630336</v>
      </c>
      <c r="AG112" s="403">
        <f>AE112*0.1%</f>
        <v>66303.360000000001</v>
      </c>
      <c r="AH112" s="323">
        <f>AE112+AF112+AG112</f>
        <v>72999999.359999999</v>
      </c>
      <c r="AI112" s="324" t="s">
        <v>1839</v>
      </c>
    </row>
    <row r="113" spans="1:35" x14ac:dyDescent="0.25">
      <c r="A113" s="663">
        <v>41584</v>
      </c>
      <c r="B113" s="413" t="s">
        <v>1717</v>
      </c>
      <c r="C113" s="414" t="s">
        <v>1718</v>
      </c>
      <c r="D113" s="415" t="s">
        <v>926</v>
      </c>
      <c r="E113" s="426" t="s">
        <v>1719</v>
      </c>
      <c r="F113" s="426">
        <v>26</v>
      </c>
      <c r="G113" s="415" t="s">
        <v>649</v>
      </c>
      <c r="H113" s="427">
        <v>1000</v>
      </c>
      <c r="I113" s="427"/>
      <c r="J113" s="428">
        <v>5070</v>
      </c>
      <c r="K113" s="429">
        <f t="shared" ref="K113:K131" si="42">L113/H113*1.101</f>
        <v>99999.998520000008</v>
      </c>
      <c r="L113" s="428">
        <v>90826520</v>
      </c>
      <c r="M113" s="428">
        <f>L113*10%</f>
        <v>9082652</v>
      </c>
      <c r="N113" s="428">
        <f>L113*0.1%</f>
        <v>90826.52</v>
      </c>
      <c r="O113" s="428">
        <f>L113+M113+N113</f>
        <v>99999998.519999996</v>
      </c>
      <c r="P113" s="429" t="s">
        <v>1720</v>
      </c>
      <c r="Q113" s="269"/>
      <c r="T113" s="309">
        <v>41600</v>
      </c>
      <c r="U113" s="310" t="s">
        <v>1914</v>
      </c>
      <c r="V113" s="311" t="s">
        <v>1915</v>
      </c>
      <c r="W113" s="312" t="s">
        <v>1840</v>
      </c>
      <c r="X113" s="321" t="s">
        <v>1046</v>
      </c>
      <c r="Y113" s="321">
        <v>28</v>
      </c>
      <c r="Z113" s="312" t="s">
        <v>649</v>
      </c>
      <c r="AA113" s="322">
        <v>1000</v>
      </c>
      <c r="AB113" s="322"/>
      <c r="AC113" s="323">
        <f>AA113*5.46</f>
        <v>5460</v>
      </c>
      <c r="AD113" s="324">
        <f>AE113/AA113*1.101</f>
        <v>72999.999360000002</v>
      </c>
      <c r="AE113" s="323">
        <v>66303360</v>
      </c>
      <c r="AF113" s="403">
        <f>AE113*10%</f>
        <v>6630336</v>
      </c>
      <c r="AG113" s="403">
        <f>AE113*0.1%</f>
        <v>66303.360000000001</v>
      </c>
      <c r="AH113" s="323">
        <f>AE113+AF113+AG113</f>
        <v>72999999.359999999</v>
      </c>
      <c r="AI113" s="324" t="s">
        <v>1839</v>
      </c>
    </row>
    <row r="114" spans="1:35" x14ac:dyDescent="0.25">
      <c r="A114" s="665">
        <v>41591</v>
      </c>
      <c r="B114" s="431" t="s">
        <v>1829</v>
      </c>
      <c r="C114" s="432" t="s">
        <v>1830</v>
      </c>
      <c r="D114" s="433" t="s">
        <v>909</v>
      </c>
      <c r="E114" s="471" t="s">
        <v>648</v>
      </c>
      <c r="F114" s="471">
        <v>28</v>
      </c>
      <c r="G114" s="433" t="s">
        <v>649</v>
      </c>
      <c r="H114" s="472">
        <v>1000</v>
      </c>
      <c r="I114" s="472"/>
      <c r="J114" s="473">
        <f t="shared" ref="J114:J131" si="43">H114*5.46</f>
        <v>5460</v>
      </c>
      <c r="K114" s="474">
        <f t="shared" si="42"/>
        <v>72999.999360000002</v>
      </c>
      <c r="L114" s="473">
        <v>66303360</v>
      </c>
      <c r="M114" s="473">
        <f t="shared" ref="M114:M131" si="44">L114*10%</f>
        <v>6630336</v>
      </c>
      <c r="N114" s="473">
        <f t="shared" ref="N114:N131" si="45">L114*0.1%</f>
        <v>66303.360000000001</v>
      </c>
      <c r="O114" s="473">
        <f t="shared" ref="O114:O131" si="46">L114+M114+N114</f>
        <v>72999999.359999999</v>
      </c>
      <c r="P114" s="474" t="s">
        <v>652</v>
      </c>
      <c r="Q114" s="269"/>
      <c r="T114" s="309">
        <v>41603</v>
      </c>
      <c r="U114" s="310" t="s">
        <v>1916</v>
      </c>
      <c r="V114" s="311" t="s">
        <v>1917</v>
      </c>
      <c r="W114" s="312" t="s">
        <v>1840</v>
      </c>
      <c r="X114" s="321" t="s">
        <v>1046</v>
      </c>
      <c r="Y114" s="321">
        <v>28</v>
      </c>
      <c r="Z114" s="312" t="s">
        <v>649</v>
      </c>
      <c r="AA114" s="322">
        <v>1000</v>
      </c>
      <c r="AB114" s="322"/>
      <c r="AC114" s="323">
        <f>AA114*5.46</f>
        <v>5460</v>
      </c>
      <c r="AD114" s="324">
        <f>AE114/AA114*1.101</f>
        <v>72999.999360000002</v>
      </c>
      <c r="AE114" s="323">
        <v>66303360</v>
      </c>
      <c r="AF114" s="403">
        <f>AE114*10%</f>
        <v>6630336</v>
      </c>
      <c r="AG114" s="403">
        <f>AE114*0.1%</f>
        <v>66303.360000000001</v>
      </c>
      <c r="AH114" s="323">
        <f>AE114+AF114+AG114</f>
        <v>72999999.359999999</v>
      </c>
      <c r="AI114" s="324" t="s">
        <v>1839</v>
      </c>
    </row>
    <row r="115" spans="1:35" x14ac:dyDescent="0.25">
      <c r="A115" s="666">
        <v>41593</v>
      </c>
      <c r="B115" s="448" t="s">
        <v>1831</v>
      </c>
      <c r="C115" s="449" t="s">
        <v>1832</v>
      </c>
      <c r="D115" s="450" t="s">
        <v>1023</v>
      </c>
      <c r="E115" s="459" t="s">
        <v>1776</v>
      </c>
      <c r="F115" s="459">
        <v>70</v>
      </c>
      <c r="G115" s="450" t="s">
        <v>1777</v>
      </c>
      <c r="H115" s="460"/>
      <c r="I115" s="460">
        <v>32</v>
      </c>
      <c r="J115" s="461">
        <v>5973.3</v>
      </c>
      <c r="K115" s="454">
        <f t="shared" ref="K115" si="47">(L115/J115)*1.101</f>
        <v>24650.002805986642</v>
      </c>
      <c r="L115" s="461">
        <v>133734661</v>
      </c>
      <c r="M115" s="461">
        <f t="shared" si="44"/>
        <v>13373466.100000001</v>
      </c>
      <c r="N115" s="461">
        <f t="shared" si="45"/>
        <v>133734.66099999999</v>
      </c>
      <c r="O115" s="461">
        <f t="shared" si="46"/>
        <v>147241861.76100001</v>
      </c>
      <c r="P115" s="462" t="s">
        <v>1790</v>
      </c>
      <c r="Q115" s="269"/>
      <c r="T115" s="309">
        <v>41604</v>
      </c>
      <c r="U115" s="310" t="s">
        <v>1922</v>
      </c>
      <c r="V115" s="311" t="s">
        <v>1923</v>
      </c>
      <c r="W115" s="312" t="s">
        <v>1840</v>
      </c>
      <c r="X115" s="321" t="s">
        <v>1046</v>
      </c>
      <c r="Y115" s="321">
        <v>28</v>
      </c>
      <c r="Z115" s="312" t="s">
        <v>649</v>
      </c>
      <c r="AA115" s="322">
        <v>1000</v>
      </c>
      <c r="AB115" s="322"/>
      <c r="AC115" s="323">
        <f>AA115*5.46</f>
        <v>5460</v>
      </c>
      <c r="AD115" s="324">
        <f>AE115/AA115*1.101</f>
        <v>72999.999360000002</v>
      </c>
      <c r="AE115" s="323">
        <v>66303360</v>
      </c>
      <c r="AF115" s="323">
        <f>AE115*10%</f>
        <v>6630336</v>
      </c>
      <c r="AG115" s="323">
        <f>AE115*0.1%</f>
        <v>66303.360000000001</v>
      </c>
      <c r="AH115" s="323">
        <f>AE115+AF115+AG115</f>
        <v>72999999.359999999</v>
      </c>
      <c r="AI115" s="324" t="s">
        <v>1839</v>
      </c>
    </row>
    <row r="116" spans="1:35" x14ac:dyDescent="0.25">
      <c r="A116" s="666">
        <v>41593</v>
      </c>
      <c r="B116" s="448" t="s">
        <v>1833</v>
      </c>
      <c r="C116" s="449" t="s">
        <v>1834</v>
      </c>
      <c r="D116" s="450" t="s">
        <v>950</v>
      </c>
      <c r="E116" s="459" t="s">
        <v>648</v>
      </c>
      <c r="F116" s="459">
        <v>28</v>
      </c>
      <c r="G116" s="450" t="s">
        <v>649</v>
      </c>
      <c r="H116" s="460">
        <v>3500</v>
      </c>
      <c r="I116" s="460"/>
      <c r="J116" s="461">
        <f t="shared" si="43"/>
        <v>19110</v>
      </c>
      <c r="K116" s="462">
        <f t="shared" si="42"/>
        <v>69999.994559999992</v>
      </c>
      <c r="L116" s="461">
        <v>222524960</v>
      </c>
      <c r="M116" s="461">
        <f t="shared" si="44"/>
        <v>22252496</v>
      </c>
      <c r="N116" s="461">
        <f t="shared" si="45"/>
        <v>222524.96</v>
      </c>
      <c r="O116" s="461">
        <f t="shared" si="46"/>
        <v>244999980.96000001</v>
      </c>
      <c r="P116" s="462" t="s">
        <v>463</v>
      </c>
      <c r="Q116" s="269"/>
      <c r="T116" s="309"/>
      <c r="U116" s="310"/>
      <c r="V116" s="311"/>
      <c r="W116" s="312"/>
      <c r="X116" s="321"/>
      <c r="Y116" s="321"/>
      <c r="Z116" s="312"/>
      <c r="AA116" s="322"/>
      <c r="AB116" s="322"/>
      <c r="AC116" s="323">
        <f>SUM(AC112:AC115)</f>
        <v>21840</v>
      </c>
      <c r="AD116" s="324"/>
      <c r="AE116" s="323">
        <f>SUM(AE112:AE115)</f>
        <v>265213440</v>
      </c>
      <c r="AF116" s="323"/>
      <c r="AG116" s="323"/>
      <c r="AH116" s="323"/>
      <c r="AI116" s="324"/>
    </row>
    <row r="117" spans="1:35" x14ac:dyDescent="0.25">
      <c r="A117" s="666">
        <v>41593</v>
      </c>
      <c r="B117" s="448" t="s">
        <v>1835</v>
      </c>
      <c r="C117" s="449" t="s">
        <v>1836</v>
      </c>
      <c r="D117" s="450" t="s">
        <v>1023</v>
      </c>
      <c r="E117" s="459" t="s">
        <v>1776</v>
      </c>
      <c r="F117" s="459">
        <v>70</v>
      </c>
      <c r="G117" s="450" t="s">
        <v>1777</v>
      </c>
      <c r="H117" s="460"/>
      <c r="I117" s="460">
        <v>22</v>
      </c>
      <c r="J117" s="461">
        <v>4047.6</v>
      </c>
      <c r="K117" s="462">
        <f>L117/J117</f>
        <v>22388.739994070562</v>
      </c>
      <c r="L117" s="461">
        <v>90620664</v>
      </c>
      <c r="M117" s="461">
        <f t="shared" si="44"/>
        <v>9062066.4000000004</v>
      </c>
      <c r="N117" s="461">
        <f t="shared" si="45"/>
        <v>90620.664000000004</v>
      </c>
      <c r="O117" s="461">
        <f t="shared" si="46"/>
        <v>99773351.06400001</v>
      </c>
      <c r="P117" s="462" t="s">
        <v>1790</v>
      </c>
      <c r="Q117" s="269"/>
      <c r="T117" s="309">
        <v>41591</v>
      </c>
      <c r="U117" s="310" t="s">
        <v>1829</v>
      </c>
      <c r="V117" s="311" t="s">
        <v>1830</v>
      </c>
      <c r="W117" s="312" t="s">
        <v>909</v>
      </c>
      <c r="X117" s="321" t="s">
        <v>648</v>
      </c>
      <c r="Y117" s="321">
        <v>28</v>
      </c>
      <c r="Z117" s="312" t="s">
        <v>649</v>
      </c>
      <c r="AA117" s="322">
        <v>1000</v>
      </c>
      <c r="AB117" s="322"/>
      <c r="AC117" s="323">
        <f>AA117*5.46</f>
        <v>5460</v>
      </c>
      <c r="AD117" s="324">
        <f>AE117/AA117*1.101</f>
        <v>72999.999360000002</v>
      </c>
      <c r="AE117" s="323">
        <v>66303360</v>
      </c>
      <c r="AF117" s="323">
        <f>AE117*10%</f>
        <v>6630336</v>
      </c>
      <c r="AG117" s="323">
        <f>AE117*0.1%</f>
        <v>66303.360000000001</v>
      </c>
      <c r="AH117" s="323">
        <f>AE117+AF117+AG117</f>
        <v>72999999.359999999</v>
      </c>
      <c r="AI117" s="324" t="s">
        <v>652</v>
      </c>
    </row>
    <row r="118" spans="1:35" x14ac:dyDescent="0.25">
      <c r="A118" s="666">
        <v>41598</v>
      </c>
      <c r="B118" s="448" t="s">
        <v>1837</v>
      </c>
      <c r="C118" s="449" t="s">
        <v>1838</v>
      </c>
      <c r="D118" s="450" t="s">
        <v>907</v>
      </c>
      <c r="E118" s="459" t="s">
        <v>1046</v>
      </c>
      <c r="F118" s="459">
        <v>28</v>
      </c>
      <c r="G118" s="450" t="s">
        <v>649</v>
      </c>
      <c r="H118" s="460">
        <v>1000</v>
      </c>
      <c r="I118" s="460"/>
      <c r="J118" s="461">
        <f t="shared" si="43"/>
        <v>5460</v>
      </c>
      <c r="K118" s="462">
        <f t="shared" si="42"/>
        <v>72999.999360000002</v>
      </c>
      <c r="L118" s="461">
        <v>66303360</v>
      </c>
      <c r="M118" s="461">
        <f t="shared" si="44"/>
        <v>6630336</v>
      </c>
      <c r="N118" s="461">
        <f t="shared" si="45"/>
        <v>66303.360000000001</v>
      </c>
      <c r="O118" s="461">
        <f t="shared" si="46"/>
        <v>72999999.359999999</v>
      </c>
      <c r="P118" s="462" t="s">
        <v>1839</v>
      </c>
      <c r="Q118" s="269"/>
      <c r="T118" s="309">
        <v>41593</v>
      </c>
      <c r="U118" s="310" t="s">
        <v>1833</v>
      </c>
      <c r="V118" s="311" t="s">
        <v>1834</v>
      </c>
      <c r="W118" s="312" t="s">
        <v>950</v>
      </c>
      <c r="X118" s="321" t="s">
        <v>648</v>
      </c>
      <c r="Y118" s="321">
        <v>28</v>
      </c>
      <c r="Z118" s="312" t="s">
        <v>649</v>
      </c>
      <c r="AA118" s="322">
        <v>3500</v>
      </c>
      <c r="AB118" s="322"/>
      <c r="AC118" s="323">
        <f>AA118*5.46</f>
        <v>19110</v>
      </c>
      <c r="AD118" s="324">
        <f>AE118/AA118*1.101</f>
        <v>69999.994559999992</v>
      </c>
      <c r="AE118" s="323">
        <v>222524960</v>
      </c>
      <c r="AF118" s="323">
        <f>AE118*10%</f>
        <v>22252496</v>
      </c>
      <c r="AG118" s="323">
        <f>AE118*0.1%</f>
        <v>222524.96</v>
      </c>
      <c r="AH118" s="323">
        <f>AE118+AF118+AG118</f>
        <v>244999980.96000001</v>
      </c>
      <c r="AI118" s="324" t="s">
        <v>463</v>
      </c>
    </row>
    <row r="119" spans="1:35" x14ac:dyDescent="0.25">
      <c r="A119" s="666">
        <v>41598</v>
      </c>
      <c r="B119" s="448" t="s">
        <v>1840</v>
      </c>
      <c r="C119" s="449" t="s">
        <v>1841</v>
      </c>
      <c r="D119" s="450" t="s">
        <v>1024</v>
      </c>
      <c r="E119" s="459" t="s">
        <v>1842</v>
      </c>
      <c r="F119" s="459">
        <v>80</v>
      </c>
      <c r="G119" s="450" t="s">
        <v>1843</v>
      </c>
      <c r="H119" s="460"/>
      <c r="I119" s="460">
        <v>28</v>
      </c>
      <c r="J119" s="461">
        <v>5250.45</v>
      </c>
      <c r="K119" s="454">
        <f t="shared" ref="K119:K120" si="48">(L119/J119)*1.101</f>
        <v>22020</v>
      </c>
      <c r="L119" s="461">
        <v>105009000</v>
      </c>
      <c r="M119" s="461">
        <f t="shared" si="44"/>
        <v>10500900</v>
      </c>
      <c r="N119" s="461">
        <f t="shared" si="45"/>
        <v>105009</v>
      </c>
      <c r="O119" s="461">
        <f t="shared" si="46"/>
        <v>115614909</v>
      </c>
      <c r="P119" s="462" t="s">
        <v>1790</v>
      </c>
      <c r="Q119" s="269"/>
      <c r="T119" s="309">
        <v>41598</v>
      </c>
      <c r="U119" s="310" t="s">
        <v>1837</v>
      </c>
      <c r="V119" s="311" t="s">
        <v>1838</v>
      </c>
      <c r="W119" s="312" t="s">
        <v>907</v>
      </c>
      <c r="X119" s="321" t="s">
        <v>648</v>
      </c>
      <c r="Y119" s="321">
        <v>28</v>
      </c>
      <c r="Z119" s="312" t="s">
        <v>649</v>
      </c>
      <c r="AA119" s="322">
        <v>1000</v>
      </c>
      <c r="AB119" s="322"/>
      <c r="AC119" s="323">
        <f>AA119*5.46</f>
        <v>5460</v>
      </c>
      <c r="AD119" s="324">
        <f>AE119/AA119*1.101</f>
        <v>72999.999360000002</v>
      </c>
      <c r="AE119" s="323">
        <v>66303360</v>
      </c>
      <c r="AF119" s="323">
        <f>AE119*10%</f>
        <v>6630336</v>
      </c>
      <c r="AG119" s="323">
        <f>AE119*0.1%</f>
        <v>66303.360000000001</v>
      </c>
      <c r="AH119" s="323">
        <f>AE119+AF119+AG119</f>
        <v>72999999.359999999</v>
      </c>
      <c r="AI119" s="324" t="s">
        <v>1839</v>
      </c>
    </row>
    <row r="120" spans="1:35" x14ac:dyDescent="0.25">
      <c r="A120" s="666">
        <v>41598</v>
      </c>
      <c r="B120" s="448" t="s">
        <v>1844</v>
      </c>
      <c r="C120" s="449" t="s">
        <v>1845</v>
      </c>
      <c r="D120" s="450" t="s">
        <v>1024</v>
      </c>
      <c r="E120" s="459" t="s">
        <v>1842</v>
      </c>
      <c r="F120" s="459">
        <v>80</v>
      </c>
      <c r="G120" s="450" t="s">
        <v>1843</v>
      </c>
      <c r="H120" s="460"/>
      <c r="I120" s="460">
        <v>26</v>
      </c>
      <c r="J120" s="461">
        <v>4785.5</v>
      </c>
      <c r="K120" s="454">
        <f t="shared" si="48"/>
        <v>22020</v>
      </c>
      <c r="L120" s="461">
        <v>95710000</v>
      </c>
      <c r="M120" s="461">
        <f t="shared" ref="M120:M128" si="49">L120*10%</f>
        <v>9571000</v>
      </c>
      <c r="N120" s="461">
        <f t="shared" ref="N120:N128" si="50">L120*0.1%</f>
        <v>95710</v>
      </c>
      <c r="O120" s="461">
        <f t="shared" ref="O120:O128" si="51">L120+M120+N120</f>
        <v>105376710</v>
      </c>
      <c r="P120" s="462" t="s">
        <v>1790</v>
      </c>
      <c r="Q120" s="269"/>
      <c r="T120" s="309">
        <v>41603</v>
      </c>
      <c r="U120" s="310" t="s">
        <v>1918</v>
      </c>
      <c r="V120" s="311" t="s">
        <v>1919</v>
      </c>
      <c r="W120" s="312" t="s">
        <v>909</v>
      </c>
      <c r="X120" s="321" t="s">
        <v>648</v>
      </c>
      <c r="Y120" s="321">
        <v>28</v>
      </c>
      <c r="Z120" s="312" t="s">
        <v>649</v>
      </c>
      <c r="AA120" s="322">
        <v>1000</v>
      </c>
      <c r="AB120" s="322"/>
      <c r="AC120" s="323">
        <f>AA120*5.46</f>
        <v>5460</v>
      </c>
      <c r="AD120" s="324">
        <f>AE120/AA120*1.101</f>
        <v>72999.999360000002</v>
      </c>
      <c r="AE120" s="323">
        <v>66303360</v>
      </c>
      <c r="AF120" s="323">
        <f>AE120*10%</f>
        <v>6630336</v>
      </c>
      <c r="AG120" s="323">
        <f>AE120*0.1%</f>
        <v>66303.360000000001</v>
      </c>
      <c r="AH120" s="323">
        <f>AE120+AF120+AG120</f>
        <v>72999999.359999999</v>
      </c>
      <c r="AI120" s="324" t="s">
        <v>652</v>
      </c>
    </row>
    <row r="121" spans="1:35" x14ac:dyDescent="0.25">
      <c r="A121" s="666">
        <v>41599</v>
      </c>
      <c r="B121" s="448" t="s">
        <v>1912</v>
      </c>
      <c r="C121" s="449" t="s">
        <v>1913</v>
      </c>
      <c r="D121" s="450" t="s">
        <v>1840</v>
      </c>
      <c r="E121" s="459" t="s">
        <v>1046</v>
      </c>
      <c r="F121" s="459">
        <v>28</v>
      </c>
      <c r="G121" s="450" t="s">
        <v>649</v>
      </c>
      <c r="H121" s="460">
        <v>1000</v>
      </c>
      <c r="I121" s="460"/>
      <c r="J121" s="461">
        <f t="shared" si="43"/>
        <v>5460</v>
      </c>
      <c r="K121" s="462">
        <f t="shared" ref="K121:K128" si="52">L121/H121*1.101</f>
        <v>72999.999360000002</v>
      </c>
      <c r="L121" s="461">
        <v>66303360</v>
      </c>
      <c r="M121" s="461">
        <f t="shared" si="49"/>
        <v>6630336</v>
      </c>
      <c r="N121" s="461">
        <f t="shared" si="50"/>
        <v>66303.360000000001</v>
      </c>
      <c r="O121" s="461">
        <f t="shared" si="51"/>
        <v>72999999.359999999</v>
      </c>
      <c r="P121" s="462" t="s">
        <v>1839</v>
      </c>
      <c r="Q121" s="269"/>
      <c r="T121" s="309">
        <v>41603</v>
      </c>
      <c r="U121" s="310" t="s">
        <v>1920</v>
      </c>
      <c r="V121" s="311" t="s">
        <v>1921</v>
      </c>
      <c r="W121" s="312" t="s">
        <v>909</v>
      </c>
      <c r="X121" s="321" t="s">
        <v>648</v>
      </c>
      <c r="Y121" s="321">
        <v>28</v>
      </c>
      <c r="Z121" s="312" t="s">
        <v>649</v>
      </c>
      <c r="AA121" s="322">
        <v>1000</v>
      </c>
      <c r="AB121" s="322"/>
      <c r="AC121" s="323">
        <f>AA121*5.46</f>
        <v>5460</v>
      </c>
      <c r="AD121" s="324">
        <f>AE121/AA121*1.101</f>
        <v>72999.999360000002</v>
      </c>
      <c r="AE121" s="323">
        <v>66303360</v>
      </c>
      <c r="AF121" s="323">
        <f>AE121*10%</f>
        <v>6630336</v>
      </c>
      <c r="AG121" s="323">
        <f>AE121*0.1%</f>
        <v>66303.360000000001</v>
      </c>
      <c r="AH121" s="323">
        <f>AE121+AF121+AG121</f>
        <v>72999999.359999999</v>
      </c>
      <c r="AI121" s="324" t="s">
        <v>652</v>
      </c>
    </row>
    <row r="122" spans="1:35" x14ac:dyDescent="0.25">
      <c r="A122" s="666">
        <v>41600</v>
      </c>
      <c r="B122" s="448" t="s">
        <v>1914</v>
      </c>
      <c r="C122" s="449" t="s">
        <v>1915</v>
      </c>
      <c r="D122" s="450" t="s">
        <v>1840</v>
      </c>
      <c r="E122" s="459" t="s">
        <v>1046</v>
      </c>
      <c r="F122" s="459">
        <v>28</v>
      </c>
      <c r="G122" s="450" t="s">
        <v>649</v>
      </c>
      <c r="H122" s="460">
        <v>1000</v>
      </c>
      <c r="I122" s="460"/>
      <c r="J122" s="461">
        <f t="shared" si="43"/>
        <v>5460</v>
      </c>
      <c r="K122" s="462">
        <f t="shared" si="52"/>
        <v>72999.999360000002</v>
      </c>
      <c r="L122" s="461">
        <v>66303360</v>
      </c>
      <c r="M122" s="461">
        <f t="shared" si="49"/>
        <v>6630336</v>
      </c>
      <c r="N122" s="461">
        <f t="shared" si="50"/>
        <v>66303.360000000001</v>
      </c>
      <c r="O122" s="461">
        <f t="shared" si="51"/>
        <v>72999999.359999999</v>
      </c>
      <c r="P122" s="462" t="s">
        <v>1839</v>
      </c>
      <c r="Q122" s="269"/>
      <c r="T122" s="309"/>
      <c r="U122" s="310"/>
      <c r="V122" s="311"/>
      <c r="W122" s="312"/>
      <c r="X122" s="321"/>
      <c r="Y122" s="321"/>
      <c r="Z122" s="312"/>
      <c r="AA122" s="322"/>
      <c r="AB122" s="322"/>
      <c r="AC122" s="323">
        <f>SUM(AC117:AC121)</f>
        <v>40950</v>
      </c>
      <c r="AD122" s="324"/>
      <c r="AE122" s="323">
        <f>SUM(AE117:AE121)</f>
        <v>487738400</v>
      </c>
      <c r="AF122" s="323"/>
      <c r="AG122" s="323"/>
      <c r="AH122" s="323"/>
      <c r="AI122" s="324"/>
    </row>
    <row r="123" spans="1:35" x14ac:dyDescent="0.25">
      <c r="A123" s="667">
        <v>41603</v>
      </c>
      <c r="B123" s="310" t="s">
        <v>1916</v>
      </c>
      <c r="C123" s="311" t="s">
        <v>1917</v>
      </c>
      <c r="D123" s="312" t="s">
        <v>1840</v>
      </c>
      <c r="E123" s="321" t="s">
        <v>1046</v>
      </c>
      <c r="F123" s="321">
        <v>28</v>
      </c>
      <c r="G123" s="312" t="s">
        <v>649</v>
      </c>
      <c r="H123" s="322">
        <v>1000</v>
      </c>
      <c r="I123" s="322"/>
      <c r="J123" s="323">
        <f t="shared" si="43"/>
        <v>5460</v>
      </c>
      <c r="K123" s="324">
        <f t="shared" si="52"/>
        <v>72999.999360000002</v>
      </c>
      <c r="L123" s="323">
        <v>66303360</v>
      </c>
      <c r="M123" s="323">
        <f t="shared" si="49"/>
        <v>6630336</v>
      </c>
      <c r="N123" s="323">
        <f t="shared" si="50"/>
        <v>66303.360000000001</v>
      </c>
      <c r="O123" s="323">
        <f t="shared" si="51"/>
        <v>72999999.359999999</v>
      </c>
      <c r="P123" s="324" t="s">
        <v>1839</v>
      </c>
      <c r="Q123" s="269"/>
      <c r="T123" s="309">
        <v>41584</v>
      </c>
      <c r="U123" s="310" t="s">
        <v>1717</v>
      </c>
      <c r="V123" s="311" t="s">
        <v>1718</v>
      </c>
      <c r="W123" s="312" t="s">
        <v>926</v>
      </c>
      <c r="X123" s="321" t="s">
        <v>1719</v>
      </c>
      <c r="Y123" s="321">
        <v>26</v>
      </c>
      <c r="Z123" s="312" t="s">
        <v>649</v>
      </c>
      <c r="AA123" s="322">
        <v>1000</v>
      </c>
      <c r="AB123" s="322"/>
      <c r="AC123" s="323">
        <v>5070</v>
      </c>
      <c r="AD123" s="324">
        <f>AE123/AA123*1.101</f>
        <v>99999.998520000008</v>
      </c>
      <c r="AE123" s="323">
        <v>90826520</v>
      </c>
      <c r="AF123" s="323">
        <f>AE123*10%</f>
        <v>9082652</v>
      </c>
      <c r="AG123" s="323">
        <f>AE123*0.1%</f>
        <v>90826.52</v>
      </c>
      <c r="AH123" s="323">
        <f>AE123+AF123+AG123</f>
        <v>99999998.519999996</v>
      </c>
      <c r="AI123" s="324" t="s">
        <v>1720</v>
      </c>
    </row>
    <row r="124" spans="1:35" x14ac:dyDescent="0.25">
      <c r="A124" s="667">
        <v>41603</v>
      </c>
      <c r="B124" s="310" t="s">
        <v>1918</v>
      </c>
      <c r="C124" s="311" t="s">
        <v>1919</v>
      </c>
      <c r="D124" s="312" t="s">
        <v>909</v>
      </c>
      <c r="E124" s="321" t="s">
        <v>648</v>
      </c>
      <c r="F124" s="321">
        <v>28</v>
      </c>
      <c r="G124" s="312" t="s">
        <v>649</v>
      </c>
      <c r="H124" s="322">
        <v>1000</v>
      </c>
      <c r="I124" s="322"/>
      <c r="J124" s="323">
        <f t="shared" si="43"/>
        <v>5460</v>
      </c>
      <c r="K124" s="324">
        <f t="shared" si="52"/>
        <v>72999.999360000002</v>
      </c>
      <c r="L124" s="323">
        <v>66303360</v>
      </c>
      <c r="M124" s="323">
        <f t="shared" si="49"/>
        <v>6630336</v>
      </c>
      <c r="N124" s="323">
        <f t="shared" si="50"/>
        <v>66303.360000000001</v>
      </c>
      <c r="O124" s="323">
        <f t="shared" si="51"/>
        <v>72999999.359999999</v>
      </c>
      <c r="P124" s="324" t="s">
        <v>652</v>
      </c>
      <c r="Q124" s="269"/>
      <c r="T124" s="309"/>
      <c r="U124" s="310"/>
      <c r="V124" s="311"/>
      <c r="W124" s="312"/>
      <c r="X124" s="321"/>
      <c r="Y124" s="321"/>
      <c r="Z124" s="312"/>
      <c r="AA124" s="322"/>
      <c r="AB124" s="322"/>
      <c r="AC124" s="323"/>
      <c r="AD124" s="324"/>
      <c r="AE124" s="323"/>
      <c r="AF124" s="323"/>
      <c r="AG124" s="323"/>
      <c r="AH124" s="323"/>
      <c r="AI124" s="324"/>
    </row>
    <row r="125" spans="1:35" x14ac:dyDescent="0.25">
      <c r="A125" s="667">
        <v>41603</v>
      </c>
      <c r="B125" s="310" t="s">
        <v>1920</v>
      </c>
      <c r="C125" s="311" t="s">
        <v>1921</v>
      </c>
      <c r="D125" s="312" t="s">
        <v>909</v>
      </c>
      <c r="E125" s="321" t="s">
        <v>648</v>
      </c>
      <c r="F125" s="321">
        <v>28</v>
      </c>
      <c r="G125" s="312" t="s">
        <v>649</v>
      </c>
      <c r="H125" s="322">
        <v>1000</v>
      </c>
      <c r="I125" s="322"/>
      <c r="J125" s="323">
        <f t="shared" si="43"/>
        <v>5460</v>
      </c>
      <c r="K125" s="324">
        <f t="shared" si="52"/>
        <v>72999.999360000002</v>
      </c>
      <c r="L125" s="323">
        <v>66303360</v>
      </c>
      <c r="M125" s="323">
        <f t="shared" si="49"/>
        <v>6630336</v>
      </c>
      <c r="N125" s="323">
        <f t="shared" si="50"/>
        <v>66303.360000000001</v>
      </c>
      <c r="O125" s="323">
        <f t="shared" si="51"/>
        <v>72999999.359999999</v>
      </c>
      <c r="P125" s="324" t="s">
        <v>652</v>
      </c>
      <c r="Q125" s="269"/>
      <c r="T125" s="309">
        <v>41582</v>
      </c>
      <c r="U125" s="310" t="s">
        <v>1758</v>
      </c>
      <c r="V125" s="311" t="s">
        <v>1759</v>
      </c>
      <c r="W125" s="312"/>
      <c r="X125" s="313" t="s">
        <v>69</v>
      </c>
      <c r="Y125" s="313">
        <v>100</v>
      </c>
      <c r="Z125" s="312" t="s">
        <v>1096</v>
      </c>
      <c r="AA125" s="314">
        <v>5</v>
      </c>
      <c r="AB125" s="314"/>
      <c r="AC125" s="315">
        <v>138.6</v>
      </c>
      <c r="AD125" s="320">
        <f>AE125/AC125*1.1</f>
        <v>29128.968253968258</v>
      </c>
      <c r="AE125" s="317">
        <v>3670250</v>
      </c>
      <c r="AF125" s="315">
        <f>AE125*10%</f>
        <v>367025</v>
      </c>
      <c r="AG125" s="315"/>
      <c r="AH125" s="315">
        <f>AE125+AF125+AG125</f>
        <v>4037275</v>
      </c>
      <c r="AI125" s="318" t="s">
        <v>1760</v>
      </c>
    </row>
    <row r="126" spans="1:35" x14ac:dyDescent="0.25">
      <c r="A126" s="667">
        <v>41604</v>
      </c>
      <c r="B126" s="310" t="s">
        <v>1922</v>
      </c>
      <c r="C126" s="311" t="s">
        <v>1923</v>
      </c>
      <c r="D126" s="312" t="s">
        <v>1840</v>
      </c>
      <c r="E126" s="321" t="s">
        <v>1046</v>
      </c>
      <c r="F126" s="321">
        <v>28</v>
      </c>
      <c r="G126" s="312" t="s">
        <v>649</v>
      </c>
      <c r="H126" s="322">
        <v>1000</v>
      </c>
      <c r="I126" s="322"/>
      <c r="J126" s="323">
        <f t="shared" si="43"/>
        <v>5460</v>
      </c>
      <c r="K126" s="324">
        <f t="shared" si="52"/>
        <v>72999.999360000002</v>
      </c>
      <c r="L126" s="323">
        <v>66303360</v>
      </c>
      <c r="M126" s="323">
        <f t="shared" si="49"/>
        <v>6630336</v>
      </c>
      <c r="N126" s="323">
        <f t="shared" si="50"/>
        <v>66303.360000000001</v>
      </c>
      <c r="O126" s="323">
        <f t="shared" si="51"/>
        <v>72999999.359999999</v>
      </c>
      <c r="P126" s="324" t="s">
        <v>1839</v>
      </c>
      <c r="Q126" s="269"/>
      <c r="T126" s="309">
        <v>41585</v>
      </c>
      <c r="U126" s="310" t="s">
        <v>1730</v>
      </c>
      <c r="V126" s="311" t="s">
        <v>1731</v>
      </c>
      <c r="W126" s="312" t="s">
        <v>402</v>
      </c>
      <c r="X126" s="313" t="s">
        <v>1732</v>
      </c>
      <c r="Y126" s="313">
        <v>100</v>
      </c>
      <c r="Z126" s="312" t="s">
        <v>1096</v>
      </c>
      <c r="AA126" s="314">
        <v>6</v>
      </c>
      <c r="AB126" s="314"/>
      <c r="AC126" s="315">
        <v>166.32</v>
      </c>
      <c r="AD126" s="316">
        <f>(AE126/AC126)*1.101</f>
        <v>30277.5</v>
      </c>
      <c r="AE126" s="317">
        <v>4573800</v>
      </c>
      <c r="AF126" s="315">
        <f>AE126*10%</f>
        <v>457380</v>
      </c>
      <c r="AG126" s="315">
        <f>AE126*0.1%</f>
        <v>4573.8</v>
      </c>
      <c r="AH126" s="315">
        <f>AE126+AF126+AG126</f>
        <v>5035753.8</v>
      </c>
      <c r="AI126" s="318" t="s">
        <v>1733</v>
      </c>
    </row>
    <row r="127" spans="1:35" x14ac:dyDescent="0.25">
      <c r="A127" s="667">
        <v>41607</v>
      </c>
      <c r="B127" s="310" t="s">
        <v>1967</v>
      </c>
      <c r="C127" s="311" t="s">
        <v>1965</v>
      </c>
      <c r="D127" s="312" t="s">
        <v>909</v>
      </c>
      <c r="E127" s="321" t="s">
        <v>648</v>
      </c>
      <c r="F127" s="321">
        <v>28</v>
      </c>
      <c r="G127" s="312" t="s">
        <v>649</v>
      </c>
      <c r="H127" s="322">
        <v>1000</v>
      </c>
      <c r="I127" s="322"/>
      <c r="J127" s="323">
        <f t="shared" si="43"/>
        <v>5460</v>
      </c>
      <c r="K127" s="324">
        <f t="shared" si="52"/>
        <v>72999.999360000002</v>
      </c>
      <c r="L127" s="323">
        <v>66303360</v>
      </c>
      <c r="M127" s="323">
        <f t="shared" si="49"/>
        <v>6630336</v>
      </c>
      <c r="N127" s="323">
        <f t="shared" si="50"/>
        <v>66303.360000000001</v>
      </c>
      <c r="O127" s="323">
        <f t="shared" si="51"/>
        <v>72999999.359999999</v>
      </c>
      <c r="P127" s="324" t="s">
        <v>652</v>
      </c>
      <c r="Q127" s="269"/>
      <c r="T127" s="309"/>
      <c r="U127" s="310"/>
      <c r="V127" s="311"/>
      <c r="W127" s="312"/>
      <c r="X127" s="313"/>
      <c r="Y127" s="313"/>
      <c r="Z127" s="312"/>
      <c r="AA127" s="314"/>
      <c r="AB127" s="314"/>
      <c r="AC127" s="315"/>
      <c r="AD127" s="316"/>
      <c r="AE127" s="317"/>
      <c r="AF127" s="315"/>
      <c r="AG127" s="315"/>
      <c r="AH127" s="315"/>
      <c r="AI127" s="318"/>
    </row>
    <row r="128" spans="1:35" x14ac:dyDescent="0.25">
      <c r="A128" s="667">
        <v>41607</v>
      </c>
      <c r="B128" s="310" t="s">
        <v>1968</v>
      </c>
      <c r="C128" s="311" t="s">
        <v>1966</v>
      </c>
      <c r="D128" s="312" t="s">
        <v>909</v>
      </c>
      <c r="E128" s="321" t="s">
        <v>648</v>
      </c>
      <c r="F128" s="321">
        <v>28</v>
      </c>
      <c r="G128" s="312" t="s">
        <v>649</v>
      </c>
      <c r="H128" s="322">
        <v>1000</v>
      </c>
      <c r="I128" s="322"/>
      <c r="J128" s="323">
        <f t="shared" si="43"/>
        <v>5460</v>
      </c>
      <c r="K128" s="324">
        <f t="shared" si="52"/>
        <v>72999.999360000002</v>
      </c>
      <c r="L128" s="323">
        <v>66303360</v>
      </c>
      <c r="M128" s="323">
        <f t="shared" si="49"/>
        <v>6630336</v>
      </c>
      <c r="N128" s="323">
        <f t="shared" si="50"/>
        <v>66303.360000000001</v>
      </c>
      <c r="O128" s="323">
        <f t="shared" si="51"/>
        <v>72999999.359999999</v>
      </c>
      <c r="P128" s="324" t="s">
        <v>652</v>
      </c>
      <c r="Q128" s="269"/>
      <c r="T128" s="309">
        <v>41582</v>
      </c>
      <c r="U128" s="310" t="s">
        <v>1723</v>
      </c>
      <c r="V128" s="311" t="s">
        <v>1724</v>
      </c>
      <c r="W128" s="312" t="s">
        <v>389</v>
      </c>
      <c r="X128" s="313" t="s">
        <v>1032</v>
      </c>
      <c r="Y128" s="313">
        <v>80</v>
      </c>
      <c r="Z128" s="312" t="s">
        <v>359</v>
      </c>
      <c r="AA128" s="314">
        <v>1</v>
      </c>
      <c r="AB128" s="314"/>
      <c r="AC128" s="315">
        <v>20.98</v>
      </c>
      <c r="AD128" s="316">
        <f>(AE128/AC128)*1.101</f>
        <v>20999.974404194472</v>
      </c>
      <c r="AE128" s="317">
        <v>400163</v>
      </c>
      <c r="AF128" s="315">
        <f>AE128*10%</f>
        <v>40016.300000000003</v>
      </c>
      <c r="AG128" s="315">
        <f>AE128*0.1%</f>
        <v>400.16300000000001</v>
      </c>
      <c r="AH128" s="315">
        <f>AE128+AF128+AG128</f>
        <v>440579.46299999999</v>
      </c>
      <c r="AI128" s="318" t="s">
        <v>1725</v>
      </c>
    </row>
    <row r="129" spans="1:35" x14ac:dyDescent="0.25">
      <c r="A129" s="309"/>
      <c r="B129" s="310"/>
      <c r="C129" s="311"/>
      <c r="D129" s="312"/>
      <c r="E129" s="321"/>
      <c r="F129" s="321"/>
      <c r="G129" s="312"/>
      <c r="H129" s="322"/>
      <c r="I129" s="322"/>
      <c r="J129" s="323">
        <f t="shared" si="43"/>
        <v>0</v>
      </c>
      <c r="K129" s="324" t="e">
        <f t="shared" si="42"/>
        <v>#DIV/0!</v>
      </c>
      <c r="L129" s="323"/>
      <c r="M129" s="323">
        <f t="shared" si="44"/>
        <v>0</v>
      </c>
      <c r="N129" s="323">
        <f t="shared" si="45"/>
        <v>0</v>
      </c>
      <c r="O129" s="323">
        <f t="shared" si="46"/>
        <v>0</v>
      </c>
      <c r="P129" s="324"/>
      <c r="Q129" s="269"/>
      <c r="T129" s="401">
        <v>41586</v>
      </c>
      <c r="U129" s="310" t="s">
        <v>1736</v>
      </c>
      <c r="V129" s="311" t="s">
        <v>1735</v>
      </c>
      <c r="W129" s="312" t="s">
        <v>514</v>
      </c>
      <c r="X129" s="313" t="s">
        <v>1032</v>
      </c>
      <c r="Y129" s="313">
        <v>80</v>
      </c>
      <c r="Z129" s="312" t="s">
        <v>359</v>
      </c>
      <c r="AA129" s="314">
        <v>167</v>
      </c>
      <c r="AB129" s="314"/>
      <c r="AC129" s="315">
        <v>3503.66</v>
      </c>
      <c r="AD129" s="316">
        <f>(AE129/AC129)*1.101</f>
        <v>22020</v>
      </c>
      <c r="AE129" s="317">
        <v>70073200</v>
      </c>
      <c r="AF129" s="315">
        <f>AE129*10%</f>
        <v>7007320</v>
      </c>
      <c r="AG129" s="315">
        <f>AE129*0.1%</f>
        <v>70073.2</v>
      </c>
      <c r="AH129" s="315">
        <f>AE129+AF129+AG129</f>
        <v>77150593.200000003</v>
      </c>
      <c r="AI129" s="318" t="s">
        <v>1725</v>
      </c>
    </row>
    <row r="130" spans="1:35" x14ac:dyDescent="0.25">
      <c r="A130" s="309"/>
      <c r="B130" s="310"/>
      <c r="C130" s="311"/>
      <c r="D130" s="312"/>
      <c r="E130" s="321"/>
      <c r="F130" s="321"/>
      <c r="G130" s="312"/>
      <c r="H130" s="322"/>
      <c r="I130" s="322"/>
      <c r="J130" s="323">
        <f t="shared" si="43"/>
        <v>0</v>
      </c>
      <c r="K130" s="324" t="e">
        <f t="shared" si="42"/>
        <v>#DIV/0!</v>
      </c>
      <c r="L130" s="323"/>
      <c r="M130" s="323">
        <f t="shared" si="44"/>
        <v>0</v>
      </c>
      <c r="N130" s="323">
        <f t="shared" si="45"/>
        <v>0</v>
      </c>
      <c r="O130" s="323">
        <f t="shared" si="46"/>
        <v>0</v>
      </c>
      <c r="P130" s="324"/>
      <c r="T130" s="401"/>
      <c r="U130" s="310"/>
      <c r="V130" s="311"/>
      <c r="W130" s="312"/>
      <c r="X130" s="313"/>
      <c r="Y130" s="313"/>
      <c r="Z130" s="312"/>
      <c r="AA130" s="314"/>
      <c r="AB130" s="314"/>
      <c r="AC130" s="315"/>
      <c r="AD130" s="316"/>
      <c r="AE130" s="317"/>
      <c r="AF130" s="315"/>
      <c r="AG130" s="315"/>
      <c r="AH130" s="315"/>
      <c r="AI130" s="318"/>
    </row>
    <row r="131" spans="1:35" ht="15.75" thickBot="1" x14ac:dyDescent="0.3">
      <c r="A131" s="325"/>
      <c r="B131" s="326"/>
      <c r="C131" s="327"/>
      <c r="D131" s="328"/>
      <c r="E131" s="329"/>
      <c r="F131" s="329"/>
      <c r="G131" s="328"/>
      <c r="H131" s="330"/>
      <c r="I131" s="330"/>
      <c r="J131" s="331">
        <f t="shared" si="43"/>
        <v>0</v>
      </c>
      <c r="K131" s="332" t="e">
        <f t="shared" si="42"/>
        <v>#DIV/0!</v>
      </c>
      <c r="L131" s="331"/>
      <c r="M131" s="331">
        <f t="shared" si="44"/>
        <v>0</v>
      </c>
      <c r="N131" s="331">
        <f t="shared" si="45"/>
        <v>0</v>
      </c>
      <c r="O131" s="331">
        <f t="shared" si="46"/>
        <v>0</v>
      </c>
      <c r="P131" s="332"/>
      <c r="T131" s="309">
        <v>41603</v>
      </c>
      <c r="U131" s="310" t="s">
        <v>1854</v>
      </c>
      <c r="V131" s="311" t="s">
        <v>1855</v>
      </c>
      <c r="W131" s="312" t="s">
        <v>483</v>
      </c>
      <c r="X131" s="313" t="s">
        <v>56</v>
      </c>
      <c r="Y131" s="313">
        <v>150</v>
      </c>
      <c r="Z131" s="312" t="s">
        <v>1586</v>
      </c>
      <c r="AA131" s="314">
        <v>5</v>
      </c>
      <c r="AB131" s="314"/>
      <c r="AC131" s="315">
        <v>248.6</v>
      </c>
      <c r="AD131" s="316">
        <f>(AE131/AC131)*1.101</f>
        <v>28500.000603378921</v>
      </c>
      <c r="AE131" s="317">
        <v>6435150</v>
      </c>
      <c r="AF131" s="315">
        <f>AE131*10%</f>
        <v>643515</v>
      </c>
      <c r="AG131" s="315">
        <f>AE131*0.1%</f>
        <v>6435.1500000000005</v>
      </c>
      <c r="AH131" s="315">
        <f>AE131+AF131+AG131</f>
        <v>7085100.1500000004</v>
      </c>
      <c r="AI131" s="318" t="s">
        <v>329</v>
      </c>
    </row>
    <row r="132" spans="1:35" ht="17.25" thickTop="1" thickBot="1" x14ac:dyDescent="0.3">
      <c r="A132" s="278" t="s">
        <v>306</v>
      </c>
      <c r="B132" s="279"/>
      <c r="C132" s="280"/>
      <c r="D132" s="281"/>
      <c r="E132" s="282"/>
      <c r="F132" s="282"/>
      <c r="G132" s="283"/>
      <c r="H132" s="284">
        <f t="shared" ref="H132:O132" si="53">SUM(H2:H131)</f>
        <v>18355</v>
      </c>
      <c r="I132" s="284">
        <f t="shared" si="53"/>
        <v>2160</v>
      </c>
      <c r="J132" s="285">
        <f t="shared" si="53"/>
        <v>475314.96000000008</v>
      </c>
      <c r="K132" s="284" t="e">
        <f t="shared" si="53"/>
        <v>#DIV/0!</v>
      </c>
      <c r="L132" s="284">
        <f>SUM(L2:L131)</f>
        <v>10636477725</v>
      </c>
      <c r="M132" s="284">
        <f t="shared" si="53"/>
        <v>1063647772.5000001</v>
      </c>
      <c r="N132" s="284">
        <f t="shared" si="53"/>
        <v>315930.63599999977</v>
      </c>
      <c r="O132" s="284">
        <f t="shared" si="53"/>
        <v>11700441428.136003</v>
      </c>
      <c r="P132" s="286"/>
      <c r="T132" s="309">
        <v>41586</v>
      </c>
      <c r="U132" s="310" t="s">
        <v>1769</v>
      </c>
      <c r="V132" s="311" t="s">
        <v>1770</v>
      </c>
      <c r="W132" s="312" t="s">
        <v>360</v>
      </c>
      <c r="X132" s="313" t="s">
        <v>56</v>
      </c>
      <c r="Y132" s="313">
        <v>150</v>
      </c>
      <c r="Z132" s="312" t="s">
        <v>684</v>
      </c>
      <c r="AA132" s="314"/>
      <c r="AB132" s="314"/>
      <c r="AC132" s="315">
        <v>497</v>
      </c>
      <c r="AD132" s="320">
        <f>AE132/AC132*1.1</f>
        <v>31362.615694164993</v>
      </c>
      <c r="AE132" s="317">
        <v>14170200</v>
      </c>
      <c r="AF132" s="315">
        <f>AE132*10%</f>
        <v>1417020</v>
      </c>
      <c r="AG132" s="315"/>
      <c r="AH132" s="315">
        <f>AE132+AF132+AG132</f>
        <v>15587220</v>
      </c>
      <c r="AI132" s="318" t="s">
        <v>1066</v>
      </c>
    </row>
    <row r="133" spans="1:35" x14ac:dyDescent="0.25">
      <c r="C133" s="287"/>
      <c r="D133" s="287"/>
      <c r="H133" s="288"/>
      <c r="I133" s="288"/>
      <c r="J133" s="289"/>
      <c r="K133" s="290"/>
      <c r="L133" s="291">
        <f>SUM(L113:L128)</f>
        <v>1401459405</v>
      </c>
      <c r="M133" s="291"/>
      <c r="N133" s="291"/>
      <c r="O133" s="291"/>
      <c r="T133" s="309">
        <v>41589</v>
      </c>
      <c r="U133" s="310" t="s">
        <v>1811</v>
      </c>
      <c r="V133" s="311" t="s">
        <v>1812</v>
      </c>
      <c r="W133" s="312" t="s">
        <v>1814</v>
      </c>
      <c r="X133" s="313" t="s">
        <v>56</v>
      </c>
      <c r="Y133" s="313">
        <v>150</v>
      </c>
      <c r="Z133" s="312" t="s">
        <v>884</v>
      </c>
      <c r="AA133" s="314"/>
      <c r="AB133" s="314">
        <v>40</v>
      </c>
      <c r="AC133" s="315">
        <v>1988.8</v>
      </c>
      <c r="AD133" s="320">
        <f>AE133/AC133*1.1</f>
        <v>30277.500000000004</v>
      </c>
      <c r="AE133" s="317">
        <v>54741720</v>
      </c>
      <c r="AF133" s="315">
        <f>AE133*10%</f>
        <v>5474172</v>
      </c>
      <c r="AG133" s="315"/>
      <c r="AH133" s="315">
        <f>AE133+AF133+AG133</f>
        <v>60215892</v>
      </c>
      <c r="AI133" s="318" t="s">
        <v>817</v>
      </c>
    </row>
    <row r="134" spans="1:35" x14ac:dyDescent="0.25">
      <c r="H134" s="288"/>
      <c r="I134" s="288"/>
      <c r="J134" s="292"/>
      <c r="K134" s="290"/>
      <c r="L134" s="292">
        <f>L114+L116+L124+L125+L127+L128</f>
        <v>554041760</v>
      </c>
      <c r="M134" s="291"/>
      <c r="N134" s="291"/>
      <c r="O134" s="291"/>
    </row>
    <row r="135" spans="1:35" x14ac:dyDescent="0.25">
      <c r="H135" s="288"/>
      <c r="I135" s="288"/>
      <c r="J135" s="291"/>
      <c r="K135" s="293"/>
      <c r="L135" s="291"/>
      <c r="M135" s="291"/>
      <c r="N135" s="291"/>
      <c r="O135" s="294" t="s">
        <v>1924</v>
      </c>
    </row>
    <row r="136" spans="1:35" x14ac:dyDescent="0.25">
      <c r="E136" s="295" t="s">
        <v>307</v>
      </c>
      <c r="H136" s="288"/>
      <c r="I136" s="288"/>
      <c r="J136" s="296">
        <f>SUM(J2:J37)</f>
        <v>71257.680000000008</v>
      </c>
      <c r="K136" s="297"/>
      <c r="L136" s="296">
        <f>SUM(L2:L37)</f>
        <v>673834459</v>
      </c>
      <c r="M136" s="291"/>
      <c r="N136" s="291"/>
      <c r="O136" s="291" t="s">
        <v>0</v>
      </c>
    </row>
    <row r="137" spans="1:35" x14ac:dyDescent="0.25">
      <c r="E137" s="295" t="s">
        <v>308</v>
      </c>
      <c r="H137" s="288"/>
      <c r="I137" s="288"/>
      <c r="J137" s="296">
        <f>SUM(J38:J111)</f>
        <v>305220.43</v>
      </c>
      <c r="K137" s="298"/>
      <c r="L137" s="296">
        <f>SUM(L38:L111)</f>
        <v>8561183861</v>
      </c>
      <c r="M137" s="291"/>
      <c r="N137" s="291"/>
      <c r="O137" s="291"/>
    </row>
    <row r="138" spans="1:35" x14ac:dyDescent="0.25">
      <c r="E138" s="295" t="s">
        <v>309</v>
      </c>
      <c r="H138" s="288"/>
      <c r="I138" s="288"/>
      <c r="J138" s="299"/>
      <c r="K138" s="298"/>
      <c r="L138" s="300"/>
      <c r="M138" s="291"/>
      <c r="N138" s="291"/>
      <c r="O138" s="291"/>
    </row>
    <row r="139" spans="1:35" x14ac:dyDescent="0.25">
      <c r="E139" s="295" t="s">
        <v>310</v>
      </c>
      <c r="H139" s="288"/>
      <c r="I139" s="288"/>
      <c r="J139" s="301"/>
      <c r="K139" s="298"/>
      <c r="L139" s="302"/>
      <c r="M139" s="291"/>
      <c r="N139" s="291"/>
      <c r="O139" s="291"/>
    </row>
    <row r="140" spans="1:35" ht="15.75" thickBot="1" x14ac:dyDescent="0.3">
      <c r="E140" s="295" t="s">
        <v>311</v>
      </c>
      <c r="H140" s="288"/>
      <c r="I140" s="288"/>
      <c r="J140" s="303">
        <f>SUM(J113:J117)</f>
        <v>39660.9</v>
      </c>
      <c r="K140" s="304"/>
      <c r="L140" s="303">
        <f>SUM(L113:L117)</f>
        <v>604010165</v>
      </c>
      <c r="M140" s="291"/>
      <c r="N140" s="291"/>
      <c r="O140" s="291"/>
    </row>
    <row r="141" spans="1:35" ht="15.75" thickTop="1" x14ac:dyDescent="0.25">
      <c r="E141" s="265" t="s">
        <v>312</v>
      </c>
      <c r="H141" s="288"/>
      <c r="I141" s="288"/>
      <c r="J141" s="305">
        <f>+SUM(J136:J140)</f>
        <v>416139.01</v>
      </c>
      <c r="K141" s="298"/>
      <c r="L141" s="305">
        <f>+SUM(L136:L140)</f>
        <v>9839028485</v>
      </c>
      <c r="M141" s="291"/>
      <c r="N141" s="291"/>
      <c r="O141" s="291"/>
    </row>
    <row r="142" spans="1:35" x14ac:dyDescent="0.25">
      <c r="H142" s="288"/>
      <c r="I142" s="288"/>
      <c r="J142" s="306"/>
      <c r="K142" s="290"/>
      <c r="L142" s="289">
        <f>L141-L132</f>
        <v>-797449240</v>
      </c>
      <c r="M142" s="291"/>
      <c r="N142" s="291"/>
      <c r="O142" s="291"/>
    </row>
    <row r="143" spans="1:35" x14ac:dyDescent="0.25">
      <c r="H143" s="288"/>
      <c r="I143" s="288"/>
      <c r="J143" s="289"/>
      <c r="K143" s="290"/>
      <c r="L143" s="289"/>
      <c r="M143" s="291"/>
      <c r="N143" s="291"/>
      <c r="O143" s="291"/>
    </row>
    <row r="144" spans="1:35" x14ac:dyDescent="0.25">
      <c r="H144" s="288"/>
      <c r="I144" s="288"/>
      <c r="J144" s="398"/>
      <c r="K144" s="399"/>
      <c r="L144" s="398"/>
      <c r="M144" s="291"/>
      <c r="N144" s="291"/>
      <c r="O144" s="291"/>
    </row>
    <row r="145" spans="8:15" x14ac:dyDescent="0.25">
      <c r="H145" s="288"/>
      <c r="I145" s="288"/>
      <c r="J145" s="398"/>
      <c r="K145" s="399"/>
      <c r="L145" s="398"/>
      <c r="M145" s="291"/>
      <c r="N145" s="291"/>
      <c r="O145" s="291"/>
    </row>
    <row r="146" spans="8:15" x14ac:dyDescent="0.25">
      <c r="H146" s="288"/>
      <c r="I146" s="288"/>
      <c r="J146" s="291">
        <f>J137-J38</f>
        <v>300753.8</v>
      </c>
      <c r="K146" s="307"/>
      <c r="L146" s="291">
        <f>L137-L38</f>
        <v>8435874566</v>
      </c>
      <c r="M146" s="291"/>
      <c r="N146" s="291"/>
      <c r="O146" s="291"/>
    </row>
    <row r="147" spans="8:15" x14ac:dyDescent="0.25">
      <c r="H147" s="288"/>
      <c r="I147" s="288"/>
      <c r="J147" s="289"/>
      <c r="K147" s="307"/>
      <c r="L147" s="289"/>
      <c r="M147" s="291"/>
      <c r="N147" s="291"/>
      <c r="O147" s="291"/>
    </row>
    <row r="148" spans="8:15" x14ac:dyDescent="0.25">
      <c r="H148" s="288"/>
      <c r="I148" s="288"/>
      <c r="J148" s="307"/>
      <c r="K148" s="307"/>
      <c r="L148" s="307"/>
      <c r="M148" s="307"/>
      <c r="N148" s="307"/>
      <c r="O148" s="307"/>
    </row>
    <row r="149" spans="8:15" x14ac:dyDescent="0.25">
      <c r="H149" s="288"/>
      <c r="I149" s="288"/>
      <c r="J149" s="291"/>
      <c r="K149" s="307"/>
      <c r="L149" s="307"/>
      <c r="M149" s="307"/>
      <c r="N149" s="307"/>
      <c r="O149" s="307"/>
    </row>
    <row r="150" spans="8:15" x14ac:dyDescent="0.25">
      <c r="H150" s="308"/>
      <c r="I150" s="308"/>
      <c r="J150" s="307"/>
      <c r="K150" s="307"/>
      <c r="L150" s="307"/>
      <c r="M150" s="307"/>
      <c r="N150" s="307"/>
      <c r="O150" s="307"/>
    </row>
    <row r="151" spans="8:15" x14ac:dyDescent="0.25">
      <c r="H151" s="308"/>
      <c r="I151" s="308"/>
      <c r="M151" s="307"/>
      <c r="N151" s="307"/>
      <c r="O151" s="307"/>
    </row>
    <row r="154" spans="8:15" x14ac:dyDescent="0.25">
      <c r="J154" s="267">
        <f>SUM(J38:J64)</f>
        <v>110620.19999999997</v>
      </c>
    </row>
    <row r="155" spans="8:15" x14ac:dyDescent="0.25">
      <c r="J155" s="267">
        <f>J154-J44-J45-J50-J57</f>
        <v>107706.79999999996</v>
      </c>
    </row>
    <row r="163" spans="1:16" ht="15.75" x14ac:dyDescent="0.25">
      <c r="A163" s="259" t="s">
        <v>82</v>
      </c>
      <c r="B163" s="260" t="s">
        <v>83</v>
      </c>
      <c r="C163" s="261" t="s">
        <v>84</v>
      </c>
      <c r="D163" s="262" t="s">
        <v>85</v>
      </c>
      <c r="E163" s="261" t="s">
        <v>3</v>
      </c>
      <c r="F163" s="259" t="s">
        <v>2</v>
      </c>
      <c r="G163" s="263" t="s">
        <v>6</v>
      </c>
      <c r="H163" s="259" t="s">
        <v>86</v>
      </c>
      <c r="I163" s="259" t="s">
        <v>87</v>
      </c>
      <c r="J163" s="259" t="s">
        <v>91</v>
      </c>
      <c r="K163" s="635" t="s">
        <v>313</v>
      </c>
      <c r="L163" s="261" t="s">
        <v>314</v>
      </c>
      <c r="M163" s="261" t="s">
        <v>5</v>
      </c>
      <c r="N163" s="261" t="s">
        <v>4</v>
      </c>
      <c r="O163" s="261" t="s">
        <v>89</v>
      </c>
      <c r="P163" s="261" t="s">
        <v>90</v>
      </c>
    </row>
    <row r="164" spans="1:16" x14ac:dyDescent="0.25">
      <c r="A164" s="447">
        <v>41598</v>
      </c>
      <c r="B164" s="448" t="s">
        <v>1837</v>
      </c>
      <c r="C164" s="449" t="s">
        <v>1838</v>
      </c>
      <c r="D164" s="450" t="s">
        <v>907</v>
      </c>
      <c r="E164" s="459" t="s">
        <v>1046</v>
      </c>
      <c r="F164" s="459">
        <v>28</v>
      </c>
      <c r="G164" s="450" t="s">
        <v>649</v>
      </c>
      <c r="H164" s="460">
        <v>1000</v>
      </c>
      <c r="I164" s="460"/>
      <c r="J164" s="461">
        <f t="shared" ref="J164:J174" si="54">H164*5.46</f>
        <v>5460</v>
      </c>
      <c r="K164" s="462">
        <f t="shared" ref="K164:K175" si="55">L164/H164*1.101</f>
        <v>72999.999360000002</v>
      </c>
      <c r="L164" s="461">
        <v>66303360</v>
      </c>
      <c r="M164" s="461">
        <f t="shared" ref="M164:M175" si="56">L164*10%</f>
        <v>6630336</v>
      </c>
      <c r="N164" s="461">
        <f t="shared" ref="N164:N175" si="57">L164*0.1%</f>
        <v>66303.360000000001</v>
      </c>
      <c r="O164" s="461">
        <f t="shared" ref="O164:O175" si="58">L164+M164+N164</f>
        <v>72999999.359999999</v>
      </c>
      <c r="P164" s="462" t="s">
        <v>1839</v>
      </c>
    </row>
    <row r="165" spans="1:16" x14ac:dyDescent="0.25">
      <c r="A165" s="447">
        <v>41599</v>
      </c>
      <c r="B165" s="448" t="s">
        <v>1912</v>
      </c>
      <c r="C165" s="449" t="s">
        <v>1913</v>
      </c>
      <c r="D165" s="450" t="s">
        <v>1840</v>
      </c>
      <c r="E165" s="459" t="s">
        <v>1046</v>
      </c>
      <c r="F165" s="459">
        <v>28</v>
      </c>
      <c r="G165" s="450" t="s">
        <v>649</v>
      </c>
      <c r="H165" s="460">
        <v>1000</v>
      </c>
      <c r="I165" s="460"/>
      <c r="J165" s="461">
        <f t="shared" si="54"/>
        <v>5460</v>
      </c>
      <c r="K165" s="462">
        <f t="shared" si="55"/>
        <v>72999.999360000002</v>
      </c>
      <c r="L165" s="461">
        <v>66303360</v>
      </c>
      <c r="M165" s="461">
        <f t="shared" si="56"/>
        <v>6630336</v>
      </c>
      <c r="N165" s="461">
        <f t="shared" si="57"/>
        <v>66303.360000000001</v>
      </c>
      <c r="O165" s="461">
        <f t="shared" si="58"/>
        <v>72999999.359999999</v>
      </c>
      <c r="P165" s="462" t="s">
        <v>1839</v>
      </c>
    </row>
    <row r="166" spans="1:16" x14ac:dyDescent="0.25">
      <c r="A166" s="447">
        <v>41600</v>
      </c>
      <c r="B166" s="448" t="s">
        <v>1914</v>
      </c>
      <c r="C166" s="449" t="s">
        <v>1915</v>
      </c>
      <c r="D166" s="450" t="s">
        <v>1840</v>
      </c>
      <c r="E166" s="459" t="s">
        <v>1046</v>
      </c>
      <c r="F166" s="459">
        <v>28</v>
      </c>
      <c r="G166" s="450" t="s">
        <v>649</v>
      </c>
      <c r="H166" s="460">
        <v>1000</v>
      </c>
      <c r="I166" s="460"/>
      <c r="J166" s="461">
        <f t="shared" si="54"/>
        <v>5460</v>
      </c>
      <c r="K166" s="462">
        <f t="shared" si="55"/>
        <v>72999.999360000002</v>
      </c>
      <c r="L166" s="461">
        <v>66303360</v>
      </c>
      <c r="M166" s="461">
        <f t="shared" si="56"/>
        <v>6630336</v>
      </c>
      <c r="N166" s="461">
        <f t="shared" si="57"/>
        <v>66303.360000000001</v>
      </c>
      <c r="O166" s="461">
        <f t="shared" si="58"/>
        <v>72999999.359999999</v>
      </c>
      <c r="P166" s="462" t="s">
        <v>1839</v>
      </c>
    </row>
    <row r="167" spans="1:16" x14ac:dyDescent="0.25">
      <c r="A167" s="309">
        <v>41603</v>
      </c>
      <c r="B167" s="310" t="s">
        <v>1916</v>
      </c>
      <c r="C167" s="311" t="s">
        <v>1917</v>
      </c>
      <c r="D167" s="312" t="s">
        <v>1840</v>
      </c>
      <c r="E167" s="321" t="s">
        <v>1046</v>
      </c>
      <c r="F167" s="321">
        <v>28</v>
      </c>
      <c r="G167" s="312" t="s">
        <v>649</v>
      </c>
      <c r="H167" s="322">
        <v>1000</v>
      </c>
      <c r="I167" s="322"/>
      <c r="J167" s="323">
        <f t="shared" si="54"/>
        <v>5460</v>
      </c>
      <c r="K167" s="324">
        <f t="shared" si="55"/>
        <v>72999.999360000002</v>
      </c>
      <c r="L167" s="323">
        <v>66303360</v>
      </c>
      <c r="M167" s="323">
        <f t="shared" si="56"/>
        <v>6630336</v>
      </c>
      <c r="N167" s="323">
        <f t="shared" si="57"/>
        <v>66303.360000000001</v>
      </c>
      <c r="O167" s="323">
        <f t="shared" si="58"/>
        <v>72999999.359999999</v>
      </c>
      <c r="P167" s="324" t="s">
        <v>1839</v>
      </c>
    </row>
    <row r="168" spans="1:16" x14ac:dyDescent="0.25">
      <c r="A168" s="309">
        <v>41604</v>
      </c>
      <c r="B168" s="310" t="s">
        <v>1922</v>
      </c>
      <c r="C168" s="311" t="s">
        <v>1923</v>
      </c>
      <c r="D168" s="312" t="s">
        <v>1840</v>
      </c>
      <c r="E168" s="321" t="s">
        <v>1046</v>
      </c>
      <c r="F168" s="321">
        <v>28</v>
      </c>
      <c r="G168" s="312" t="s">
        <v>649</v>
      </c>
      <c r="H168" s="322">
        <v>1000</v>
      </c>
      <c r="I168" s="322"/>
      <c r="J168" s="323">
        <f t="shared" si="54"/>
        <v>5460</v>
      </c>
      <c r="K168" s="324">
        <f t="shared" si="55"/>
        <v>72999.999360000002</v>
      </c>
      <c r="L168" s="323">
        <v>66303360</v>
      </c>
      <c r="M168" s="323">
        <f t="shared" si="56"/>
        <v>6630336</v>
      </c>
      <c r="N168" s="323">
        <f t="shared" si="57"/>
        <v>66303.360000000001</v>
      </c>
      <c r="O168" s="323">
        <f t="shared" si="58"/>
        <v>72999999.359999999</v>
      </c>
      <c r="P168" s="324" t="s">
        <v>1839</v>
      </c>
    </row>
    <row r="169" spans="1:16" x14ac:dyDescent="0.25">
      <c r="A169" s="430">
        <v>41591</v>
      </c>
      <c r="B169" s="431" t="s">
        <v>1829</v>
      </c>
      <c r="C169" s="432" t="s">
        <v>1830</v>
      </c>
      <c r="D169" s="433" t="s">
        <v>909</v>
      </c>
      <c r="E169" s="471" t="s">
        <v>648</v>
      </c>
      <c r="F169" s="471">
        <v>28</v>
      </c>
      <c r="G169" s="433" t="s">
        <v>649</v>
      </c>
      <c r="H169" s="472">
        <v>1000</v>
      </c>
      <c r="I169" s="472"/>
      <c r="J169" s="473">
        <f t="shared" si="54"/>
        <v>5460</v>
      </c>
      <c r="K169" s="474">
        <f t="shared" si="55"/>
        <v>72999.999360000002</v>
      </c>
      <c r="L169" s="473">
        <v>66303360</v>
      </c>
      <c r="M169" s="473">
        <f t="shared" si="56"/>
        <v>6630336</v>
      </c>
      <c r="N169" s="473">
        <f t="shared" si="57"/>
        <v>66303.360000000001</v>
      </c>
      <c r="O169" s="473">
        <f t="shared" si="58"/>
        <v>72999999.359999999</v>
      </c>
      <c r="P169" s="474" t="s">
        <v>652</v>
      </c>
    </row>
    <row r="170" spans="1:16" x14ac:dyDescent="0.25">
      <c r="A170" s="447">
        <v>41593</v>
      </c>
      <c r="B170" s="448" t="s">
        <v>1833</v>
      </c>
      <c r="C170" s="449" t="s">
        <v>1834</v>
      </c>
      <c r="D170" s="450" t="s">
        <v>950</v>
      </c>
      <c r="E170" s="459" t="s">
        <v>648</v>
      </c>
      <c r="F170" s="459">
        <v>28</v>
      </c>
      <c r="G170" s="450" t="s">
        <v>649</v>
      </c>
      <c r="H170" s="460">
        <v>3500</v>
      </c>
      <c r="I170" s="460"/>
      <c r="J170" s="461">
        <f t="shared" si="54"/>
        <v>19110</v>
      </c>
      <c r="K170" s="462">
        <f t="shared" si="55"/>
        <v>69999.994559999992</v>
      </c>
      <c r="L170" s="461">
        <v>222524960</v>
      </c>
      <c r="M170" s="461">
        <f t="shared" si="56"/>
        <v>22252496</v>
      </c>
      <c r="N170" s="461">
        <f t="shared" si="57"/>
        <v>222524.96</v>
      </c>
      <c r="O170" s="461">
        <f t="shared" si="58"/>
        <v>244999980.96000001</v>
      </c>
      <c r="P170" s="462" t="s">
        <v>463</v>
      </c>
    </row>
    <row r="171" spans="1:16" x14ac:dyDescent="0.25">
      <c r="A171" s="309">
        <v>41603</v>
      </c>
      <c r="B171" s="310" t="s">
        <v>1918</v>
      </c>
      <c r="C171" s="311" t="s">
        <v>1919</v>
      </c>
      <c r="D171" s="312" t="s">
        <v>909</v>
      </c>
      <c r="E171" s="321" t="s">
        <v>648</v>
      </c>
      <c r="F171" s="321">
        <v>28</v>
      </c>
      <c r="G171" s="312" t="s">
        <v>649</v>
      </c>
      <c r="H171" s="322">
        <v>1000</v>
      </c>
      <c r="I171" s="322"/>
      <c r="J171" s="323">
        <f t="shared" si="54"/>
        <v>5460</v>
      </c>
      <c r="K171" s="324">
        <f t="shared" si="55"/>
        <v>72999.999360000002</v>
      </c>
      <c r="L171" s="323">
        <v>66303360</v>
      </c>
      <c r="M171" s="323">
        <f t="shared" si="56"/>
        <v>6630336</v>
      </c>
      <c r="N171" s="323">
        <f t="shared" si="57"/>
        <v>66303.360000000001</v>
      </c>
      <c r="O171" s="323">
        <f t="shared" si="58"/>
        <v>72999999.359999999</v>
      </c>
      <c r="P171" s="324" t="s">
        <v>652</v>
      </c>
    </row>
    <row r="172" spans="1:16" x14ac:dyDescent="0.25">
      <c r="A172" s="309">
        <v>41603</v>
      </c>
      <c r="B172" s="310" t="s">
        <v>1920</v>
      </c>
      <c r="C172" s="311" t="s">
        <v>1921</v>
      </c>
      <c r="D172" s="312" t="s">
        <v>909</v>
      </c>
      <c r="E172" s="321" t="s">
        <v>648</v>
      </c>
      <c r="F172" s="321">
        <v>28</v>
      </c>
      <c r="G172" s="312" t="s">
        <v>649</v>
      </c>
      <c r="H172" s="322">
        <v>1000</v>
      </c>
      <c r="I172" s="322"/>
      <c r="J172" s="323">
        <f t="shared" si="54"/>
        <v>5460</v>
      </c>
      <c r="K172" s="324">
        <f t="shared" si="55"/>
        <v>72999.999360000002</v>
      </c>
      <c r="L172" s="323">
        <v>66303360</v>
      </c>
      <c r="M172" s="323">
        <f t="shared" si="56"/>
        <v>6630336</v>
      </c>
      <c r="N172" s="323">
        <f t="shared" si="57"/>
        <v>66303.360000000001</v>
      </c>
      <c r="O172" s="323">
        <f t="shared" si="58"/>
        <v>72999999.359999999</v>
      </c>
      <c r="P172" s="324" t="s">
        <v>652</v>
      </c>
    </row>
    <row r="173" spans="1:16" x14ac:dyDescent="0.25">
      <c r="A173" s="309">
        <v>41607</v>
      </c>
      <c r="B173" s="310" t="s">
        <v>1967</v>
      </c>
      <c r="C173" s="311" t="s">
        <v>1965</v>
      </c>
      <c r="D173" s="312" t="s">
        <v>909</v>
      </c>
      <c r="E173" s="321" t="s">
        <v>648</v>
      </c>
      <c r="F173" s="321">
        <v>28</v>
      </c>
      <c r="G173" s="312" t="s">
        <v>649</v>
      </c>
      <c r="H173" s="322">
        <v>1000</v>
      </c>
      <c r="I173" s="322"/>
      <c r="J173" s="323">
        <f t="shared" si="54"/>
        <v>5460</v>
      </c>
      <c r="K173" s="324">
        <f t="shared" si="55"/>
        <v>72999.999360000002</v>
      </c>
      <c r="L173" s="323">
        <v>66303360</v>
      </c>
      <c r="M173" s="323">
        <f t="shared" si="56"/>
        <v>6630336</v>
      </c>
      <c r="N173" s="323">
        <f t="shared" si="57"/>
        <v>66303.360000000001</v>
      </c>
      <c r="O173" s="323">
        <f t="shared" si="58"/>
        <v>72999999.359999999</v>
      </c>
      <c r="P173" s="324" t="s">
        <v>652</v>
      </c>
    </row>
    <row r="174" spans="1:16" x14ac:dyDescent="0.25">
      <c r="A174" s="309">
        <v>41607</v>
      </c>
      <c r="B174" s="310" t="s">
        <v>1968</v>
      </c>
      <c r="C174" s="311" t="s">
        <v>1966</v>
      </c>
      <c r="D174" s="312" t="s">
        <v>909</v>
      </c>
      <c r="E174" s="321" t="s">
        <v>648</v>
      </c>
      <c r="F174" s="321">
        <v>28</v>
      </c>
      <c r="G174" s="312" t="s">
        <v>649</v>
      </c>
      <c r="H174" s="322">
        <v>1000</v>
      </c>
      <c r="I174" s="322"/>
      <c r="J174" s="323">
        <f t="shared" si="54"/>
        <v>5460</v>
      </c>
      <c r="K174" s="324">
        <f t="shared" si="55"/>
        <v>72999.999360000002</v>
      </c>
      <c r="L174" s="323">
        <v>66303360</v>
      </c>
      <c r="M174" s="323">
        <f t="shared" si="56"/>
        <v>6630336</v>
      </c>
      <c r="N174" s="323">
        <f t="shared" si="57"/>
        <v>66303.360000000001</v>
      </c>
      <c r="O174" s="323">
        <f t="shared" si="58"/>
        <v>72999999.359999999</v>
      </c>
      <c r="P174" s="324" t="s">
        <v>652</v>
      </c>
    </row>
    <row r="175" spans="1:16" x14ac:dyDescent="0.25">
      <c r="A175" s="412">
        <v>41584</v>
      </c>
      <c r="B175" s="413" t="s">
        <v>1717</v>
      </c>
      <c r="C175" s="414" t="s">
        <v>1718</v>
      </c>
      <c r="D175" s="415" t="s">
        <v>926</v>
      </c>
      <c r="E175" s="426" t="s">
        <v>1719</v>
      </c>
      <c r="F175" s="426">
        <v>26</v>
      </c>
      <c r="G175" s="415" t="s">
        <v>649</v>
      </c>
      <c r="H175" s="427">
        <v>1000</v>
      </c>
      <c r="I175" s="427"/>
      <c r="J175" s="428">
        <v>5070</v>
      </c>
      <c r="K175" s="429">
        <f t="shared" si="55"/>
        <v>99999.998520000008</v>
      </c>
      <c r="L175" s="428">
        <v>90826520</v>
      </c>
      <c r="M175" s="428">
        <f t="shared" si="56"/>
        <v>9082652</v>
      </c>
      <c r="N175" s="428">
        <f t="shared" si="57"/>
        <v>90826.52</v>
      </c>
      <c r="O175" s="428">
        <f t="shared" si="58"/>
        <v>99999998.519999996</v>
      </c>
      <c r="P175" s="429" t="s">
        <v>1720</v>
      </c>
    </row>
    <row r="176" spans="1:16" x14ac:dyDescent="0.25">
      <c r="J176" s="267">
        <f>SUM(J164:J175)</f>
        <v>78780</v>
      </c>
    </row>
  </sheetData>
  <sortState ref="A164:P179">
    <sortCondition ref="E163"/>
  </sortState>
  <mergeCells count="20">
    <mergeCell ref="BI4:BI5"/>
    <mergeCell ref="BK4:BK5"/>
    <mergeCell ref="BF38:BU38"/>
    <mergeCell ref="BF37:BU37"/>
    <mergeCell ref="BF1:BU1"/>
    <mergeCell ref="BF2:BU2"/>
    <mergeCell ref="BM4:BN4"/>
    <mergeCell ref="BS4:BT4"/>
    <mergeCell ref="BU4:BU5"/>
    <mergeCell ref="BF4:BF5"/>
    <mergeCell ref="BG4:BG5"/>
    <mergeCell ref="BH4:BH5"/>
    <mergeCell ref="BS39:BT39"/>
    <mergeCell ref="BU39:BU40"/>
    <mergeCell ref="BF39:BF40"/>
    <mergeCell ref="BG39:BG40"/>
    <mergeCell ref="BH39:BH40"/>
    <mergeCell ref="BI39:BI40"/>
    <mergeCell ref="BK39:BK40"/>
    <mergeCell ref="BM39:BN39"/>
  </mergeCells>
  <pageMargins left="0.78740157480314965" right="0" top="0" bottom="0" header="0.31496062992125984" footer="0"/>
  <pageSetup scale="75" orientation="landscape" horizontalDpi="4294967293" verticalDpi="0" r:id="rId1"/>
  <colBreaks count="1" manualBreakCount="1">
    <brk id="5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Jan.Fktr </vt:lpstr>
      <vt:lpstr>Peb.Fktr</vt:lpstr>
      <vt:lpstr>April.Fktr</vt:lpstr>
      <vt:lpstr>Mei.Fktr</vt:lpstr>
      <vt:lpstr>Juni.Fktr</vt:lpstr>
      <vt:lpstr>Juli.Fktr</vt:lpstr>
      <vt:lpstr>September.Fkt</vt:lpstr>
      <vt:lpstr>Oktober.Fkt</vt:lpstr>
      <vt:lpstr>November.Fkt</vt:lpstr>
      <vt:lpstr>Desember.Fkt</vt:lpstr>
      <vt:lpstr>Desember.Fkt!Print_Area</vt:lpstr>
      <vt:lpstr>Juni.Fktr!Print_Area</vt:lpstr>
      <vt:lpstr>November.Fkt!Print_Area</vt:lpstr>
      <vt:lpstr>Oktober.Fkt!Print_Area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Marketing</dc:creator>
  <cp:lastModifiedBy>akka</cp:lastModifiedBy>
  <cp:lastPrinted>2014-01-17T03:33:11Z</cp:lastPrinted>
  <dcterms:created xsi:type="dcterms:W3CDTF">2010-01-15T02:39:45Z</dcterms:created>
  <dcterms:modified xsi:type="dcterms:W3CDTF">2015-09-07T21:01:01Z</dcterms:modified>
</cp:coreProperties>
</file>