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E:\"/>
    </mc:Choice>
  </mc:AlternateContent>
  <xr:revisionPtr revIDLastSave="0" documentId="13_ncr:1_{0DEBD801-E9FE-4945-B41B-94A60BF2508A}" xr6:coauthVersionLast="47" xr6:coauthVersionMax="47" xr10:uidLastSave="{00000000-0000-0000-0000-000000000000}"/>
  <bookViews>
    <workbookView xWindow="-120" yWindow="-120" windowWidth="20730" windowHeight="11160" firstSheet="5" activeTab="9" xr2:uid="{00000000-000D-0000-FFFF-FFFF00000000}"/>
  </bookViews>
  <sheets>
    <sheet name="sum, avg, if, count" sheetId="1" r:id="rId1"/>
    <sheet name="textjoin, lower, uppper, proper" sheetId="2" r:id="rId2"/>
    <sheet name="hlookup &amp; vlookup" sheetId="3" r:id="rId3"/>
    <sheet name="Tabel Referensi" sheetId="4" r:id="rId4"/>
    <sheet name="xlookup" sheetId="7" r:id="rId5"/>
    <sheet name="Tabel Referensi 2" sheetId="8" r:id="rId6"/>
    <sheet name="filter &amp; slicer" sheetId="10" r:id="rId7"/>
    <sheet name="data" sheetId="12" r:id="rId8"/>
    <sheet name="Pivot table" sheetId="13" r:id="rId9"/>
    <sheet name="rept" sheetId="14" r:id="rId10"/>
    <sheet name="Sheet5" sheetId="5" state="hidden" r:id="rId11"/>
  </sheets>
  <definedNames>
    <definedName name="Slicer_Domisili">#N/A</definedName>
    <definedName name="Slicer_Jenis_Kelamin">#N/A</definedName>
  </definedNames>
  <calcPr calcId="191029"/>
  <pivotCaches>
    <pivotCache cacheId="0" r:id="rId1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5:slicerCaches>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3" i="14" l="1"/>
  <c r="C4" i="14"/>
  <c r="C5" i="14"/>
  <c r="C6" i="14"/>
  <c r="C7" i="14"/>
  <c r="C8" i="14"/>
  <c r="C9" i="14"/>
  <c r="C10" i="14"/>
  <c r="C11" i="14"/>
  <c r="C2" i="14"/>
  <c r="E11" i="3"/>
  <c r="D11" i="3"/>
  <c r="C11" i="3"/>
  <c r="E10" i="3"/>
  <c r="D10" i="3"/>
  <c r="C10" i="3"/>
  <c r="E9" i="3"/>
  <c r="D9" i="3"/>
  <c r="C9" i="3"/>
  <c r="E8" i="3"/>
  <c r="D8" i="3"/>
  <c r="C8" i="3"/>
  <c r="E7" i="3"/>
  <c r="D7" i="3"/>
  <c r="C7" i="3"/>
  <c r="E6" i="3"/>
  <c r="D6" i="3"/>
  <c r="C6" i="3"/>
  <c r="E5" i="3"/>
  <c r="D5" i="3"/>
  <c r="C5" i="3"/>
  <c r="E4" i="3"/>
  <c r="D4" i="3"/>
  <c r="C4" i="3"/>
  <c r="E3" i="3"/>
  <c r="D3" i="3"/>
  <c r="C3" i="3"/>
  <c r="E2" i="3"/>
  <c r="D2" i="3"/>
  <c r="C2" i="3"/>
  <c r="C13" i="2"/>
  <c r="C12" i="2"/>
  <c r="C11" i="2"/>
  <c r="D7" i="2"/>
  <c r="D6" i="2"/>
  <c r="D5" i="2"/>
  <c r="D4" i="2"/>
  <c r="D3" i="2"/>
  <c r="B34" i="1"/>
  <c r="B19" i="1"/>
  <c r="B18" i="1"/>
  <c r="B17" i="1"/>
  <c r="B15" i="1"/>
  <c r="B14" i="1"/>
  <c r="B13" i="1"/>
  <c r="H11" i="1"/>
  <c r="G11" i="1"/>
  <c r="F11" i="1"/>
  <c r="H10" i="1"/>
  <c r="G10" i="1"/>
  <c r="F10" i="1"/>
  <c r="H9" i="1"/>
  <c r="G9" i="1"/>
  <c r="F9" i="1"/>
  <c r="H8" i="1"/>
  <c r="G8" i="1"/>
  <c r="F8" i="1"/>
  <c r="H7" i="1"/>
  <c r="G7" i="1"/>
  <c r="F7" i="1"/>
  <c r="H6" i="1"/>
  <c r="G6" i="1"/>
  <c r="F6" i="1"/>
  <c r="H5" i="1"/>
  <c r="G5" i="1"/>
  <c r="F5" i="1"/>
  <c r="H4" i="1"/>
  <c r="G4" i="1"/>
  <c r="F4" i="1"/>
  <c r="H3" i="1"/>
  <c r="G3" i="1"/>
  <c r="F3" i="1"/>
  <c r="H2" i="1"/>
  <c r="G2" i="1"/>
  <c r="F2" i="1"/>
  <c r="E3" i="7"/>
  <c r="E11" i="7"/>
  <c r="E10" i="7"/>
  <c r="E4" i="7"/>
  <c r="E5" i="7"/>
  <c r="E8" i="7"/>
  <c r="E6" i="7"/>
  <c r="E7" i="7"/>
  <c r="E9" i="7"/>
  <c r="E2" i="7"/>
  <c r="D2" i="7"/>
  <c r="D3" i="7"/>
  <c r="D11" i="7"/>
  <c r="D6" i="7"/>
  <c r="D10" i="7"/>
  <c r="D4" i="7"/>
  <c r="D5" i="7"/>
  <c r="D7" i="7"/>
  <c r="D8" i="7"/>
  <c r="D9" i="7"/>
  <c r="C3" i="7"/>
  <c r="C5" i="7"/>
  <c r="C6" i="7"/>
  <c r="C11" i="7"/>
  <c r="C7" i="7"/>
  <c r="C8" i="7"/>
  <c r="C9" i="7"/>
  <c r="C10" i="7"/>
  <c r="C4" i="7"/>
  <c r="C2" i="7"/>
</calcChain>
</file>

<file path=xl/sharedStrings.xml><?xml version="1.0" encoding="utf-8"?>
<sst xmlns="http://schemas.openxmlformats.org/spreadsheetml/2006/main" count="751" uniqueCount="373">
  <si>
    <t>No. ID</t>
  </si>
  <si>
    <t>Nama Sales</t>
  </si>
  <si>
    <t>Jan</t>
  </si>
  <si>
    <t>Feb</t>
  </si>
  <si>
    <t>Mar</t>
  </si>
  <si>
    <t>Total Sales</t>
  </si>
  <si>
    <t>Average Sales</t>
  </si>
  <si>
    <t>Status</t>
  </si>
  <si>
    <t>Kriteria Target berdasarkan Average Sales</t>
  </si>
  <si>
    <t>IDK121</t>
  </si>
  <si>
    <t>Fajar Saputra</t>
  </si>
  <si>
    <t>&gt; 1,000,000</t>
  </si>
  <si>
    <t>Capai</t>
  </si>
  <si>
    <t>IDK122</t>
  </si>
  <si>
    <t>Linda Kusuma</t>
  </si>
  <si>
    <t>&lt; 1,000,000</t>
  </si>
  <si>
    <t>Tidak Capai</t>
  </si>
  <si>
    <t>IDK123</t>
  </si>
  <si>
    <t>Eko Wibowo</t>
  </si>
  <si>
    <t>IDK124</t>
  </si>
  <si>
    <t>Rina Lestari</t>
  </si>
  <si>
    <t>IDK125</t>
  </si>
  <si>
    <t>Andi Prabowo</t>
  </si>
  <si>
    <t>IDK126</t>
  </si>
  <si>
    <t>Titi Rahmawati</t>
  </si>
  <si>
    <t>IDK127</t>
  </si>
  <si>
    <t>Yusuf Santoso</t>
  </si>
  <si>
    <t>IDK128</t>
  </si>
  <si>
    <t>Intan Permata</t>
  </si>
  <si>
    <t>IDK129</t>
  </si>
  <si>
    <t>Agung Setiawan</t>
  </si>
  <si>
    <t>IDK130</t>
  </si>
  <si>
    <t>Rudi Santoso</t>
  </si>
  <si>
    <t>Jumlah Karyawan</t>
  </si>
  <si>
    <t>Average Sales Tertinggi</t>
  </si>
  <si>
    <t>Average Sales Terendah</t>
  </si>
  <si>
    <t>Banyaknya sales capai target</t>
  </si>
  <si>
    <t>Jumlah sales capai target</t>
  </si>
  <si>
    <t>Average sales capai target</t>
  </si>
  <si>
    <t>Nama</t>
  </si>
  <si>
    <t>Jabatan</t>
  </si>
  <si>
    <t>Masa Kerja</t>
  </si>
  <si>
    <t>Data Karyawan</t>
  </si>
  <si>
    <t>Maya Wulandari</t>
  </si>
  <si>
    <t>Accounting</t>
  </si>
  <si>
    <t>Bayu Pratama</t>
  </si>
  <si>
    <t>Finance</t>
  </si>
  <si>
    <t>Siti Rahayu</t>
  </si>
  <si>
    <t>Marketing</t>
  </si>
  <si>
    <t>Ade Surya</t>
  </si>
  <si>
    <t>Admin</t>
  </si>
  <si>
    <t>Ratna Dewi</t>
  </si>
  <si>
    <t>Analyst</t>
  </si>
  <si>
    <t>Acak</t>
  </si>
  <si>
    <t>DaTA kaRyAWaN TetAP</t>
  </si>
  <si>
    <t>Huruf Kecil</t>
  </si>
  <si>
    <t>Huruf Kapital</t>
  </si>
  <si>
    <t>Kapital diawal</t>
  </si>
  <si>
    <t>Tanggal Order</t>
  </si>
  <si>
    <t>No. Order</t>
  </si>
  <si>
    <t>Nama Customer</t>
  </si>
  <si>
    <t>Alamat</t>
  </si>
  <si>
    <t>Lama Pengiriman</t>
  </si>
  <si>
    <t>OR131</t>
  </si>
  <si>
    <t>OR132</t>
  </si>
  <si>
    <t>OR133</t>
  </si>
  <si>
    <t>OR134</t>
  </si>
  <si>
    <t>OR135</t>
  </si>
  <si>
    <t>OR136</t>
  </si>
  <si>
    <t>OR137</t>
  </si>
  <si>
    <t>OR138</t>
  </si>
  <si>
    <t>OR139</t>
  </si>
  <si>
    <t>OR140</t>
  </si>
  <si>
    <t>No Order</t>
  </si>
  <si>
    <t>Jenis Kelamin</t>
  </si>
  <si>
    <t>Domisili</t>
  </si>
  <si>
    <t>Bayu Santoso</t>
  </si>
  <si>
    <t>Laki - Laki</t>
  </si>
  <si>
    <t>Jakarta</t>
  </si>
  <si>
    <t>Lita Permata</t>
  </si>
  <si>
    <t>Perempuan</t>
  </si>
  <si>
    <t>Bandung</t>
  </si>
  <si>
    <t>Hendra Wijaya</t>
  </si>
  <si>
    <t>Depok</t>
  </si>
  <si>
    <t>Wisnu Prasetya</t>
  </si>
  <si>
    <t>Nita Puspita</t>
  </si>
  <si>
    <t>Surabaya</t>
  </si>
  <si>
    <t>Nia Fitriani</t>
  </si>
  <si>
    <t>Reza Hermawan</t>
  </si>
  <si>
    <t>Yoga Pratama</t>
  </si>
  <si>
    <t>Siska Anggraeni</t>
  </si>
  <si>
    <t>Dewi Ratnasari</t>
  </si>
  <si>
    <t>Kota</t>
  </si>
  <si>
    <t>Lama Kirim</t>
  </si>
  <si>
    <t>1 Hari</t>
  </si>
  <si>
    <t>2 Hari</t>
  </si>
  <si>
    <t>3 Hari</t>
  </si>
  <si>
    <t>4 Hari</t>
  </si>
  <si>
    <t>Sum</t>
  </si>
  <si>
    <t>Average</t>
  </si>
  <si>
    <t>Count</t>
  </si>
  <si>
    <t>Max</t>
  </si>
  <si>
    <t>Min</t>
  </si>
  <si>
    <t>IF</t>
  </si>
  <si>
    <t>Sumif</t>
  </si>
  <si>
    <t>Countif</t>
  </si>
  <si>
    <t>averageif</t>
  </si>
  <si>
    <t>textjoin</t>
  </si>
  <si>
    <t>lower</t>
  </si>
  <si>
    <t>upper</t>
  </si>
  <si>
    <t>proper</t>
  </si>
  <si>
    <t>vlookup</t>
  </si>
  <si>
    <t>hlookup</t>
  </si>
  <si>
    <t>&gt; menggabungkan nama dan jabatan menggunakan textjoin</t>
  </si>
  <si>
    <t>huruf besar semua menggunakan upper</t>
  </si>
  <si>
    <t>dan huruf kapital diawal kata menggunakan proper</t>
  </si>
  <si>
    <t>&gt; mengubah kalimat acak menjadi huruf kecil semua menggunakan lower</t>
  </si>
  <si>
    <t>&gt; total sales menggunakan sum</t>
  </si>
  <si>
    <t>average sales menggunakan average</t>
  </si>
  <si>
    <t>status menggunakan if sesua kriteria target</t>
  </si>
  <si>
    <t>menghitung average sales tertinggi menggunakan max</t>
  </si>
  <si>
    <t>average sales terendah menggunakan min</t>
  </si>
  <si>
    <t>jumlah sales capai target menggunakan sumif</t>
  </si>
  <si>
    <t>average sales capai target menggunakan averageif</t>
  </si>
  <si>
    <t>&gt; menghitung jumlah karyawan menggunakan count</t>
  </si>
  <si>
    <t>&gt; banyaknya sales capai target menggunakan countif</t>
  </si>
  <si>
    <t>&gt; nama customer dan alamat menggunakan vlookup dan</t>
  </si>
  <si>
    <t>lama pengiriman menggunakan hlookup</t>
  </si>
  <si>
    <t>No</t>
  </si>
  <si>
    <t>P</t>
  </si>
  <si>
    <t>Nama Karyawan</t>
  </si>
  <si>
    <t>Penjualan</t>
  </si>
  <si>
    <t>Area Penempatan</t>
  </si>
  <si>
    <t>Ruben Ardi</t>
  </si>
  <si>
    <t>Disti Liana</t>
  </si>
  <si>
    <t>Juned Abdullah</t>
  </si>
  <si>
    <t>Aryanne Marina</t>
  </si>
  <si>
    <t>Mega Sarita</t>
  </si>
  <si>
    <t>Tono Marwan</t>
  </si>
  <si>
    <t>Shanty Salim</t>
  </si>
  <si>
    <t>Merry Agustinus</t>
  </si>
  <si>
    <t>Dwi Prayogo</t>
  </si>
  <si>
    <t>Jennifer Ria</t>
  </si>
  <si>
    <t>Tahun Mutasi</t>
  </si>
  <si>
    <t>Penempatan</t>
  </si>
  <si>
    <t>Besar Komisi</t>
  </si>
  <si>
    <t>L</t>
  </si>
  <si>
    <t>Bekasi</t>
  </si>
  <si>
    <t>Karawang</t>
  </si>
  <si>
    <t>Lampung</t>
  </si>
  <si>
    <t>Yogyakarta</t>
  </si>
  <si>
    <t>Sorong</t>
  </si>
  <si>
    <t>Makassar</t>
  </si>
  <si>
    <t>Ternate</t>
  </si>
  <si>
    <t>Bali</t>
  </si>
  <si>
    <t>Palembang</t>
  </si>
  <si>
    <t>Medan</t>
  </si>
  <si>
    <t>Padang</t>
  </si>
  <si>
    <t>Age</t>
  </si>
  <si>
    <t>Gender</t>
  </si>
  <si>
    <t>JobTitle</t>
  </si>
  <si>
    <t>Salary</t>
  </si>
  <si>
    <t>Male</t>
  </si>
  <si>
    <t>Salesman</t>
  </si>
  <si>
    <t>Female</t>
  </si>
  <si>
    <t>Receptionist</t>
  </si>
  <si>
    <t>Accountant</t>
  </si>
  <si>
    <t>HR</t>
  </si>
  <si>
    <t>Regional Manager</t>
  </si>
  <si>
    <t>Supplier Relations</t>
  </si>
  <si>
    <t>Jumlah salary gender female usia diatas 30 tahun</t>
  </si>
  <si>
    <t>&gt; menggunakan ifs</t>
  </si>
  <si>
    <t>Order ID</t>
  </si>
  <si>
    <t>Order Date</t>
  </si>
  <si>
    <t>Customer ID</t>
  </si>
  <si>
    <t>Product ID</t>
  </si>
  <si>
    <t>Quantity</t>
  </si>
  <si>
    <t>Customer Name</t>
  </si>
  <si>
    <t>Country</t>
  </si>
  <si>
    <t>Size</t>
  </si>
  <si>
    <t>Unit Price</t>
  </si>
  <si>
    <t>Sales</t>
  </si>
  <si>
    <t>Coffe Type Name</t>
  </si>
  <si>
    <t>Roast Type Name</t>
  </si>
  <si>
    <t>Loyalty Card</t>
  </si>
  <si>
    <t>QEV-37451-860</t>
  </si>
  <si>
    <t>17670-51384-MA</t>
  </si>
  <si>
    <t>R-M-1</t>
  </si>
  <si>
    <t>Aloisia Allner</t>
  </si>
  <si>
    <t>United States</t>
  </si>
  <si>
    <t>Robusta</t>
  </si>
  <si>
    <t>Medium</t>
  </si>
  <si>
    <t>Yes</t>
  </si>
  <si>
    <t>E-M-0.5</t>
  </si>
  <si>
    <t>Excelsa</t>
  </si>
  <si>
    <t>FAA-43335-268</t>
  </si>
  <si>
    <t>21125-22134-PX</t>
  </si>
  <si>
    <t>A-L-1</t>
  </si>
  <si>
    <t>Jami Redholes</t>
  </si>
  <si>
    <t>Arabica</t>
  </si>
  <si>
    <t>Light</t>
  </si>
  <si>
    <t>KAC-83089-793</t>
  </si>
  <si>
    <t>23806-46781-OU</t>
  </si>
  <si>
    <t>E-M-1</t>
  </si>
  <si>
    <t>Christoffer O' Shea</t>
  </si>
  <si>
    <t>Ireland</t>
  </si>
  <si>
    <t>R-L-2.5</t>
  </si>
  <si>
    <t>CVP-18956-553</t>
  </si>
  <si>
    <t>86561-91660-RB</t>
  </si>
  <si>
    <t>L-D-1</t>
  </si>
  <si>
    <t>Beryle Cottier</t>
  </si>
  <si>
    <t>Liberica</t>
  </si>
  <si>
    <t>Dark</t>
  </si>
  <si>
    <t>IPP-31994-879</t>
  </si>
  <si>
    <t>65223-29612-CB</t>
  </si>
  <si>
    <t>E-D-0.5</t>
  </si>
  <si>
    <t>Shaylynn Lobe</t>
  </si>
  <si>
    <t>SNZ-65340-705</t>
  </si>
  <si>
    <t>21134-81676-FR</t>
  </si>
  <si>
    <t>L-L-0.2</t>
  </si>
  <si>
    <t>Melvin Wharfe</t>
  </si>
  <si>
    <t>EZT-46571-659</t>
  </si>
  <si>
    <t>03396-68805-ZC</t>
  </si>
  <si>
    <t>R-M-0.5</t>
  </si>
  <si>
    <t>Guthrey Petracci</t>
  </si>
  <si>
    <t>NWQ-70061-912</t>
  </si>
  <si>
    <t>61021-27840-ZN</t>
  </si>
  <si>
    <t>Rodger Raven</t>
  </si>
  <si>
    <t>BKK-47233-845</t>
  </si>
  <si>
    <t>76239-90137-UQ</t>
  </si>
  <si>
    <t>A-D-1</t>
  </si>
  <si>
    <t>Ferrell Ferber</t>
  </si>
  <si>
    <t>VQR-01002-970</t>
  </si>
  <si>
    <t>49315-21985-BB</t>
  </si>
  <si>
    <t>E-L-2.5</t>
  </si>
  <si>
    <t>Duky Phizackerly</t>
  </si>
  <si>
    <t>SZW-48378-399</t>
  </si>
  <si>
    <t>34136-36674-OM</t>
  </si>
  <si>
    <t>Rosaleen Scholar</t>
  </si>
  <si>
    <t>ITA-87418-783</t>
  </si>
  <si>
    <t>39396-12890-PE</t>
  </si>
  <si>
    <t>R-D-2.5</t>
  </si>
  <si>
    <t>Terence Vanyutin</t>
  </si>
  <si>
    <t>GNZ-46006-527</t>
  </si>
  <si>
    <t>95875-73336-RG</t>
  </si>
  <si>
    <t>L-D-0.2</t>
  </si>
  <si>
    <t>Patrice Trobe</t>
  </si>
  <si>
    <t>FYQ-78248-319</t>
  </si>
  <si>
    <t>25473-43727-BY</t>
  </si>
  <si>
    <t>R-M-2.5</t>
  </si>
  <si>
    <t>Llywellyn Oscroft</t>
  </si>
  <si>
    <t>VAU-44387-624</t>
  </si>
  <si>
    <t>99643-51048-IQ</t>
  </si>
  <si>
    <t>A-M-0.2</t>
  </si>
  <si>
    <t>Minni Alabaster</t>
  </si>
  <si>
    <t>RDW-33155-159</t>
  </si>
  <si>
    <t>62173-15287-CU</t>
  </si>
  <si>
    <t>Rhianon Broxup</t>
  </si>
  <si>
    <t>TDZ-59011-211</t>
  </si>
  <si>
    <t>57611-05522-ST</t>
  </si>
  <si>
    <t>Pall Redford</t>
  </si>
  <si>
    <t>IDU-25793-399</t>
  </si>
  <si>
    <t>76664-37050-DT</t>
  </si>
  <si>
    <t>Aurea Corradino</t>
  </si>
  <si>
    <t>E-D-0.2</t>
  </si>
  <si>
    <t>NUO-20013-488</t>
  </si>
  <si>
    <t>03090-88267-BQ</t>
  </si>
  <si>
    <t>A-D-0.2</t>
  </si>
  <si>
    <t>Avrit Davidowsky</t>
  </si>
  <si>
    <t>UQU-65630-479</t>
  </si>
  <si>
    <t>37651-47492-NC</t>
  </si>
  <si>
    <t>Annabel Antuk</t>
  </si>
  <si>
    <t>FEO-11834-332</t>
  </si>
  <si>
    <t>95399-57205-HI</t>
  </si>
  <si>
    <t>Iorgo Kleinert</t>
  </si>
  <si>
    <t>TKY-71558-096</t>
  </si>
  <si>
    <t>24010-66714-HW</t>
  </si>
  <si>
    <t>A-M-1</t>
  </si>
  <si>
    <t>Chrisy Blofeld</t>
  </si>
  <si>
    <t>OXY-65322-253</t>
  </si>
  <si>
    <t>07591-92789-UA</t>
  </si>
  <si>
    <t>E-M-0.2</t>
  </si>
  <si>
    <t>Culley Farris</t>
  </si>
  <si>
    <t>EVP-43500-491</t>
  </si>
  <si>
    <t>49231-44455-IC</t>
  </si>
  <si>
    <t>A-M-0.5</t>
  </si>
  <si>
    <t>Selene Shales</t>
  </si>
  <si>
    <t>WAG-26945-689</t>
  </si>
  <si>
    <t>50124-88608-EO</t>
  </si>
  <si>
    <t>Vivie Danneil</t>
  </si>
  <si>
    <t>CHE-78995-767</t>
  </si>
  <si>
    <t>00888-74814-UZ</t>
  </si>
  <si>
    <t>A-D-0.5</t>
  </si>
  <si>
    <t>Theresita Newbury</t>
  </si>
  <si>
    <t>RYZ-14633-602</t>
  </si>
  <si>
    <t>14158-30713-OB</t>
  </si>
  <si>
    <t>Mozelle Calcutt</t>
  </si>
  <si>
    <t>WOQ-36015-429</t>
  </si>
  <si>
    <t>51427-89175-QJ</t>
  </si>
  <si>
    <t>L-M-0.2</t>
  </si>
  <si>
    <t>Adrian Swaine</t>
  </si>
  <si>
    <t>L-M-0.5</t>
  </si>
  <si>
    <t>SCT-60553-454</t>
  </si>
  <si>
    <t>39123-12846-YJ</t>
  </si>
  <si>
    <t>Gallard Gatheral</t>
  </si>
  <si>
    <t>GFK-52063-244</t>
  </si>
  <si>
    <t>44981-99666-XB</t>
  </si>
  <si>
    <t>L-L-0.5</t>
  </si>
  <si>
    <t>Una Welberry</t>
  </si>
  <si>
    <t>United Kingdom</t>
  </si>
  <si>
    <t>AMM-79521-378</t>
  </si>
  <si>
    <t>24825-51803-CQ</t>
  </si>
  <si>
    <t>Faber Eilhart</t>
  </si>
  <si>
    <t>QUQ-90580-772</t>
  </si>
  <si>
    <t>77634-13918-GJ</t>
  </si>
  <si>
    <t>Zorina Ponting</t>
  </si>
  <si>
    <t>LGD-24408-274</t>
  </si>
  <si>
    <t>13694-25001-LX</t>
  </si>
  <si>
    <t>Silvio Strase</t>
  </si>
  <si>
    <t>HCT-95608-959</t>
  </si>
  <si>
    <t>08523-01791-TI</t>
  </si>
  <si>
    <t>Dorie de la Tremoille</t>
  </si>
  <si>
    <t>OFX-99147-470</t>
  </si>
  <si>
    <t>49860-68865-AB</t>
  </si>
  <si>
    <t>Hy Zanetto</t>
  </si>
  <si>
    <t>LUO-37559-016</t>
  </si>
  <si>
    <t>21240-83132-SP</t>
  </si>
  <si>
    <t>L-M-1</t>
  </si>
  <si>
    <t>Jessica McNess</t>
  </si>
  <si>
    <t>XWC-20610-167</t>
  </si>
  <si>
    <t>08350-81623-TF</t>
  </si>
  <si>
    <t>Lorenzo Yeoland</t>
  </si>
  <si>
    <t>GPU-79113-136</t>
  </si>
  <si>
    <t>73284-01385-SJ</t>
  </si>
  <si>
    <t>R-D-0.2</t>
  </si>
  <si>
    <t>Abigail Tolworthy</t>
  </si>
  <si>
    <t>ULR-52653-960</t>
  </si>
  <si>
    <t>04152-34436-IE</t>
  </si>
  <si>
    <t>L-L-2.5</t>
  </si>
  <si>
    <t>Maurie Bartol</t>
  </si>
  <si>
    <t>HPI-42308-142</t>
  </si>
  <si>
    <t>06631-86965-XP</t>
  </si>
  <si>
    <t>Olag Baudassi</t>
  </si>
  <si>
    <t>XHI-30227-581</t>
  </si>
  <si>
    <t>54619-08558-ZU</t>
  </si>
  <si>
    <t>L-D-2.5</t>
  </si>
  <si>
    <t>Petey Kingsbury</t>
  </si>
  <si>
    <t>DJH-05202-380</t>
  </si>
  <si>
    <t>85589-17020-CX</t>
  </si>
  <si>
    <t>E-M-2.5</t>
  </si>
  <si>
    <t>Donna Baskeyfied</t>
  </si>
  <si>
    <t>VMW-26889-781</t>
  </si>
  <si>
    <t>36078-91009-WU</t>
  </si>
  <si>
    <t>A-L-0.2</t>
  </si>
  <si>
    <t>Arda Curley</t>
  </si>
  <si>
    <t>DBU-81099-586</t>
  </si>
  <si>
    <t>15770-27099-GX</t>
  </si>
  <si>
    <t>A-D-2.5</t>
  </si>
  <si>
    <t>Raynor McGilvary</t>
  </si>
  <si>
    <t>PQA-54820-810</t>
  </si>
  <si>
    <t>91460-04823-BX</t>
  </si>
  <si>
    <t>Isis Pikett</t>
  </si>
  <si>
    <t>Column Labels</t>
  </si>
  <si>
    <t>Row Labels</t>
  </si>
  <si>
    <t>Sum of Sales</t>
  </si>
  <si>
    <t>Sum of Quantity</t>
  </si>
  <si>
    <t>2019</t>
  </si>
  <si>
    <t>2020</t>
  </si>
  <si>
    <t>2021</t>
  </si>
  <si>
    <t>2022</t>
  </si>
  <si>
    <t>Jumlah Penjualan</t>
  </si>
  <si>
    <t>Grafik</t>
  </si>
  <si>
    <t>&gt; membuat grafik menggunakan REPT dan jenis font diubah menjadi stencil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</si>
</sst>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 #,##0_-;_-* &quot;-&quot;??_-;_-@"/>
    <numFmt numFmtId="165" formatCode="_(* #,##0_);_(* \(#,##0\);_(* &quot;-&quot;??_);_(@_)"/>
    <numFmt numFmtId="166" formatCode="0.0%"/>
    <numFmt numFmtId="167" formatCode="dd\-mmm\-yyyy"/>
    <numFmt numFmtId="168" formatCode="0.0\ &quot;kg&quot;"/>
    <numFmt numFmtId="169" formatCode="_-[$$-409]* #,##0.00_ ;_-[$$-409]* \-#,##0.00\ ;_-[$$-409]* &quot;-&quot;??_ ;_-@_ "/>
  </numFmts>
  <fonts count="18">
    <font>
      <sz val="11"/>
      <color theme="1"/>
      <name val="aptos narrow"/>
      <scheme val="minor"/>
    </font>
    <font>
      <sz val="11"/>
      <color theme="0"/>
      <name val="Aptos narrow"/>
    </font>
    <font>
      <b/>
      <i/>
      <sz val="11"/>
      <color theme="1"/>
      <name val="Aptos narrow"/>
    </font>
    <font>
      <sz val="11"/>
      <color theme="1"/>
      <name val="Aptos narrow"/>
    </font>
    <font>
      <sz val="11"/>
      <name val="aptos narrow"/>
    </font>
    <font>
      <b/>
      <sz val="11"/>
      <color theme="0"/>
      <name val="Aptos narrow"/>
    </font>
    <font>
      <sz val="11"/>
      <color theme="1"/>
      <name val="aptos narrow"/>
      <scheme val="minor"/>
    </font>
    <font>
      <b/>
      <sz val="11"/>
      <color theme="1"/>
      <name val="aptos narrow"/>
      <family val="2"/>
      <scheme val="minor"/>
    </font>
    <font>
      <sz val="11"/>
      <color rgb="FF7030A0"/>
      <name val="aptos narrow"/>
      <scheme val="minor"/>
    </font>
    <font>
      <sz val="11"/>
      <color theme="0"/>
      <name val="Calibri"/>
      <family val="2"/>
    </font>
    <font>
      <sz val="11"/>
      <color theme="1"/>
      <name val="Calibri"/>
      <family val="2"/>
    </font>
    <font>
      <sz val="11"/>
      <name val="Calibri"/>
      <family val="2"/>
    </font>
    <font>
      <sz val="11"/>
      <color rgb="FF7030A0"/>
      <name val="Calibri"/>
      <family val="2"/>
    </font>
    <font>
      <sz val="11"/>
      <color rgb="FF000000"/>
      <name val="Calibri"/>
      <family val="2"/>
    </font>
    <font>
      <b/>
      <sz val="11"/>
      <color theme="1"/>
      <name val="aptos narrow"/>
      <scheme val="minor"/>
    </font>
    <font>
      <sz val="11"/>
      <color theme="1"/>
      <name val="STENCIL"/>
      <family val="5"/>
    </font>
    <font>
      <b/>
      <sz val="11"/>
      <color rgb="FF000000"/>
      <name val="Calibri"/>
      <family val="2"/>
    </font>
    <font>
      <b/>
      <sz val="11"/>
      <color theme="1"/>
      <name val="Calibri"/>
      <family val="2"/>
    </font>
  </fonts>
  <fills count="14">
    <fill>
      <patternFill patternType="none"/>
    </fill>
    <fill>
      <patternFill patternType="gray125"/>
    </fill>
    <fill>
      <patternFill patternType="solid">
        <fgColor rgb="FF00B050"/>
        <bgColor rgb="FF00B050"/>
      </patternFill>
    </fill>
    <fill>
      <patternFill patternType="solid">
        <fgColor rgb="FFC1E4F5"/>
        <bgColor rgb="FFC1E4F5"/>
      </patternFill>
    </fill>
    <fill>
      <patternFill patternType="solid">
        <fgColor rgb="FFC1F0C8"/>
        <bgColor rgb="FFC1F0C8"/>
      </patternFill>
    </fill>
    <fill>
      <patternFill patternType="solid">
        <fgColor rgb="FFCAEDFB"/>
        <bgColor rgb="FFCAEDFB"/>
      </patternFill>
    </fill>
    <fill>
      <patternFill patternType="solid">
        <fgColor theme="9"/>
        <bgColor theme="9"/>
      </patternFill>
    </fill>
    <fill>
      <patternFill patternType="solid">
        <fgColor rgb="FFD9F2D0"/>
        <bgColor rgb="FFD9F2D0"/>
      </patternFill>
    </fill>
    <fill>
      <patternFill patternType="solid">
        <fgColor rgb="FF92D050"/>
        <bgColor rgb="FF92D050"/>
      </patternFill>
    </fill>
    <fill>
      <patternFill patternType="solid">
        <fgColor theme="9" tint="0.59999389629810485"/>
        <bgColor indexed="64"/>
      </patternFill>
    </fill>
    <fill>
      <patternFill patternType="solid">
        <fgColor theme="9"/>
        <bgColor rgb="FF00B050"/>
      </patternFill>
    </fill>
    <fill>
      <patternFill patternType="solid">
        <fgColor theme="9"/>
        <bgColor indexed="64"/>
      </patternFill>
    </fill>
    <fill>
      <patternFill patternType="solid">
        <fgColor theme="4" tint="0.79998168889431442"/>
        <bgColor indexed="64"/>
      </patternFill>
    </fill>
    <fill>
      <patternFill patternType="solid">
        <fgColor theme="3" tint="4.9989318521683403E-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3" fontId="6" fillId="0" borderId="0" applyFont="0" applyFill="0" applyBorder="0" applyAlignment="0" applyProtection="0"/>
    <xf numFmtId="9" fontId="6" fillId="0" borderId="0" applyFont="0" applyFill="0" applyBorder="0" applyAlignment="0" applyProtection="0"/>
  </cellStyleXfs>
  <cellXfs count="57">
    <xf numFmtId="0" fontId="0" fillId="0" borderId="0" xfId="0"/>
    <xf numFmtId="0" fontId="1" fillId="2" borderId="1" xfId="0" applyFont="1" applyFill="1" applyBorder="1" applyAlignment="1">
      <alignment horizontal="center" vertical="center"/>
    </xf>
    <xf numFmtId="0" fontId="2" fillId="0" borderId="0" xfId="0" applyFont="1"/>
    <xf numFmtId="0" fontId="3" fillId="0" borderId="1" xfId="0" applyFont="1" applyBorder="1"/>
    <xf numFmtId="164" fontId="3" fillId="0" borderId="1" xfId="0" applyNumberFormat="1" applyFont="1" applyBorder="1"/>
    <xf numFmtId="164" fontId="3" fillId="3" borderId="1" xfId="0" applyNumberFormat="1" applyFont="1" applyFill="1" applyBorder="1" applyAlignment="1">
      <alignment horizontal="left"/>
    </xf>
    <xf numFmtId="0" fontId="3" fillId="3" borderId="1" xfId="0" applyFont="1" applyFill="1" applyBorder="1"/>
    <xf numFmtId="0" fontId="3" fillId="4" borderId="1" xfId="0" applyFont="1" applyFill="1" applyBorder="1"/>
    <xf numFmtId="0" fontId="3" fillId="5" borderId="1" xfId="0" applyFont="1" applyFill="1" applyBorder="1"/>
    <xf numFmtId="0" fontId="1" fillId="6" borderId="1" xfId="0" applyFont="1" applyFill="1" applyBorder="1" applyAlignment="1">
      <alignment horizontal="center"/>
    </xf>
    <xf numFmtId="0" fontId="5" fillId="6" borderId="1" xfId="0" applyFont="1" applyFill="1" applyBorder="1" applyAlignment="1">
      <alignment horizontal="center"/>
    </xf>
    <xf numFmtId="0" fontId="5" fillId="0" borderId="0" xfId="0" applyFont="1" applyAlignment="1">
      <alignment horizontal="center"/>
    </xf>
    <xf numFmtId="15" fontId="3" fillId="0" borderId="1" xfId="0" applyNumberFormat="1" applyFont="1" applyBorder="1"/>
    <xf numFmtId="0" fontId="3" fillId="0" borderId="1" xfId="0" applyFont="1" applyBorder="1" applyAlignment="1">
      <alignment horizontal="center"/>
    </xf>
    <xf numFmtId="0" fontId="3" fillId="0" borderId="1" xfId="0" applyFont="1" applyBorder="1" applyAlignment="1">
      <alignment horizontal="left"/>
    </xf>
    <xf numFmtId="0" fontId="3" fillId="0" borderId="0" xfId="0" applyFont="1" applyAlignment="1">
      <alignment horizontal="left"/>
    </xf>
    <xf numFmtId="0" fontId="3" fillId="8" borderId="1" xfId="0" applyFont="1" applyFill="1" applyBorder="1" applyAlignment="1">
      <alignment horizontal="left"/>
    </xf>
    <xf numFmtId="0" fontId="8" fillId="0" borderId="0" xfId="0" applyFont="1"/>
    <xf numFmtId="0" fontId="0" fillId="0" borderId="4" xfId="0" applyBorder="1"/>
    <xf numFmtId="0" fontId="7" fillId="9" borderId="4" xfId="0" applyFont="1" applyFill="1" applyBorder="1" applyAlignment="1">
      <alignment horizontal="center" vertical="center" wrapText="1"/>
    </xf>
    <xf numFmtId="0" fontId="0" fillId="0" borderId="0" xfId="0" applyAlignment="1">
      <alignment vertical="center" wrapText="1"/>
    </xf>
    <xf numFmtId="165" fontId="0" fillId="0" borderId="4" xfId="1" applyNumberFormat="1" applyFont="1" applyBorder="1"/>
    <xf numFmtId="166" fontId="0" fillId="0" borderId="4" xfId="2" applyNumberFormat="1" applyFont="1" applyBorder="1"/>
    <xf numFmtId="0" fontId="0" fillId="0" borderId="4" xfId="0" applyBorder="1" applyAlignment="1">
      <alignment horizontal="center"/>
    </xf>
    <xf numFmtId="165" fontId="0" fillId="0" borderId="4" xfId="1" applyNumberFormat="1" applyFont="1" applyFill="1" applyBorder="1"/>
    <xf numFmtId="0" fontId="3" fillId="0" borderId="0" xfId="0" applyFont="1"/>
    <xf numFmtId="0" fontId="9" fillId="10" borderId="4" xfId="0" applyFont="1" applyFill="1" applyBorder="1" applyAlignment="1">
      <alignment horizontal="center" vertical="center"/>
    </xf>
    <xf numFmtId="0" fontId="9" fillId="11" borderId="4" xfId="0" applyFont="1" applyFill="1" applyBorder="1" applyAlignment="1">
      <alignment horizontal="center"/>
    </xf>
    <xf numFmtId="0" fontId="10" fillId="0" borderId="0" xfId="0" applyFont="1"/>
    <xf numFmtId="0" fontId="10" fillId="0" borderId="4" xfId="0" applyFont="1" applyBorder="1"/>
    <xf numFmtId="0" fontId="11" fillId="12" borderId="4" xfId="0" applyFont="1" applyFill="1" applyBorder="1" applyAlignment="1">
      <alignment horizontal="center"/>
    </xf>
    <xf numFmtId="0" fontId="12" fillId="0" borderId="0" xfId="0" applyFont="1"/>
    <xf numFmtId="0" fontId="0" fillId="0" borderId="5"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13" borderId="7" xfId="0" applyFill="1" applyBorder="1" applyAlignment="1">
      <alignment horizontal="center"/>
    </xf>
    <xf numFmtId="0" fontId="0" fillId="13" borderId="8" xfId="0" applyFill="1" applyBorder="1" applyAlignment="1">
      <alignment horizontal="center"/>
    </xf>
    <xf numFmtId="0" fontId="0" fillId="13" borderId="9" xfId="0" applyFill="1" applyBorder="1" applyAlignment="1">
      <alignment horizontal="center"/>
    </xf>
    <xf numFmtId="0" fontId="0" fillId="0" borderId="0" xfId="0" pivotButton="1"/>
    <xf numFmtId="0" fontId="0" fillId="0" borderId="0" xfId="0" applyAlignment="1">
      <alignment horizontal="left"/>
    </xf>
    <xf numFmtId="0" fontId="14" fillId="9" borderId="4" xfId="0" applyFont="1" applyFill="1" applyBorder="1" applyAlignment="1">
      <alignment horizontal="center" vertical="center"/>
    </xf>
    <xf numFmtId="0" fontId="15" fillId="0" borderId="4" xfId="0" applyFont="1" applyBorder="1"/>
    <xf numFmtId="0" fontId="13" fillId="0" borderId="4" xfId="0" applyFont="1" applyBorder="1" applyAlignment="1">
      <alignment vertical="center"/>
    </xf>
    <xf numFmtId="167" fontId="13" fillId="0" borderId="4" xfId="0" applyNumberFormat="1" applyFont="1" applyBorder="1" applyAlignment="1">
      <alignment vertical="center"/>
    </xf>
    <xf numFmtId="168" fontId="10" fillId="0" borderId="4" xfId="0" applyNumberFormat="1" applyFont="1" applyBorder="1"/>
    <xf numFmtId="169" fontId="10" fillId="0" borderId="4" xfId="0" applyNumberFormat="1" applyFont="1" applyBorder="1"/>
    <xf numFmtId="0" fontId="16" fillId="9" borderId="4" xfId="0" applyFont="1" applyFill="1" applyBorder="1" applyAlignment="1">
      <alignment vertical="center"/>
    </xf>
    <xf numFmtId="167" fontId="16" fillId="9" borderId="4" xfId="0" applyNumberFormat="1" applyFont="1" applyFill="1" applyBorder="1" applyAlignment="1">
      <alignment vertical="center"/>
    </xf>
    <xf numFmtId="168" fontId="16" fillId="9" borderId="4" xfId="0" applyNumberFormat="1" applyFont="1" applyFill="1" applyBorder="1" applyAlignment="1">
      <alignment vertical="center"/>
    </xf>
    <xf numFmtId="169" fontId="16" fillId="9" borderId="4" xfId="0" applyNumberFormat="1" applyFont="1" applyFill="1" applyBorder="1" applyAlignment="1">
      <alignment vertical="center"/>
    </xf>
    <xf numFmtId="0" fontId="17" fillId="9" borderId="4" xfId="0" applyFont="1" applyFill="1" applyBorder="1"/>
    <xf numFmtId="0" fontId="14" fillId="9" borderId="4" xfId="0" applyFont="1" applyFill="1" applyBorder="1" applyAlignment="1">
      <alignment horizontal="center" vertical="center" wrapText="1"/>
    </xf>
    <xf numFmtId="0" fontId="3" fillId="7" borderId="2" xfId="0" applyFont="1" applyFill="1" applyBorder="1" applyAlignment="1">
      <alignment horizontal="center"/>
    </xf>
    <xf numFmtId="0" fontId="4" fillId="0" borderId="3" xfId="0" applyFont="1" applyBorder="1"/>
    <xf numFmtId="0" fontId="3" fillId="0" borderId="2" xfId="0" applyFont="1" applyBorder="1" applyAlignment="1">
      <alignment horizontal="center"/>
    </xf>
  </cellXfs>
  <cellStyles count="3">
    <cellStyle name="Comma" xfId="1" builtinId="3"/>
    <cellStyle name="Normal" xfId="0" builtinId="0"/>
    <cellStyle name="Percent" xfId="2" builtinId="5"/>
  </cellStyles>
  <dxfs count="10">
    <dxf>
      <fill>
        <patternFill>
          <bgColor theme="8" tint="0.79998168889431442"/>
        </patternFill>
      </fill>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ill>
        <patternFill patternType="solid">
          <fgColor indexed="64"/>
          <bgColor theme="3" tint="4.9989318521683403E-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[porto excel.xlsx]Pivot table!PivotTable1</c:name>
    <c:fmtId val="6"/>
  </c:pivotSource>
  <c:chart>
    <c:title>
      <c:tx>
        <c:rich>
          <a:bodyPr rot="0" spcFirstLastPara="1" vertOverflow="ellipsis" vert="horz" wrap="square" anchor="ctr" anchorCtr="1"/>
          <a:lstStyle/>
          <a:p>
            <a:pPr>
              <a:defRPr sz="1000" b="1" i="0" u="none" strike="noStrike" kern="1200" cap="all" spc="50" baseline="0">
                <a:solidFill>
                  <a:sysClr val="windowText" lastClr="000000"/>
                </a:solidFill>
                <a:latin typeface="+mn-lt"/>
                <a:ea typeface="+mn-ea"/>
                <a:cs typeface="+mn-cs"/>
              </a:defRPr>
            </a:pPr>
            <a:r>
              <a:rPr lang="en-US" sz="1000" b="1">
                <a:solidFill>
                  <a:sysClr val="windowText" lastClr="000000"/>
                </a:solidFill>
              </a:rPr>
              <a:t>JUMLAH Penjualan KOPI</a:t>
            </a:r>
          </a:p>
        </c:rich>
      </c:tx>
      <c:overlay val="0"/>
      <c:spPr>
        <a:noFill/>
        <a:ln>
          <a:noFill/>
        </a:ln>
        <a:effectLst/>
      </c:spPr>
      <c:txPr>
        <a:bodyPr rot="0" spcFirstLastPara="1" vertOverflow="ellipsis" vert="horz" wrap="square" anchor="ctr" anchorCtr="1"/>
        <a:lstStyle/>
        <a:p>
          <a:pPr>
            <a:defRPr sz="1000" b="1" i="0" u="none" strike="noStrike" kern="1200" cap="all" spc="50" baseline="0">
              <a:solidFill>
                <a:sysClr val="windowText" lastClr="000000"/>
              </a:solidFill>
              <a:latin typeface="+mn-lt"/>
              <a:ea typeface="+mn-ea"/>
              <a:cs typeface="+mn-cs"/>
            </a:defRPr>
          </a:pPr>
          <a:endParaRPr lang="id-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'Pivot table'!$A$4:$A$7</c:f>
              <c:strCache>
                <c:ptCount val="4"/>
                <c:pt idx="0">
                  <c:v>Arabica</c:v>
                </c:pt>
                <c:pt idx="1">
                  <c:v>Excelsa</c:v>
                </c:pt>
                <c:pt idx="2">
                  <c:v>Liberica</c:v>
                </c:pt>
                <c:pt idx="3">
                  <c:v>Robusta</c:v>
                </c:pt>
              </c:strCache>
            </c:strRef>
          </c:cat>
          <c:val>
            <c:numRef>
              <c:f>'Pivot table'!$B$4:$B$7</c:f>
              <c:numCache>
                <c:formatCode>General</c:formatCode>
                <c:ptCount val="4"/>
                <c:pt idx="0">
                  <c:v>70</c:v>
                </c:pt>
                <c:pt idx="1">
                  <c:v>28</c:v>
                </c:pt>
                <c:pt idx="2">
                  <c:v>45</c:v>
                </c:pt>
                <c:pt idx="3">
                  <c:v>42</c:v>
                </c:pt>
              </c:numCache>
            </c:numRef>
          </c:val>
          <c:extLst>
            <c:ext xmlns:c16="http://schemas.microsoft.com/office/drawing/2014/chart" uri="{C3380CC4-5D6E-409C-BE32-E72D297353CC}">
              <c16:uniqueId val="{00000000-114C-4ABE-9B6A-E3C90734B2D4}"/>
            </c:ext>
          </c:extLst>
        </c:ser>
        <c:dLbls>
          <c:showLegendKey val="0"/>
          <c:showVal val="0"/>
          <c:showCatName val="0"/>
          <c:showSerName val="0"/>
          <c:showPercent val="0"/>
          <c:showBubbleSize val="0"/>
        </c:dLbls>
        <c:gapWidth val="150"/>
        <c:axId val="445473551"/>
        <c:axId val="445491855"/>
      </c:barChart>
      <c:catAx>
        <c:axId val="44547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45491855"/>
        <c:crosses val="autoZero"/>
        <c:auto val="1"/>
        <c:lblAlgn val="ctr"/>
        <c:lblOffset val="100"/>
        <c:noMultiLvlLbl val="0"/>
      </c:catAx>
      <c:valAx>
        <c:axId val="445491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4547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[porto excel.xlsx]Pivot table!PivotTable2</c:name>
    <c:fmtId val="10"/>
  </c:pivotSource>
  <c:chart>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b="1">
                <a:solidFill>
                  <a:sysClr val="windowText" lastClr="000000"/>
                </a:solidFill>
              </a:rPr>
              <a:t>Penjualan Kopi Berdasarkan Negara</a:t>
            </a:r>
            <a:endParaRPr lang="id-ID" sz="1000" b="1">
              <a:solidFill>
                <a:sysClr val="windowText" lastClr="000000"/>
              </a:solidFill>
            </a:endParaRPr>
          </a:p>
        </c:rich>
      </c:tx>
      <c:layout>
        <c:manualLayout>
          <c:xMode val="edge"/>
          <c:yMode val="edge"/>
          <c:x val="0.17611721611721612"/>
          <c:y val="4.1116005873715125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id-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2"/>
          </a:solidFill>
          <a:ln>
            <a:noFill/>
          </a:ln>
          <a:effectLst>
            <a:outerShdw blurRad="317500" algn="ctr" rotWithShape="0">
              <a:prstClr val="black">
                <a:alpha val="25000"/>
              </a:prstClr>
            </a:outerShdw>
          </a:effectLst>
        </c:spPr>
      </c:pivotFmt>
      <c:pivotFmt>
        <c:idx val="8"/>
        <c:spPr>
          <a:solidFill>
            <a:schemeClr val="accent3"/>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table'!$B$11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03F-4705-86CB-B720B70C7A2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03F-4705-86CB-B720B70C7A2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03F-4705-86CB-B720B70C7A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table'!$A$12:$A$14</c:f>
              <c:strCache>
                <c:ptCount val="3"/>
                <c:pt idx="0">
                  <c:v>Ireland</c:v>
                </c:pt>
                <c:pt idx="1">
                  <c:v>United Kingdom</c:v>
                </c:pt>
                <c:pt idx="2">
                  <c:v>United States</c:v>
                </c:pt>
              </c:strCache>
            </c:strRef>
          </c:cat>
          <c:val>
            <c:numRef>
              <c:f>'Pivot table'!$B$12:$B$14</c:f>
              <c:numCache>
                <c:formatCode>General</c:formatCode>
                <c:ptCount val="3"/>
                <c:pt idx="0">
                  <c:v>244.14999999999998</c:v>
                </c:pt>
                <c:pt idx="1">
                  <c:v>57.06</c:v>
                </c:pt>
                <c:pt idx="2">
                  <c:v>1797.2250000000001</c:v>
                </c:pt>
              </c:numCache>
            </c:numRef>
          </c:val>
          <c:extLst>
            <c:ext xmlns:c16="http://schemas.microsoft.com/office/drawing/2014/chart" uri="{C3380CC4-5D6E-409C-BE32-E72D297353CC}">
              <c16:uniqueId val="{00000006-903F-4705-86CB-B720B70C7A2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[porto excel.xlsx]Pivot table!PivotTable3</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Penjualan</a:t>
            </a:r>
            <a:r>
              <a:rPr lang="en-US" b="1" baseline="0">
                <a:solidFill>
                  <a:sysClr val="windowText" lastClr="000000"/>
                </a:solidFill>
              </a:rPr>
              <a:t> Kopi</a:t>
            </a:r>
            <a:endParaRPr lang="id-ID"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id-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table'!$A$25:$A$28</c:f>
              <c:strCache>
                <c:ptCount val="4"/>
                <c:pt idx="0">
                  <c:v>2019</c:v>
                </c:pt>
                <c:pt idx="1">
                  <c:v>2020</c:v>
                </c:pt>
                <c:pt idx="2">
                  <c:v>2021</c:v>
                </c:pt>
                <c:pt idx="3">
                  <c:v>2022</c:v>
                </c:pt>
              </c:strCache>
            </c:strRef>
          </c:cat>
          <c:val>
            <c:numRef>
              <c:f>'Pivot table'!$B$25:$B$28</c:f>
              <c:numCache>
                <c:formatCode>General</c:formatCode>
                <c:ptCount val="4"/>
                <c:pt idx="0">
                  <c:v>189.39500000000001</c:v>
                </c:pt>
                <c:pt idx="1">
                  <c:v>126.32499999999999</c:v>
                </c:pt>
                <c:pt idx="2">
                  <c:v>135.63999999999999</c:v>
                </c:pt>
                <c:pt idx="3">
                  <c:v>68.699999999999989</c:v>
                </c:pt>
              </c:numCache>
            </c:numRef>
          </c:val>
          <c:smooth val="0"/>
          <c:extLst>
            <c:ext xmlns:c16="http://schemas.microsoft.com/office/drawing/2014/chart" uri="{C3380CC4-5D6E-409C-BE32-E72D297353CC}">
              <c16:uniqueId val="{00000000-ED9D-45E8-93D1-554C89BE292B}"/>
            </c:ext>
          </c:extLst>
        </c:ser>
        <c:ser>
          <c:idx val="1"/>
          <c:order val="1"/>
          <c:tx>
            <c:strRef>
              <c:f>'Pivot table'!$C$23:$C$24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table'!$A$25:$A$28</c:f>
              <c:strCache>
                <c:ptCount val="4"/>
                <c:pt idx="0">
                  <c:v>2019</c:v>
                </c:pt>
                <c:pt idx="1">
                  <c:v>2020</c:v>
                </c:pt>
                <c:pt idx="2">
                  <c:v>2021</c:v>
                </c:pt>
                <c:pt idx="3">
                  <c:v>2022</c:v>
                </c:pt>
              </c:strCache>
            </c:strRef>
          </c:cat>
          <c:val>
            <c:numRef>
              <c:f>'Pivot table'!$C$25:$C$28</c:f>
              <c:numCache>
                <c:formatCode>General</c:formatCode>
                <c:ptCount val="4"/>
                <c:pt idx="0">
                  <c:v>104.5</c:v>
                </c:pt>
                <c:pt idx="1">
                  <c:v>214.23</c:v>
                </c:pt>
                <c:pt idx="2">
                  <c:v>27.5</c:v>
                </c:pt>
                <c:pt idx="3">
                  <c:v>29.16</c:v>
                </c:pt>
              </c:numCache>
            </c:numRef>
          </c:val>
          <c:smooth val="0"/>
          <c:extLst>
            <c:ext xmlns:c16="http://schemas.microsoft.com/office/drawing/2014/chart" uri="{C3380CC4-5D6E-409C-BE32-E72D297353CC}">
              <c16:uniqueId val="{00000001-ED9D-45E8-93D1-554C89BE292B}"/>
            </c:ext>
          </c:extLst>
        </c:ser>
        <c:ser>
          <c:idx val="2"/>
          <c:order val="2"/>
          <c:tx>
            <c:strRef>
              <c:f>'Pivot table'!$D$23:$D$24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table'!$A$25:$A$28</c:f>
              <c:strCache>
                <c:ptCount val="4"/>
                <c:pt idx="0">
                  <c:v>2019</c:v>
                </c:pt>
                <c:pt idx="1">
                  <c:v>2020</c:v>
                </c:pt>
                <c:pt idx="2">
                  <c:v>2021</c:v>
                </c:pt>
                <c:pt idx="3">
                  <c:v>2022</c:v>
                </c:pt>
              </c:strCache>
            </c:strRef>
          </c:cat>
          <c:val>
            <c:numRef>
              <c:f>'Pivot table'!$D$25:$D$28</c:f>
              <c:numCache>
                <c:formatCode>General</c:formatCode>
                <c:ptCount val="4"/>
                <c:pt idx="0">
                  <c:v>28.53</c:v>
                </c:pt>
                <c:pt idx="1">
                  <c:v>57.06</c:v>
                </c:pt>
                <c:pt idx="2">
                  <c:v>262.12</c:v>
                </c:pt>
                <c:pt idx="3">
                  <c:v>195.11999999999998</c:v>
                </c:pt>
              </c:numCache>
            </c:numRef>
          </c:val>
          <c:smooth val="0"/>
          <c:extLst>
            <c:ext xmlns:c16="http://schemas.microsoft.com/office/drawing/2014/chart" uri="{C3380CC4-5D6E-409C-BE32-E72D297353CC}">
              <c16:uniqueId val="{00000002-ED9D-45E8-93D1-554C89BE292B}"/>
            </c:ext>
          </c:extLst>
        </c:ser>
        <c:ser>
          <c:idx val="3"/>
          <c:order val="3"/>
          <c:tx>
            <c:strRef>
              <c:f>'Pivot table'!$E$23:$E$24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table'!$A$25:$A$28</c:f>
              <c:strCache>
                <c:ptCount val="4"/>
                <c:pt idx="0">
                  <c:v>2019</c:v>
                </c:pt>
                <c:pt idx="1">
                  <c:v>2020</c:v>
                </c:pt>
                <c:pt idx="2">
                  <c:v>2021</c:v>
                </c:pt>
                <c:pt idx="3">
                  <c:v>2022</c:v>
                </c:pt>
              </c:strCache>
            </c:strRef>
          </c:cat>
          <c:val>
            <c:numRef>
              <c:f>'Pivot table'!$E$25:$E$28</c:f>
              <c:numCache>
                <c:formatCode>General</c:formatCode>
                <c:ptCount val="4"/>
                <c:pt idx="0">
                  <c:v>134.17499999999998</c:v>
                </c:pt>
                <c:pt idx="1">
                  <c:v>155.59499999999997</c:v>
                </c:pt>
                <c:pt idx="2">
                  <c:v>206.20999999999998</c:v>
                </c:pt>
                <c:pt idx="3">
                  <c:v>164.17499999999998</c:v>
                </c:pt>
              </c:numCache>
            </c:numRef>
          </c:val>
          <c:smooth val="0"/>
          <c:extLst>
            <c:ext xmlns:c16="http://schemas.microsoft.com/office/drawing/2014/chart" uri="{C3380CC4-5D6E-409C-BE32-E72D297353CC}">
              <c16:uniqueId val="{00000003-ED9D-45E8-93D1-554C89BE292B}"/>
            </c:ext>
          </c:extLst>
        </c:ser>
        <c:dLbls>
          <c:showLegendKey val="0"/>
          <c:showVal val="0"/>
          <c:showCatName val="0"/>
          <c:showSerName val="0"/>
          <c:showPercent val="0"/>
          <c:showBubbleSize val="0"/>
        </c:dLbls>
        <c:marker val="1"/>
        <c:smooth val="0"/>
        <c:axId val="445484367"/>
        <c:axId val="445476463"/>
      </c:lineChart>
      <c:catAx>
        <c:axId val="44548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45476463"/>
        <c:crosses val="autoZero"/>
        <c:auto val="1"/>
        <c:lblAlgn val="ctr"/>
        <c:lblOffset val="100"/>
        <c:noMultiLvlLbl val="0"/>
      </c:catAx>
      <c:valAx>
        <c:axId val="445476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45484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[porto excel.xlsx]Pivot table!PivotTable4</c:name>
    <c:fmtId val="1"/>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table'!$B$18</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'Pivot table'!$A$19:$A$20</c:f>
              <c:strCache>
                <c:ptCount val="2"/>
                <c:pt idx="0">
                  <c:v>No</c:v>
                </c:pt>
                <c:pt idx="1">
                  <c:v>Yes</c:v>
                </c:pt>
              </c:strCache>
            </c:strRef>
          </c:cat>
          <c:val>
            <c:numRef>
              <c:f>'Pivot table'!$B$19:$B$20</c:f>
              <c:numCache>
                <c:formatCode>General</c:formatCode>
                <c:ptCount val="2"/>
                <c:pt idx="0">
                  <c:v>1299.2049999999999</c:v>
                </c:pt>
                <c:pt idx="1">
                  <c:v>799.22999999999968</c:v>
                </c:pt>
              </c:numCache>
            </c:numRef>
          </c:val>
          <c:extLst>
            <c:ext xmlns:c16="http://schemas.microsoft.com/office/drawing/2014/chart" uri="{C3380CC4-5D6E-409C-BE32-E72D297353CC}">
              <c16:uniqueId val="{00000000-BFCE-44FE-82DE-770CC6367CB9}"/>
            </c:ext>
          </c:extLst>
        </c:ser>
        <c:dLbls>
          <c:showLegendKey val="0"/>
          <c:showVal val="0"/>
          <c:showCatName val="0"/>
          <c:showSerName val="0"/>
          <c:showPercent val="0"/>
          <c:showBubbleSize val="0"/>
        </c:dLbls>
        <c:gapWidth val="326"/>
        <c:overlap val="-58"/>
        <c:axId val="2075972607"/>
        <c:axId val="2075951807"/>
      </c:barChart>
      <c:catAx>
        <c:axId val="207597260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075951807"/>
        <c:crosses val="autoZero"/>
        <c:auto val="1"/>
        <c:lblAlgn val="ctr"/>
        <c:lblOffset val="100"/>
        <c:noMultiLvlLbl val="0"/>
      </c:catAx>
      <c:valAx>
        <c:axId val="2075951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07597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4</xdr:col>
      <xdr:colOff>28575</xdr:colOff>
      <xdr:row>1</xdr:row>
      <xdr:rowOff>9525</xdr:rowOff>
    </xdr:from>
    <xdr:to>
      <xdr:col>6</xdr:col>
      <xdr:colOff>304800</xdr:colOff>
      <xdr:row>4</xdr:row>
      <xdr:rowOff>142875</xdr:rowOff>
    </xdr:to>
    <mc:AlternateContent xmlns:mc="http://schemas.openxmlformats.org/markup-compatibility/2006" xmlns:sle15="http://schemas.microsoft.com/office/drawing/2012/slicer">
      <mc:Choice Requires="sle15">
        <xdr:graphicFrame macro="">
          <xdr:nvGraphicFramePr>
            <xdr:cNvPr id="5" name="Jenis Kelamin">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microsoft.com/office/drawing/2010/slicer">
              <sle:slicer xmlns:sle="http://schemas.microsoft.com/office/drawing/2010/slicer" name="Jenis Kelamin"/>
            </a:graphicData>
          </a:graphic>
        </xdr:graphicFrame>
      </mc:Choice>
      <mc:Fallback xmlns="">
        <xdr:sp macro="" textlink="">
          <xdr:nvSpPr>
            <xdr:cNvPr id="0" name=""/>
            <xdr:cNvSpPr>
              <a:spLocks noTextEdit="1"/>
            </xdr:cNvSpPr>
          </xdr:nvSpPr>
          <xdr:spPr>
            <a:xfrm>
              <a:off x="4714875" y="190500"/>
              <a:ext cx="2038350" cy="676275"/>
            </a:xfrm>
            <a:prstGeom prst="rect">
              <a:avLst/>
            </a:prstGeom>
            <a:solidFill>
              <a:prstClr val="white"/>
            </a:solidFill>
            <a:ln w="1">
              <a:solidFill>
                <a:prstClr val="green"/>
              </a:solidFill>
            </a:ln>
          </xdr:spPr>
          <xdr:txBody>
            <a:bodyPr vertOverflow="clip" horzOverflow="clip"/>
            <a:lstStyle/>
            <a:p>
              <a:r>
                <a:rPr lang="id-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38100</xdr:colOff>
      <xdr:row>5</xdr:row>
      <xdr:rowOff>28575</xdr:rowOff>
    </xdr:from>
    <xdr:to>
      <xdr:col>6</xdr:col>
      <xdr:colOff>304800</xdr:colOff>
      <xdr:row>10</xdr:row>
      <xdr:rowOff>66675</xdr:rowOff>
    </xdr:to>
    <mc:AlternateContent xmlns:mc="http://schemas.openxmlformats.org/markup-compatibility/2006" xmlns:sle15="http://schemas.microsoft.com/office/drawing/2012/slicer">
      <mc:Choice Requires="sle15">
        <xdr:graphicFrame macro="">
          <xdr:nvGraphicFramePr>
            <xdr:cNvPr id="6" name="Domisili">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microsoft.com/office/drawing/2010/slicer">
              <sle:slicer xmlns:sle="http://schemas.microsoft.com/office/drawing/2010/slicer" name="Domisili"/>
            </a:graphicData>
          </a:graphic>
        </xdr:graphicFrame>
      </mc:Choice>
      <mc:Fallback xmlns="">
        <xdr:sp macro="" textlink="">
          <xdr:nvSpPr>
            <xdr:cNvPr id="0" name=""/>
            <xdr:cNvSpPr>
              <a:spLocks noTextEdit="1"/>
            </xdr:cNvSpPr>
          </xdr:nvSpPr>
          <xdr:spPr>
            <a:xfrm>
              <a:off x="4724400" y="933450"/>
              <a:ext cx="2028825" cy="942975"/>
            </a:xfrm>
            <a:prstGeom prst="rect">
              <a:avLst/>
            </a:prstGeom>
            <a:solidFill>
              <a:prstClr val="white"/>
            </a:solidFill>
            <a:ln w="1">
              <a:solidFill>
                <a:prstClr val="green"/>
              </a:solidFill>
            </a:ln>
          </xdr:spPr>
          <xdr:txBody>
            <a:bodyPr vertOverflow="clip" horzOverflow="clip"/>
            <a:lstStyle/>
            <a:p>
              <a:r>
                <a:rPr lang="id-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13607</xdr:colOff>
      <xdr:row>1</xdr:row>
      <xdr:rowOff>168727</xdr:rowOff>
    </xdr:from>
    <xdr:to>
      <xdr:col>6</xdr:col>
      <xdr:colOff>27215</xdr:colOff>
      <xdr:row>10</xdr:row>
      <xdr:rowOff>163285</xdr:rowOff>
    </xdr:to>
    <xdr:graphicFrame macro="">
      <xdr:nvGraphicFramePr>
        <xdr:cNvPr id="9" name="Chart 8">
          <a:extLst>
            <a:ext uri="{FF2B5EF4-FFF2-40B4-BE49-F238E27FC236}">
              <a16:creationId xmlns:a16="http://schemas.microsoft.com/office/drawing/2014/main" id="{00000000-0008-0000-09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215367</xdr:colOff>
      <xdr:row>2</xdr:row>
      <xdr:rowOff>17318</xdr:rowOff>
    </xdr:from>
    <xdr:to>
      <xdr:col>10</xdr:col>
      <xdr:colOff>60615</xdr:colOff>
      <xdr:row>12</xdr:row>
      <xdr:rowOff>44534</xdr:rowOff>
    </xdr:to>
    <xdr:graphicFrame macro="">
      <xdr:nvGraphicFramePr>
        <xdr:cNvPr id="10" name="Chart 9">
          <a:extLst>
            <a:ext uri="{FF2B5EF4-FFF2-40B4-BE49-F238E27FC236}">
              <a16:creationId xmlns:a16="http://schemas.microsoft.com/office/drawing/2014/main" id="{00000000-0008-0000-09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551708</xdr:colOff>
      <xdr:row>13</xdr:row>
      <xdr:rowOff>159944</xdr:rowOff>
    </xdr:from>
    <xdr:to>
      <xdr:col>12</xdr:col>
      <xdr:colOff>238125</xdr:colOff>
      <xdr:row>26</xdr:row>
      <xdr:rowOff>45274</xdr:rowOff>
    </xdr:to>
    <xdr:graphicFrame macro="">
      <xdr:nvGraphicFramePr>
        <xdr:cNvPr id="11" name="Chart 10">
          <a:extLst>
            <a:ext uri="{FF2B5EF4-FFF2-40B4-BE49-F238E27FC236}">
              <a16:creationId xmlns:a16="http://schemas.microsoft.com/office/drawing/2014/main" id="{00000000-0008-0000-09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259772</xdr:colOff>
      <xdr:row>2</xdr:row>
      <xdr:rowOff>27462</xdr:rowOff>
    </xdr:from>
    <xdr:to>
      <xdr:col>15</xdr:col>
      <xdr:colOff>256060</xdr:colOff>
      <xdr:row>10</xdr:row>
      <xdr:rowOff>34637</xdr:rowOff>
    </xdr:to>
    <xdr:graphicFrame macro="">
      <xdr:nvGraphicFramePr>
        <xdr:cNvPr id="13" name="Chart 12">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15.925595486115" createdVersion="7" refreshedVersion="7" minRefreshableVersion="3" recordCount="50" xr:uid="{712526EE-F6B7-4014-8C30-27217820E296}">
  <cacheSource type="worksheet">
    <worksheetSource ref="A1:M51" sheet="data"/>
  </cacheSource>
  <cacheFields count="15">
    <cacheField name="Order ID" numFmtId="0">
      <sharedItems/>
    </cacheField>
    <cacheField name="Order Date" numFmtId="167">
      <sharedItems containsSemiMixedTypes="0" containsNonDate="0" containsDate="1" containsString="0" minDate="2019-01-02T00:00:00" maxDate="2022-08-18T00:00:00" count="42">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sharedItems>
      <fieldGroup par="14" base="1">
        <rangePr groupBy="months" startDate="2019-01-02T00:00:00" endDate="2022-08-18T00:00:00"/>
        <groupItems count="14">
          <s v="&lt;02/01/2019"/>
          <s v="Jan"/>
          <s v="Feb"/>
          <s v="Mar"/>
          <s v="Apr"/>
          <s v="May"/>
          <s v="Jun"/>
          <s v="Jul"/>
          <s v="Aug"/>
          <s v="Sep"/>
          <s v="Oct"/>
          <s v="Nov"/>
          <s v="Dec"/>
          <s v="&gt;18/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Country" numFmtId="0">
      <sharedItems count="3">
        <s v="United States"/>
        <s v="Ireland"/>
        <s v="United Kingdom"/>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4.7549999999999999" maxValue="178.70999999999998"/>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Quarters" numFmtId="0" databaseField="0">
      <fieldGroup base="1">
        <rangePr groupBy="quarters" startDate="2019-01-02T00:00:00" endDate="2022-08-18T00:00:00"/>
        <groupItems count="6">
          <s v="&lt;02/01/2019"/>
          <s v="Qtr1"/>
          <s v="Qtr2"/>
          <s v="Qtr3"/>
          <s v="Qtr4"/>
          <s v="&gt;18/08/2022"/>
        </groupItems>
      </fieldGroup>
    </cacheField>
    <cacheField name="Years" numFmtId="0" databaseField="0">
      <fieldGroup base="1">
        <rangePr groupBy="years" startDate="2019-01-02T00:00:00" endDate="2022-08-18T00:00:00"/>
        <groupItems count="6">
          <s v="&lt;02/01/2019"/>
          <s v="2019"/>
          <s v="2020"/>
          <s v="2021"/>
          <s v="2022"/>
          <s v="&gt;18/08/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QEV-37451-860"/>
    <x v="0"/>
    <s v="17670-51384-MA"/>
    <s v="R-M-1"/>
    <n v="2"/>
    <s v="Aloisia Allner"/>
    <x v="0"/>
    <x v="0"/>
    <n v="9.9499999999999993"/>
    <n v="19.899999999999999"/>
    <x v="0"/>
    <x v="0"/>
    <x v="0"/>
  </r>
  <r>
    <s v="QEV-37451-860"/>
    <x v="0"/>
    <s v="17670-51384-MA"/>
    <s v="E-M-0.5"/>
    <n v="5"/>
    <s v="Aloisia Allner"/>
    <x v="0"/>
    <x v="1"/>
    <n v="8.25"/>
    <n v="41.25"/>
    <x v="1"/>
    <x v="0"/>
    <x v="0"/>
  </r>
  <r>
    <s v="FAA-43335-268"/>
    <x v="1"/>
    <s v="21125-22134-PX"/>
    <s v="A-L-1"/>
    <n v="1"/>
    <s v="Jami Redholes"/>
    <x v="0"/>
    <x v="0"/>
    <n v="12.95"/>
    <n v="12.95"/>
    <x v="2"/>
    <x v="1"/>
    <x v="0"/>
  </r>
  <r>
    <s v="KAC-83089-793"/>
    <x v="2"/>
    <s v="23806-46781-OU"/>
    <s v="E-M-1"/>
    <n v="2"/>
    <s v="Christoffer O' Shea"/>
    <x v="1"/>
    <x v="0"/>
    <n v="13.75"/>
    <n v="27.5"/>
    <x v="1"/>
    <x v="0"/>
    <x v="1"/>
  </r>
  <r>
    <s v="KAC-83089-793"/>
    <x v="2"/>
    <s v="23806-46781-OU"/>
    <s v="R-L-2.5"/>
    <n v="2"/>
    <s v="Christoffer O' Shea"/>
    <x v="1"/>
    <x v="2"/>
    <n v="27.484999999999996"/>
    <n v="54.969999999999992"/>
    <x v="0"/>
    <x v="1"/>
    <x v="1"/>
  </r>
  <r>
    <s v="CVP-18956-553"/>
    <x v="3"/>
    <s v="86561-91660-RB"/>
    <s v="L-D-1"/>
    <n v="3"/>
    <s v="Beryle Cottier"/>
    <x v="0"/>
    <x v="0"/>
    <n v="12.95"/>
    <n v="38.849999999999994"/>
    <x v="3"/>
    <x v="2"/>
    <x v="1"/>
  </r>
  <r>
    <s v="IPP-31994-879"/>
    <x v="4"/>
    <s v="65223-29612-CB"/>
    <s v="E-D-0.5"/>
    <n v="3"/>
    <s v="Shaylynn Lobe"/>
    <x v="0"/>
    <x v="1"/>
    <n v="7.29"/>
    <n v="21.87"/>
    <x v="1"/>
    <x v="2"/>
    <x v="0"/>
  </r>
  <r>
    <s v="SNZ-65340-705"/>
    <x v="5"/>
    <s v="21134-81676-FR"/>
    <s v="L-L-0.2"/>
    <n v="1"/>
    <s v="Melvin Wharfe"/>
    <x v="1"/>
    <x v="3"/>
    <n v="4.7549999999999999"/>
    <n v="4.7549999999999999"/>
    <x v="3"/>
    <x v="1"/>
    <x v="0"/>
  </r>
  <r>
    <s v="EZT-46571-659"/>
    <x v="6"/>
    <s v="03396-68805-ZC"/>
    <s v="R-M-0.5"/>
    <n v="3"/>
    <s v="Guthrey Petracci"/>
    <x v="0"/>
    <x v="1"/>
    <n v="5.97"/>
    <n v="17.91"/>
    <x v="0"/>
    <x v="0"/>
    <x v="1"/>
  </r>
  <r>
    <s v="NWQ-70061-912"/>
    <x v="0"/>
    <s v="61021-27840-ZN"/>
    <s v="R-M-0.5"/>
    <n v="1"/>
    <s v="Rodger Raven"/>
    <x v="0"/>
    <x v="1"/>
    <n v="5.97"/>
    <n v="5.97"/>
    <x v="0"/>
    <x v="0"/>
    <x v="1"/>
  </r>
  <r>
    <s v="BKK-47233-845"/>
    <x v="7"/>
    <s v="76239-90137-UQ"/>
    <s v="A-D-1"/>
    <n v="4"/>
    <s v="Ferrell Ferber"/>
    <x v="0"/>
    <x v="0"/>
    <n v="9.9499999999999993"/>
    <n v="39.799999999999997"/>
    <x v="2"/>
    <x v="2"/>
    <x v="1"/>
  </r>
  <r>
    <s v="VQR-01002-970"/>
    <x v="8"/>
    <s v="49315-21985-BB"/>
    <s v="E-L-2.5"/>
    <n v="5"/>
    <s v="Duky Phizackerly"/>
    <x v="0"/>
    <x v="2"/>
    <n v="34.154999999999994"/>
    <n v="170.77499999999998"/>
    <x v="1"/>
    <x v="1"/>
    <x v="0"/>
  </r>
  <r>
    <s v="SZW-48378-399"/>
    <x v="9"/>
    <s v="34136-36674-OM"/>
    <s v="R-M-1"/>
    <n v="5"/>
    <s v="Rosaleen Scholar"/>
    <x v="0"/>
    <x v="0"/>
    <n v="9.9499999999999993"/>
    <n v="49.75"/>
    <x v="0"/>
    <x v="0"/>
    <x v="1"/>
  </r>
  <r>
    <s v="ITA-87418-783"/>
    <x v="10"/>
    <s v="39396-12890-PE"/>
    <s v="R-D-2.5"/>
    <n v="2"/>
    <s v="Terence Vanyutin"/>
    <x v="0"/>
    <x v="2"/>
    <n v="20.584999999999997"/>
    <n v="41.169999999999995"/>
    <x v="0"/>
    <x v="2"/>
    <x v="1"/>
  </r>
  <r>
    <s v="GNZ-46006-527"/>
    <x v="11"/>
    <s v="95875-73336-RG"/>
    <s v="L-D-0.2"/>
    <n v="3"/>
    <s v="Patrice Trobe"/>
    <x v="0"/>
    <x v="3"/>
    <n v="3.8849999999999998"/>
    <n v="11.654999999999999"/>
    <x v="3"/>
    <x v="2"/>
    <x v="0"/>
  </r>
  <r>
    <s v="FYQ-78248-319"/>
    <x v="12"/>
    <s v="25473-43727-BY"/>
    <s v="R-M-2.5"/>
    <n v="5"/>
    <s v="Llywellyn Oscroft"/>
    <x v="0"/>
    <x v="2"/>
    <n v="22.884999999999998"/>
    <n v="114.42499999999998"/>
    <x v="0"/>
    <x v="0"/>
    <x v="1"/>
  </r>
  <r>
    <s v="VAU-44387-624"/>
    <x v="13"/>
    <s v="99643-51048-IQ"/>
    <s v="A-M-0.2"/>
    <n v="6"/>
    <s v="Minni Alabaster"/>
    <x v="0"/>
    <x v="3"/>
    <n v="3.375"/>
    <n v="20.25"/>
    <x v="2"/>
    <x v="0"/>
    <x v="1"/>
  </r>
  <r>
    <s v="RDW-33155-159"/>
    <x v="14"/>
    <s v="62173-15287-CU"/>
    <s v="A-L-1"/>
    <n v="6"/>
    <s v="Rhianon Broxup"/>
    <x v="0"/>
    <x v="0"/>
    <n v="12.95"/>
    <n v="77.699999999999989"/>
    <x v="2"/>
    <x v="1"/>
    <x v="1"/>
  </r>
  <r>
    <s v="TDZ-59011-211"/>
    <x v="15"/>
    <s v="57611-05522-ST"/>
    <s v="R-D-2.5"/>
    <n v="4"/>
    <s v="Pall Redford"/>
    <x v="1"/>
    <x v="2"/>
    <n v="20.584999999999997"/>
    <n v="82.339999999999989"/>
    <x v="0"/>
    <x v="2"/>
    <x v="0"/>
  </r>
  <r>
    <s v="IDU-25793-399"/>
    <x v="16"/>
    <s v="76664-37050-DT"/>
    <s v="A-M-0.2"/>
    <n v="5"/>
    <s v="Aurea Corradino"/>
    <x v="0"/>
    <x v="3"/>
    <n v="3.375"/>
    <n v="16.875"/>
    <x v="2"/>
    <x v="0"/>
    <x v="0"/>
  </r>
  <r>
    <s v="IDU-25793-399"/>
    <x v="16"/>
    <s v="76664-37050-DT"/>
    <s v="E-D-0.2"/>
    <n v="4"/>
    <s v="Aurea Corradino"/>
    <x v="0"/>
    <x v="3"/>
    <n v="3.645"/>
    <n v="14.58"/>
    <x v="1"/>
    <x v="2"/>
    <x v="0"/>
  </r>
  <r>
    <s v="NUO-20013-488"/>
    <x v="16"/>
    <s v="03090-88267-BQ"/>
    <s v="A-D-0.2"/>
    <n v="6"/>
    <s v="Avrit Davidowsky"/>
    <x v="0"/>
    <x v="3"/>
    <n v="2.9849999999999999"/>
    <n v="17.91"/>
    <x v="2"/>
    <x v="2"/>
    <x v="1"/>
  </r>
  <r>
    <s v="UQU-65630-479"/>
    <x v="17"/>
    <s v="37651-47492-NC"/>
    <s v="R-M-2.5"/>
    <n v="4"/>
    <s v="Annabel Antuk"/>
    <x v="0"/>
    <x v="2"/>
    <n v="22.884999999999998"/>
    <n v="91.539999999999992"/>
    <x v="0"/>
    <x v="0"/>
    <x v="0"/>
  </r>
  <r>
    <s v="FEO-11834-332"/>
    <x v="18"/>
    <s v="95399-57205-HI"/>
    <s v="A-D-0.2"/>
    <n v="4"/>
    <s v="Iorgo Kleinert"/>
    <x v="0"/>
    <x v="3"/>
    <n v="2.9849999999999999"/>
    <n v="11.94"/>
    <x v="2"/>
    <x v="2"/>
    <x v="0"/>
  </r>
  <r>
    <s v="TKY-71558-096"/>
    <x v="19"/>
    <s v="24010-66714-HW"/>
    <s v="A-M-1"/>
    <n v="1"/>
    <s v="Chrisy Blofeld"/>
    <x v="0"/>
    <x v="0"/>
    <n v="11.25"/>
    <n v="11.25"/>
    <x v="2"/>
    <x v="0"/>
    <x v="1"/>
  </r>
  <r>
    <s v="OXY-65322-253"/>
    <x v="20"/>
    <s v="07591-92789-UA"/>
    <s v="E-M-0.2"/>
    <n v="3"/>
    <s v="Culley Farris"/>
    <x v="0"/>
    <x v="3"/>
    <n v="4.125"/>
    <n v="12.375"/>
    <x v="1"/>
    <x v="0"/>
    <x v="0"/>
  </r>
  <r>
    <s v="EVP-43500-491"/>
    <x v="21"/>
    <s v="49231-44455-IC"/>
    <s v="A-M-0.5"/>
    <n v="4"/>
    <s v="Selene Shales"/>
    <x v="0"/>
    <x v="1"/>
    <n v="6.75"/>
    <n v="27"/>
    <x v="2"/>
    <x v="0"/>
    <x v="0"/>
  </r>
  <r>
    <s v="WAG-26945-689"/>
    <x v="22"/>
    <s v="50124-88608-EO"/>
    <s v="A-M-0.2"/>
    <n v="5"/>
    <s v="Vivie Danneil"/>
    <x v="1"/>
    <x v="3"/>
    <n v="3.375"/>
    <n v="16.875"/>
    <x v="2"/>
    <x v="0"/>
    <x v="1"/>
  </r>
  <r>
    <s v="CHE-78995-767"/>
    <x v="23"/>
    <s v="00888-74814-UZ"/>
    <s v="A-D-0.5"/>
    <n v="3"/>
    <s v="Theresita Newbury"/>
    <x v="1"/>
    <x v="1"/>
    <n v="5.97"/>
    <n v="17.91"/>
    <x v="2"/>
    <x v="2"/>
    <x v="1"/>
  </r>
  <r>
    <s v="RYZ-14633-602"/>
    <x v="21"/>
    <s v="14158-30713-OB"/>
    <s v="A-D-1"/>
    <n v="4"/>
    <s v="Mozelle Calcutt"/>
    <x v="1"/>
    <x v="0"/>
    <n v="9.9499999999999993"/>
    <n v="39.799999999999997"/>
    <x v="2"/>
    <x v="2"/>
    <x v="0"/>
  </r>
  <r>
    <s v="WOQ-36015-429"/>
    <x v="24"/>
    <s v="51427-89175-QJ"/>
    <s v="L-M-0.2"/>
    <n v="5"/>
    <s v="Adrian Swaine"/>
    <x v="0"/>
    <x v="3"/>
    <n v="4.3650000000000002"/>
    <n v="21.825000000000003"/>
    <x v="3"/>
    <x v="0"/>
    <x v="1"/>
  </r>
  <r>
    <s v="WOQ-36015-429"/>
    <x v="24"/>
    <s v="51427-89175-QJ"/>
    <s v="A-D-0.5"/>
    <n v="6"/>
    <s v="Adrian Swaine"/>
    <x v="0"/>
    <x v="1"/>
    <n v="5.97"/>
    <n v="35.82"/>
    <x v="2"/>
    <x v="2"/>
    <x v="1"/>
  </r>
  <r>
    <s v="WOQ-36015-429"/>
    <x v="24"/>
    <s v="51427-89175-QJ"/>
    <s v="L-M-0.5"/>
    <n v="6"/>
    <s v="Adrian Swaine"/>
    <x v="0"/>
    <x v="1"/>
    <n v="8.73"/>
    <n v="52.38"/>
    <x v="3"/>
    <x v="0"/>
    <x v="1"/>
  </r>
  <r>
    <s v="SCT-60553-454"/>
    <x v="25"/>
    <s v="39123-12846-YJ"/>
    <s v="L-L-0.2"/>
    <n v="5"/>
    <s v="Gallard Gatheral"/>
    <x v="0"/>
    <x v="3"/>
    <n v="4.7549999999999999"/>
    <n v="23.774999999999999"/>
    <x v="3"/>
    <x v="1"/>
    <x v="1"/>
  </r>
  <r>
    <s v="GFK-52063-244"/>
    <x v="26"/>
    <s v="44981-99666-XB"/>
    <s v="L-L-0.5"/>
    <n v="6"/>
    <s v="Una Welberry"/>
    <x v="2"/>
    <x v="1"/>
    <n v="9.51"/>
    <n v="57.06"/>
    <x v="3"/>
    <x v="1"/>
    <x v="0"/>
  </r>
  <r>
    <s v="AMM-79521-378"/>
    <x v="27"/>
    <s v="24825-51803-CQ"/>
    <s v="A-D-0.5"/>
    <n v="6"/>
    <s v="Faber Eilhart"/>
    <x v="0"/>
    <x v="1"/>
    <n v="5.97"/>
    <n v="35.82"/>
    <x v="2"/>
    <x v="2"/>
    <x v="1"/>
  </r>
  <r>
    <s v="QUQ-90580-772"/>
    <x v="28"/>
    <s v="77634-13918-GJ"/>
    <s v="L-M-0.2"/>
    <n v="2"/>
    <s v="Zorina Ponting"/>
    <x v="0"/>
    <x v="3"/>
    <n v="4.3650000000000002"/>
    <n v="8.73"/>
    <x v="3"/>
    <x v="0"/>
    <x v="1"/>
  </r>
  <r>
    <s v="LGD-24408-274"/>
    <x v="29"/>
    <s v="13694-25001-LX"/>
    <s v="L-L-0.5"/>
    <n v="3"/>
    <s v="Silvio Strase"/>
    <x v="0"/>
    <x v="1"/>
    <n v="9.51"/>
    <n v="28.53"/>
    <x v="3"/>
    <x v="1"/>
    <x v="1"/>
  </r>
  <r>
    <s v="HCT-95608-959"/>
    <x v="30"/>
    <s v="08523-01791-TI"/>
    <s v="R-M-2.5"/>
    <n v="5"/>
    <s v="Dorie de la Tremoille"/>
    <x v="0"/>
    <x v="2"/>
    <n v="22.884999999999998"/>
    <n v="114.42499999999998"/>
    <x v="0"/>
    <x v="0"/>
    <x v="1"/>
  </r>
  <r>
    <s v="OFX-99147-470"/>
    <x v="31"/>
    <s v="49860-68865-AB"/>
    <s v="R-M-1"/>
    <n v="6"/>
    <s v="Hy Zanetto"/>
    <x v="0"/>
    <x v="0"/>
    <n v="9.9499999999999993"/>
    <n v="59.699999999999996"/>
    <x v="0"/>
    <x v="0"/>
    <x v="0"/>
  </r>
  <r>
    <s v="LUO-37559-016"/>
    <x v="32"/>
    <s v="21240-83132-SP"/>
    <s v="L-M-1"/>
    <n v="3"/>
    <s v="Jessica McNess"/>
    <x v="0"/>
    <x v="0"/>
    <n v="14.55"/>
    <n v="43.650000000000006"/>
    <x v="3"/>
    <x v="0"/>
    <x v="1"/>
  </r>
  <r>
    <s v="XWC-20610-167"/>
    <x v="33"/>
    <s v="08350-81623-TF"/>
    <s v="E-D-0.2"/>
    <n v="2"/>
    <s v="Lorenzo Yeoland"/>
    <x v="0"/>
    <x v="3"/>
    <n v="3.645"/>
    <n v="7.29"/>
    <x v="1"/>
    <x v="2"/>
    <x v="0"/>
  </r>
  <r>
    <s v="GPU-79113-136"/>
    <x v="34"/>
    <s v="73284-01385-SJ"/>
    <s v="R-D-0.2"/>
    <n v="3"/>
    <s v="Abigail Tolworthy"/>
    <x v="0"/>
    <x v="3"/>
    <n v="2.6849999999999996"/>
    <n v="8.0549999999999997"/>
    <x v="0"/>
    <x v="2"/>
    <x v="0"/>
  </r>
  <r>
    <s v="ULR-52653-960"/>
    <x v="35"/>
    <s v="04152-34436-IE"/>
    <s v="L-L-2.5"/>
    <n v="2"/>
    <s v="Maurie Bartol"/>
    <x v="0"/>
    <x v="2"/>
    <n v="36.454999999999998"/>
    <n v="72.91"/>
    <x v="3"/>
    <x v="1"/>
    <x v="1"/>
  </r>
  <r>
    <s v="HPI-42308-142"/>
    <x v="36"/>
    <s v="06631-86965-XP"/>
    <s v="E-M-0.5"/>
    <n v="2"/>
    <s v="Olag Baudassi"/>
    <x v="0"/>
    <x v="1"/>
    <n v="8.25"/>
    <n v="16.5"/>
    <x v="1"/>
    <x v="0"/>
    <x v="0"/>
  </r>
  <r>
    <s v="XHI-30227-581"/>
    <x v="37"/>
    <s v="54619-08558-ZU"/>
    <s v="L-D-2.5"/>
    <n v="6"/>
    <s v="Petey Kingsbury"/>
    <x v="0"/>
    <x v="2"/>
    <n v="29.784999999999997"/>
    <n v="178.70999999999998"/>
    <x v="3"/>
    <x v="2"/>
    <x v="1"/>
  </r>
  <r>
    <s v="DJH-05202-380"/>
    <x v="38"/>
    <s v="85589-17020-CX"/>
    <s v="E-M-2.5"/>
    <n v="2"/>
    <s v="Donna Baskeyfied"/>
    <x v="0"/>
    <x v="2"/>
    <n v="31.624999999999996"/>
    <n v="63.249999999999993"/>
    <x v="1"/>
    <x v="0"/>
    <x v="0"/>
  </r>
  <r>
    <s v="VMW-26889-781"/>
    <x v="39"/>
    <s v="36078-91009-WU"/>
    <s v="A-L-0.2"/>
    <n v="2"/>
    <s v="Arda Curley"/>
    <x v="0"/>
    <x v="3"/>
    <n v="3.8849999999999998"/>
    <n v="7.77"/>
    <x v="2"/>
    <x v="1"/>
    <x v="0"/>
  </r>
  <r>
    <s v="DBU-81099-586"/>
    <x v="40"/>
    <s v="15770-27099-GX"/>
    <s v="A-D-2.5"/>
    <n v="4"/>
    <s v="Raynor McGilvary"/>
    <x v="0"/>
    <x v="2"/>
    <n v="22.884999999999998"/>
    <n v="91.539999999999992"/>
    <x v="2"/>
    <x v="2"/>
    <x v="1"/>
  </r>
  <r>
    <s v="PQA-54820-810"/>
    <x v="41"/>
    <s v="91460-04823-BX"/>
    <s v="A-L-1"/>
    <n v="3"/>
    <s v="Isis Pikett"/>
    <x v="0"/>
    <x v="0"/>
    <n v="12.95"/>
    <n v="38.849999999999994"/>
    <x v="2"/>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154752-EC5A-4690-87B8-3B12DD1E5FD7}"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location ref="A3:B7" firstHeaderRow="1" firstDataRow="1" firstDataCol="1"/>
  <pivotFields count="15">
    <pivotField showAll="0"/>
    <pivotField numFmtId="167"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numFmtId="168" showAll="0"/>
    <pivotField numFmtId="169" showAll="0"/>
    <pivotField numFmtId="169" showAll="0"/>
    <pivotField axis="axisRow" showAll="0">
      <items count="5">
        <item x="2"/>
        <item x="1"/>
        <item x="3"/>
        <item x="0"/>
        <item t="default"/>
      </items>
    </pivotField>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10"/>
  </rowFields>
  <rowItems count="4">
    <i>
      <x/>
    </i>
    <i>
      <x v="1"/>
    </i>
    <i>
      <x v="2"/>
    </i>
    <i>
      <x v="3"/>
    </i>
  </rowItems>
  <colItems count="1">
    <i/>
  </colItems>
  <dataFields count="1">
    <dataField name="Sum of Quantity" fld="4" baseField="0" baseItem="0"/>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BED9A6-6BB3-488A-BAEB-25BCAB071749}"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
  <location ref="A18:B20" firstHeaderRow="1" firstDataRow="1" firstDataCol="1"/>
  <pivotFields count="15">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4">
        <item x="1"/>
        <item x="2"/>
        <item x="0"/>
        <item t="default"/>
      </items>
    </pivotField>
    <pivotField numFmtId="168" showAll="0">
      <items count="5">
        <item x="3"/>
        <item x="1"/>
        <item x="0"/>
        <item x="2"/>
        <item t="default"/>
      </items>
    </pivotField>
    <pivotField numFmtId="169" showAll="0"/>
    <pivotField dataField="1" numFmtId="169" showAll="0"/>
    <pivotField showAll="0">
      <items count="5">
        <item x="2"/>
        <item x="1"/>
        <item x="3"/>
        <item x="0"/>
        <item t="default"/>
      </items>
    </pivotField>
    <pivotField showAll="0">
      <items count="4">
        <item x="2"/>
        <item x="1"/>
        <item x="0"/>
        <item t="default"/>
      </items>
    </pivotField>
    <pivotField axis="axisRow" showAll="0">
      <items count="3">
        <item x="1"/>
        <item x="0"/>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2">
    <i>
      <x/>
    </i>
    <i>
      <x v="1"/>
    </i>
  </rowItems>
  <colItems count="1">
    <i/>
  </colItems>
  <dataFields count="1">
    <dataField name="Sum of Sales" fld="9"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9758A7-2E4D-4516-AC71-6A6063FBDD04}"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23:E28" firstHeaderRow="1" firstDataRow="2" firstDataCol="1"/>
  <pivotFields count="15">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4">
        <item x="1"/>
        <item x="2"/>
        <item x="0"/>
        <item t="default"/>
      </items>
    </pivotField>
    <pivotField numFmtId="168" showAll="0"/>
    <pivotField numFmtId="169" showAll="0"/>
    <pivotField dataField="1" numFmtId="169" showAll="0"/>
    <pivotField axis="axisCol" showAll="0">
      <items count="5">
        <item x="2"/>
        <item x="1"/>
        <item x="3"/>
        <item x="0"/>
        <item t="default"/>
      </items>
    </pivotField>
    <pivotField showAll="0"/>
    <pivotField showAll="0"/>
    <pivotField showAll="0">
      <items count="7">
        <item sd="0" x="0"/>
        <item sd="0" x="1"/>
        <item sd="0" x="2"/>
        <item sd="0" x="3"/>
        <item sd="0" x="4"/>
        <item sd="0" x="5"/>
        <item t="default"/>
      </items>
    </pivotField>
    <pivotField axis="axisRow" showAll="0">
      <items count="7">
        <item sd="0" x="0"/>
        <item x="1"/>
        <item sd="0" x="2"/>
        <item sd="0" x="3"/>
        <item sd="0" x="4"/>
        <item sd="0" x="5"/>
        <item t="default"/>
      </items>
    </pivotField>
  </pivotFields>
  <rowFields count="1">
    <field x="14"/>
  </rowFields>
  <rowItems count="4">
    <i>
      <x v="1"/>
    </i>
    <i>
      <x v="2"/>
    </i>
    <i>
      <x v="3"/>
    </i>
    <i>
      <x v="4"/>
    </i>
  </rowItems>
  <colFields count="1">
    <field x="10"/>
  </colFields>
  <colItems count="4">
    <i>
      <x/>
    </i>
    <i>
      <x v="1"/>
    </i>
    <i>
      <x v="2"/>
    </i>
    <i>
      <x v="3"/>
    </i>
  </colItems>
  <dataFields count="1">
    <dataField name="Sum of Sales" fld="9" baseField="0" baseItem="0"/>
  </dataFields>
  <chartFormats count="4">
    <chartFormat chart="4" format="16" series="1">
      <pivotArea type="data" outline="0" fieldPosition="0">
        <references count="2">
          <reference field="4294967294" count="1" selected="0">
            <x v="0"/>
          </reference>
          <reference field="10" count="1" selected="0">
            <x v="0"/>
          </reference>
        </references>
      </pivotArea>
    </chartFormat>
    <chartFormat chart="4" format="17" series="1">
      <pivotArea type="data" outline="0" fieldPosition="0">
        <references count="2">
          <reference field="4294967294" count="1" selected="0">
            <x v="0"/>
          </reference>
          <reference field="10" count="1" selected="0">
            <x v="1"/>
          </reference>
        </references>
      </pivotArea>
    </chartFormat>
    <chartFormat chart="4" format="18" series="1">
      <pivotArea type="data" outline="0" fieldPosition="0">
        <references count="2">
          <reference field="4294967294" count="1" selected="0">
            <x v="0"/>
          </reference>
          <reference field="10" count="1" selected="0">
            <x v="2"/>
          </reference>
        </references>
      </pivotArea>
    </chartFormat>
    <chartFormat chart="4" format="19"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C8B10B-1FC1-43D1-B0FC-6EA8A9ADED4C}"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2">
  <location ref="A11:B14" firstHeaderRow="1" firstDataRow="1" firstDataCol="1"/>
  <pivotFields count="15">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4">
        <item x="1"/>
        <item x="2"/>
        <item x="0"/>
        <item t="default"/>
      </items>
    </pivotField>
    <pivotField numFmtId="168" showAll="0"/>
    <pivotField numFmtId="169" showAll="0"/>
    <pivotField dataField="1" numFmtId="169" showAll="0"/>
    <pivotField showAll="0">
      <items count="5">
        <item x="2"/>
        <item x="1"/>
        <item x="3"/>
        <item x="0"/>
        <item t="default"/>
      </items>
    </pivotField>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6"/>
  </rowFields>
  <rowItems count="3">
    <i>
      <x/>
    </i>
    <i>
      <x v="1"/>
    </i>
    <i>
      <x v="2"/>
    </i>
  </rowItems>
  <colItems count="1">
    <i/>
  </colItems>
  <dataFields count="1">
    <dataField name="Sum of Sales" fld="9" baseField="0" baseItem="0"/>
  </dataFields>
  <chartFormats count="4">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6" count="1" selected="0">
            <x v="0"/>
          </reference>
        </references>
      </pivotArea>
    </chartFormat>
    <chartFormat chart="10" format="15">
      <pivotArea type="data" outline="0" fieldPosition="0">
        <references count="2">
          <reference field="4294967294" count="1" selected="0">
            <x v="0"/>
          </reference>
          <reference field="6" count="1" selected="0">
            <x v="1"/>
          </reference>
        </references>
      </pivotArea>
    </chartFormat>
    <chartFormat chart="10" format="16">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Kelamin" xr10:uid="{5298BF51-74E0-472E-976E-D44BA6109685}" sourceName="Jenis Kelamin">
  <extLst>
    <x:ext xmlns:x15="http://schemas.microsoft.com/office/spreadsheetml/2010/11/main" uri="{2F2917AC-EB37-4324-AD4E-5DD8C200BD13}">
      <x15:tableSlicerCache tableId="4"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misili" xr10:uid="{1828A208-1471-4834-8DA8-A23ACFC37290}" sourceName="Domisili">
  <extLst>
    <x:ext xmlns:x15="http://schemas.microsoft.com/office/spreadsheetml/2010/11/main" uri="{2F2917AC-EB37-4324-AD4E-5DD8C200BD13}">
      <x15:tableSlicerCache tableId="4"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 Kelamin" xr10:uid="{0F5F15F9-DC43-4906-8556-A8C107FD0FE0}" cache="Slicer_Jenis_Kelamin" caption="Jenis Kelamin" columnCount="2" style="SlicerStyleLight5" rowHeight="241300"/>
  <slicer name="Domisili" xr10:uid="{A8DAD064-4E57-4BDD-ADD1-1C5EEB9C6B74}" cache="Slicer_Domisili" caption="Domisili" columnCount="2"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462049-6A50-4120-9B0F-6B809C9240D1}" name="Table4" displayName="Table4" ref="A2:D12" totalsRowShown="0" headerRowDxfId="9" dataDxfId="7" headerRowBorderDxfId="8" tableBorderDxfId="6" totalsRowBorderDxfId="5">
  <autoFilter ref="A2:D12" xr:uid="{C4462049-6A50-4120-9B0F-6B809C9240D1}"/>
  <tableColumns count="4">
    <tableColumn id="1" xr3:uid="{E06734F9-8638-4479-8FAA-C2578670FCBB}" name="No. ID" dataDxfId="4"/>
    <tableColumn id="2" xr3:uid="{73F8D9B0-A828-493F-99F2-FDF0B26B6343}" name="Nama Customer" dataDxfId="3"/>
    <tableColumn id="3" xr3:uid="{122D7E86-0B33-4F5A-B952-85DD3C18C885}" name="Jenis Kelamin" dataDxfId="2"/>
    <tableColumn id="4" xr3:uid="{AD8CB3B7-CBCE-4DFE-AE2C-34DEF730803F}" name="Domisili" data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1000"/>
  <sheetViews>
    <sheetView showGridLines="0" workbookViewId="0">
      <selection activeCell="B1" sqref="B1:F11"/>
    </sheetView>
  </sheetViews>
  <sheetFormatPr defaultColWidth="12.625" defaultRowHeight="15" customHeight="1"/>
  <cols>
    <col min="1" max="1" width="39.375" bestFit="1" customWidth="1"/>
    <col min="2" max="2" width="14.125" bestFit="1" customWidth="1"/>
    <col min="3" max="3" width="11.875" bestFit="1" customWidth="1"/>
    <col min="4" max="4" width="15.75" bestFit="1" customWidth="1"/>
    <col min="5" max="5" width="11" customWidth="1"/>
    <col min="6" max="6" width="10.125" bestFit="1" customWidth="1"/>
    <col min="7" max="7" width="13.25" customWidth="1"/>
    <col min="8" max="8" width="13.875" customWidth="1"/>
    <col min="9" max="9" width="8.625" customWidth="1"/>
    <col min="10" max="10" width="14.25" customWidth="1"/>
    <col min="11" max="11" width="15.875" customWidth="1"/>
    <col min="12" max="26" width="8.625" customWidth="1"/>
  </cols>
  <sheetData>
    <row r="1" spans="1:11" ht="17.25" customHeight="1">
      <c r="A1" s="1" t="s">
        <v>0</v>
      </c>
      <c r="B1" s="1" t="s">
        <v>1</v>
      </c>
      <c r="C1" s="1" t="s">
        <v>2</v>
      </c>
      <c r="D1" s="1" t="s">
        <v>3</v>
      </c>
      <c r="E1" s="1" t="s">
        <v>4</v>
      </c>
      <c r="F1" s="1" t="s">
        <v>5</v>
      </c>
      <c r="G1" s="1" t="s">
        <v>6</v>
      </c>
      <c r="H1" s="1" t="s">
        <v>7</v>
      </c>
      <c r="J1" s="2" t="s">
        <v>8</v>
      </c>
    </row>
    <row r="2" spans="1:11" ht="14.25">
      <c r="A2" s="3" t="s">
        <v>9</v>
      </c>
      <c r="B2" s="3" t="s">
        <v>10</v>
      </c>
      <c r="C2" s="4">
        <v>1000000</v>
      </c>
      <c r="D2" s="4">
        <v>250000</v>
      </c>
      <c r="E2" s="4">
        <v>800000</v>
      </c>
      <c r="F2" s="4">
        <f>SUM(C2:E2)</f>
        <v>2050000</v>
      </c>
      <c r="G2" s="4">
        <f>AVERAGE(C2:E2)</f>
        <v>683333.33333333337</v>
      </c>
      <c r="H2" s="3" t="str">
        <f>IF(G2&gt;1000000,"Capai","Tidak Capai")</f>
        <v>Tidak Capai</v>
      </c>
      <c r="J2" s="5" t="s">
        <v>11</v>
      </c>
      <c r="K2" s="3" t="s">
        <v>12</v>
      </c>
    </row>
    <row r="3" spans="1:11" ht="14.25">
      <c r="A3" s="3" t="s">
        <v>13</v>
      </c>
      <c r="B3" s="3" t="s">
        <v>14</v>
      </c>
      <c r="C3" s="4">
        <v>2500000</v>
      </c>
      <c r="D3" s="4">
        <v>1500000</v>
      </c>
      <c r="E3" s="4">
        <v>200000</v>
      </c>
      <c r="F3" s="4">
        <f t="shared" ref="F3:F11" si="0">SUM(C3:E3)</f>
        <v>4200000</v>
      </c>
      <c r="G3" s="4">
        <f t="shared" ref="G3:G11" si="1">AVERAGE(C3:E3)</f>
        <v>1400000</v>
      </c>
      <c r="H3" s="3" t="str">
        <f t="shared" ref="H3:H11" si="2">IF(G3&gt;1000000,"Capai","Tidak Capai")</f>
        <v>Capai</v>
      </c>
      <c r="J3" s="6" t="s">
        <v>15</v>
      </c>
      <c r="K3" s="3" t="s">
        <v>16</v>
      </c>
    </row>
    <row r="4" spans="1:11" ht="14.25">
      <c r="A4" s="3" t="s">
        <v>17</v>
      </c>
      <c r="B4" s="3" t="s">
        <v>18</v>
      </c>
      <c r="C4" s="4">
        <v>580000</v>
      </c>
      <c r="D4" s="4">
        <v>290000</v>
      </c>
      <c r="E4" s="4">
        <v>2500000</v>
      </c>
      <c r="F4" s="4">
        <f t="shared" si="0"/>
        <v>3370000</v>
      </c>
      <c r="G4" s="4">
        <f t="shared" si="1"/>
        <v>1123333.3333333333</v>
      </c>
      <c r="H4" s="3" t="str">
        <f t="shared" si="2"/>
        <v>Capai</v>
      </c>
    </row>
    <row r="5" spans="1:11" ht="14.25">
      <c r="A5" s="3" t="s">
        <v>19</v>
      </c>
      <c r="B5" s="3" t="s">
        <v>20</v>
      </c>
      <c r="C5" s="4">
        <v>2500000</v>
      </c>
      <c r="D5" s="4">
        <v>980000</v>
      </c>
      <c r="E5" s="4">
        <v>580000</v>
      </c>
      <c r="F5" s="4">
        <f t="shared" si="0"/>
        <v>4060000</v>
      </c>
      <c r="G5" s="4">
        <f t="shared" si="1"/>
        <v>1353333.3333333333</v>
      </c>
      <c r="H5" s="3" t="str">
        <f t="shared" si="2"/>
        <v>Capai</v>
      </c>
    </row>
    <row r="6" spans="1:11" ht="14.25">
      <c r="A6" s="3" t="s">
        <v>21</v>
      </c>
      <c r="B6" s="3" t="s">
        <v>22</v>
      </c>
      <c r="C6" s="4">
        <v>250000</v>
      </c>
      <c r="D6" s="4">
        <v>980000</v>
      </c>
      <c r="E6" s="4">
        <v>2500000</v>
      </c>
      <c r="F6" s="4">
        <f t="shared" si="0"/>
        <v>3730000</v>
      </c>
      <c r="G6" s="4">
        <f t="shared" si="1"/>
        <v>1243333.3333333333</v>
      </c>
      <c r="H6" s="3" t="str">
        <f t="shared" si="2"/>
        <v>Capai</v>
      </c>
    </row>
    <row r="7" spans="1:11" ht="14.25">
      <c r="A7" s="3" t="s">
        <v>23</v>
      </c>
      <c r="B7" s="3" t="s">
        <v>24</v>
      </c>
      <c r="C7" s="4">
        <v>1500000</v>
      </c>
      <c r="D7" s="4">
        <v>1500000</v>
      </c>
      <c r="E7" s="4">
        <v>2500000</v>
      </c>
      <c r="F7" s="4">
        <f t="shared" si="0"/>
        <v>5500000</v>
      </c>
      <c r="G7" s="4">
        <f t="shared" si="1"/>
        <v>1833333.3333333333</v>
      </c>
      <c r="H7" s="3" t="str">
        <f t="shared" si="2"/>
        <v>Capai</v>
      </c>
      <c r="J7" s="17" t="s">
        <v>117</v>
      </c>
    </row>
    <row r="8" spans="1:11" ht="14.25">
      <c r="A8" s="3" t="s">
        <v>25</v>
      </c>
      <c r="B8" s="3" t="s">
        <v>26</v>
      </c>
      <c r="C8" s="4">
        <v>980000</v>
      </c>
      <c r="D8" s="4">
        <v>580000</v>
      </c>
      <c r="E8" s="4">
        <v>1500000</v>
      </c>
      <c r="F8" s="4">
        <f t="shared" si="0"/>
        <v>3060000</v>
      </c>
      <c r="G8" s="4">
        <f t="shared" si="1"/>
        <v>1020000</v>
      </c>
      <c r="H8" s="3" t="str">
        <f t="shared" si="2"/>
        <v>Capai</v>
      </c>
      <c r="J8" s="17" t="s">
        <v>118</v>
      </c>
    </row>
    <row r="9" spans="1:11" ht="14.25">
      <c r="A9" s="3" t="s">
        <v>27</v>
      </c>
      <c r="B9" s="3" t="s">
        <v>28</v>
      </c>
      <c r="C9" s="4">
        <v>1500000</v>
      </c>
      <c r="D9" s="4">
        <v>200000</v>
      </c>
      <c r="E9" s="4">
        <v>500000</v>
      </c>
      <c r="F9" s="4">
        <f t="shared" si="0"/>
        <v>2200000</v>
      </c>
      <c r="G9" s="4">
        <f t="shared" si="1"/>
        <v>733333.33333333337</v>
      </c>
      <c r="H9" s="3" t="str">
        <f t="shared" si="2"/>
        <v>Tidak Capai</v>
      </c>
      <c r="J9" s="17" t="s">
        <v>119</v>
      </c>
    </row>
    <row r="10" spans="1:11" ht="14.25">
      <c r="A10" s="3" t="s">
        <v>29</v>
      </c>
      <c r="B10" s="3" t="s">
        <v>30</v>
      </c>
      <c r="C10" s="4">
        <v>580000</v>
      </c>
      <c r="D10" s="4">
        <v>400000</v>
      </c>
      <c r="E10" s="4">
        <v>700000</v>
      </c>
      <c r="F10" s="4">
        <f t="shared" si="0"/>
        <v>1680000</v>
      </c>
      <c r="G10" s="4">
        <f t="shared" si="1"/>
        <v>560000</v>
      </c>
      <c r="H10" s="3" t="str">
        <f t="shared" si="2"/>
        <v>Tidak Capai</v>
      </c>
    </row>
    <row r="11" spans="1:11" ht="14.25">
      <c r="A11" s="3" t="s">
        <v>31</v>
      </c>
      <c r="B11" s="3" t="s">
        <v>32</v>
      </c>
      <c r="C11" s="4">
        <v>1500000</v>
      </c>
      <c r="D11" s="4">
        <v>1200000</v>
      </c>
      <c r="E11" s="4">
        <v>400000</v>
      </c>
      <c r="F11" s="4">
        <f t="shared" si="0"/>
        <v>3100000</v>
      </c>
      <c r="G11" s="4">
        <f t="shared" si="1"/>
        <v>1033333.3333333334</v>
      </c>
      <c r="H11" s="3" t="str">
        <f t="shared" si="2"/>
        <v>Capai</v>
      </c>
    </row>
    <row r="13" spans="1:11" ht="14.25">
      <c r="A13" s="7" t="s">
        <v>33</v>
      </c>
      <c r="B13" s="3">
        <f>COUNT(C2:C11)</f>
        <v>10</v>
      </c>
      <c r="C13" s="17" t="s">
        <v>124</v>
      </c>
    </row>
    <row r="14" spans="1:11" ht="14.25">
      <c r="A14" s="7" t="s">
        <v>34</v>
      </c>
      <c r="B14" s="4">
        <f>MAX(G2:G11)</f>
        <v>1833333.3333333333</v>
      </c>
      <c r="C14" s="17" t="s">
        <v>120</v>
      </c>
    </row>
    <row r="15" spans="1:11" ht="14.25">
      <c r="A15" s="7" t="s">
        <v>35</v>
      </c>
      <c r="B15" s="4">
        <f>MIN(G2:G11)</f>
        <v>560000</v>
      </c>
      <c r="C15" s="17" t="s">
        <v>121</v>
      </c>
    </row>
    <row r="16" spans="1:11" ht="15" customHeight="1">
      <c r="E16" s="17"/>
    </row>
    <row r="17" spans="1:5" ht="14.25">
      <c r="A17" s="8" t="s">
        <v>36</v>
      </c>
      <c r="B17" s="3">
        <f>COUNTIF(H2:H11,"Capai")</f>
        <v>7</v>
      </c>
      <c r="C17" s="17" t="s">
        <v>125</v>
      </c>
    </row>
    <row r="18" spans="1:5" ht="14.25">
      <c r="A18" s="8" t="s">
        <v>37</v>
      </c>
      <c r="B18" s="3">
        <f>SUMIF(H2:H11,"Capai",G2:G11)</f>
        <v>9006666.666666666</v>
      </c>
      <c r="C18" s="17" t="s">
        <v>122</v>
      </c>
    </row>
    <row r="19" spans="1:5" ht="14.25">
      <c r="A19" s="8" t="s">
        <v>38</v>
      </c>
      <c r="B19" s="3">
        <f>AVERAGEIF(H2:H11,"Capai",G2:G11)</f>
        <v>1286666.6666666665</v>
      </c>
      <c r="C19" s="17" t="s">
        <v>123</v>
      </c>
    </row>
    <row r="21" spans="1:5" ht="15.75" customHeight="1"/>
    <row r="22" spans="1:5" ht="15.75" customHeight="1"/>
    <row r="23" spans="1:5" s="28" customFormat="1" ht="15.75" customHeight="1">
      <c r="A23" s="26" t="s">
        <v>1</v>
      </c>
      <c r="B23" s="27" t="s">
        <v>158</v>
      </c>
      <c r="C23" s="27" t="s">
        <v>159</v>
      </c>
      <c r="D23" s="27" t="s">
        <v>160</v>
      </c>
      <c r="E23" s="27" t="s">
        <v>161</v>
      </c>
    </row>
    <row r="24" spans="1:5" s="28" customFormat="1" ht="15.75" customHeight="1">
      <c r="A24" s="29" t="s">
        <v>10</v>
      </c>
      <c r="B24" s="29">
        <v>30</v>
      </c>
      <c r="C24" s="29" t="s">
        <v>162</v>
      </c>
      <c r="D24" s="29" t="s">
        <v>163</v>
      </c>
      <c r="E24" s="29">
        <v>45000</v>
      </c>
    </row>
    <row r="25" spans="1:5" s="28" customFormat="1" ht="15.75" customHeight="1">
      <c r="A25" s="29" t="s">
        <v>14</v>
      </c>
      <c r="B25" s="29">
        <v>30</v>
      </c>
      <c r="C25" s="29" t="s">
        <v>164</v>
      </c>
      <c r="D25" s="29" t="s">
        <v>165</v>
      </c>
      <c r="E25" s="29">
        <v>36000</v>
      </c>
    </row>
    <row r="26" spans="1:5" s="28" customFormat="1" ht="15.75" customHeight="1">
      <c r="A26" s="29" t="s">
        <v>18</v>
      </c>
      <c r="B26" s="29">
        <v>29</v>
      </c>
      <c r="C26" s="29" t="s">
        <v>162</v>
      </c>
      <c r="D26" s="29" t="s">
        <v>163</v>
      </c>
      <c r="E26" s="29">
        <v>63000</v>
      </c>
    </row>
    <row r="27" spans="1:5" s="28" customFormat="1" ht="15.75" customHeight="1">
      <c r="A27" s="29" t="s">
        <v>20</v>
      </c>
      <c r="B27" s="29">
        <v>31</v>
      </c>
      <c r="C27" s="29" t="s">
        <v>164</v>
      </c>
      <c r="D27" s="29" t="s">
        <v>166</v>
      </c>
      <c r="E27" s="29">
        <v>47000</v>
      </c>
    </row>
    <row r="28" spans="1:5" s="28" customFormat="1" ht="15.75" customHeight="1">
      <c r="A28" s="29" t="s">
        <v>22</v>
      </c>
      <c r="B28" s="29">
        <v>32</v>
      </c>
      <c r="C28" s="29" t="s">
        <v>162</v>
      </c>
      <c r="D28" s="29" t="s">
        <v>167</v>
      </c>
      <c r="E28" s="29">
        <v>50000</v>
      </c>
    </row>
    <row r="29" spans="1:5" s="28" customFormat="1" ht="15.75" customHeight="1">
      <c r="A29" s="29" t="s">
        <v>24</v>
      </c>
      <c r="B29" s="29">
        <v>35</v>
      </c>
      <c r="C29" s="29" t="s">
        <v>162</v>
      </c>
      <c r="D29" s="29" t="s">
        <v>168</v>
      </c>
      <c r="E29" s="29">
        <v>65000</v>
      </c>
    </row>
    <row r="30" spans="1:5" s="28" customFormat="1" ht="15.75" customHeight="1">
      <c r="A30" s="29" t="s">
        <v>26</v>
      </c>
      <c r="B30" s="29">
        <v>32</v>
      </c>
      <c r="C30" s="29" t="s">
        <v>164</v>
      </c>
      <c r="D30" s="29" t="s">
        <v>169</v>
      </c>
      <c r="E30" s="29">
        <v>41000</v>
      </c>
    </row>
    <row r="31" spans="1:5" s="28" customFormat="1" ht="15.75" customHeight="1">
      <c r="A31" s="29" t="s">
        <v>28</v>
      </c>
      <c r="B31" s="29">
        <v>38</v>
      </c>
      <c r="C31" s="29" t="s">
        <v>162</v>
      </c>
      <c r="D31" s="29" t="s">
        <v>163</v>
      </c>
      <c r="E31" s="29">
        <v>48000</v>
      </c>
    </row>
    <row r="32" spans="1:5" s="28" customFormat="1" ht="15.75" customHeight="1">
      <c r="A32" s="29" t="s">
        <v>30</v>
      </c>
      <c r="B32" s="29">
        <v>31</v>
      </c>
      <c r="C32" s="29" t="s">
        <v>162</v>
      </c>
      <c r="D32" s="29" t="s">
        <v>166</v>
      </c>
      <c r="E32" s="29">
        <v>42000</v>
      </c>
    </row>
    <row r="33" spans="1:3" ht="15.75" customHeight="1">
      <c r="A33" s="25"/>
    </row>
    <row r="34" spans="1:3" ht="15.75" customHeight="1">
      <c r="A34" s="30" t="s">
        <v>170</v>
      </c>
      <c r="B34" s="29">
        <f>SUMIFS($E$24:$E$32,C24:C32,"Female",B24:B32,"&gt;30")</f>
        <v>88000</v>
      </c>
      <c r="C34" s="31" t="s">
        <v>171</v>
      </c>
    </row>
    <row r="35" spans="1:3" ht="15.75" customHeight="1"/>
    <row r="36" spans="1:3" ht="15.75" customHeight="1"/>
    <row r="37" spans="1:3" ht="15.75" customHeight="1"/>
    <row r="38" spans="1:3" ht="15.75" customHeight="1"/>
    <row r="39" spans="1:3" ht="15.75" customHeight="1"/>
    <row r="40" spans="1:3" ht="15.75" customHeight="1"/>
    <row r="41" spans="1:3" ht="15.75" customHeight="1"/>
    <row r="42" spans="1:3" ht="15.75" customHeight="1"/>
    <row r="43" spans="1:3" ht="15.75" customHeight="1"/>
    <row r="44" spans="1:3" ht="15.75" customHeight="1"/>
    <row r="45" spans="1:3" ht="15.75" customHeight="1"/>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99195-CD52-4FBD-822D-1F0647B43E87}">
  <sheetPr codeName="Sheet12"/>
  <dimension ref="A1:E11"/>
  <sheetViews>
    <sheetView tabSelected="1" zoomScale="85" zoomScaleNormal="85" workbookViewId="0">
      <selection activeCell="E7" activeCellId="1" sqref="C2 E7"/>
    </sheetView>
  </sheetViews>
  <sheetFormatPr defaultRowHeight="14.25"/>
  <cols>
    <col min="1" max="1" width="14" bestFit="1" customWidth="1"/>
    <col min="2" max="2" width="11.125" bestFit="1" customWidth="1"/>
    <col min="3" max="3" width="10.875" bestFit="1" customWidth="1"/>
  </cols>
  <sheetData>
    <row r="1" spans="1:5" ht="30">
      <c r="A1" s="19" t="s">
        <v>130</v>
      </c>
      <c r="B1" s="19" t="s">
        <v>370</v>
      </c>
      <c r="C1" s="42" t="s">
        <v>371</v>
      </c>
    </row>
    <row r="2" spans="1:5" ht="15">
      <c r="A2" s="18" t="s">
        <v>133</v>
      </c>
      <c r="B2" s="21">
        <v>15</v>
      </c>
      <c r="C2" s="43" t="str">
        <f>REPT("|",B2)</f>
        <v>|||||||||||||||</v>
      </c>
      <c r="E2" t="s">
        <v>372</v>
      </c>
    </row>
    <row r="3" spans="1:5" ht="15">
      <c r="A3" s="18" t="s">
        <v>134</v>
      </c>
      <c r="B3" s="21">
        <v>13</v>
      </c>
      <c r="C3" s="43" t="str">
        <f t="shared" ref="C3:C11" si="0">REPT("|",B3)</f>
        <v>|||||||||||||</v>
      </c>
    </row>
    <row r="4" spans="1:5" ht="15">
      <c r="A4" s="18" t="s">
        <v>135</v>
      </c>
      <c r="B4" s="21">
        <v>25</v>
      </c>
      <c r="C4" s="43" t="str">
        <f t="shared" si="0"/>
        <v>|||||||||||||||||||||||||</v>
      </c>
    </row>
    <row r="5" spans="1:5" ht="15">
      <c r="A5" s="18" t="s">
        <v>136</v>
      </c>
      <c r="B5" s="21">
        <v>39</v>
      </c>
      <c r="C5" s="43" t="str">
        <f t="shared" si="0"/>
        <v>|||||||||||||||||||||||||||||||||||||||</v>
      </c>
    </row>
    <row r="6" spans="1:5" ht="15">
      <c r="A6" s="18" t="s">
        <v>137</v>
      </c>
      <c r="B6" s="21">
        <v>34</v>
      </c>
      <c r="C6" s="43" t="str">
        <f t="shared" si="0"/>
        <v>||||||||||||||||||||||||||||||||||</v>
      </c>
    </row>
    <row r="7" spans="1:5" ht="15">
      <c r="A7" s="18" t="s">
        <v>138</v>
      </c>
      <c r="B7" s="21">
        <v>9</v>
      </c>
      <c r="C7" s="43" t="str">
        <f t="shared" si="0"/>
        <v>|||||||||</v>
      </c>
    </row>
    <row r="8" spans="1:5" ht="15">
      <c r="A8" s="18" t="s">
        <v>139</v>
      </c>
      <c r="B8" s="21">
        <v>11</v>
      </c>
      <c r="C8" s="43" t="str">
        <f t="shared" si="0"/>
        <v>|||||||||||</v>
      </c>
    </row>
    <row r="9" spans="1:5" ht="15">
      <c r="A9" s="18" t="s">
        <v>140</v>
      </c>
      <c r="B9" s="21">
        <v>3</v>
      </c>
      <c r="C9" s="43" t="str">
        <f t="shared" si="0"/>
        <v>|||</v>
      </c>
    </row>
    <row r="10" spans="1:5" ht="15">
      <c r="A10" s="18" t="s">
        <v>141</v>
      </c>
      <c r="B10" s="21">
        <v>23</v>
      </c>
      <c r="C10" s="43" t="str">
        <f t="shared" si="0"/>
        <v>|||||||||||||||||||||||</v>
      </c>
    </row>
    <row r="11" spans="1:5" ht="15">
      <c r="A11" s="18" t="s">
        <v>142</v>
      </c>
      <c r="B11" s="21">
        <v>27</v>
      </c>
      <c r="C11" s="43" t="str">
        <f t="shared" si="0"/>
        <v>|||||||||||||||||||||||||||</v>
      </c>
    </row>
  </sheetData>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B1000"/>
  <sheetViews>
    <sheetView workbookViewId="0"/>
  </sheetViews>
  <sheetFormatPr defaultColWidth="12.625" defaultRowHeight="15" customHeight="1"/>
  <cols>
    <col min="1" max="26" width="8.625" customWidth="1"/>
  </cols>
  <sheetData>
    <row r="1" spans="1:2" ht="14.25">
      <c r="A1" s="15">
        <v>1</v>
      </c>
      <c r="B1" s="15" t="s">
        <v>98</v>
      </c>
    </row>
    <row r="2" spans="1:2" ht="14.25">
      <c r="A2" s="15">
        <v>2</v>
      </c>
      <c r="B2" s="15" t="s">
        <v>99</v>
      </c>
    </row>
    <row r="3" spans="1:2" ht="14.25">
      <c r="A3" s="15">
        <v>3</v>
      </c>
      <c r="B3" s="15" t="s">
        <v>100</v>
      </c>
    </row>
    <row r="4" spans="1:2" ht="14.25">
      <c r="A4" s="15">
        <v>4</v>
      </c>
      <c r="B4" s="15" t="s">
        <v>101</v>
      </c>
    </row>
    <row r="5" spans="1:2" ht="14.25">
      <c r="A5" s="15">
        <v>5</v>
      </c>
      <c r="B5" s="15" t="s">
        <v>102</v>
      </c>
    </row>
    <row r="6" spans="1:2" ht="14.25">
      <c r="A6" s="15">
        <v>6</v>
      </c>
      <c r="B6" s="15" t="s">
        <v>103</v>
      </c>
    </row>
    <row r="7" spans="1:2" ht="14.25">
      <c r="A7" s="15">
        <v>7</v>
      </c>
      <c r="B7" s="15" t="s">
        <v>104</v>
      </c>
    </row>
    <row r="8" spans="1:2" ht="14.25">
      <c r="A8" s="15">
        <v>8</v>
      </c>
      <c r="B8" s="15" t="s">
        <v>105</v>
      </c>
    </row>
    <row r="9" spans="1:2" ht="14.25">
      <c r="A9" s="15">
        <v>9</v>
      </c>
      <c r="B9" s="15" t="s">
        <v>106</v>
      </c>
    </row>
    <row r="10" spans="1:2" ht="14.25">
      <c r="A10" s="15">
        <v>10</v>
      </c>
      <c r="B10" s="15" t="s">
        <v>107</v>
      </c>
    </row>
    <row r="11" spans="1:2" ht="14.25">
      <c r="A11" s="15">
        <v>11</v>
      </c>
      <c r="B11" s="15" t="s">
        <v>108</v>
      </c>
    </row>
    <row r="12" spans="1:2" ht="14.25">
      <c r="A12" s="15">
        <v>12</v>
      </c>
      <c r="B12" s="15" t="s">
        <v>109</v>
      </c>
    </row>
    <row r="13" spans="1:2" ht="14.25">
      <c r="A13" s="15">
        <v>13</v>
      </c>
      <c r="B13" s="15" t="s">
        <v>110</v>
      </c>
    </row>
    <row r="14" spans="1:2" ht="14.25">
      <c r="A14" s="15">
        <v>14</v>
      </c>
      <c r="B14" s="15" t="s">
        <v>111</v>
      </c>
    </row>
    <row r="15" spans="1:2" ht="14.25">
      <c r="A15" s="15">
        <v>15</v>
      </c>
      <c r="B15" s="15" t="s">
        <v>112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2:F1000"/>
  <sheetViews>
    <sheetView showGridLines="0" workbookViewId="0">
      <selection activeCell="A2" sqref="A2"/>
    </sheetView>
  </sheetViews>
  <sheetFormatPr defaultColWidth="12.625" defaultRowHeight="15" customHeight="1"/>
  <cols>
    <col min="1" max="2" width="15.625" customWidth="1"/>
    <col min="3" max="3" width="14.625" customWidth="1"/>
    <col min="4" max="4" width="32.625" customWidth="1"/>
    <col min="5" max="26" width="8.625" customWidth="1"/>
  </cols>
  <sheetData>
    <row r="2" spans="1:6" ht="14.25">
      <c r="A2" s="9" t="s">
        <v>39</v>
      </c>
      <c r="B2" s="9" t="s">
        <v>40</v>
      </c>
      <c r="C2" s="9" t="s">
        <v>41</v>
      </c>
      <c r="D2" s="9" t="s">
        <v>42</v>
      </c>
    </row>
    <row r="3" spans="1:6" ht="14.25">
      <c r="A3" s="3" t="s">
        <v>43</v>
      </c>
      <c r="B3" s="3" t="s">
        <v>44</v>
      </c>
      <c r="C3" s="3">
        <v>2</v>
      </c>
      <c r="D3" s="3" t="str">
        <f>_xlfn.TEXTJOIN(",",1,A3:B3)</f>
        <v>Maya Wulandari,Accounting</v>
      </c>
      <c r="F3" s="17" t="s">
        <v>113</v>
      </c>
    </row>
    <row r="4" spans="1:6" ht="14.25">
      <c r="A4" s="3" t="s">
        <v>45</v>
      </c>
      <c r="B4" s="3" t="s">
        <v>46</v>
      </c>
      <c r="C4" s="3">
        <v>2</v>
      </c>
      <c r="D4" s="3" t="str">
        <f>_xlfn.TEXTJOIN(",",1,A4:B4)</f>
        <v>Bayu Pratama,Finance</v>
      </c>
    </row>
    <row r="5" spans="1:6" ht="14.25">
      <c r="A5" s="3" t="s">
        <v>47</v>
      </c>
      <c r="B5" s="3" t="s">
        <v>48</v>
      </c>
      <c r="C5" s="3">
        <v>3</v>
      </c>
      <c r="D5" s="3" t="str">
        <f>_xlfn.TEXTJOIN(",",1,A5:B5)</f>
        <v>Siti Rahayu,Marketing</v>
      </c>
    </row>
    <row r="6" spans="1:6" ht="14.25">
      <c r="A6" s="3" t="s">
        <v>49</v>
      </c>
      <c r="B6" s="3" t="s">
        <v>50</v>
      </c>
      <c r="C6" s="3">
        <v>2</v>
      </c>
      <c r="D6" s="3" t="str">
        <f>_xlfn.TEXTJOIN(",",1,A6:B6)</f>
        <v>Ade Surya,Admin</v>
      </c>
    </row>
    <row r="7" spans="1:6" ht="14.25">
      <c r="A7" s="3" t="s">
        <v>51</v>
      </c>
      <c r="B7" s="3" t="s">
        <v>52</v>
      </c>
      <c r="C7" s="3">
        <v>2</v>
      </c>
      <c r="D7" s="3" t="str">
        <f>_xlfn.TEXTJOIN(",",1,A7:B7)</f>
        <v>Ratna Dewi,Analyst</v>
      </c>
    </row>
    <row r="10" spans="1:6" ht="14.25">
      <c r="A10" s="54" t="s">
        <v>53</v>
      </c>
      <c r="B10" s="55"/>
      <c r="C10" s="56" t="s">
        <v>54</v>
      </c>
      <c r="D10" s="55"/>
    </row>
    <row r="11" spans="1:6" ht="14.25">
      <c r="A11" s="54" t="s">
        <v>55</v>
      </c>
      <c r="B11" s="55"/>
      <c r="C11" s="56" t="str">
        <f>LOWER(C10)</f>
        <v>data karyawan tetap</v>
      </c>
      <c r="D11" s="55"/>
      <c r="F11" s="17" t="s">
        <v>116</v>
      </c>
    </row>
    <row r="12" spans="1:6" ht="14.25">
      <c r="A12" s="54" t="s">
        <v>56</v>
      </c>
      <c r="B12" s="55"/>
      <c r="C12" s="56" t="str">
        <f>UPPER(C10)</f>
        <v>DATA KARYAWAN TETAP</v>
      </c>
      <c r="D12" s="55"/>
      <c r="F12" s="17" t="s">
        <v>114</v>
      </c>
    </row>
    <row r="13" spans="1:6" ht="14.25">
      <c r="A13" s="54" t="s">
        <v>57</v>
      </c>
      <c r="B13" s="55"/>
      <c r="C13" s="56" t="str">
        <f>PROPER(C10)</f>
        <v>Data Karyawan Tetap</v>
      </c>
      <c r="D13" s="55"/>
      <c r="F13" s="17" t="s">
        <v>115</v>
      </c>
    </row>
    <row r="14" spans="1:6" ht="15" customHeight="1">
      <c r="F14" s="1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3:B13"/>
    <mergeCell ref="C13:D13"/>
    <mergeCell ref="A10:B10"/>
    <mergeCell ref="C10:D10"/>
    <mergeCell ref="A11:B11"/>
    <mergeCell ref="C11:D11"/>
    <mergeCell ref="A12:B12"/>
    <mergeCell ref="C12:D1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Z1000"/>
  <sheetViews>
    <sheetView workbookViewId="0">
      <selection activeCell="E2" sqref="E2:E11"/>
    </sheetView>
  </sheetViews>
  <sheetFormatPr defaultColWidth="12.625" defaultRowHeight="15" customHeight="1"/>
  <cols>
    <col min="1" max="1" width="14.375" customWidth="1"/>
    <col min="2" max="2" width="11" customWidth="1"/>
    <col min="3" max="3" width="15.75" customWidth="1"/>
    <col min="4" max="4" width="19.875" customWidth="1"/>
    <col min="5" max="5" width="17.625" customWidth="1"/>
    <col min="6" max="26" width="8.625" customWidth="1"/>
  </cols>
  <sheetData>
    <row r="1" spans="1:26">
      <c r="A1" s="10" t="s">
        <v>58</v>
      </c>
      <c r="B1" s="10" t="s">
        <v>59</v>
      </c>
      <c r="C1" s="10" t="s">
        <v>60</v>
      </c>
      <c r="D1" s="10" t="s">
        <v>61</v>
      </c>
      <c r="E1" s="10" t="s">
        <v>62</v>
      </c>
      <c r="F1" s="11"/>
      <c r="G1" s="11"/>
      <c r="H1" s="11"/>
      <c r="I1" s="11"/>
      <c r="J1" s="11"/>
      <c r="K1" s="11"/>
      <c r="L1" s="11"/>
      <c r="M1" s="11"/>
      <c r="N1" s="11"/>
      <c r="O1" s="11"/>
      <c r="P1" s="11"/>
      <c r="Q1" s="11"/>
      <c r="R1" s="11"/>
      <c r="S1" s="11"/>
      <c r="T1" s="11"/>
      <c r="U1" s="11"/>
      <c r="V1" s="11"/>
      <c r="W1" s="11"/>
      <c r="X1" s="11"/>
      <c r="Y1" s="11"/>
      <c r="Z1" s="11"/>
    </row>
    <row r="2" spans="1:26" ht="14.25">
      <c r="A2" s="12">
        <v>45353</v>
      </c>
      <c r="B2" s="13" t="s">
        <v>63</v>
      </c>
      <c r="C2" s="3" t="str">
        <f>VLOOKUP(B2,'Tabel Referensi'!$A$2:$D$11,2,0)</f>
        <v>Bayu Santoso</v>
      </c>
      <c r="D2" s="3" t="str">
        <f>VLOOKUP(B2,'Tabel Referensi'!$A$2:$D$11,4,0)</f>
        <v>Jakarta</v>
      </c>
      <c r="E2" s="3" t="str">
        <f>HLOOKUP(D2,'Tabel Referensi'!$B$14:$E$15,2,0)</f>
        <v>1 Hari</v>
      </c>
      <c r="G2" s="17" t="s">
        <v>126</v>
      </c>
    </row>
    <row r="3" spans="1:26" ht="14.25">
      <c r="A3" s="12">
        <v>45353</v>
      </c>
      <c r="B3" s="13" t="s">
        <v>64</v>
      </c>
      <c r="C3" s="3" t="str">
        <f>VLOOKUP(B3,'Tabel Referensi'!$A$2:$D$11,2,0)</f>
        <v>Lita Permata</v>
      </c>
      <c r="D3" s="3" t="str">
        <f>VLOOKUP(B3,'Tabel Referensi'!$A$2:$D$11,4,0)</f>
        <v>Bandung</v>
      </c>
      <c r="E3" s="3" t="str">
        <f>HLOOKUP(D3,'Tabel Referensi'!$B$14:$E$15,2,0)</f>
        <v>3 Hari</v>
      </c>
      <c r="G3" s="17" t="s">
        <v>127</v>
      </c>
    </row>
    <row r="4" spans="1:26" ht="14.25">
      <c r="A4" s="12">
        <v>45353</v>
      </c>
      <c r="B4" s="13" t="s">
        <v>65</v>
      </c>
      <c r="C4" s="3" t="str">
        <f>VLOOKUP(B4,'Tabel Referensi'!$A$2:$D$11,2,0)</f>
        <v>Hendra Wijaya</v>
      </c>
      <c r="D4" s="3" t="str">
        <f>VLOOKUP(B4,'Tabel Referensi'!$A$2:$D$11,4,0)</f>
        <v>Depok</v>
      </c>
      <c r="E4" s="3" t="str">
        <f>HLOOKUP(D4,'Tabel Referensi'!$B$14:$E$15,2,0)</f>
        <v>2 Hari</v>
      </c>
    </row>
    <row r="5" spans="1:26" ht="14.25">
      <c r="A5" s="12">
        <v>45353</v>
      </c>
      <c r="B5" s="13" t="s">
        <v>66</v>
      </c>
      <c r="C5" s="3" t="str">
        <f>VLOOKUP(B5,'Tabel Referensi'!$A$2:$D$11,2,0)</f>
        <v>Wisnu Prasetya</v>
      </c>
      <c r="D5" s="3" t="str">
        <f>VLOOKUP(B5,'Tabel Referensi'!$A$2:$D$11,4,0)</f>
        <v>Jakarta</v>
      </c>
      <c r="E5" s="3" t="str">
        <f>HLOOKUP(D5,'Tabel Referensi'!$B$14:$E$15,2,0)</f>
        <v>1 Hari</v>
      </c>
    </row>
    <row r="6" spans="1:26" ht="14.25">
      <c r="A6" s="12">
        <v>45353</v>
      </c>
      <c r="B6" s="13" t="s">
        <v>67</v>
      </c>
      <c r="C6" s="3" t="str">
        <f>VLOOKUP(B6,'Tabel Referensi'!$A$2:$D$11,2,0)</f>
        <v>Nita Puspita</v>
      </c>
      <c r="D6" s="3" t="str">
        <f>VLOOKUP(B6,'Tabel Referensi'!$A$2:$D$11,4,0)</f>
        <v>Surabaya</v>
      </c>
      <c r="E6" s="3" t="str">
        <f>HLOOKUP(D6,'Tabel Referensi'!$B$14:$E$15,2,0)</f>
        <v>4 Hari</v>
      </c>
    </row>
    <row r="7" spans="1:26" ht="14.25">
      <c r="A7" s="12">
        <v>45353</v>
      </c>
      <c r="B7" s="13" t="s">
        <v>68</v>
      </c>
      <c r="C7" s="3" t="str">
        <f>VLOOKUP(B7,'Tabel Referensi'!$A$2:$D$11,2,0)</f>
        <v>Nia Fitriani</v>
      </c>
      <c r="D7" s="3" t="str">
        <f>VLOOKUP(B7,'Tabel Referensi'!$A$2:$D$11,4,0)</f>
        <v>Bandung</v>
      </c>
      <c r="E7" s="3" t="str">
        <f>HLOOKUP(D7,'Tabel Referensi'!$B$14:$E$15,2,0)</f>
        <v>3 Hari</v>
      </c>
    </row>
    <row r="8" spans="1:26" ht="14.25">
      <c r="A8" s="12">
        <v>45353</v>
      </c>
      <c r="B8" s="13" t="s">
        <v>69</v>
      </c>
      <c r="C8" s="3" t="str">
        <f>VLOOKUP(B8,'Tabel Referensi'!$A$2:$D$11,2,0)</f>
        <v>Reza Hermawan</v>
      </c>
      <c r="D8" s="3" t="str">
        <f>VLOOKUP(B8,'Tabel Referensi'!$A$2:$D$11,4,0)</f>
        <v>Depok</v>
      </c>
      <c r="E8" s="3" t="str">
        <f>HLOOKUP(D8,'Tabel Referensi'!$B$14:$E$15,2,0)</f>
        <v>2 Hari</v>
      </c>
    </row>
    <row r="9" spans="1:26" ht="14.25">
      <c r="A9" s="12">
        <v>45353</v>
      </c>
      <c r="B9" s="13" t="s">
        <v>70</v>
      </c>
      <c r="C9" s="3" t="str">
        <f>VLOOKUP(B9,'Tabel Referensi'!$A$2:$D$11,2,0)</f>
        <v>Yoga Pratama</v>
      </c>
      <c r="D9" s="3" t="str">
        <f>VLOOKUP(B9,'Tabel Referensi'!$A$2:$D$11,4,0)</f>
        <v>Jakarta</v>
      </c>
      <c r="E9" s="3" t="str">
        <f>HLOOKUP(D9,'Tabel Referensi'!$B$14:$E$15,2,0)</f>
        <v>1 Hari</v>
      </c>
    </row>
    <row r="10" spans="1:26" ht="14.25">
      <c r="A10" s="12">
        <v>45353</v>
      </c>
      <c r="B10" s="13" t="s">
        <v>71</v>
      </c>
      <c r="C10" s="3" t="str">
        <f>VLOOKUP(B10,'Tabel Referensi'!$A$2:$D$11,2,0)</f>
        <v>Siska Anggraeni</v>
      </c>
      <c r="D10" s="3" t="str">
        <f>VLOOKUP(B10,'Tabel Referensi'!$A$2:$D$11,4,0)</f>
        <v>Depok</v>
      </c>
      <c r="E10" s="3" t="str">
        <f>HLOOKUP(D10,'Tabel Referensi'!$B$14:$E$15,2,0)</f>
        <v>2 Hari</v>
      </c>
    </row>
    <row r="11" spans="1:26" ht="14.25">
      <c r="A11" s="12">
        <v>45353</v>
      </c>
      <c r="B11" s="13" t="s">
        <v>72</v>
      </c>
      <c r="C11" s="3" t="str">
        <f>VLOOKUP(B11,'Tabel Referensi'!$A$2:$D$11,2,0)</f>
        <v>Dewi Ratnasari</v>
      </c>
      <c r="D11" s="3" t="str">
        <f>VLOOKUP(B11,'Tabel Referensi'!$A$2:$D$11,4,0)</f>
        <v>Surabaya</v>
      </c>
      <c r="E11" s="3" t="str">
        <f>HLOOKUP(D11,'Tabel Referensi'!$B$14:$E$15,2,0)</f>
        <v>4 Hari</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E1000"/>
  <sheetViews>
    <sheetView showGridLines="0" topLeftCell="P1" workbookViewId="0">
      <selection sqref="A1:D11"/>
    </sheetView>
  </sheetViews>
  <sheetFormatPr defaultColWidth="12.625" defaultRowHeight="15" customHeight="1"/>
  <cols>
    <col min="1" max="1" width="12" customWidth="1"/>
    <col min="2" max="5" width="17" customWidth="1"/>
    <col min="6" max="26" width="8.625" customWidth="1"/>
  </cols>
  <sheetData>
    <row r="1" spans="1:5" ht="14.25">
      <c r="A1" s="9" t="s">
        <v>73</v>
      </c>
      <c r="B1" s="9" t="s">
        <v>60</v>
      </c>
      <c r="C1" s="9" t="s">
        <v>74</v>
      </c>
      <c r="D1" s="9" t="s">
        <v>75</v>
      </c>
    </row>
    <row r="2" spans="1:5" ht="14.25">
      <c r="A2" s="14" t="s">
        <v>63</v>
      </c>
      <c r="B2" s="14" t="s">
        <v>76</v>
      </c>
      <c r="C2" s="3" t="s">
        <v>77</v>
      </c>
      <c r="D2" s="3" t="s">
        <v>78</v>
      </c>
    </row>
    <row r="3" spans="1:5" ht="14.25">
      <c r="A3" s="14" t="s">
        <v>64</v>
      </c>
      <c r="B3" s="14" t="s">
        <v>79</v>
      </c>
      <c r="C3" s="3" t="s">
        <v>80</v>
      </c>
      <c r="D3" s="3" t="s">
        <v>81</v>
      </c>
    </row>
    <row r="4" spans="1:5" ht="14.25">
      <c r="A4" s="14" t="s">
        <v>65</v>
      </c>
      <c r="B4" s="14" t="s">
        <v>82</v>
      </c>
      <c r="C4" s="3" t="s">
        <v>77</v>
      </c>
      <c r="D4" s="3" t="s">
        <v>83</v>
      </c>
    </row>
    <row r="5" spans="1:5" ht="14.25">
      <c r="A5" s="14" t="s">
        <v>66</v>
      </c>
      <c r="B5" s="14" t="s">
        <v>84</v>
      </c>
      <c r="C5" s="3" t="s">
        <v>77</v>
      </c>
      <c r="D5" s="3" t="s">
        <v>78</v>
      </c>
    </row>
    <row r="6" spans="1:5" ht="14.25">
      <c r="A6" s="14" t="s">
        <v>67</v>
      </c>
      <c r="B6" s="14" t="s">
        <v>85</v>
      </c>
      <c r="C6" s="3" t="s">
        <v>77</v>
      </c>
      <c r="D6" s="14" t="s">
        <v>86</v>
      </c>
    </row>
    <row r="7" spans="1:5" ht="14.25">
      <c r="A7" s="14" t="s">
        <v>68</v>
      </c>
      <c r="B7" s="14" t="s">
        <v>87</v>
      </c>
      <c r="C7" s="3" t="s">
        <v>80</v>
      </c>
      <c r="D7" s="3" t="s">
        <v>81</v>
      </c>
    </row>
    <row r="8" spans="1:5" ht="14.25">
      <c r="A8" s="14" t="s">
        <v>69</v>
      </c>
      <c r="B8" s="14" t="s">
        <v>88</v>
      </c>
      <c r="C8" s="3" t="s">
        <v>77</v>
      </c>
      <c r="D8" s="3" t="s">
        <v>83</v>
      </c>
    </row>
    <row r="9" spans="1:5" ht="14.25">
      <c r="A9" s="14" t="s">
        <v>70</v>
      </c>
      <c r="B9" s="14" t="s">
        <v>89</v>
      </c>
      <c r="C9" s="3" t="s">
        <v>77</v>
      </c>
      <c r="D9" s="3" t="s">
        <v>78</v>
      </c>
    </row>
    <row r="10" spans="1:5" ht="14.25">
      <c r="A10" s="14" t="s">
        <v>71</v>
      </c>
      <c r="B10" s="14" t="s">
        <v>90</v>
      </c>
      <c r="C10" s="3" t="s">
        <v>80</v>
      </c>
      <c r="D10" s="3" t="s">
        <v>83</v>
      </c>
    </row>
    <row r="11" spans="1:5" ht="14.25">
      <c r="A11" s="14" t="s">
        <v>72</v>
      </c>
      <c r="B11" s="14" t="s">
        <v>91</v>
      </c>
      <c r="C11" s="3" t="s">
        <v>80</v>
      </c>
      <c r="D11" s="14" t="s">
        <v>86</v>
      </c>
    </row>
    <row r="12" spans="1:5" ht="14.25">
      <c r="A12" s="15"/>
      <c r="B12" s="15"/>
    </row>
    <row r="13" spans="1:5" ht="14.25">
      <c r="A13" s="15"/>
      <c r="B13" s="15"/>
    </row>
    <row r="14" spans="1:5" ht="14.25">
      <c r="A14" s="16" t="s">
        <v>92</v>
      </c>
      <c r="B14" s="14" t="s">
        <v>78</v>
      </c>
      <c r="C14" s="3" t="s">
        <v>83</v>
      </c>
      <c r="D14" s="3" t="s">
        <v>81</v>
      </c>
      <c r="E14" s="3" t="s">
        <v>86</v>
      </c>
    </row>
    <row r="15" spans="1:5" ht="14.25">
      <c r="A15" s="16" t="s">
        <v>93</v>
      </c>
      <c r="B15" s="14" t="s">
        <v>94</v>
      </c>
      <c r="C15" s="3" t="s">
        <v>95</v>
      </c>
      <c r="D15" s="3" t="s">
        <v>96</v>
      </c>
      <c r="E15" s="3" t="s">
        <v>97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4F4C5-3186-4696-BE01-CDD2DE6FBA36}">
  <sheetPr codeName="Sheet6"/>
  <dimension ref="A1:E11"/>
  <sheetViews>
    <sheetView workbookViewId="0">
      <selection activeCell="G7" sqref="G7"/>
    </sheetView>
  </sheetViews>
  <sheetFormatPr defaultRowHeight="14.25"/>
  <cols>
    <col min="1" max="1" width="15" customWidth="1"/>
    <col min="2" max="2" width="12.125" customWidth="1"/>
    <col min="3" max="3" width="15.875" customWidth="1"/>
    <col min="4" max="4" width="10.375" customWidth="1"/>
  </cols>
  <sheetData>
    <row r="1" spans="1:5" s="20" customFormat="1" ht="30">
      <c r="A1" s="19" t="s">
        <v>130</v>
      </c>
      <c r="B1" s="19" t="s">
        <v>131</v>
      </c>
      <c r="C1" s="19" t="s">
        <v>132</v>
      </c>
      <c r="D1" s="19" t="s">
        <v>143</v>
      </c>
      <c r="E1" s="53" t="s">
        <v>74</v>
      </c>
    </row>
    <row r="2" spans="1:5">
      <c r="A2" s="18" t="s">
        <v>133</v>
      </c>
      <c r="B2" s="21">
        <v>15000000</v>
      </c>
      <c r="C2" s="18" t="str">
        <f>_xll.XLOOKUP(A2,'Tabel Referensi 2'!$D$1:$D$15,'Tabel Referensi 2'!$B$1:$B$15)</f>
        <v>Palembang</v>
      </c>
      <c r="D2" s="18">
        <f>_xll.XLOOKUP(A2,'Tabel Referensi 2'!$D$1:$D$15,'Tabel Referensi 2'!$A$1:$A$15)</f>
        <v>2021</v>
      </c>
      <c r="E2" s="18" t="str">
        <f>_xll.XLOOKUP(A2,'Tabel Referensi 2'!$D$1:$D$15,'Tabel Referensi 2'!$C$1:$C$15)</f>
        <v>L</v>
      </c>
    </row>
    <row r="3" spans="1:5">
      <c r="A3" s="18" t="s">
        <v>134</v>
      </c>
      <c r="B3" s="21">
        <v>13500000</v>
      </c>
      <c r="C3" s="18" t="str">
        <f>_xll.XLOOKUP(A3,'Tabel Referensi 2'!$D$1:$D$15,'Tabel Referensi 2'!$B$1:$B$15)</f>
        <v>Bekasi</v>
      </c>
      <c r="D3" s="18">
        <f>_xll.XLOOKUP(A3,'Tabel Referensi 2'!$D$1:$D$15,'Tabel Referensi 2'!$A$1:$A$15)</f>
        <v>2020</v>
      </c>
      <c r="E3" s="18" t="str">
        <f>_xll.XLOOKUP(A3,'Tabel Referensi 2'!$D$1:$D$15,'Tabel Referensi 2'!$C$1:$C$15)</f>
        <v>P</v>
      </c>
    </row>
    <row r="4" spans="1:5">
      <c r="A4" s="18" t="s">
        <v>135</v>
      </c>
      <c r="B4" s="21">
        <v>25000000</v>
      </c>
      <c r="C4" s="18" t="str">
        <f>_xll.XLOOKUP(A4,'Tabel Referensi 2'!$D$1:$D$15,'Tabel Referensi 2'!$B$1:$B$15)</f>
        <v>Karawang</v>
      </c>
      <c r="D4" s="18">
        <f>_xll.XLOOKUP(A4,'Tabel Referensi 2'!$D$1:$D$15,'Tabel Referensi 2'!$A$1:$A$15)</f>
        <v>2020</v>
      </c>
      <c r="E4" s="18" t="str">
        <f>_xll.XLOOKUP(A4,'Tabel Referensi 2'!$D$1:$D$15,'Tabel Referensi 2'!$C$1:$C$15)</f>
        <v>L</v>
      </c>
    </row>
    <row r="5" spans="1:5">
      <c r="A5" s="18" t="s">
        <v>136</v>
      </c>
      <c r="B5" s="21">
        <v>39000000</v>
      </c>
      <c r="C5" s="18" t="str">
        <f>_xll.XLOOKUP(A5,'Tabel Referensi 2'!$D$1:$D$15,'Tabel Referensi 2'!$B$1:$B$15)</f>
        <v>Sorong</v>
      </c>
      <c r="D5" s="18">
        <f>_xll.XLOOKUP(A5,'Tabel Referensi 2'!$D$1:$D$15,'Tabel Referensi 2'!$A$1:$A$15)</f>
        <v>2020</v>
      </c>
      <c r="E5" s="18" t="str">
        <f>_xll.XLOOKUP(A5,'Tabel Referensi 2'!$D$1:$D$15,'Tabel Referensi 2'!$C$1:$C$15)</f>
        <v>P</v>
      </c>
    </row>
    <row r="6" spans="1:5">
      <c r="A6" s="18" t="s">
        <v>137</v>
      </c>
      <c r="B6" s="21">
        <v>34000000</v>
      </c>
      <c r="C6" s="18" t="str">
        <f>_xll.XLOOKUP(A6,'Tabel Referensi 2'!$D$1:$D$15,'Tabel Referensi 2'!$B$1:$B$15)</f>
        <v>Makassar</v>
      </c>
      <c r="D6" s="18">
        <f>_xll.XLOOKUP(A6,'Tabel Referensi 2'!$D$1:$D$15,'Tabel Referensi 2'!$A$1:$A$15)</f>
        <v>2020</v>
      </c>
      <c r="E6" s="18" t="str">
        <f>_xll.XLOOKUP(A6,'Tabel Referensi 2'!$D$1:$D$15,'Tabel Referensi 2'!$C$1:$C$15)</f>
        <v>P</v>
      </c>
    </row>
    <row r="7" spans="1:5">
      <c r="A7" s="18" t="s">
        <v>138</v>
      </c>
      <c r="B7" s="21">
        <v>9500000</v>
      </c>
      <c r="C7" s="18" t="str">
        <f>_xll.XLOOKUP(A7,'Tabel Referensi 2'!$D$1:$D$15,'Tabel Referensi 2'!$B$1:$B$15)</f>
        <v>Ternate</v>
      </c>
      <c r="D7" s="18">
        <f>_xll.XLOOKUP(A7,'Tabel Referensi 2'!$D$1:$D$15,'Tabel Referensi 2'!$A$1:$A$15)</f>
        <v>2020</v>
      </c>
      <c r="E7" s="18" t="str">
        <f>_xll.XLOOKUP(A7,'Tabel Referensi 2'!$D$1:$D$15,'Tabel Referensi 2'!$C$1:$C$15)</f>
        <v>L</v>
      </c>
    </row>
    <row r="8" spans="1:5">
      <c r="A8" s="18" t="s">
        <v>139</v>
      </c>
      <c r="B8" s="21">
        <v>11200000</v>
      </c>
      <c r="C8" s="18" t="str">
        <f>_xll.XLOOKUP(A8,'Tabel Referensi 2'!$D$1:$D$15,'Tabel Referensi 2'!$B$1:$B$15)</f>
        <v>Lampung</v>
      </c>
      <c r="D8" s="18">
        <f>_xll.XLOOKUP(A8,'Tabel Referensi 2'!$D$1:$D$15,'Tabel Referensi 2'!$A$1:$A$15)</f>
        <v>2020</v>
      </c>
      <c r="E8" s="18" t="str">
        <f>_xll.XLOOKUP(A8,'Tabel Referensi 2'!$D$1:$D$15,'Tabel Referensi 2'!$C$1:$C$15)</f>
        <v>P</v>
      </c>
    </row>
    <row r="9" spans="1:5">
      <c r="A9" s="18" t="s">
        <v>140</v>
      </c>
      <c r="B9" s="21">
        <v>3900000</v>
      </c>
      <c r="C9" s="18" t="str">
        <f>_xll.XLOOKUP(A9,'Tabel Referensi 2'!$D$1:$D$15,'Tabel Referensi 2'!$B$1:$B$15)</f>
        <v>Jakarta</v>
      </c>
      <c r="D9" s="18">
        <f>_xll.XLOOKUP(A9,'Tabel Referensi 2'!$D$1:$D$15,'Tabel Referensi 2'!$A$1:$A$15)</f>
        <v>2020</v>
      </c>
      <c r="E9" s="18" t="str">
        <f>_xll.XLOOKUP(A9,'Tabel Referensi 2'!$D$1:$D$15,'Tabel Referensi 2'!$C$1:$C$15)</f>
        <v>P</v>
      </c>
    </row>
    <row r="10" spans="1:5">
      <c r="A10" s="18" t="s">
        <v>141</v>
      </c>
      <c r="B10" s="21">
        <v>23000000</v>
      </c>
      <c r="C10" s="18" t="str">
        <f>_xll.XLOOKUP(A10,'Tabel Referensi 2'!$D$1:$D$15,'Tabel Referensi 2'!$B$1:$B$15)</f>
        <v>Yogyakarta</v>
      </c>
      <c r="D10" s="18">
        <f>_xll.XLOOKUP(A10,'Tabel Referensi 2'!$D$1:$D$15,'Tabel Referensi 2'!$A$1:$A$15)</f>
        <v>2020</v>
      </c>
      <c r="E10" s="18" t="str">
        <f>_xll.XLOOKUP(A10,'Tabel Referensi 2'!$D$1:$D$15,'Tabel Referensi 2'!$C$1:$C$15)</f>
        <v>L</v>
      </c>
    </row>
    <row r="11" spans="1:5">
      <c r="A11" s="18" t="s">
        <v>142</v>
      </c>
      <c r="B11" s="21">
        <v>27000000</v>
      </c>
      <c r="C11" s="18" t="str">
        <f>_xll.XLOOKUP(A11,'Tabel Referensi 2'!$D$1:$D$15,'Tabel Referensi 2'!$B$1:$B$15)</f>
        <v>Bandung</v>
      </c>
      <c r="D11" s="18">
        <f>_xll.XLOOKUP(A11,'Tabel Referensi 2'!$D$1:$D$15,'Tabel Referensi 2'!$A$1:$A$15)</f>
        <v>2020</v>
      </c>
      <c r="E11" s="18" t="str">
        <f>_xll.XLOOKUP(A11,'Tabel Referensi 2'!$D$1:$D$15,'Tabel Referensi 2'!$C$1:$C$15)</f>
        <v>P</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FFEFE-AD12-4EF9-A83A-E5C2E5A270DD}">
  <sheetPr codeName="Sheet8"/>
  <dimension ref="A1:G15"/>
  <sheetViews>
    <sheetView workbookViewId="0">
      <selection activeCell="E14" sqref="E14"/>
    </sheetView>
  </sheetViews>
  <sheetFormatPr defaultRowHeight="14.25"/>
  <cols>
    <col min="1" max="1" width="13" customWidth="1"/>
    <col min="2" max="3" width="13.25" customWidth="1"/>
    <col min="4" max="4" width="22.125" customWidth="1"/>
    <col min="6" max="6" width="12.625" customWidth="1"/>
    <col min="7" max="7" width="15.125" customWidth="1"/>
  </cols>
  <sheetData>
    <row r="1" spans="1:7" ht="30">
      <c r="A1" s="19" t="s">
        <v>143</v>
      </c>
      <c r="B1" s="19" t="s">
        <v>144</v>
      </c>
      <c r="C1" s="19" t="s">
        <v>74</v>
      </c>
      <c r="D1" s="19" t="s">
        <v>130</v>
      </c>
      <c r="F1" s="19" t="s">
        <v>145</v>
      </c>
      <c r="G1" s="19" t="s">
        <v>131</v>
      </c>
    </row>
    <row r="2" spans="1:7">
      <c r="A2" s="23">
        <v>2020</v>
      </c>
      <c r="B2" s="18" t="s">
        <v>147</v>
      </c>
      <c r="C2" s="18" t="s">
        <v>129</v>
      </c>
      <c r="D2" s="18" t="s">
        <v>134</v>
      </c>
      <c r="F2" s="22">
        <v>1E-3</v>
      </c>
      <c r="G2" s="21">
        <v>500000</v>
      </c>
    </row>
    <row r="3" spans="1:7">
      <c r="A3" s="23">
        <v>2020</v>
      </c>
      <c r="B3" s="18" t="s">
        <v>148</v>
      </c>
      <c r="C3" s="18" t="s">
        <v>146</v>
      </c>
      <c r="D3" s="18" t="s">
        <v>135</v>
      </c>
      <c r="F3" s="22">
        <v>2E-3</v>
      </c>
      <c r="G3" s="21">
        <v>10000000</v>
      </c>
    </row>
    <row r="4" spans="1:7">
      <c r="A4" s="23">
        <v>2020</v>
      </c>
      <c r="B4" s="18" t="s">
        <v>149</v>
      </c>
      <c r="C4" s="18" t="s">
        <v>129</v>
      </c>
      <c r="D4" s="18" t="s">
        <v>139</v>
      </c>
      <c r="F4" s="22">
        <v>3.0000000000000001E-3</v>
      </c>
      <c r="G4" s="21">
        <v>20000000</v>
      </c>
    </row>
    <row r="5" spans="1:7">
      <c r="A5" s="23">
        <v>2020</v>
      </c>
      <c r="B5" s="18" t="s">
        <v>78</v>
      </c>
      <c r="C5" s="18" t="s">
        <v>129</v>
      </c>
      <c r="D5" s="18" t="s">
        <v>140</v>
      </c>
      <c r="F5" s="22">
        <v>4.0000000000000001E-3</v>
      </c>
      <c r="G5" s="21">
        <v>30000000</v>
      </c>
    </row>
    <row r="6" spans="1:7">
      <c r="A6" s="23">
        <v>2020</v>
      </c>
      <c r="B6" s="18" t="s">
        <v>150</v>
      </c>
      <c r="C6" s="18" t="s">
        <v>146</v>
      </c>
      <c r="D6" s="18" t="s">
        <v>141</v>
      </c>
      <c r="F6" s="22">
        <v>5.0000000000000001E-3</v>
      </c>
      <c r="G6" s="24">
        <v>40000000</v>
      </c>
    </row>
    <row r="7" spans="1:7">
      <c r="A7" s="23">
        <v>2020</v>
      </c>
      <c r="B7" s="18" t="s">
        <v>81</v>
      </c>
      <c r="C7" s="18" t="s">
        <v>129</v>
      </c>
      <c r="D7" s="18" t="s">
        <v>142</v>
      </c>
    </row>
    <row r="8" spans="1:7">
      <c r="A8" s="23">
        <v>2020</v>
      </c>
      <c r="B8" s="18" t="s">
        <v>151</v>
      </c>
      <c r="C8" s="18" t="s">
        <v>129</v>
      </c>
      <c r="D8" s="18" t="s">
        <v>136</v>
      </c>
    </row>
    <row r="9" spans="1:7">
      <c r="A9" s="23">
        <v>2020</v>
      </c>
      <c r="B9" s="18" t="s">
        <v>152</v>
      </c>
      <c r="C9" s="18" t="s">
        <v>129</v>
      </c>
      <c r="D9" s="18" t="s">
        <v>137</v>
      </c>
    </row>
    <row r="10" spans="1:7">
      <c r="A10" s="23">
        <v>2020</v>
      </c>
      <c r="B10" s="18" t="s">
        <v>153</v>
      </c>
      <c r="C10" s="18" t="s">
        <v>146</v>
      </c>
      <c r="D10" s="18" t="s">
        <v>138</v>
      </c>
    </row>
    <row r="11" spans="1:7">
      <c r="A11" s="23">
        <v>2021</v>
      </c>
      <c r="B11" s="18" t="s">
        <v>154</v>
      </c>
      <c r="C11" s="18" t="s">
        <v>129</v>
      </c>
      <c r="D11" s="18" t="s">
        <v>140</v>
      </c>
    </row>
    <row r="12" spans="1:7">
      <c r="A12" s="23">
        <v>2021</v>
      </c>
      <c r="B12" s="18" t="s">
        <v>78</v>
      </c>
      <c r="C12" s="18" t="s">
        <v>146</v>
      </c>
      <c r="D12" s="18" t="s">
        <v>135</v>
      </c>
    </row>
    <row r="13" spans="1:7">
      <c r="A13" s="23">
        <v>2021</v>
      </c>
      <c r="B13" s="18" t="s">
        <v>155</v>
      </c>
      <c r="C13" s="18" t="s">
        <v>146</v>
      </c>
      <c r="D13" s="18" t="s">
        <v>133</v>
      </c>
    </row>
    <row r="14" spans="1:7">
      <c r="A14" s="23">
        <v>2022</v>
      </c>
      <c r="B14" s="18" t="s">
        <v>156</v>
      </c>
      <c r="C14" s="18" t="s">
        <v>129</v>
      </c>
      <c r="D14" s="18" t="s">
        <v>140</v>
      </c>
    </row>
    <row r="15" spans="1:7">
      <c r="A15" s="23">
        <v>2022</v>
      </c>
      <c r="B15" s="18" t="s">
        <v>157</v>
      </c>
      <c r="C15" s="18" t="s">
        <v>129</v>
      </c>
      <c r="D15" s="18" t="s">
        <v>139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5A046-A1FE-4416-9A04-C49EC0E874D2}">
  <sheetPr codeName="Sheet9"/>
  <dimension ref="A2:D12"/>
  <sheetViews>
    <sheetView workbookViewId="0">
      <selection activeCell="F15" sqref="F15"/>
    </sheetView>
  </sheetViews>
  <sheetFormatPr defaultRowHeight="14.25"/>
  <cols>
    <col min="1" max="1" width="8.25" bestFit="1" customWidth="1"/>
    <col min="2" max="2" width="20" customWidth="1"/>
    <col min="3" max="3" width="17.25" customWidth="1"/>
    <col min="4" max="4" width="16" customWidth="1"/>
    <col min="5" max="5" width="8.375" bestFit="1" customWidth="1"/>
    <col min="6" max="6" width="14.75" bestFit="1" customWidth="1"/>
    <col min="7" max="7" width="12.25" bestFit="1" customWidth="1"/>
    <col min="8" max="8" width="8.625" bestFit="1" customWidth="1"/>
  </cols>
  <sheetData>
    <row r="2" spans="1:4">
      <c r="A2" s="37" t="s">
        <v>0</v>
      </c>
      <c r="B2" s="38" t="s">
        <v>60</v>
      </c>
      <c r="C2" s="38" t="s">
        <v>74</v>
      </c>
      <c r="D2" s="39" t="s">
        <v>75</v>
      </c>
    </row>
    <row r="3" spans="1:4">
      <c r="A3" s="32" t="s">
        <v>9</v>
      </c>
      <c r="B3" s="23" t="s">
        <v>76</v>
      </c>
      <c r="C3" s="23" t="s">
        <v>77</v>
      </c>
      <c r="D3" s="33" t="s">
        <v>78</v>
      </c>
    </row>
    <row r="4" spans="1:4">
      <c r="A4" s="32" t="s">
        <v>13</v>
      </c>
      <c r="B4" s="23" t="s">
        <v>79</v>
      </c>
      <c r="C4" s="23" t="s">
        <v>80</v>
      </c>
      <c r="D4" s="33" t="s">
        <v>81</v>
      </c>
    </row>
    <row r="5" spans="1:4">
      <c r="A5" s="32" t="s">
        <v>17</v>
      </c>
      <c r="B5" s="23" t="s">
        <v>82</v>
      </c>
      <c r="C5" s="23" t="s">
        <v>77</v>
      </c>
      <c r="D5" s="33" t="s">
        <v>83</v>
      </c>
    </row>
    <row r="6" spans="1:4">
      <c r="A6" s="32" t="s">
        <v>19</v>
      </c>
      <c r="B6" s="23" t="s">
        <v>84</v>
      </c>
      <c r="C6" s="23" t="s">
        <v>77</v>
      </c>
      <c r="D6" s="33" t="s">
        <v>78</v>
      </c>
    </row>
    <row r="7" spans="1:4">
      <c r="A7" s="32" t="s">
        <v>21</v>
      </c>
      <c r="B7" s="23" t="s">
        <v>85</v>
      </c>
      <c r="C7" s="23" t="s">
        <v>77</v>
      </c>
      <c r="D7" s="33" t="s">
        <v>86</v>
      </c>
    </row>
    <row r="8" spans="1:4">
      <c r="A8" s="32" t="s">
        <v>23</v>
      </c>
      <c r="B8" s="23" t="s">
        <v>87</v>
      </c>
      <c r="C8" s="23" t="s">
        <v>80</v>
      </c>
      <c r="D8" s="33" t="s">
        <v>81</v>
      </c>
    </row>
    <row r="9" spans="1:4">
      <c r="A9" s="32" t="s">
        <v>25</v>
      </c>
      <c r="B9" s="23" t="s">
        <v>88</v>
      </c>
      <c r="C9" s="23" t="s">
        <v>77</v>
      </c>
      <c r="D9" s="33" t="s">
        <v>83</v>
      </c>
    </row>
    <row r="10" spans="1:4">
      <c r="A10" s="32" t="s">
        <v>27</v>
      </c>
      <c r="B10" s="23" t="s">
        <v>89</v>
      </c>
      <c r="C10" s="23" t="s">
        <v>77</v>
      </c>
      <c r="D10" s="33" t="s">
        <v>78</v>
      </c>
    </row>
    <row r="11" spans="1:4">
      <c r="A11" s="32" t="s">
        <v>29</v>
      </c>
      <c r="B11" s="23" t="s">
        <v>90</v>
      </c>
      <c r="C11" s="23" t="s">
        <v>80</v>
      </c>
      <c r="D11" s="33" t="s">
        <v>83</v>
      </c>
    </row>
    <row r="12" spans="1:4">
      <c r="A12" s="34" t="s">
        <v>31</v>
      </c>
      <c r="B12" s="35" t="s">
        <v>91</v>
      </c>
      <c r="C12" s="35" t="s">
        <v>80</v>
      </c>
      <c r="D12" s="36" t="s">
        <v>86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F775B-503A-4AF1-A4F7-31603213667E}">
  <sheetPr codeName="Sheet10"/>
  <dimension ref="A1:M51"/>
  <sheetViews>
    <sheetView workbookViewId="0"/>
  </sheetViews>
  <sheetFormatPr defaultRowHeight="14.25"/>
  <cols>
    <col min="1" max="1" width="13.5" bestFit="1" customWidth="1"/>
    <col min="2" max="2" width="10.625" bestFit="1" customWidth="1"/>
    <col min="3" max="3" width="13.75" bestFit="1" customWidth="1"/>
    <col min="4" max="4" width="8.875" bestFit="1" customWidth="1"/>
    <col min="5" max="5" width="7.625" bestFit="1" customWidth="1"/>
    <col min="6" max="6" width="17.375" bestFit="1" customWidth="1"/>
    <col min="7" max="7" width="13.5" bestFit="1" customWidth="1"/>
    <col min="8" max="8" width="5.25" bestFit="1" customWidth="1"/>
    <col min="9" max="9" width="9.375" bestFit="1" customWidth="1"/>
    <col min="10" max="10" width="7.625" bestFit="1" customWidth="1"/>
    <col min="11" max="12" width="14.375" bestFit="1" customWidth="1"/>
    <col min="13" max="13" width="10.25" bestFit="1" customWidth="1"/>
  </cols>
  <sheetData>
    <row r="1" spans="1:13" s="28" customFormat="1" ht="15">
      <c r="A1" s="48" t="s">
        <v>172</v>
      </c>
      <c r="B1" s="49" t="s">
        <v>173</v>
      </c>
      <c r="C1" s="48" t="s">
        <v>174</v>
      </c>
      <c r="D1" s="48" t="s">
        <v>175</v>
      </c>
      <c r="E1" s="48" t="s">
        <v>176</v>
      </c>
      <c r="F1" s="48" t="s">
        <v>177</v>
      </c>
      <c r="G1" s="48" t="s">
        <v>178</v>
      </c>
      <c r="H1" s="50" t="s">
        <v>179</v>
      </c>
      <c r="I1" s="51" t="s">
        <v>180</v>
      </c>
      <c r="J1" s="51" t="s">
        <v>181</v>
      </c>
      <c r="K1" s="48" t="s">
        <v>182</v>
      </c>
      <c r="L1" s="48" t="s">
        <v>183</v>
      </c>
      <c r="M1" s="52" t="s">
        <v>184</v>
      </c>
    </row>
    <row r="2" spans="1:13" s="28" customFormat="1" ht="15">
      <c r="A2" s="44" t="s">
        <v>185</v>
      </c>
      <c r="B2" s="45">
        <v>43713</v>
      </c>
      <c r="C2" s="44" t="s">
        <v>186</v>
      </c>
      <c r="D2" s="29" t="s">
        <v>187</v>
      </c>
      <c r="E2" s="44">
        <v>2</v>
      </c>
      <c r="F2" s="44" t="s">
        <v>188</v>
      </c>
      <c r="G2" s="44" t="s">
        <v>189</v>
      </c>
      <c r="H2" s="46">
        <v>1</v>
      </c>
      <c r="I2" s="47">
        <v>9.9499999999999993</v>
      </c>
      <c r="J2" s="47">
        <v>19.899999999999999</v>
      </c>
      <c r="K2" s="29" t="s">
        <v>190</v>
      </c>
      <c r="L2" s="29" t="s">
        <v>191</v>
      </c>
      <c r="M2" s="29" t="s">
        <v>192</v>
      </c>
    </row>
    <row r="3" spans="1:13" s="28" customFormat="1" ht="15">
      <c r="A3" s="44" t="s">
        <v>185</v>
      </c>
      <c r="B3" s="45">
        <v>43713</v>
      </c>
      <c r="C3" s="44" t="s">
        <v>186</v>
      </c>
      <c r="D3" s="29" t="s">
        <v>193</v>
      </c>
      <c r="E3" s="44">
        <v>5</v>
      </c>
      <c r="F3" s="44" t="s">
        <v>188</v>
      </c>
      <c r="G3" s="44" t="s">
        <v>189</v>
      </c>
      <c r="H3" s="46">
        <v>0.5</v>
      </c>
      <c r="I3" s="47">
        <v>8.25</v>
      </c>
      <c r="J3" s="47">
        <v>41.25</v>
      </c>
      <c r="K3" s="29" t="s">
        <v>194</v>
      </c>
      <c r="L3" s="29" t="s">
        <v>191</v>
      </c>
      <c r="M3" s="29" t="s">
        <v>192</v>
      </c>
    </row>
    <row r="4" spans="1:13" s="28" customFormat="1" ht="15">
      <c r="A4" s="44" t="s">
        <v>195</v>
      </c>
      <c r="B4" s="45">
        <v>44364</v>
      </c>
      <c r="C4" s="44" t="s">
        <v>196</v>
      </c>
      <c r="D4" s="29" t="s">
        <v>197</v>
      </c>
      <c r="E4" s="44">
        <v>1</v>
      </c>
      <c r="F4" s="44" t="s">
        <v>198</v>
      </c>
      <c r="G4" s="44" t="s">
        <v>189</v>
      </c>
      <c r="H4" s="46">
        <v>1</v>
      </c>
      <c r="I4" s="47">
        <v>12.95</v>
      </c>
      <c r="J4" s="47">
        <v>12.95</v>
      </c>
      <c r="K4" s="29" t="s">
        <v>199</v>
      </c>
      <c r="L4" s="29" t="s">
        <v>200</v>
      </c>
      <c r="M4" s="29" t="s">
        <v>192</v>
      </c>
    </row>
    <row r="5" spans="1:13" s="28" customFormat="1" ht="15">
      <c r="A5" s="44" t="s">
        <v>201</v>
      </c>
      <c r="B5" s="45">
        <v>44392</v>
      </c>
      <c r="C5" s="44" t="s">
        <v>202</v>
      </c>
      <c r="D5" s="29" t="s">
        <v>203</v>
      </c>
      <c r="E5" s="44">
        <v>2</v>
      </c>
      <c r="F5" s="44" t="s">
        <v>204</v>
      </c>
      <c r="G5" s="44" t="s">
        <v>205</v>
      </c>
      <c r="H5" s="46">
        <v>1</v>
      </c>
      <c r="I5" s="47">
        <v>13.75</v>
      </c>
      <c r="J5" s="47">
        <v>27.5</v>
      </c>
      <c r="K5" s="29" t="s">
        <v>194</v>
      </c>
      <c r="L5" s="29" t="s">
        <v>191</v>
      </c>
      <c r="M5" s="29" t="s">
        <v>128</v>
      </c>
    </row>
    <row r="6" spans="1:13" s="28" customFormat="1" ht="15">
      <c r="A6" s="44" t="s">
        <v>201</v>
      </c>
      <c r="B6" s="45">
        <v>44392</v>
      </c>
      <c r="C6" s="44" t="s">
        <v>202</v>
      </c>
      <c r="D6" s="29" t="s">
        <v>206</v>
      </c>
      <c r="E6" s="44">
        <v>2</v>
      </c>
      <c r="F6" s="44" t="s">
        <v>204</v>
      </c>
      <c r="G6" s="44" t="s">
        <v>205</v>
      </c>
      <c r="H6" s="46">
        <v>2.5</v>
      </c>
      <c r="I6" s="47">
        <v>27.484999999999996</v>
      </c>
      <c r="J6" s="47">
        <v>54.969999999999992</v>
      </c>
      <c r="K6" s="29" t="s">
        <v>190</v>
      </c>
      <c r="L6" s="29" t="s">
        <v>200</v>
      </c>
      <c r="M6" s="29" t="s">
        <v>128</v>
      </c>
    </row>
    <row r="7" spans="1:13" s="28" customFormat="1" ht="15">
      <c r="A7" s="44" t="s">
        <v>207</v>
      </c>
      <c r="B7" s="45">
        <v>44412</v>
      </c>
      <c r="C7" s="44" t="s">
        <v>208</v>
      </c>
      <c r="D7" s="29" t="s">
        <v>209</v>
      </c>
      <c r="E7" s="44">
        <v>3</v>
      </c>
      <c r="F7" s="44" t="s">
        <v>210</v>
      </c>
      <c r="G7" s="44" t="s">
        <v>189</v>
      </c>
      <c r="H7" s="46">
        <v>1</v>
      </c>
      <c r="I7" s="47">
        <v>12.95</v>
      </c>
      <c r="J7" s="47">
        <v>38.849999999999994</v>
      </c>
      <c r="K7" s="29" t="s">
        <v>211</v>
      </c>
      <c r="L7" s="29" t="s">
        <v>212</v>
      </c>
      <c r="M7" s="29" t="s">
        <v>128</v>
      </c>
    </row>
    <row r="8" spans="1:13" s="28" customFormat="1" ht="15">
      <c r="A8" s="44" t="s">
        <v>213</v>
      </c>
      <c r="B8" s="45">
        <v>44582</v>
      </c>
      <c r="C8" s="44" t="s">
        <v>214</v>
      </c>
      <c r="D8" s="29" t="s">
        <v>215</v>
      </c>
      <c r="E8" s="44">
        <v>3</v>
      </c>
      <c r="F8" s="44" t="s">
        <v>216</v>
      </c>
      <c r="G8" s="44" t="s">
        <v>189</v>
      </c>
      <c r="H8" s="46">
        <v>0.5</v>
      </c>
      <c r="I8" s="47">
        <v>7.29</v>
      </c>
      <c r="J8" s="47">
        <v>21.87</v>
      </c>
      <c r="K8" s="29" t="s">
        <v>194</v>
      </c>
      <c r="L8" s="29" t="s">
        <v>212</v>
      </c>
      <c r="M8" s="29" t="s">
        <v>192</v>
      </c>
    </row>
    <row r="9" spans="1:13" s="28" customFormat="1" ht="15">
      <c r="A9" s="44" t="s">
        <v>217</v>
      </c>
      <c r="B9" s="45">
        <v>44701</v>
      </c>
      <c r="C9" s="44" t="s">
        <v>218</v>
      </c>
      <c r="D9" s="29" t="s">
        <v>219</v>
      </c>
      <c r="E9" s="44">
        <v>1</v>
      </c>
      <c r="F9" s="44" t="s">
        <v>220</v>
      </c>
      <c r="G9" s="44" t="s">
        <v>205</v>
      </c>
      <c r="H9" s="46">
        <v>0.2</v>
      </c>
      <c r="I9" s="47">
        <v>4.7549999999999999</v>
      </c>
      <c r="J9" s="47">
        <v>4.7549999999999999</v>
      </c>
      <c r="K9" s="29" t="s">
        <v>211</v>
      </c>
      <c r="L9" s="29" t="s">
        <v>200</v>
      </c>
      <c r="M9" s="29" t="s">
        <v>192</v>
      </c>
    </row>
    <row r="10" spans="1:13" s="28" customFormat="1" ht="15">
      <c r="A10" s="44" t="s">
        <v>221</v>
      </c>
      <c r="B10" s="45">
        <v>43467</v>
      </c>
      <c r="C10" s="44" t="s">
        <v>222</v>
      </c>
      <c r="D10" s="29" t="s">
        <v>223</v>
      </c>
      <c r="E10" s="44">
        <v>3</v>
      </c>
      <c r="F10" s="44" t="s">
        <v>224</v>
      </c>
      <c r="G10" s="44" t="s">
        <v>189</v>
      </c>
      <c r="H10" s="46">
        <v>0.5</v>
      </c>
      <c r="I10" s="47">
        <v>5.97</v>
      </c>
      <c r="J10" s="47">
        <v>17.91</v>
      </c>
      <c r="K10" s="29" t="s">
        <v>190</v>
      </c>
      <c r="L10" s="29" t="s">
        <v>191</v>
      </c>
      <c r="M10" s="29" t="s">
        <v>128</v>
      </c>
    </row>
    <row r="11" spans="1:13" s="28" customFormat="1" ht="15">
      <c r="A11" s="44" t="s">
        <v>225</v>
      </c>
      <c r="B11" s="45">
        <v>43713</v>
      </c>
      <c r="C11" s="44" t="s">
        <v>226</v>
      </c>
      <c r="D11" s="29" t="s">
        <v>223</v>
      </c>
      <c r="E11" s="44">
        <v>1</v>
      </c>
      <c r="F11" s="44" t="s">
        <v>227</v>
      </c>
      <c r="G11" s="44" t="s">
        <v>189</v>
      </c>
      <c r="H11" s="46">
        <v>0.5</v>
      </c>
      <c r="I11" s="47">
        <v>5.97</v>
      </c>
      <c r="J11" s="47">
        <v>5.97</v>
      </c>
      <c r="K11" s="29" t="s">
        <v>190</v>
      </c>
      <c r="L11" s="29" t="s">
        <v>191</v>
      </c>
      <c r="M11" s="29" t="s">
        <v>128</v>
      </c>
    </row>
    <row r="12" spans="1:13" s="28" customFormat="1" ht="15">
      <c r="A12" s="44" t="s">
        <v>228</v>
      </c>
      <c r="B12" s="45">
        <v>44263</v>
      </c>
      <c r="C12" s="44" t="s">
        <v>229</v>
      </c>
      <c r="D12" s="29" t="s">
        <v>230</v>
      </c>
      <c r="E12" s="44">
        <v>4</v>
      </c>
      <c r="F12" s="44" t="s">
        <v>231</v>
      </c>
      <c r="G12" s="44" t="s">
        <v>189</v>
      </c>
      <c r="H12" s="46">
        <v>1</v>
      </c>
      <c r="I12" s="47">
        <v>9.9499999999999993</v>
      </c>
      <c r="J12" s="47">
        <v>39.799999999999997</v>
      </c>
      <c r="K12" s="29" t="s">
        <v>199</v>
      </c>
      <c r="L12" s="29" t="s">
        <v>212</v>
      </c>
      <c r="M12" s="29" t="s">
        <v>128</v>
      </c>
    </row>
    <row r="13" spans="1:13" s="28" customFormat="1" ht="15">
      <c r="A13" s="44" t="s">
        <v>232</v>
      </c>
      <c r="B13" s="45">
        <v>44132</v>
      </c>
      <c r="C13" s="44" t="s">
        <v>233</v>
      </c>
      <c r="D13" s="29" t="s">
        <v>234</v>
      </c>
      <c r="E13" s="44">
        <v>5</v>
      </c>
      <c r="F13" s="44" t="s">
        <v>235</v>
      </c>
      <c r="G13" s="44" t="s">
        <v>189</v>
      </c>
      <c r="H13" s="46">
        <v>2.5</v>
      </c>
      <c r="I13" s="47">
        <v>34.154999999999994</v>
      </c>
      <c r="J13" s="47">
        <v>170.77499999999998</v>
      </c>
      <c r="K13" s="29" t="s">
        <v>194</v>
      </c>
      <c r="L13" s="29" t="s">
        <v>200</v>
      </c>
      <c r="M13" s="29" t="s">
        <v>192</v>
      </c>
    </row>
    <row r="14" spans="1:13" s="28" customFormat="1" ht="15">
      <c r="A14" s="44" t="s">
        <v>236</v>
      </c>
      <c r="B14" s="45">
        <v>44744</v>
      </c>
      <c r="C14" s="44" t="s">
        <v>237</v>
      </c>
      <c r="D14" s="29" t="s">
        <v>187</v>
      </c>
      <c r="E14" s="44">
        <v>5</v>
      </c>
      <c r="F14" s="44" t="s">
        <v>238</v>
      </c>
      <c r="G14" s="44" t="s">
        <v>189</v>
      </c>
      <c r="H14" s="46">
        <v>1</v>
      </c>
      <c r="I14" s="47">
        <v>9.9499999999999993</v>
      </c>
      <c r="J14" s="47">
        <v>49.75</v>
      </c>
      <c r="K14" s="29" t="s">
        <v>190</v>
      </c>
      <c r="L14" s="29" t="s">
        <v>191</v>
      </c>
      <c r="M14" s="29" t="s">
        <v>128</v>
      </c>
    </row>
    <row r="15" spans="1:13" s="28" customFormat="1" ht="15">
      <c r="A15" s="44" t="s">
        <v>239</v>
      </c>
      <c r="B15" s="45">
        <v>43973</v>
      </c>
      <c r="C15" s="44" t="s">
        <v>240</v>
      </c>
      <c r="D15" s="29" t="s">
        <v>241</v>
      </c>
      <c r="E15" s="44">
        <v>2</v>
      </c>
      <c r="F15" s="44" t="s">
        <v>242</v>
      </c>
      <c r="G15" s="44" t="s">
        <v>189</v>
      </c>
      <c r="H15" s="46">
        <v>2.5</v>
      </c>
      <c r="I15" s="47">
        <v>20.584999999999997</v>
      </c>
      <c r="J15" s="47">
        <v>41.169999999999995</v>
      </c>
      <c r="K15" s="29" t="s">
        <v>190</v>
      </c>
      <c r="L15" s="29" t="s">
        <v>212</v>
      </c>
      <c r="M15" s="29" t="s">
        <v>128</v>
      </c>
    </row>
    <row r="16" spans="1:13" s="28" customFormat="1" ht="15">
      <c r="A16" s="44" t="s">
        <v>243</v>
      </c>
      <c r="B16" s="45">
        <v>44656</v>
      </c>
      <c r="C16" s="44" t="s">
        <v>244</v>
      </c>
      <c r="D16" s="29" t="s">
        <v>245</v>
      </c>
      <c r="E16" s="44">
        <v>3</v>
      </c>
      <c r="F16" s="44" t="s">
        <v>246</v>
      </c>
      <c r="G16" s="44" t="s">
        <v>189</v>
      </c>
      <c r="H16" s="46">
        <v>0.2</v>
      </c>
      <c r="I16" s="47">
        <v>3.8849999999999998</v>
      </c>
      <c r="J16" s="47">
        <v>11.654999999999999</v>
      </c>
      <c r="K16" s="29" t="s">
        <v>211</v>
      </c>
      <c r="L16" s="29" t="s">
        <v>212</v>
      </c>
      <c r="M16" s="29" t="s">
        <v>192</v>
      </c>
    </row>
    <row r="17" spans="1:13" s="28" customFormat="1" ht="15">
      <c r="A17" s="44" t="s">
        <v>247</v>
      </c>
      <c r="B17" s="45">
        <v>44719</v>
      </c>
      <c r="C17" s="44" t="s">
        <v>248</v>
      </c>
      <c r="D17" s="29" t="s">
        <v>249</v>
      </c>
      <c r="E17" s="44">
        <v>5</v>
      </c>
      <c r="F17" s="44" t="s">
        <v>250</v>
      </c>
      <c r="G17" s="44" t="s">
        <v>189</v>
      </c>
      <c r="H17" s="46">
        <v>2.5</v>
      </c>
      <c r="I17" s="47">
        <v>22.884999999999998</v>
      </c>
      <c r="J17" s="47">
        <v>114.42499999999998</v>
      </c>
      <c r="K17" s="29" t="s">
        <v>190</v>
      </c>
      <c r="L17" s="29" t="s">
        <v>191</v>
      </c>
      <c r="M17" s="29" t="s">
        <v>128</v>
      </c>
    </row>
    <row r="18" spans="1:13" s="28" customFormat="1" ht="15">
      <c r="A18" s="44" t="s">
        <v>251</v>
      </c>
      <c r="B18" s="45">
        <v>43544</v>
      </c>
      <c r="C18" s="44" t="s">
        <v>252</v>
      </c>
      <c r="D18" s="29" t="s">
        <v>253</v>
      </c>
      <c r="E18" s="44">
        <v>6</v>
      </c>
      <c r="F18" s="44" t="s">
        <v>254</v>
      </c>
      <c r="G18" s="44" t="s">
        <v>189</v>
      </c>
      <c r="H18" s="46">
        <v>0.2</v>
      </c>
      <c r="I18" s="47">
        <v>3.375</v>
      </c>
      <c r="J18" s="47">
        <v>20.25</v>
      </c>
      <c r="K18" s="29" t="s">
        <v>199</v>
      </c>
      <c r="L18" s="29" t="s">
        <v>191</v>
      </c>
      <c r="M18" s="29" t="s">
        <v>128</v>
      </c>
    </row>
    <row r="19" spans="1:13" s="28" customFormat="1" ht="15">
      <c r="A19" s="44" t="s">
        <v>255</v>
      </c>
      <c r="B19" s="45">
        <v>43757</v>
      </c>
      <c r="C19" s="44" t="s">
        <v>256</v>
      </c>
      <c r="D19" s="29" t="s">
        <v>197</v>
      </c>
      <c r="E19" s="44">
        <v>6</v>
      </c>
      <c r="F19" s="44" t="s">
        <v>257</v>
      </c>
      <c r="G19" s="44" t="s">
        <v>189</v>
      </c>
      <c r="H19" s="46">
        <v>1</v>
      </c>
      <c r="I19" s="47">
        <v>12.95</v>
      </c>
      <c r="J19" s="47">
        <v>77.699999999999989</v>
      </c>
      <c r="K19" s="29" t="s">
        <v>199</v>
      </c>
      <c r="L19" s="29" t="s">
        <v>200</v>
      </c>
      <c r="M19" s="29" t="s">
        <v>128</v>
      </c>
    </row>
    <row r="20" spans="1:13" s="28" customFormat="1" ht="15">
      <c r="A20" s="44" t="s">
        <v>258</v>
      </c>
      <c r="B20" s="45">
        <v>43629</v>
      </c>
      <c r="C20" s="44" t="s">
        <v>259</v>
      </c>
      <c r="D20" s="29" t="s">
        <v>241</v>
      </c>
      <c r="E20" s="44">
        <v>4</v>
      </c>
      <c r="F20" s="44" t="s">
        <v>260</v>
      </c>
      <c r="G20" s="44" t="s">
        <v>205</v>
      </c>
      <c r="H20" s="46">
        <v>2.5</v>
      </c>
      <c r="I20" s="47">
        <v>20.584999999999997</v>
      </c>
      <c r="J20" s="47">
        <v>82.339999999999989</v>
      </c>
      <c r="K20" s="29" t="s">
        <v>190</v>
      </c>
      <c r="L20" s="29" t="s">
        <v>212</v>
      </c>
      <c r="M20" s="29" t="s">
        <v>192</v>
      </c>
    </row>
    <row r="21" spans="1:13" s="28" customFormat="1" ht="15">
      <c r="A21" s="44" t="s">
        <v>261</v>
      </c>
      <c r="B21" s="45">
        <v>44169</v>
      </c>
      <c r="C21" s="44" t="s">
        <v>262</v>
      </c>
      <c r="D21" s="29" t="s">
        <v>253</v>
      </c>
      <c r="E21" s="44">
        <v>5</v>
      </c>
      <c r="F21" s="44" t="s">
        <v>263</v>
      </c>
      <c r="G21" s="44" t="s">
        <v>189</v>
      </c>
      <c r="H21" s="46">
        <v>0.2</v>
      </c>
      <c r="I21" s="47">
        <v>3.375</v>
      </c>
      <c r="J21" s="47">
        <v>16.875</v>
      </c>
      <c r="K21" s="29" t="s">
        <v>199</v>
      </c>
      <c r="L21" s="29" t="s">
        <v>191</v>
      </c>
      <c r="M21" s="29" t="s">
        <v>192</v>
      </c>
    </row>
    <row r="22" spans="1:13" s="28" customFormat="1" ht="15">
      <c r="A22" s="44" t="s">
        <v>261</v>
      </c>
      <c r="B22" s="45">
        <v>44169</v>
      </c>
      <c r="C22" s="44" t="s">
        <v>262</v>
      </c>
      <c r="D22" s="29" t="s">
        <v>264</v>
      </c>
      <c r="E22" s="44">
        <v>4</v>
      </c>
      <c r="F22" s="44" t="s">
        <v>263</v>
      </c>
      <c r="G22" s="44" t="s">
        <v>189</v>
      </c>
      <c r="H22" s="46">
        <v>0.2</v>
      </c>
      <c r="I22" s="47">
        <v>3.645</v>
      </c>
      <c r="J22" s="47">
        <v>14.58</v>
      </c>
      <c r="K22" s="29" t="s">
        <v>194</v>
      </c>
      <c r="L22" s="29" t="s">
        <v>212</v>
      </c>
      <c r="M22" s="29" t="s">
        <v>192</v>
      </c>
    </row>
    <row r="23" spans="1:13" s="28" customFormat="1" ht="15">
      <c r="A23" s="44" t="s">
        <v>265</v>
      </c>
      <c r="B23" s="45">
        <v>44169</v>
      </c>
      <c r="C23" s="44" t="s">
        <v>266</v>
      </c>
      <c r="D23" s="29" t="s">
        <v>267</v>
      </c>
      <c r="E23" s="44">
        <v>6</v>
      </c>
      <c r="F23" s="44" t="s">
        <v>268</v>
      </c>
      <c r="G23" s="44" t="s">
        <v>189</v>
      </c>
      <c r="H23" s="46">
        <v>0.2</v>
      </c>
      <c r="I23" s="47">
        <v>2.9849999999999999</v>
      </c>
      <c r="J23" s="47">
        <v>17.91</v>
      </c>
      <c r="K23" s="29" t="s">
        <v>199</v>
      </c>
      <c r="L23" s="29" t="s">
        <v>212</v>
      </c>
      <c r="M23" s="29" t="s">
        <v>128</v>
      </c>
    </row>
    <row r="24" spans="1:13" s="28" customFormat="1" ht="15">
      <c r="A24" s="44" t="s">
        <v>269</v>
      </c>
      <c r="B24" s="45">
        <v>44218</v>
      </c>
      <c r="C24" s="44" t="s">
        <v>270</v>
      </c>
      <c r="D24" s="29" t="s">
        <v>249</v>
      </c>
      <c r="E24" s="44">
        <v>4</v>
      </c>
      <c r="F24" s="44" t="s">
        <v>271</v>
      </c>
      <c r="G24" s="44" t="s">
        <v>189</v>
      </c>
      <c r="H24" s="46">
        <v>2.5</v>
      </c>
      <c r="I24" s="47">
        <v>22.884999999999998</v>
      </c>
      <c r="J24" s="47">
        <v>91.539999999999992</v>
      </c>
      <c r="K24" s="29" t="s">
        <v>190</v>
      </c>
      <c r="L24" s="29" t="s">
        <v>191</v>
      </c>
      <c r="M24" s="29" t="s">
        <v>192</v>
      </c>
    </row>
    <row r="25" spans="1:13" s="28" customFormat="1" ht="15">
      <c r="A25" s="44" t="s">
        <v>272</v>
      </c>
      <c r="B25" s="45">
        <v>44603</v>
      </c>
      <c r="C25" s="44" t="s">
        <v>273</v>
      </c>
      <c r="D25" s="29" t="s">
        <v>267</v>
      </c>
      <c r="E25" s="44">
        <v>4</v>
      </c>
      <c r="F25" s="44" t="s">
        <v>274</v>
      </c>
      <c r="G25" s="44" t="s">
        <v>189</v>
      </c>
      <c r="H25" s="46">
        <v>0.2</v>
      </c>
      <c r="I25" s="47">
        <v>2.9849999999999999</v>
      </c>
      <c r="J25" s="47">
        <v>11.94</v>
      </c>
      <c r="K25" s="29" t="s">
        <v>199</v>
      </c>
      <c r="L25" s="29" t="s">
        <v>212</v>
      </c>
      <c r="M25" s="29" t="s">
        <v>192</v>
      </c>
    </row>
    <row r="26" spans="1:13" s="28" customFormat="1" ht="15">
      <c r="A26" s="44" t="s">
        <v>275</v>
      </c>
      <c r="B26" s="45">
        <v>44454</v>
      </c>
      <c r="C26" s="44" t="s">
        <v>276</v>
      </c>
      <c r="D26" s="29" t="s">
        <v>277</v>
      </c>
      <c r="E26" s="44">
        <v>1</v>
      </c>
      <c r="F26" s="44" t="s">
        <v>278</v>
      </c>
      <c r="G26" s="44" t="s">
        <v>189</v>
      </c>
      <c r="H26" s="46">
        <v>1</v>
      </c>
      <c r="I26" s="47">
        <v>11.25</v>
      </c>
      <c r="J26" s="47">
        <v>11.25</v>
      </c>
      <c r="K26" s="29" t="s">
        <v>199</v>
      </c>
      <c r="L26" s="29" t="s">
        <v>191</v>
      </c>
      <c r="M26" s="29" t="s">
        <v>128</v>
      </c>
    </row>
    <row r="27" spans="1:13" s="28" customFormat="1" ht="15">
      <c r="A27" s="44" t="s">
        <v>279</v>
      </c>
      <c r="B27" s="45">
        <v>44128</v>
      </c>
      <c r="C27" s="44" t="s">
        <v>280</v>
      </c>
      <c r="D27" s="29" t="s">
        <v>281</v>
      </c>
      <c r="E27" s="44">
        <v>3</v>
      </c>
      <c r="F27" s="44" t="s">
        <v>282</v>
      </c>
      <c r="G27" s="44" t="s">
        <v>189</v>
      </c>
      <c r="H27" s="46">
        <v>0.2</v>
      </c>
      <c r="I27" s="47">
        <v>4.125</v>
      </c>
      <c r="J27" s="47">
        <v>12.375</v>
      </c>
      <c r="K27" s="29" t="s">
        <v>194</v>
      </c>
      <c r="L27" s="29" t="s">
        <v>191</v>
      </c>
      <c r="M27" s="29" t="s">
        <v>192</v>
      </c>
    </row>
    <row r="28" spans="1:13" s="28" customFormat="1" ht="15">
      <c r="A28" s="44" t="s">
        <v>283</v>
      </c>
      <c r="B28" s="45">
        <v>43516</v>
      </c>
      <c r="C28" s="44" t="s">
        <v>284</v>
      </c>
      <c r="D28" s="29" t="s">
        <v>285</v>
      </c>
      <c r="E28" s="44">
        <v>4</v>
      </c>
      <c r="F28" s="44" t="s">
        <v>286</v>
      </c>
      <c r="G28" s="44" t="s">
        <v>189</v>
      </c>
      <c r="H28" s="46">
        <v>0.5</v>
      </c>
      <c r="I28" s="47">
        <v>6.75</v>
      </c>
      <c r="J28" s="47">
        <v>27</v>
      </c>
      <c r="K28" s="29" t="s">
        <v>199</v>
      </c>
      <c r="L28" s="29" t="s">
        <v>191</v>
      </c>
      <c r="M28" s="29" t="s">
        <v>192</v>
      </c>
    </row>
    <row r="29" spans="1:13" s="28" customFormat="1" ht="15">
      <c r="A29" s="44" t="s">
        <v>287</v>
      </c>
      <c r="B29" s="45">
        <v>43746</v>
      </c>
      <c r="C29" s="44" t="s">
        <v>288</v>
      </c>
      <c r="D29" s="29" t="s">
        <v>253</v>
      </c>
      <c r="E29" s="44">
        <v>5</v>
      </c>
      <c r="F29" s="44" t="s">
        <v>289</v>
      </c>
      <c r="G29" s="44" t="s">
        <v>205</v>
      </c>
      <c r="H29" s="46">
        <v>0.2</v>
      </c>
      <c r="I29" s="47">
        <v>3.375</v>
      </c>
      <c r="J29" s="47">
        <v>16.875</v>
      </c>
      <c r="K29" s="29" t="s">
        <v>199</v>
      </c>
      <c r="L29" s="29" t="s">
        <v>191</v>
      </c>
      <c r="M29" s="29" t="s">
        <v>128</v>
      </c>
    </row>
    <row r="30" spans="1:13" s="28" customFormat="1" ht="15">
      <c r="A30" s="44" t="s">
        <v>290</v>
      </c>
      <c r="B30" s="45">
        <v>44775</v>
      </c>
      <c r="C30" s="44" t="s">
        <v>291</v>
      </c>
      <c r="D30" s="29" t="s">
        <v>292</v>
      </c>
      <c r="E30" s="44">
        <v>3</v>
      </c>
      <c r="F30" s="44" t="s">
        <v>293</v>
      </c>
      <c r="G30" s="44" t="s">
        <v>205</v>
      </c>
      <c r="H30" s="46">
        <v>0.5</v>
      </c>
      <c r="I30" s="47">
        <v>5.97</v>
      </c>
      <c r="J30" s="47">
        <v>17.91</v>
      </c>
      <c r="K30" s="29" t="s">
        <v>199</v>
      </c>
      <c r="L30" s="29" t="s">
        <v>212</v>
      </c>
      <c r="M30" s="29" t="s">
        <v>128</v>
      </c>
    </row>
    <row r="31" spans="1:13" s="28" customFormat="1" ht="15">
      <c r="A31" s="44" t="s">
        <v>294</v>
      </c>
      <c r="B31" s="45">
        <v>43516</v>
      </c>
      <c r="C31" s="44" t="s">
        <v>295</v>
      </c>
      <c r="D31" s="29" t="s">
        <v>230</v>
      </c>
      <c r="E31" s="44">
        <v>4</v>
      </c>
      <c r="F31" s="44" t="s">
        <v>296</v>
      </c>
      <c r="G31" s="44" t="s">
        <v>205</v>
      </c>
      <c r="H31" s="46">
        <v>1</v>
      </c>
      <c r="I31" s="47">
        <v>9.9499999999999993</v>
      </c>
      <c r="J31" s="47">
        <v>39.799999999999997</v>
      </c>
      <c r="K31" s="29" t="s">
        <v>199</v>
      </c>
      <c r="L31" s="29" t="s">
        <v>212</v>
      </c>
      <c r="M31" s="29" t="s">
        <v>192</v>
      </c>
    </row>
    <row r="32" spans="1:13" s="28" customFormat="1" ht="15">
      <c r="A32" s="44" t="s">
        <v>297</v>
      </c>
      <c r="B32" s="45">
        <v>44464</v>
      </c>
      <c r="C32" s="44" t="s">
        <v>298</v>
      </c>
      <c r="D32" s="29" t="s">
        <v>299</v>
      </c>
      <c r="E32" s="44">
        <v>5</v>
      </c>
      <c r="F32" s="44" t="s">
        <v>300</v>
      </c>
      <c r="G32" s="44" t="s">
        <v>189</v>
      </c>
      <c r="H32" s="46">
        <v>0.2</v>
      </c>
      <c r="I32" s="47">
        <v>4.3650000000000002</v>
      </c>
      <c r="J32" s="47">
        <v>21.825000000000003</v>
      </c>
      <c r="K32" s="29" t="s">
        <v>211</v>
      </c>
      <c r="L32" s="29" t="s">
        <v>191</v>
      </c>
      <c r="M32" s="29" t="s">
        <v>128</v>
      </c>
    </row>
    <row r="33" spans="1:13" s="28" customFormat="1" ht="15">
      <c r="A33" s="44" t="s">
        <v>297</v>
      </c>
      <c r="B33" s="45">
        <v>44464</v>
      </c>
      <c r="C33" s="44" t="s">
        <v>298</v>
      </c>
      <c r="D33" s="29" t="s">
        <v>292</v>
      </c>
      <c r="E33" s="44">
        <v>6</v>
      </c>
      <c r="F33" s="44" t="s">
        <v>300</v>
      </c>
      <c r="G33" s="44" t="s">
        <v>189</v>
      </c>
      <c r="H33" s="46">
        <v>0.5</v>
      </c>
      <c r="I33" s="47">
        <v>5.97</v>
      </c>
      <c r="J33" s="47">
        <v>35.82</v>
      </c>
      <c r="K33" s="29" t="s">
        <v>199</v>
      </c>
      <c r="L33" s="29" t="s">
        <v>212</v>
      </c>
      <c r="M33" s="29" t="s">
        <v>128</v>
      </c>
    </row>
    <row r="34" spans="1:13" s="28" customFormat="1" ht="15">
      <c r="A34" s="44" t="s">
        <v>297</v>
      </c>
      <c r="B34" s="45">
        <v>44464</v>
      </c>
      <c r="C34" s="44" t="s">
        <v>298</v>
      </c>
      <c r="D34" s="29" t="s">
        <v>301</v>
      </c>
      <c r="E34" s="44">
        <v>6</v>
      </c>
      <c r="F34" s="44" t="s">
        <v>300</v>
      </c>
      <c r="G34" s="44" t="s">
        <v>189</v>
      </c>
      <c r="H34" s="46">
        <v>0.5</v>
      </c>
      <c r="I34" s="47">
        <v>8.73</v>
      </c>
      <c r="J34" s="47">
        <v>52.38</v>
      </c>
      <c r="K34" s="29" t="s">
        <v>211</v>
      </c>
      <c r="L34" s="29" t="s">
        <v>191</v>
      </c>
      <c r="M34" s="29" t="s">
        <v>128</v>
      </c>
    </row>
    <row r="35" spans="1:13" s="28" customFormat="1" ht="15">
      <c r="A35" s="44" t="s">
        <v>302</v>
      </c>
      <c r="B35" s="45">
        <v>44394</v>
      </c>
      <c r="C35" s="44" t="s">
        <v>303</v>
      </c>
      <c r="D35" s="29" t="s">
        <v>219</v>
      </c>
      <c r="E35" s="44">
        <v>5</v>
      </c>
      <c r="F35" s="44" t="s">
        <v>304</v>
      </c>
      <c r="G35" s="44" t="s">
        <v>189</v>
      </c>
      <c r="H35" s="46">
        <v>0.2</v>
      </c>
      <c r="I35" s="47">
        <v>4.7549999999999999</v>
      </c>
      <c r="J35" s="47">
        <v>23.774999999999999</v>
      </c>
      <c r="K35" s="29" t="s">
        <v>211</v>
      </c>
      <c r="L35" s="29" t="s">
        <v>200</v>
      </c>
      <c r="M35" s="29" t="s">
        <v>128</v>
      </c>
    </row>
    <row r="36" spans="1:13" s="28" customFormat="1" ht="15">
      <c r="A36" s="44" t="s">
        <v>305</v>
      </c>
      <c r="B36" s="45">
        <v>44011</v>
      </c>
      <c r="C36" s="44" t="s">
        <v>306</v>
      </c>
      <c r="D36" s="29" t="s">
        <v>307</v>
      </c>
      <c r="E36" s="44">
        <v>6</v>
      </c>
      <c r="F36" s="44" t="s">
        <v>308</v>
      </c>
      <c r="G36" s="44" t="s">
        <v>309</v>
      </c>
      <c r="H36" s="46">
        <v>0.5</v>
      </c>
      <c r="I36" s="47">
        <v>9.51</v>
      </c>
      <c r="J36" s="47">
        <v>57.06</v>
      </c>
      <c r="K36" s="29" t="s">
        <v>211</v>
      </c>
      <c r="L36" s="29" t="s">
        <v>200</v>
      </c>
      <c r="M36" s="29" t="s">
        <v>192</v>
      </c>
    </row>
    <row r="37" spans="1:13" s="28" customFormat="1" ht="15">
      <c r="A37" s="44" t="s">
        <v>310</v>
      </c>
      <c r="B37" s="45">
        <v>44348</v>
      </c>
      <c r="C37" s="44" t="s">
        <v>311</v>
      </c>
      <c r="D37" s="29" t="s">
        <v>292</v>
      </c>
      <c r="E37" s="44">
        <v>6</v>
      </c>
      <c r="F37" s="44" t="s">
        <v>312</v>
      </c>
      <c r="G37" s="44" t="s">
        <v>189</v>
      </c>
      <c r="H37" s="46">
        <v>0.5</v>
      </c>
      <c r="I37" s="47">
        <v>5.97</v>
      </c>
      <c r="J37" s="47">
        <v>35.82</v>
      </c>
      <c r="K37" s="29" t="s">
        <v>199</v>
      </c>
      <c r="L37" s="29" t="s">
        <v>212</v>
      </c>
      <c r="M37" s="29" t="s">
        <v>128</v>
      </c>
    </row>
    <row r="38" spans="1:13" s="28" customFormat="1" ht="15">
      <c r="A38" s="44" t="s">
        <v>313</v>
      </c>
      <c r="B38" s="45">
        <v>44233</v>
      </c>
      <c r="C38" s="44" t="s">
        <v>314</v>
      </c>
      <c r="D38" s="29" t="s">
        <v>299</v>
      </c>
      <c r="E38" s="44">
        <v>2</v>
      </c>
      <c r="F38" s="44" t="s">
        <v>315</v>
      </c>
      <c r="G38" s="44" t="s">
        <v>189</v>
      </c>
      <c r="H38" s="46">
        <v>0.2</v>
      </c>
      <c r="I38" s="47">
        <v>4.3650000000000002</v>
      </c>
      <c r="J38" s="47">
        <v>8.73</v>
      </c>
      <c r="K38" s="29" t="s">
        <v>211</v>
      </c>
      <c r="L38" s="29" t="s">
        <v>191</v>
      </c>
      <c r="M38" s="29" t="s">
        <v>128</v>
      </c>
    </row>
    <row r="39" spans="1:13" s="28" customFormat="1" ht="15">
      <c r="A39" s="44" t="s">
        <v>316</v>
      </c>
      <c r="B39" s="45">
        <v>43580</v>
      </c>
      <c r="C39" s="44" t="s">
        <v>317</v>
      </c>
      <c r="D39" s="29" t="s">
        <v>307</v>
      </c>
      <c r="E39" s="44">
        <v>3</v>
      </c>
      <c r="F39" s="44" t="s">
        <v>318</v>
      </c>
      <c r="G39" s="44" t="s">
        <v>189</v>
      </c>
      <c r="H39" s="46">
        <v>0.5</v>
      </c>
      <c r="I39" s="47">
        <v>9.51</v>
      </c>
      <c r="J39" s="47">
        <v>28.53</v>
      </c>
      <c r="K39" s="29" t="s">
        <v>211</v>
      </c>
      <c r="L39" s="29" t="s">
        <v>200</v>
      </c>
      <c r="M39" s="29" t="s">
        <v>128</v>
      </c>
    </row>
    <row r="40" spans="1:13" s="28" customFormat="1" ht="15">
      <c r="A40" s="44" t="s">
        <v>319</v>
      </c>
      <c r="B40" s="45">
        <v>43946</v>
      </c>
      <c r="C40" s="44" t="s">
        <v>320</v>
      </c>
      <c r="D40" s="29" t="s">
        <v>249</v>
      </c>
      <c r="E40" s="44">
        <v>5</v>
      </c>
      <c r="F40" s="44" t="s">
        <v>321</v>
      </c>
      <c r="G40" s="44" t="s">
        <v>189</v>
      </c>
      <c r="H40" s="46">
        <v>2.5</v>
      </c>
      <c r="I40" s="47">
        <v>22.884999999999998</v>
      </c>
      <c r="J40" s="47">
        <v>114.42499999999998</v>
      </c>
      <c r="K40" s="29" t="s">
        <v>190</v>
      </c>
      <c r="L40" s="29" t="s">
        <v>191</v>
      </c>
      <c r="M40" s="29" t="s">
        <v>128</v>
      </c>
    </row>
    <row r="41" spans="1:13" s="28" customFormat="1" ht="15">
      <c r="A41" s="44" t="s">
        <v>322</v>
      </c>
      <c r="B41" s="45">
        <v>44524</v>
      </c>
      <c r="C41" s="44" t="s">
        <v>323</v>
      </c>
      <c r="D41" s="29" t="s">
        <v>187</v>
      </c>
      <c r="E41" s="44">
        <v>6</v>
      </c>
      <c r="F41" s="44" t="s">
        <v>324</v>
      </c>
      <c r="G41" s="44" t="s">
        <v>189</v>
      </c>
      <c r="H41" s="46">
        <v>1</v>
      </c>
      <c r="I41" s="47">
        <v>9.9499999999999993</v>
      </c>
      <c r="J41" s="47">
        <v>59.699999999999996</v>
      </c>
      <c r="K41" s="29" t="s">
        <v>190</v>
      </c>
      <c r="L41" s="29" t="s">
        <v>191</v>
      </c>
      <c r="M41" s="29" t="s">
        <v>192</v>
      </c>
    </row>
    <row r="42" spans="1:13" s="28" customFormat="1" ht="15">
      <c r="A42" s="44" t="s">
        <v>325</v>
      </c>
      <c r="B42" s="45">
        <v>44305</v>
      </c>
      <c r="C42" s="44" t="s">
        <v>326</v>
      </c>
      <c r="D42" s="29" t="s">
        <v>327</v>
      </c>
      <c r="E42" s="44">
        <v>3</v>
      </c>
      <c r="F42" s="44" t="s">
        <v>328</v>
      </c>
      <c r="G42" s="44" t="s">
        <v>189</v>
      </c>
      <c r="H42" s="46">
        <v>1</v>
      </c>
      <c r="I42" s="47">
        <v>14.55</v>
      </c>
      <c r="J42" s="47">
        <v>43.650000000000006</v>
      </c>
      <c r="K42" s="29" t="s">
        <v>211</v>
      </c>
      <c r="L42" s="29" t="s">
        <v>191</v>
      </c>
      <c r="M42" s="29" t="s">
        <v>128</v>
      </c>
    </row>
    <row r="43" spans="1:13" s="28" customFormat="1" ht="15">
      <c r="A43" s="44" t="s">
        <v>329</v>
      </c>
      <c r="B43" s="45">
        <v>44749</v>
      </c>
      <c r="C43" s="44" t="s">
        <v>330</v>
      </c>
      <c r="D43" s="29" t="s">
        <v>264</v>
      </c>
      <c r="E43" s="44">
        <v>2</v>
      </c>
      <c r="F43" s="44" t="s">
        <v>331</v>
      </c>
      <c r="G43" s="44" t="s">
        <v>189</v>
      </c>
      <c r="H43" s="46">
        <v>0.2</v>
      </c>
      <c r="I43" s="47">
        <v>3.645</v>
      </c>
      <c r="J43" s="47">
        <v>7.29</v>
      </c>
      <c r="K43" s="29" t="s">
        <v>194</v>
      </c>
      <c r="L43" s="29" t="s">
        <v>212</v>
      </c>
      <c r="M43" s="29" t="s">
        <v>192</v>
      </c>
    </row>
    <row r="44" spans="1:13" s="28" customFormat="1" ht="15">
      <c r="A44" s="44" t="s">
        <v>332</v>
      </c>
      <c r="B44" s="45">
        <v>43607</v>
      </c>
      <c r="C44" s="44" t="s">
        <v>333</v>
      </c>
      <c r="D44" s="29" t="s">
        <v>334</v>
      </c>
      <c r="E44" s="44">
        <v>3</v>
      </c>
      <c r="F44" s="44" t="s">
        <v>335</v>
      </c>
      <c r="G44" s="44" t="s">
        <v>189</v>
      </c>
      <c r="H44" s="46">
        <v>0.2</v>
      </c>
      <c r="I44" s="47">
        <v>2.6849999999999996</v>
      </c>
      <c r="J44" s="47">
        <v>8.0549999999999997</v>
      </c>
      <c r="K44" s="29" t="s">
        <v>190</v>
      </c>
      <c r="L44" s="29" t="s">
        <v>212</v>
      </c>
      <c r="M44" s="29" t="s">
        <v>192</v>
      </c>
    </row>
    <row r="45" spans="1:13" s="28" customFormat="1" ht="15">
      <c r="A45" s="44" t="s">
        <v>336</v>
      </c>
      <c r="B45" s="45">
        <v>44473</v>
      </c>
      <c r="C45" s="44" t="s">
        <v>337</v>
      </c>
      <c r="D45" s="29" t="s">
        <v>338</v>
      </c>
      <c r="E45" s="44">
        <v>2</v>
      </c>
      <c r="F45" s="44" t="s">
        <v>339</v>
      </c>
      <c r="G45" s="44" t="s">
        <v>189</v>
      </c>
      <c r="H45" s="46">
        <v>2.5</v>
      </c>
      <c r="I45" s="47">
        <v>36.454999999999998</v>
      </c>
      <c r="J45" s="47">
        <v>72.91</v>
      </c>
      <c r="K45" s="29" t="s">
        <v>211</v>
      </c>
      <c r="L45" s="29" t="s">
        <v>200</v>
      </c>
      <c r="M45" s="29" t="s">
        <v>128</v>
      </c>
    </row>
    <row r="46" spans="1:13" s="28" customFormat="1" ht="15">
      <c r="A46" s="44" t="s">
        <v>340</v>
      </c>
      <c r="B46" s="45">
        <v>43932</v>
      </c>
      <c r="C46" s="44" t="s">
        <v>341</v>
      </c>
      <c r="D46" s="29" t="s">
        <v>193</v>
      </c>
      <c r="E46" s="44">
        <v>2</v>
      </c>
      <c r="F46" s="44" t="s">
        <v>342</v>
      </c>
      <c r="G46" s="44" t="s">
        <v>189</v>
      </c>
      <c r="H46" s="46">
        <v>0.5</v>
      </c>
      <c r="I46" s="47">
        <v>8.25</v>
      </c>
      <c r="J46" s="47">
        <v>16.5</v>
      </c>
      <c r="K46" s="29" t="s">
        <v>194</v>
      </c>
      <c r="L46" s="29" t="s">
        <v>191</v>
      </c>
      <c r="M46" s="29" t="s">
        <v>192</v>
      </c>
    </row>
    <row r="47" spans="1:13" s="28" customFormat="1" ht="15">
      <c r="A47" s="44" t="s">
        <v>343</v>
      </c>
      <c r="B47" s="45">
        <v>44592</v>
      </c>
      <c r="C47" s="44" t="s">
        <v>344</v>
      </c>
      <c r="D47" s="29" t="s">
        <v>345</v>
      </c>
      <c r="E47" s="44">
        <v>6</v>
      </c>
      <c r="F47" s="44" t="s">
        <v>346</v>
      </c>
      <c r="G47" s="44" t="s">
        <v>189</v>
      </c>
      <c r="H47" s="46">
        <v>2.5</v>
      </c>
      <c r="I47" s="47">
        <v>29.784999999999997</v>
      </c>
      <c r="J47" s="47">
        <v>178.70999999999998</v>
      </c>
      <c r="K47" s="29" t="s">
        <v>211</v>
      </c>
      <c r="L47" s="29" t="s">
        <v>212</v>
      </c>
      <c r="M47" s="29" t="s">
        <v>128</v>
      </c>
    </row>
    <row r="48" spans="1:13" s="28" customFormat="1" ht="15">
      <c r="A48" s="44" t="s">
        <v>347</v>
      </c>
      <c r="B48" s="45">
        <v>43776</v>
      </c>
      <c r="C48" s="44" t="s">
        <v>348</v>
      </c>
      <c r="D48" s="29" t="s">
        <v>349</v>
      </c>
      <c r="E48" s="44">
        <v>2</v>
      </c>
      <c r="F48" s="44" t="s">
        <v>350</v>
      </c>
      <c r="G48" s="44" t="s">
        <v>189</v>
      </c>
      <c r="H48" s="46">
        <v>2.5</v>
      </c>
      <c r="I48" s="47">
        <v>31.624999999999996</v>
      </c>
      <c r="J48" s="47">
        <v>63.249999999999993</v>
      </c>
      <c r="K48" s="29" t="s">
        <v>194</v>
      </c>
      <c r="L48" s="29" t="s">
        <v>191</v>
      </c>
      <c r="M48" s="29" t="s">
        <v>192</v>
      </c>
    </row>
    <row r="49" spans="1:13" s="28" customFormat="1" ht="15">
      <c r="A49" s="44" t="s">
        <v>351</v>
      </c>
      <c r="B49" s="45">
        <v>43644</v>
      </c>
      <c r="C49" s="44" t="s">
        <v>352</v>
      </c>
      <c r="D49" s="29" t="s">
        <v>353</v>
      </c>
      <c r="E49" s="44">
        <v>2</v>
      </c>
      <c r="F49" s="44" t="s">
        <v>354</v>
      </c>
      <c r="G49" s="44" t="s">
        <v>189</v>
      </c>
      <c r="H49" s="46">
        <v>0.2</v>
      </c>
      <c r="I49" s="47">
        <v>3.8849999999999998</v>
      </c>
      <c r="J49" s="47">
        <v>7.77</v>
      </c>
      <c r="K49" s="29" t="s">
        <v>199</v>
      </c>
      <c r="L49" s="29" t="s">
        <v>200</v>
      </c>
      <c r="M49" s="29" t="s">
        <v>192</v>
      </c>
    </row>
    <row r="50" spans="1:13" s="28" customFormat="1" ht="15">
      <c r="A50" s="44" t="s">
        <v>355</v>
      </c>
      <c r="B50" s="45">
        <v>44085</v>
      </c>
      <c r="C50" s="44" t="s">
        <v>356</v>
      </c>
      <c r="D50" s="29" t="s">
        <v>357</v>
      </c>
      <c r="E50" s="44">
        <v>4</v>
      </c>
      <c r="F50" s="44" t="s">
        <v>358</v>
      </c>
      <c r="G50" s="44" t="s">
        <v>189</v>
      </c>
      <c r="H50" s="46">
        <v>2.5</v>
      </c>
      <c r="I50" s="47">
        <v>22.884999999999998</v>
      </c>
      <c r="J50" s="47">
        <v>91.539999999999992</v>
      </c>
      <c r="K50" s="29" t="s">
        <v>199</v>
      </c>
      <c r="L50" s="29" t="s">
        <v>212</v>
      </c>
      <c r="M50" s="29" t="s">
        <v>128</v>
      </c>
    </row>
    <row r="51" spans="1:13" s="28" customFormat="1" ht="15">
      <c r="A51" s="44" t="s">
        <v>359</v>
      </c>
      <c r="B51" s="45">
        <v>44790</v>
      </c>
      <c r="C51" s="44" t="s">
        <v>360</v>
      </c>
      <c r="D51" s="29" t="s">
        <v>197</v>
      </c>
      <c r="E51" s="44">
        <v>3</v>
      </c>
      <c r="F51" s="44" t="s">
        <v>361</v>
      </c>
      <c r="G51" s="44" t="s">
        <v>189</v>
      </c>
      <c r="H51" s="46">
        <v>1</v>
      </c>
      <c r="I51" s="47">
        <v>12.95</v>
      </c>
      <c r="J51" s="47">
        <v>38.849999999999994</v>
      </c>
      <c r="K51" s="29" t="s">
        <v>199</v>
      </c>
      <c r="L51" s="29" t="s">
        <v>200</v>
      </c>
      <c r="M51" s="29" t="s">
        <v>128</v>
      </c>
    </row>
  </sheetData>
  <conditionalFormatting sqref="A1:M51">
    <cfRule type="expression" dxfId="0" priority="1">
      <formula>ROW()=CELL("ROW")</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1C4E2-CE5F-4CA2-BB2A-2F270BBC0EBB}">
  <sheetPr codeName="Sheet11"/>
  <dimension ref="A3:E28"/>
  <sheetViews>
    <sheetView zoomScale="55" zoomScaleNormal="55" workbookViewId="0">
      <selection activeCell="S17" sqref="S17"/>
    </sheetView>
  </sheetViews>
  <sheetFormatPr defaultRowHeight="14.25"/>
  <cols>
    <col min="1" max="1" width="15.625" bestFit="1" customWidth="1"/>
    <col min="2" max="2" width="14.625" bestFit="1" customWidth="1"/>
    <col min="3" max="3" width="7.75" bestFit="1" customWidth="1"/>
    <col min="4" max="4" width="8" bestFit="1" customWidth="1"/>
    <col min="5" max="5" width="13.125" bestFit="1" customWidth="1"/>
    <col min="6" max="6" width="16.125" bestFit="1" customWidth="1"/>
    <col min="7" max="7" width="7.75" bestFit="1" customWidth="1"/>
    <col min="8" max="8" width="8" bestFit="1" customWidth="1"/>
    <col min="9" max="9" width="8.25" bestFit="1" customWidth="1"/>
    <col min="10" max="10" width="11.375" bestFit="1" customWidth="1"/>
    <col min="11" max="12" width="7.875" bestFit="1" customWidth="1"/>
    <col min="13" max="13" width="5.875" bestFit="1" customWidth="1"/>
    <col min="14" max="15" width="7.875" bestFit="1" customWidth="1"/>
    <col min="16" max="17" width="6.875" bestFit="1" customWidth="1"/>
    <col min="18" max="18" width="11.375" bestFit="1" customWidth="1"/>
    <col min="19" max="19" width="5.875" bestFit="1" customWidth="1"/>
    <col min="20" max="20" width="6.875" bestFit="1" customWidth="1"/>
    <col min="21" max="21" width="8.875" bestFit="1" customWidth="1"/>
    <col min="22" max="22" width="6.125" bestFit="1" customWidth="1"/>
    <col min="23" max="24" width="5.875" bestFit="1" customWidth="1"/>
    <col min="25" max="25" width="9.375" bestFit="1" customWidth="1"/>
    <col min="26" max="28" width="5.875" bestFit="1" customWidth="1"/>
    <col min="29" max="29" width="7.875" bestFit="1" customWidth="1"/>
    <col min="30" max="30" width="9.125" bestFit="1" customWidth="1"/>
    <col min="31" max="31" width="7.875" bestFit="1" customWidth="1"/>
    <col min="32" max="32" width="5.875" bestFit="1" customWidth="1"/>
    <col min="33" max="33" width="8.5" bestFit="1" customWidth="1"/>
    <col min="34" max="34" width="6" bestFit="1" customWidth="1"/>
    <col min="35" max="35" width="5.875" bestFit="1" customWidth="1"/>
    <col min="36" max="36" width="9.25" bestFit="1" customWidth="1"/>
    <col min="37" max="37" width="6.125" bestFit="1" customWidth="1"/>
    <col min="38" max="38" width="5.875" bestFit="1" customWidth="1"/>
    <col min="39" max="39" width="7.875" bestFit="1" customWidth="1"/>
    <col min="40" max="40" width="9.375" bestFit="1" customWidth="1"/>
    <col min="41" max="42" width="6.875" bestFit="1" customWidth="1"/>
    <col min="43" max="43" width="5.875" bestFit="1" customWidth="1"/>
    <col min="44" max="44" width="9" bestFit="1" customWidth="1"/>
    <col min="45" max="45" width="6.25" bestFit="1" customWidth="1"/>
    <col min="46" max="46" width="4.875" bestFit="1" customWidth="1"/>
    <col min="47" max="47" width="9.5" bestFit="1" customWidth="1"/>
    <col min="48" max="48" width="6.875" bestFit="1" customWidth="1"/>
    <col min="49" max="49" width="9.375" bestFit="1" customWidth="1"/>
    <col min="50" max="50" width="11.375" bestFit="1" customWidth="1"/>
    <col min="51" max="51" width="9.75" bestFit="1" customWidth="1"/>
    <col min="52" max="52" width="6.5" bestFit="1" customWidth="1"/>
    <col min="53" max="53" width="5.875" bestFit="1" customWidth="1"/>
    <col min="54" max="54" width="9.75" bestFit="1" customWidth="1"/>
    <col min="55" max="55" width="9.875" bestFit="1" customWidth="1"/>
    <col min="56" max="56" width="11.375" bestFit="1" customWidth="1"/>
  </cols>
  <sheetData>
    <row r="3" spans="1:2">
      <c r="A3" s="40" t="s">
        <v>363</v>
      </c>
      <c r="B3" t="s">
        <v>365</v>
      </c>
    </row>
    <row r="4" spans="1:2">
      <c r="A4" s="41" t="s">
        <v>199</v>
      </c>
      <c r="B4">
        <v>70</v>
      </c>
    </row>
    <row r="5" spans="1:2">
      <c r="A5" s="41" t="s">
        <v>194</v>
      </c>
      <c r="B5">
        <v>28</v>
      </c>
    </row>
    <row r="6" spans="1:2">
      <c r="A6" s="41" t="s">
        <v>211</v>
      </c>
      <c r="B6">
        <v>45</v>
      </c>
    </row>
    <row r="7" spans="1:2">
      <c r="A7" s="41" t="s">
        <v>190</v>
      </c>
      <c r="B7">
        <v>42</v>
      </c>
    </row>
    <row r="11" spans="1:2">
      <c r="A11" s="40" t="s">
        <v>363</v>
      </c>
      <c r="B11" t="s">
        <v>364</v>
      </c>
    </row>
    <row r="12" spans="1:2">
      <c r="A12" s="41" t="s">
        <v>205</v>
      </c>
      <c r="B12">
        <v>244.14999999999998</v>
      </c>
    </row>
    <row r="13" spans="1:2">
      <c r="A13" s="41" t="s">
        <v>309</v>
      </c>
      <c r="B13">
        <v>57.06</v>
      </c>
    </row>
    <row r="14" spans="1:2">
      <c r="A14" s="41" t="s">
        <v>189</v>
      </c>
      <c r="B14">
        <v>1797.2250000000001</v>
      </c>
    </row>
    <row r="18" spans="1:5">
      <c r="A18" s="40" t="s">
        <v>363</v>
      </c>
      <c r="B18" t="s">
        <v>364</v>
      </c>
    </row>
    <row r="19" spans="1:5">
      <c r="A19" s="41" t="s">
        <v>128</v>
      </c>
      <c r="B19">
        <v>1299.2049999999999</v>
      </c>
    </row>
    <row r="20" spans="1:5">
      <c r="A20" s="41" t="s">
        <v>192</v>
      </c>
      <c r="B20">
        <v>799.22999999999968</v>
      </c>
    </row>
    <row r="23" spans="1:5">
      <c r="A23" s="40" t="s">
        <v>364</v>
      </c>
      <c r="B23" s="40" t="s">
        <v>362</v>
      </c>
    </row>
    <row r="24" spans="1:5">
      <c r="A24" s="40" t="s">
        <v>363</v>
      </c>
      <c r="B24" t="s">
        <v>199</v>
      </c>
      <c r="C24" t="s">
        <v>194</v>
      </c>
      <c r="D24" t="s">
        <v>211</v>
      </c>
      <c r="E24" t="s">
        <v>190</v>
      </c>
    </row>
    <row r="25" spans="1:5">
      <c r="A25" s="41" t="s">
        <v>366</v>
      </c>
      <c r="B25">
        <v>189.39500000000001</v>
      </c>
      <c r="C25">
        <v>104.5</v>
      </c>
      <c r="D25">
        <v>28.53</v>
      </c>
      <c r="E25">
        <v>134.17499999999998</v>
      </c>
    </row>
    <row r="26" spans="1:5">
      <c r="A26" s="41" t="s">
        <v>367</v>
      </c>
      <c r="B26">
        <v>126.32499999999999</v>
      </c>
      <c r="C26">
        <v>214.23</v>
      </c>
      <c r="D26">
        <v>57.06</v>
      </c>
      <c r="E26">
        <v>155.59499999999997</v>
      </c>
    </row>
    <row r="27" spans="1:5">
      <c r="A27" s="41" t="s">
        <v>368</v>
      </c>
      <c r="B27">
        <v>135.63999999999999</v>
      </c>
      <c r="C27">
        <v>27.5</v>
      </c>
      <c r="D27">
        <v>262.12</v>
      </c>
      <c r="E27">
        <v>206.20999999999998</v>
      </c>
    </row>
    <row r="28" spans="1:5">
      <c r="A28" s="41" t="s">
        <v>369</v>
      </c>
      <c r="B28">
        <v>68.699999999999989</v>
      </c>
      <c r="C28">
        <v>29.16</v>
      </c>
      <c r="D28">
        <v>195.11999999999998</v>
      </c>
      <c r="E28">
        <v>164.17499999999998</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 avg, if, count</vt:lpstr>
      <vt:lpstr>textjoin, lower, uppper, proper</vt:lpstr>
      <vt:lpstr>hlookup &amp; vlookup</vt:lpstr>
      <vt:lpstr>Tabel Referensi</vt:lpstr>
      <vt:lpstr>xlookup</vt:lpstr>
      <vt:lpstr>Tabel Referensi 2</vt:lpstr>
      <vt:lpstr>filter &amp; slicer</vt:lpstr>
      <vt:lpstr>data</vt:lpstr>
      <vt:lpstr>Pivot table</vt:lpstr>
      <vt:lpstr>rept</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Anugrah Mantika</dc:creator>
  <cp:lastModifiedBy>User</cp:lastModifiedBy>
  <dcterms:created xsi:type="dcterms:W3CDTF">2024-02-23T05:50:54Z</dcterms:created>
  <dcterms:modified xsi:type="dcterms:W3CDTF">2024-09-20T04:50:23Z</dcterms:modified>
</cp:coreProperties>
</file>