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0a6f72c0331d2/Documents/"/>
    </mc:Choice>
  </mc:AlternateContent>
  <xr:revisionPtr revIDLastSave="437" documentId="8_{3E2F855B-FF4C-4C0D-806A-8F640B6C93A8}" xr6:coauthVersionLast="47" xr6:coauthVersionMax="47" xr10:uidLastSave="{30DBA62E-06DD-4400-86E0-1F477724E57B}"/>
  <bookViews>
    <workbookView xWindow="-96" yWindow="0" windowWidth="11712" windowHeight="12336" xr2:uid="{DD8C1E6D-9FC8-4B98-BEB5-EC28B2299E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S31" i="1"/>
  <c r="T31" i="1"/>
  <c r="U31" i="1"/>
  <c r="V31" i="1"/>
  <c r="W31" i="1"/>
  <c r="X31" i="1"/>
  <c r="S30" i="1"/>
  <c r="T30" i="1"/>
  <c r="U30" i="1"/>
  <c r="V30" i="1"/>
  <c r="W30" i="1"/>
  <c r="X30" i="1"/>
  <c r="S23" i="1"/>
  <c r="X22" i="1"/>
  <c r="X23" i="1" s="1"/>
  <c r="W22" i="1"/>
  <c r="W23" i="1" s="1"/>
  <c r="V22" i="1"/>
  <c r="V23" i="1" s="1"/>
  <c r="U22" i="1"/>
  <c r="U23" i="1" s="1"/>
  <c r="T22" i="1"/>
  <c r="T23" i="1" s="1"/>
  <c r="S22" i="1"/>
  <c r="R22" i="1"/>
  <c r="R23" i="1" s="1"/>
  <c r="R30" i="1" s="1"/>
  <c r="R31" i="1" s="1"/>
  <c r="S27" i="1"/>
  <c r="T27" i="1"/>
  <c r="U27" i="1"/>
  <c r="V27" i="1"/>
  <c r="W27" i="1"/>
  <c r="X27" i="1"/>
  <c r="R27" i="1"/>
  <c r="X26" i="1"/>
  <c r="W26" i="1"/>
  <c r="V26" i="1"/>
  <c r="U26" i="1"/>
  <c r="T26" i="1"/>
  <c r="S26" i="1"/>
  <c r="R26" i="1"/>
  <c r="G47" i="1"/>
  <c r="D47" i="1"/>
  <c r="D40" i="1"/>
  <c r="G40" i="1" s="1"/>
  <c r="X13" i="1"/>
  <c r="X14" i="1" s="1"/>
  <c r="W13" i="1"/>
  <c r="W14" i="1" s="1"/>
  <c r="V13" i="1"/>
  <c r="V14" i="1" s="1"/>
  <c r="U13" i="1"/>
  <c r="U14" i="1" s="1"/>
  <c r="T13" i="1"/>
  <c r="T14" i="1" s="1"/>
  <c r="S13" i="1"/>
  <c r="S14" i="1" s="1"/>
  <c r="R13" i="1"/>
  <c r="R14" i="1" s="1"/>
  <c r="G39" i="1"/>
  <c r="C30" i="1"/>
  <c r="D30" i="1" s="1"/>
  <c r="C29" i="1"/>
  <c r="D29" i="1" s="1"/>
  <c r="D15" i="1"/>
  <c r="C15" i="1"/>
  <c r="B10" i="1"/>
  <c r="M10" i="1" s="1"/>
  <c r="C4" i="1" a="1"/>
  <c r="D16" i="1" l="1"/>
  <c r="D20" i="1"/>
  <c r="C16" i="1"/>
  <c r="D41" i="1"/>
  <c r="G41" i="1" s="1"/>
  <c r="C19" i="1"/>
  <c r="D22" i="1" s="1"/>
  <c r="H10" i="1"/>
  <c r="F10" i="1"/>
  <c r="J10" i="1"/>
  <c r="K10" i="1"/>
  <c r="I10" i="1"/>
  <c r="D10" i="1"/>
  <c r="L10" i="1"/>
  <c r="G10" i="1"/>
  <c r="E10" i="1"/>
  <c r="C4" i="1"/>
  <c r="C21" i="1" l="1"/>
  <c r="W9" i="1"/>
  <c r="W10" i="1" s="1"/>
  <c r="W17" i="1" s="1"/>
  <c r="T9" i="1"/>
  <c r="T10" i="1" s="1"/>
  <c r="T17" i="1" s="1"/>
  <c r="S9" i="1"/>
  <c r="S10" i="1" s="1"/>
  <c r="S17" i="1" s="1"/>
  <c r="X9" i="1"/>
  <c r="X10" i="1" s="1"/>
  <c r="X17" i="1" s="1"/>
  <c r="V9" i="1"/>
  <c r="V10" i="1" s="1"/>
  <c r="V17" i="1" s="1"/>
  <c r="U9" i="1"/>
  <c r="U10" i="1" s="1"/>
  <c r="U17" i="1" s="1"/>
  <c r="R9" i="1"/>
  <c r="R10" i="1" s="1"/>
  <c r="R17" i="1" s="1"/>
  <c r="N10" i="1"/>
  <c r="U18" i="1" l="1"/>
  <c r="V18" i="1"/>
  <c r="X18" i="1"/>
  <c r="R18" i="1"/>
  <c r="S18" i="1"/>
  <c r="T18" i="1"/>
  <c r="W18" i="1"/>
  <c r="D42" i="1" l="1"/>
  <c r="G49" i="1"/>
  <c r="D46" i="1" l="1"/>
  <c r="G42" i="1"/>
  <c r="G48" i="1" l="1"/>
  <c r="G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<sst xmlns="http://schemas.openxmlformats.org/spreadsheetml/2006/main" count="108" uniqueCount="63">
  <si>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 xml:space="preserve">Cek Prima </t>
  </si>
  <si>
    <t>Periksa Bilangan Prima</t>
  </si>
  <si>
    <t>Periksa Akar Primitif</t>
  </si>
  <si>
    <t>Input n</t>
  </si>
  <si>
    <t>Input a</t>
  </si>
  <si>
    <t>Cek Akar Primitif</t>
  </si>
  <si>
    <t>Pertukaran Kunci</t>
  </si>
  <si>
    <t>Input g</t>
  </si>
  <si>
    <t>Alice</t>
  </si>
  <si>
    <t>Bob</t>
  </si>
  <si>
    <t>Input x</t>
  </si>
  <si>
    <t>-</t>
  </si>
  <si>
    <t>Input y</t>
  </si>
  <si>
    <t>Output X</t>
  </si>
  <si>
    <t>Output Y</t>
  </si>
  <si>
    <t>Kunci K</t>
  </si>
  <si>
    <t>Kunci K'</t>
  </si>
  <si>
    <t>K</t>
  </si>
  <si>
    <t>Membangun Kunci Autokey Vigenere dari nilai K</t>
  </si>
  <si>
    <t>Block</t>
  </si>
  <si>
    <t>ASCII</t>
  </si>
  <si>
    <t>KEY</t>
  </si>
  <si>
    <t>Chunk</t>
  </si>
  <si>
    <t>k</t>
  </si>
  <si>
    <t>a</t>
  </si>
  <si>
    <t>Kunci Autokey Vigenere</t>
  </si>
  <si>
    <t>Autokey Vigenere</t>
  </si>
  <si>
    <t>Plainteks</t>
  </si>
  <si>
    <t>Cipherteks</t>
  </si>
  <si>
    <t>key</t>
  </si>
  <si>
    <t>w</t>
  </si>
  <si>
    <t>Enkripsi</t>
  </si>
  <si>
    <t>s</t>
  </si>
  <si>
    <t>Length</t>
  </si>
  <si>
    <t>bandung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</si>
  <si>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</si>
  <si>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</si>
  <si>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</si>
  <si>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</si>
  <si>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</si>
  <si>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</si>
  <si>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</si>
  <si>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</si>
  <si>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</si>
  <si>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</si>
  <si>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</si>
  <si>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</si>
  <si>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</si>
  <si>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</si>
  <si>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</si>
  <si>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</si>
  <si>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</si>
  <si>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</si>
  <si>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</si>
  <si>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x</t>
  </si>
  <si>
    <t>y</t>
  </si>
  <si>
    <t>z</t>
  </si>
  <si>
    <t>Dekripsi</t>
  </si>
  <si>
    <t>KAMUS</t>
  </si>
  <si>
    <t>ENKRIPSI</t>
  </si>
  <si>
    <t>PLAINTEKS</t>
  </si>
  <si>
    <t>CIPHERTEKS</t>
  </si>
  <si>
    <t>DEKRIPSI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</si>
</sst>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2" fillId="2" borderId="1" xfId="1" applyAlignment="1">
      <alignment horizontal="center"/>
    </xf>
    <xf numFmtId="0" fontId="1" fillId="4" borderId="2" xfId="3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/>
    </xf>
    <xf numFmtId="0" fontId="2" fillId="2" borderId="1" xfId="1" applyAlignment="1">
      <alignment horizontal="center" vertical="center" wrapText="1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4">
    <cellStyle name="40% - Aksen3" xfId="2" builtinId="39"/>
    <cellStyle name="60% - Aksen3" xfId="3" builtinId="40"/>
    <cellStyle name="Normal" xfId="0" builtinId="0"/>
    <cellStyle name="Sel Periks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188714</xdr:colOff>
      <xdr:row>7</xdr:row>
      <xdr:rowOff>13096</xdr:rowOff>
    </xdr:from>
    <xdr:ext cx="3208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Kotak Teks 1">
              <a:extLst>
                <a:ext uri="{FF2B5EF4-FFF2-40B4-BE49-F238E27FC236}">
                  <a16:creationId xmlns:a16="http://schemas.microsoft.com/office/drawing/2014/main" id="{B7FAEC78-9C41-5BCF-4C50-26EAE02FC6FB}"/>
                </a:ext>
              </a:extLst>
            </xdr:cNvPr>
            <xdr:cNvSpPr txBox="1"/>
          </xdr:nvSpPr>
          <xdr:spPr>
            <a:xfrm>
              <a:off x="5903714" y="114419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∅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" name="Kotak Teks 1">
              <a:extLst>
                <a:ext uri="{FF2B5EF4-FFF2-40B4-BE49-F238E27FC236}">
                  <a16:creationId xmlns:a16="http://schemas.microsoft.com/office/drawing/2014/main" id="{B7FAEC78-9C41-5BCF-4C50-26EAE02FC6FB}"/>
                </a:ext>
              </a:extLst>
            </xdr:cNvPr>
            <xdr:cNvSpPr txBox="1"/>
          </xdr:nvSpPr>
          <xdr:spPr>
            <a:xfrm>
              <a:off x="5903714" y="114419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(𝑛)</a:t>
              </a:r>
              <a:endParaRPr lang="en-US" sz="1100" kern="12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8500-448D-46F6-8A8C-B7C6401AACE7}">
  <dimension ref="A1:AQ50"/>
  <sheetViews>
    <sheetView tabSelected="1" topLeftCell="O1" zoomScale="67" zoomScaleNormal="49" workbookViewId="0">
      <selection activeCell="R29" sqref="R29:T29"/>
    </sheetView>
  </sheetViews>
  <sheetFormatPr defaultRowHeight="14.4" x14ac:dyDescent="0.3"/>
  <cols>
    <col min="2" max="13" width="12.33203125" customWidth="1"/>
    <col min="14" max="14" width="16.5546875" customWidth="1"/>
    <col min="18" max="43" width="4.77734375" customWidth="1"/>
  </cols>
  <sheetData>
    <row r="1" spans="1:43" ht="15" thickBot="1" x14ac:dyDescent="0.35">
      <c r="A1" s="1" t="s">
        <v>1</v>
      </c>
      <c r="B1" s="1"/>
      <c r="C1" s="1"/>
      <c r="D1" s="1"/>
      <c r="E1" s="1"/>
    </row>
    <row r="2" spans="1:43" ht="15.6" thickTop="1" thickBot="1" x14ac:dyDescent="0.35">
      <c r="A2" s="1"/>
      <c r="B2" s="12" t="s">
        <v>3</v>
      </c>
      <c r="C2" s="12" t="s">
        <v>0</v>
      </c>
      <c r="D2" s="1"/>
      <c r="E2" s="1"/>
      <c r="R2" s="11" t="s">
        <v>58</v>
      </c>
      <c r="S2" s="11"/>
    </row>
    <row r="3" spans="1:43" ht="15.6" thickTop="1" thickBot="1" x14ac:dyDescent="0.35">
      <c r="A3" s="1"/>
      <c r="B3" s="12"/>
      <c r="C3" s="12"/>
      <c r="D3" s="1"/>
      <c r="E3" s="1"/>
      <c r="R3" s="5" t="s">
        <v>24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  <c r="Z3" s="5" t="s">
        <v>42</v>
      </c>
      <c r="AA3" s="5" t="s">
        <v>43</v>
      </c>
      <c r="AB3" s="5" t="s">
        <v>23</v>
      </c>
      <c r="AC3" s="5" t="s">
        <v>44</v>
      </c>
      <c r="AD3" s="5" t="s">
        <v>45</v>
      </c>
      <c r="AE3" s="5" t="s">
        <v>46</v>
      </c>
      <c r="AF3" s="5" t="s">
        <v>47</v>
      </c>
      <c r="AG3" s="5" t="s">
        <v>48</v>
      </c>
      <c r="AH3" s="5" t="s">
        <v>49</v>
      </c>
      <c r="AI3" s="5" t="s">
        <v>50</v>
      </c>
      <c r="AJ3" s="5" t="s">
        <v>32</v>
      </c>
      <c r="AK3" s="5" t="s">
        <v>51</v>
      </c>
      <c r="AL3" s="5" t="s">
        <v>52</v>
      </c>
      <c r="AM3" s="5" t="s">
        <v>53</v>
      </c>
      <c r="AN3" s="5" t="s">
        <v>30</v>
      </c>
      <c r="AO3" s="5" t="s">
        <v>54</v>
      </c>
      <c r="AP3" s="5" t="s">
        <v>55</v>
      </c>
      <c r="AQ3" s="5" t="s">
        <v>56</v>
      </c>
    </row>
    <row r="4" spans="1:43" ht="15" thickTop="1" x14ac:dyDescent="0.3">
      <c r="B4" s="3">
        <v>11</v>
      </c>
      <c r="C4" s="2" t="str" cm="1">
        <f t="array" aca="1" ref="C4" ca="1">IF(B4=2,"Prima",IF(AND(MOD(B4,ROW(INDIRECT("2:"&amp;ROUNDUP(SQRT(B4),0))))&lt;&gt;0),"Prima","Bukan Prima"))</f>
        <v>Prima</v>
      </c>
      <c r="R4" s="5">
        <v>0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5">
        <v>6</v>
      </c>
      <c r="Y4" s="5">
        <v>7</v>
      </c>
      <c r="Z4" s="5">
        <v>8</v>
      </c>
      <c r="AA4" s="5">
        <v>9</v>
      </c>
      <c r="AB4" s="5">
        <v>10</v>
      </c>
      <c r="AC4" s="5">
        <v>11</v>
      </c>
      <c r="AD4" s="5">
        <v>12</v>
      </c>
      <c r="AE4" s="5">
        <v>13</v>
      </c>
      <c r="AF4" s="5">
        <v>14</v>
      </c>
      <c r="AG4" s="5">
        <v>15</v>
      </c>
      <c r="AH4" s="5">
        <v>16</v>
      </c>
      <c r="AI4" s="5">
        <v>17</v>
      </c>
      <c r="AJ4" s="5">
        <v>18</v>
      </c>
      <c r="AK4" s="5">
        <v>19</v>
      </c>
      <c r="AL4" s="5">
        <v>20</v>
      </c>
      <c r="AM4" s="5">
        <v>21</v>
      </c>
      <c r="AN4" s="5">
        <v>22</v>
      </c>
      <c r="AO4" s="5">
        <v>23</v>
      </c>
      <c r="AP4" s="5">
        <v>24</v>
      </c>
      <c r="AQ4" s="5">
        <v>25</v>
      </c>
    </row>
    <row r="5" spans="1:43" x14ac:dyDescent="0.3">
      <c r="R5" s="5" t="s">
        <v>24</v>
      </c>
      <c r="S5" s="5" t="s">
        <v>35</v>
      </c>
      <c r="T5" s="5" t="s">
        <v>36</v>
      </c>
      <c r="U5" s="5" t="s">
        <v>37</v>
      </c>
      <c r="V5" s="5" t="s">
        <v>38</v>
      </c>
      <c r="W5" s="5" t="s">
        <v>39</v>
      </c>
      <c r="X5" s="5" t="s">
        <v>40</v>
      </c>
      <c r="Y5" s="5" t="s">
        <v>41</v>
      </c>
      <c r="Z5" s="5" t="s">
        <v>42</v>
      </c>
      <c r="AA5" s="5" t="s">
        <v>43</v>
      </c>
      <c r="AB5" s="5" t="s">
        <v>23</v>
      </c>
      <c r="AC5" s="5" t="s">
        <v>44</v>
      </c>
      <c r="AD5" s="5" t="s">
        <v>45</v>
      </c>
      <c r="AE5" s="5" t="s">
        <v>46</v>
      </c>
      <c r="AF5" s="5" t="s">
        <v>47</v>
      </c>
      <c r="AG5" s="5" t="s">
        <v>48</v>
      </c>
      <c r="AH5" s="5" t="s">
        <v>49</v>
      </c>
      <c r="AI5" s="5" t="s">
        <v>50</v>
      </c>
      <c r="AJ5" s="5" t="s">
        <v>32</v>
      </c>
      <c r="AK5" s="5" t="s">
        <v>51</v>
      </c>
      <c r="AL5" s="5" t="s">
        <v>52</v>
      </c>
      <c r="AM5" s="5" t="s">
        <v>53</v>
      </c>
      <c r="AN5" s="5" t="s">
        <v>30</v>
      </c>
      <c r="AO5" s="5" t="s">
        <v>54</v>
      </c>
      <c r="AP5" s="5" t="s">
        <v>55</v>
      </c>
      <c r="AQ5" s="5" t="s">
        <v>56</v>
      </c>
    </row>
    <row r="6" spans="1:43" ht="15" thickBot="1" x14ac:dyDescent="0.35"/>
    <row r="7" spans="1:43" ht="15.6" thickTop="1" thickBot="1" x14ac:dyDescent="0.35">
      <c r="A7" t="s">
        <v>2</v>
      </c>
      <c r="R7" s="11" t="s">
        <v>59</v>
      </c>
      <c r="S7" s="11"/>
    </row>
    <row r="8" spans="1:43" ht="15.6" thickTop="1" thickBot="1" x14ac:dyDescent="0.35">
      <c r="B8" s="10" t="s">
        <v>3</v>
      </c>
      <c r="C8" s="1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0" t="s">
        <v>5</v>
      </c>
      <c r="R8" s="16" t="s">
        <v>29</v>
      </c>
      <c r="S8" s="16"/>
    </row>
    <row r="9" spans="1:43" ht="15.6" thickTop="1" thickBot="1" x14ac:dyDescent="0.35">
      <c r="B9" s="10"/>
      <c r="C9" s="10"/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10"/>
      <c r="R9" s="6" t="str">
        <f>MID($D$41,1,1)</f>
        <v>k</v>
      </c>
      <c r="S9" s="6" t="str">
        <f>MID($D$41,2,1)</f>
        <v>a</v>
      </c>
      <c r="T9" s="6" t="str">
        <f>MID($D$41,3,1)</f>
        <v>b</v>
      </c>
      <c r="U9" s="6" t="str">
        <f>MID($D$41,4,1)</f>
        <v>a</v>
      </c>
      <c r="V9" s="6" t="str">
        <f>MID($D$41,5,1)</f>
        <v>n</v>
      </c>
      <c r="W9" s="6" t="str">
        <f>MID($D$41,6,1)</f>
        <v>d</v>
      </c>
      <c r="X9" s="6" t="str">
        <f>MID($D$41,7,1)</f>
        <v>u</v>
      </c>
    </row>
    <row r="10" spans="1:43" ht="15" thickTop="1" x14ac:dyDescent="0.3">
      <c r="B10" s="7">
        <f>B4</f>
        <v>11</v>
      </c>
      <c r="C10" s="7">
        <v>2</v>
      </c>
      <c r="D10" s="6">
        <f>MOD($C$10^1,$B$10)</f>
        <v>2</v>
      </c>
      <c r="E10" s="6">
        <f>MOD($C$10^2,$B$10)</f>
        <v>4</v>
      </c>
      <c r="F10" s="6">
        <f>MOD($C$10^3,$B$10)</f>
        <v>8</v>
      </c>
      <c r="G10" s="6">
        <f>MOD($C$10^4,$B$10)</f>
        <v>5</v>
      </c>
      <c r="H10" s="6">
        <f>MOD($C$10^5,$B$10)</f>
        <v>10</v>
      </c>
      <c r="I10" s="6">
        <f>MOD($C$10^6,$B$10)</f>
        <v>9</v>
      </c>
      <c r="J10" s="6">
        <f>MOD($C$10^7,$B$10)</f>
        <v>7</v>
      </c>
      <c r="K10" s="6">
        <f>MOD($C$10^8,$B$10)</f>
        <v>3</v>
      </c>
      <c r="L10" s="6">
        <f>MOD($C$10^9,$B$10)</f>
        <v>6</v>
      </c>
      <c r="M10" s="6">
        <f>MOD($C$10^10,$B$10)</f>
        <v>1</v>
      </c>
      <c r="N10" s="6" t="str">
        <f>IF(AND(D10&lt;&gt;E10,D10&lt;&gt;F10,D10&lt;&gt;G10,D10&lt;&gt;H10,D10&lt;&gt;I10,D10&lt;&gt;J10,D10&lt;&gt;K10,D10&lt;&gt;L10,D10&lt;&gt;M10,E10&lt;&gt;F10,E10&lt;&gt;G10,E10&lt;&gt;H10,E10&lt;&gt;I10,E10&lt;&gt;J10,E10&lt;&gt;K10,E10&lt;&gt;L10,E10&lt;&gt;M10,F10&lt;&gt;G10,F10&lt;&gt;H10,F10&lt;&gt;I10,F10&lt;&gt;J10,F10&lt;&gt;K10,F10&lt;&gt;L10,F10&lt;&gt;M10,G10&lt;&gt;H10,G10&lt;&gt;I10,G10&lt;&gt;J10,G10&lt;&gt;K10,G10&lt;&gt;L10,G10&lt;&gt;M10,H10&lt;&gt;I10,H10&lt;&gt;J10,H10&lt;&gt;K10,H10&lt;&gt;L10,H10&lt;&gt;M10,I10&lt;&gt;J10,I10&lt;&gt;K10,I10&lt;&gt;L10,I10&lt;&gt;M10,J10&lt;&gt;K10,J10&lt;&gt;L10,J10&lt;&gt;M10,K10&lt;&gt;L10,K10&lt;&gt;M10,L10&lt;&gt;M10),"Akar Primitif","Bukan Akar Primitif")</f>
        <v>Akar Primitif</v>
      </c>
      <c r="R10" s="6">
        <f>HLOOKUP(R9,$R$3:$AQ$4,2,FALSE)</f>
        <v>10</v>
      </c>
      <c r="S10" s="6">
        <f>HLOOKUP(S9,$R$3:$AQ$4,2,FALSE)</f>
        <v>0</v>
      </c>
      <c r="T10" s="6">
        <f>HLOOKUP(T9,$R$3:$AQ$4,2,FALSE)</f>
        <v>1</v>
      </c>
      <c r="U10" s="6">
        <f>HLOOKUP(U9,$R$3:$AQ$4,2,FALSE)</f>
        <v>0</v>
      </c>
      <c r="V10" s="6">
        <f>HLOOKUP(V9,$R$3:$AQ$4,2,FALSE)</f>
        <v>13</v>
      </c>
      <c r="W10" s="6">
        <f>HLOOKUP(W9,$R$3:$AQ$4,2,FALSE)</f>
        <v>3</v>
      </c>
      <c r="X10" s="6">
        <f>HLOOKUP(X9,$R$3:$AQ$4,2,FALSE)</f>
        <v>20</v>
      </c>
    </row>
    <row r="11" spans="1:43" ht="15" thickBot="1" x14ac:dyDescent="0.35"/>
    <row r="12" spans="1:43" ht="15.6" thickTop="1" thickBot="1" x14ac:dyDescent="0.35">
      <c r="R12" s="11" t="s">
        <v>60</v>
      </c>
      <c r="S12" s="11"/>
      <c r="T12" s="11"/>
    </row>
    <row r="13" spans="1:43" ht="15.6" thickTop="1" thickBot="1" x14ac:dyDescent="0.35">
      <c r="A13" t="s">
        <v>6</v>
      </c>
      <c r="R13" s="6" t="str">
        <f>MID($D$39,1,1)</f>
        <v>b</v>
      </c>
      <c r="S13" s="6" t="str">
        <f>MID($D$39,2,1)</f>
        <v>a</v>
      </c>
      <c r="T13" s="6" t="str">
        <f>MID($D$39,3,1)</f>
        <v>n</v>
      </c>
      <c r="U13" s="6" t="str">
        <f>MID($D$39,4,1)</f>
        <v>d</v>
      </c>
      <c r="V13" s="6" t="str">
        <f>MID($D$39,5,1)</f>
        <v>u</v>
      </c>
      <c r="W13" s="6" t="str">
        <f>MID($D$39,6,1)</f>
        <v>n</v>
      </c>
      <c r="X13" s="6" t="str">
        <f>MID($D$39,7,1)</f>
        <v>g</v>
      </c>
    </row>
    <row r="14" spans="1:43" ht="15.6" thickTop="1" thickBot="1" x14ac:dyDescent="0.35">
      <c r="B14" s="4"/>
      <c r="C14" s="4" t="s">
        <v>8</v>
      </c>
      <c r="D14" s="4" t="s">
        <v>9</v>
      </c>
      <c r="R14" s="6">
        <f>HLOOKUP(R13,$R$3:$AQ$4,2,FALSE)</f>
        <v>1</v>
      </c>
      <c r="S14" s="6">
        <f>HLOOKUP(S13,$R$3:$AQ$4,2,FALSE)</f>
        <v>0</v>
      </c>
      <c r="T14" s="6">
        <f>HLOOKUP(T13,$R$3:$AQ$4,2,FALSE)</f>
        <v>13</v>
      </c>
      <c r="U14" s="6">
        <f>HLOOKUP(U13,$R$3:$AQ$4,2,FALSE)</f>
        <v>3</v>
      </c>
      <c r="V14" s="6">
        <f>HLOOKUP(V13,$R$3:$AQ$4,2,FALSE)</f>
        <v>20</v>
      </c>
      <c r="W14" s="6">
        <f>HLOOKUP(W13,$R$3:$AQ$4,2,FALSE)</f>
        <v>13</v>
      </c>
      <c r="X14" s="6">
        <f>HLOOKUP(X13,$R$3:$AQ$4,2,FALSE)</f>
        <v>6</v>
      </c>
    </row>
    <row r="15" spans="1:43" ht="15.6" thickTop="1" thickBot="1" x14ac:dyDescent="0.35">
      <c r="B15" s="4" t="s">
        <v>7</v>
      </c>
      <c r="C15" s="6">
        <f>C10</f>
        <v>2</v>
      </c>
      <c r="D15" s="6">
        <f>C10</f>
        <v>2</v>
      </c>
    </row>
    <row r="16" spans="1:43" ht="15.6" thickTop="1" thickBot="1" x14ac:dyDescent="0.35">
      <c r="B16" s="4" t="s">
        <v>3</v>
      </c>
      <c r="C16" s="6">
        <f>B10</f>
        <v>11</v>
      </c>
      <c r="D16" s="6">
        <f>B10</f>
        <v>11</v>
      </c>
      <c r="R16" s="11" t="s">
        <v>61</v>
      </c>
      <c r="S16" s="11"/>
      <c r="T16" s="11"/>
    </row>
    <row r="17" spans="1:24" ht="15.6" thickTop="1" thickBot="1" x14ac:dyDescent="0.35">
      <c r="B17" s="4" t="s">
        <v>10</v>
      </c>
      <c r="C17" s="5">
        <v>9</v>
      </c>
      <c r="D17" s="8" t="s">
        <v>11</v>
      </c>
      <c r="R17" s="6">
        <f>MOD((R14+R10),26)</f>
        <v>11</v>
      </c>
      <c r="S17" s="6">
        <f>MOD((S14+S10),26)</f>
        <v>0</v>
      </c>
      <c r="T17" s="6">
        <f>MOD((T14+T10),26)</f>
        <v>14</v>
      </c>
      <c r="U17" s="6">
        <f>MOD((U14+U10),26)</f>
        <v>3</v>
      </c>
      <c r="V17" s="6">
        <f>MOD((V14+V10),26)</f>
        <v>7</v>
      </c>
      <c r="W17" s="6">
        <f>MOD((W14+W10),26)</f>
        <v>16</v>
      </c>
      <c r="X17" s="6">
        <f>MOD((X14+X10),26)</f>
        <v>0</v>
      </c>
    </row>
    <row r="18" spans="1:24" ht="15.6" thickTop="1" thickBot="1" x14ac:dyDescent="0.35">
      <c r="B18" s="4" t="s">
        <v>12</v>
      </c>
      <c r="C18" s="8" t="s">
        <v>11</v>
      </c>
      <c r="D18" s="5">
        <v>15</v>
      </c>
      <c r="R18" s="6" t="str">
        <f>HLOOKUP(R17,$R$4:$AQ$5,2,FALSE)</f>
        <v>l</v>
      </c>
      <c r="S18" s="6" t="str">
        <f>HLOOKUP(S17,$R$4:$AQ$5,2,FALSE)</f>
        <v>a</v>
      </c>
      <c r="T18" s="6" t="str">
        <f>HLOOKUP(T17,$R$4:$AQ$5,2,FALSE)</f>
        <v>o</v>
      </c>
      <c r="U18" s="6" t="str">
        <f>HLOOKUP(U17,$R$4:$AQ$5,2,FALSE)</f>
        <v>d</v>
      </c>
      <c r="V18" s="6" t="str">
        <f>HLOOKUP(V17,$R$4:$AQ$5,2,FALSE)</f>
        <v>h</v>
      </c>
      <c r="W18" s="6" t="str">
        <f>HLOOKUP(W17,$R$4:$AQ$5,2,FALSE)</f>
        <v>q</v>
      </c>
      <c r="X18" s="6" t="str">
        <f>HLOOKUP(X17,$R$4:$AQ$5,2,FALSE)</f>
        <v>a</v>
      </c>
    </row>
    <row r="19" spans="1:24" ht="15.6" thickTop="1" thickBot="1" x14ac:dyDescent="0.35">
      <c r="B19" s="4" t="s">
        <v>13</v>
      </c>
      <c r="C19" s="6">
        <f>MOD(C15^C17,C16)</f>
        <v>6</v>
      </c>
      <c r="D19" s="8" t="s">
        <v>11</v>
      </c>
    </row>
    <row r="20" spans="1:24" ht="15.6" thickTop="1" thickBot="1" x14ac:dyDescent="0.35">
      <c r="B20" s="4" t="s">
        <v>14</v>
      </c>
      <c r="C20" s="8" t="s">
        <v>11</v>
      </c>
      <c r="D20" s="6">
        <f>MOD(D15^D18,D16)</f>
        <v>10</v>
      </c>
      <c r="R20" s="11" t="s">
        <v>62</v>
      </c>
      <c r="S20" s="11"/>
    </row>
    <row r="21" spans="1:24" ht="15.6" thickTop="1" thickBot="1" x14ac:dyDescent="0.35">
      <c r="B21" s="4" t="s">
        <v>15</v>
      </c>
      <c r="C21" s="6">
        <f>MOD(D20^C17,C16)</f>
        <v>10</v>
      </c>
      <c r="D21" s="8" t="s">
        <v>11</v>
      </c>
      <c r="R21" s="11" t="s">
        <v>29</v>
      </c>
      <c r="S21" s="11"/>
    </row>
    <row r="22" spans="1:24" ht="15.6" thickTop="1" thickBot="1" x14ac:dyDescent="0.35">
      <c r="B22" s="4" t="s">
        <v>16</v>
      </c>
      <c r="C22" s="8" t="s">
        <v>11</v>
      </c>
      <c r="D22" s="6">
        <f>MOD(C19^D18,D16)</f>
        <v>10</v>
      </c>
      <c r="R22" s="6" t="str">
        <f>MID($D$41,1,1)</f>
        <v>k</v>
      </c>
      <c r="S22" s="6" t="str">
        <f>MID($D$41,2,1)</f>
        <v>a</v>
      </c>
      <c r="T22" s="6" t="str">
        <f>MID($D$41,3,1)</f>
        <v>b</v>
      </c>
      <c r="U22" s="6" t="str">
        <f>MID($D$41,4,1)</f>
        <v>a</v>
      </c>
      <c r="V22" s="6" t="str">
        <f>MID($D$41,5,1)</f>
        <v>n</v>
      </c>
      <c r="W22" s="6" t="str">
        <f>MID($D$41,6,1)</f>
        <v>d</v>
      </c>
      <c r="X22" s="6" t="str">
        <f>MID($D$41,7,1)</f>
        <v>u</v>
      </c>
    </row>
    <row r="23" spans="1:24" ht="15" thickTop="1" x14ac:dyDescent="0.3">
      <c r="R23" s="6">
        <f>HLOOKUP(R22,$R$3:$AQ$4,2,FALSE)</f>
        <v>10</v>
      </c>
      <c r="S23" s="6">
        <f>HLOOKUP(S22,$R$3:$AQ$4,2,FALSE)</f>
        <v>0</v>
      </c>
      <c r="T23" s="6">
        <f>HLOOKUP(T22,$R$3:$AQ$4,2,FALSE)</f>
        <v>1</v>
      </c>
      <c r="U23" s="6">
        <f>HLOOKUP(U22,$R$3:$AQ$4,2,FALSE)</f>
        <v>0</v>
      </c>
      <c r="V23" s="6">
        <f>HLOOKUP(V22,$R$3:$AQ$4,2,FALSE)</f>
        <v>13</v>
      </c>
      <c r="W23" s="6">
        <f>HLOOKUP(W22,$R$3:$AQ$4,2,FALSE)</f>
        <v>3</v>
      </c>
      <c r="X23" s="6">
        <f>HLOOKUP(X22,$R$3:$AQ$4,2,FALSE)</f>
        <v>20</v>
      </c>
    </row>
    <row r="24" spans="1:24" ht="15" thickBot="1" x14ac:dyDescent="0.35"/>
    <row r="25" spans="1:24" ht="15.6" thickTop="1" thickBot="1" x14ac:dyDescent="0.35">
      <c r="A25" t="s">
        <v>25</v>
      </c>
      <c r="R25" s="11" t="s">
        <v>61</v>
      </c>
      <c r="S25" s="11"/>
      <c r="T25" s="11"/>
    </row>
    <row r="26" spans="1:24" ht="15.6" thickTop="1" thickBot="1" x14ac:dyDescent="0.35">
      <c r="B26" s="4" t="s">
        <v>17</v>
      </c>
      <c r="C26" s="5">
        <v>10</v>
      </c>
      <c r="R26" s="6" t="str">
        <f>R18</f>
        <v>l</v>
      </c>
      <c r="S26" s="6" t="str">
        <f>S18</f>
        <v>a</v>
      </c>
      <c r="T26" s="6" t="str">
        <f>T18</f>
        <v>o</v>
      </c>
      <c r="U26" s="6" t="str">
        <f>U18</f>
        <v>d</v>
      </c>
      <c r="V26" s="6" t="str">
        <f>V18</f>
        <v>h</v>
      </c>
      <c r="W26" s="6" t="str">
        <f>W18</f>
        <v>q</v>
      </c>
      <c r="X26" s="6" t="str">
        <f>X18</f>
        <v>a</v>
      </c>
    </row>
    <row r="27" spans="1:24" ht="15.6" thickTop="1" thickBot="1" x14ac:dyDescent="0.35">
      <c r="B27" s="11" t="s">
        <v>18</v>
      </c>
      <c r="C27" s="11"/>
      <c r="D27" s="11"/>
      <c r="E27" s="11"/>
      <c r="R27" s="6">
        <f>HLOOKUP(R26,$R$3:$AQ$4,2,FALSE)</f>
        <v>11</v>
      </c>
      <c r="S27" s="6">
        <f t="shared" ref="S27:X27" si="0">HLOOKUP(S26,$R$3:$AQ$4,2,FALSE)</f>
        <v>0</v>
      </c>
      <c r="T27" s="6">
        <f t="shared" si="0"/>
        <v>14</v>
      </c>
      <c r="U27" s="6">
        <f t="shared" si="0"/>
        <v>3</v>
      </c>
      <c r="V27" s="6">
        <f t="shared" si="0"/>
        <v>7</v>
      </c>
      <c r="W27" s="6">
        <f t="shared" si="0"/>
        <v>16</v>
      </c>
      <c r="X27" s="6">
        <f t="shared" si="0"/>
        <v>0</v>
      </c>
    </row>
    <row r="28" spans="1:24" ht="15.6" thickTop="1" thickBot="1" x14ac:dyDescent="0.35">
      <c r="B28" s="4" t="s">
        <v>19</v>
      </c>
      <c r="C28" s="14" t="s">
        <v>22</v>
      </c>
      <c r="D28" s="14" t="s">
        <v>20</v>
      </c>
      <c r="E28" s="14" t="s">
        <v>21</v>
      </c>
    </row>
    <row r="29" spans="1:24" ht="15.6" thickTop="1" thickBot="1" x14ac:dyDescent="0.35">
      <c r="B29" s="13">
        <v>1</v>
      </c>
      <c r="C29" s="6">
        <f>C26</f>
        <v>10</v>
      </c>
      <c r="D29" s="6">
        <f>MOD(C29,26)+97</f>
        <v>107</v>
      </c>
      <c r="E29" s="6" t="s">
        <v>23</v>
      </c>
      <c r="R29" s="11" t="s">
        <v>60</v>
      </c>
      <c r="S29" s="11"/>
      <c r="T29" s="11"/>
    </row>
    <row r="30" spans="1:24" ht="15.6" thickTop="1" thickBot="1" x14ac:dyDescent="0.35">
      <c r="B30" s="13">
        <v>2</v>
      </c>
      <c r="C30" s="6" t="str">
        <f>RIGHT($C$26,1)</f>
        <v>0</v>
      </c>
      <c r="D30" s="6">
        <f>MOD(C30,26)+97</f>
        <v>97</v>
      </c>
      <c r="E30" s="6" t="s">
        <v>24</v>
      </c>
      <c r="R30" s="6">
        <f>MOD(R27-R23,26)</f>
        <v>1</v>
      </c>
      <c r="S30" s="6">
        <f t="shared" ref="S30:X30" si="1">MOD(S27-S23,26)</f>
        <v>0</v>
      </c>
      <c r="T30" s="6">
        <f t="shared" si="1"/>
        <v>13</v>
      </c>
      <c r="U30" s="6">
        <f t="shared" si="1"/>
        <v>3</v>
      </c>
      <c r="V30" s="6">
        <f t="shared" si="1"/>
        <v>20</v>
      </c>
      <c r="W30" s="6">
        <f t="shared" si="1"/>
        <v>13</v>
      </c>
      <c r="X30" s="6">
        <f t="shared" si="1"/>
        <v>6</v>
      </c>
    </row>
    <row r="31" spans="1:24" ht="15.6" thickTop="1" thickBot="1" x14ac:dyDescent="0.35">
      <c r="B31" s="13">
        <v>3</v>
      </c>
      <c r="C31" s="6"/>
      <c r="D31" s="6"/>
      <c r="E31" s="6"/>
      <c r="R31" s="6" t="str">
        <f>HLOOKUP(R30,$R$4:$AQ$5,2,FALSE)</f>
        <v>b</v>
      </c>
      <c r="S31" s="6" t="str">
        <f t="shared" ref="S31:X31" si="2">HLOOKUP(S30,$R$4:$AQ$5,2,FALSE)</f>
        <v>a</v>
      </c>
      <c r="T31" s="6" t="str">
        <f t="shared" si="2"/>
        <v>n</v>
      </c>
      <c r="U31" s="6" t="str">
        <f t="shared" si="2"/>
        <v>d</v>
      </c>
      <c r="V31" s="6" t="str">
        <f t="shared" si="2"/>
        <v>u</v>
      </c>
      <c r="W31" s="6" t="str">
        <f t="shared" si="2"/>
        <v>n</v>
      </c>
      <c r="X31" s="6" t="str">
        <f t="shared" si="2"/>
        <v>g</v>
      </c>
    </row>
    <row r="32" spans="1:24" ht="15.6" thickTop="1" thickBot="1" x14ac:dyDescent="0.35">
      <c r="B32" s="13">
        <v>4</v>
      </c>
      <c r="C32" s="6"/>
      <c r="D32" s="6"/>
      <c r="E32" s="6"/>
    </row>
    <row r="33" spans="1:7" ht="15.6" thickTop="1" thickBot="1" x14ac:dyDescent="0.35">
      <c r="B33" s="13">
        <v>5</v>
      </c>
      <c r="C33" s="6"/>
      <c r="D33" s="6"/>
      <c r="E33" s="6"/>
    </row>
    <row r="34" spans="1:7" ht="15" thickTop="1" x14ac:dyDescent="0.3"/>
    <row r="36" spans="1:7" x14ac:dyDescent="0.3">
      <c r="A36" t="s">
        <v>26</v>
      </c>
    </row>
    <row r="37" spans="1:7" ht="15" thickBot="1" x14ac:dyDescent="0.35"/>
    <row r="38" spans="1:7" ht="15.6" thickTop="1" thickBot="1" x14ac:dyDescent="0.35">
      <c r="B38" s="11" t="s">
        <v>31</v>
      </c>
      <c r="C38" s="11"/>
      <c r="D38" s="16"/>
      <c r="E38" s="16"/>
      <c r="F38" s="16"/>
      <c r="G38" s="14" t="s">
        <v>33</v>
      </c>
    </row>
    <row r="39" spans="1:7" ht="15.6" thickTop="1" thickBot="1" x14ac:dyDescent="0.35">
      <c r="B39" s="11" t="s">
        <v>27</v>
      </c>
      <c r="C39" s="15"/>
      <c r="D39" s="9" t="s">
        <v>34</v>
      </c>
      <c r="E39" s="9"/>
      <c r="F39" s="9"/>
      <c r="G39" s="6">
        <f>LEN(D39)</f>
        <v>7</v>
      </c>
    </row>
    <row r="40" spans="1:7" ht="15.6" thickTop="1" thickBot="1" x14ac:dyDescent="0.35">
      <c r="B40" s="11" t="s">
        <v>21</v>
      </c>
      <c r="C40" s="15"/>
      <c r="D40" s="9" t="str">
        <f>_xlfn.CONCAT(E29,E30)</f>
        <v>ka</v>
      </c>
      <c r="E40" s="9"/>
      <c r="F40" s="9"/>
      <c r="G40" s="6">
        <f>LEN(D40)</f>
        <v>2</v>
      </c>
    </row>
    <row r="41" spans="1:7" ht="15.6" thickTop="1" thickBot="1" x14ac:dyDescent="0.35">
      <c r="B41" s="11" t="s">
        <v>29</v>
      </c>
      <c r="C41" s="15"/>
      <c r="D41" s="9" t="str">
        <f>LEFT(_xlfn.CONCAT(D40,D39), LEN(D39))</f>
        <v>kabandu</v>
      </c>
      <c r="E41" s="9"/>
      <c r="F41" s="9"/>
      <c r="G41" s="6">
        <f>LEN(D41)</f>
        <v>7</v>
      </c>
    </row>
    <row r="42" spans="1:7" ht="15.6" thickTop="1" thickBot="1" x14ac:dyDescent="0.35">
      <c r="B42" s="11" t="s">
        <v>28</v>
      </c>
      <c r="C42" s="15"/>
      <c r="D42" s="9" t="str">
        <f>_xlfn.CONCAT(R18:X18)</f>
        <v>laodhqa</v>
      </c>
      <c r="E42" s="9"/>
      <c r="F42" s="9"/>
      <c r="G42" s="6">
        <f>LEN(D42)</f>
        <v>7</v>
      </c>
    </row>
    <row r="43" spans="1:7" ht="15" thickTop="1" x14ac:dyDescent="0.3"/>
    <row r="44" spans="1:7" ht="15" thickBot="1" x14ac:dyDescent="0.35"/>
    <row r="45" spans="1:7" ht="15.6" thickTop="1" thickBot="1" x14ac:dyDescent="0.35">
      <c r="B45" s="11" t="s">
        <v>57</v>
      </c>
      <c r="C45" s="11"/>
      <c r="D45" s="16"/>
      <c r="E45" s="16"/>
      <c r="F45" s="16"/>
      <c r="G45" s="14" t="s">
        <v>33</v>
      </c>
    </row>
    <row r="46" spans="1:7" ht="15.6" thickTop="1" thickBot="1" x14ac:dyDescent="0.35">
      <c r="B46" s="11" t="s">
        <v>28</v>
      </c>
      <c r="C46" s="15"/>
      <c r="D46" s="9" t="str">
        <f>D42</f>
        <v>laodhqa</v>
      </c>
      <c r="E46" s="9"/>
      <c r="F46" s="9"/>
      <c r="G46" s="6">
        <f>LEN(D46)</f>
        <v>7</v>
      </c>
    </row>
    <row r="47" spans="1:7" ht="15.6" thickTop="1" thickBot="1" x14ac:dyDescent="0.35">
      <c r="B47" s="11" t="s">
        <v>21</v>
      </c>
      <c r="C47" s="15"/>
      <c r="D47" s="9" t="str">
        <f>_xlfn.CONCAT(E29:E30)</f>
        <v>ka</v>
      </c>
      <c r="E47" s="9"/>
      <c r="F47" s="9"/>
      <c r="G47" s="6">
        <f>LEN(D47)</f>
        <v>2</v>
      </c>
    </row>
    <row r="48" spans="1:7" ht="15.6" thickTop="1" thickBot="1" x14ac:dyDescent="0.35">
      <c r="B48" s="11" t="s">
        <v>29</v>
      </c>
      <c r="C48" s="15"/>
      <c r="D48" s="9" t="str">
        <f>D41</f>
        <v>kabandu</v>
      </c>
      <c r="E48" s="9"/>
      <c r="F48" s="9"/>
      <c r="G48" s="6">
        <f>LEN(D48)</f>
        <v>7</v>
      </c>
    </row>
    <row r="49" spans="2:7" ht="15.6" thickTop="1" thickBot="1" x14ac:dyDescent="0.35">
      <c r="B49" s="11" t="s">
        <v>27</v>
      </c>
      <c r="C49" s="15"/>
      <c r="D49" s="9" t="str">
        <f>_xlfn.CONCAT(R31:X31)</f>
        <v>bandung</v>
      </c>
      <c r="E49" s="9"/>
      <c r="F49" s="9"/>
      <c r="G49" s="6">
        <f>LEN(D49)</f>
        <v>7</v>
      </c>
    </row>
    <row r="50" spans="2:7" ht="15" thickTop="1" x14ac:dyDescent="0.3"/>
  </sheetData>
  <mergeCells count="34">
    <mergeCell ref="R25:T25"/>
    <mergeCell ref="R29:T29"/>
    <mergeCell ref="D47:F47"/>
    <mergeCell ref="D48:F48"/>
    <mergeCell ref="R20:S20"/>
    <mergeCell ref="R21:S21"/>
    <mergeCell ref="R2:S2"/>
    <mergeCell ref="R7:S7"/>
    <mergeCell ref="R12:T12"/>
    <mergeCell ref="R8:S8"/>
    <mergeCell ref="R16:T16"/>
    <mergeCell ref="B49:C49"/>
    <mergeCell ref="D49:F49"/>
    <mergeCell ref="B45:F45"/>
    <mergeCell ref="B46:C46"/>
    <mergeCell ref="D46:F46"/>
    <mergeCell ref="B47:C47"/>
    <mergeCell ref="B48:C48"/>
    <mergeCell ref="B2:B3"/>
    <mergeCell ref="C2:C3"/>
    <mergeCell ref="B39:C39"/>
    <mergeCell ref="B40:C40"/>
    <mergeCell ref="B42:C42"/>
    <mergeCell ref="B41:C41"/>
    <mergeCell ref="B38:F38"/>
    <mergeCell ref="D39:F39"/>
    <mergeCell ref="D40:F40"/>
    <mergeCell ref="D41:F41"/>
    <mergeCell ref="D42:F42"/>
    <mergeCell ref="B27:E27"/>
    <mergeCell ref="B8:B9"/>
    <mergeCell ref="C8:C9"/>
    <mergeCell ref="D8:M8"/>
    <mergeCell ref="N8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Shafira Handriyudha</dc:creator>
  <cp:lastModifiedBy>Shafira Handriyudha</cp:lastModifiedBy>
  <dcterms:created xsi:type="dcterms:W3CDTF">2024-12-27T15:06:03Z</dcterms:created>
  <dcterms:modified xsi:type="dcterms:W3CDTF">2024-12-29T19:05:42Z</dcterms:modified>
</cp:coreProperties>
</file>