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er 4\Analisis deret waktu\"/>
    </mc:Choice>
  </mc:AlternateContent>
  <xr:revisionPtr revIDLastSave="0" documentId="8_{B760B9DC-8336-48C9-8C26-4FEBF8DEE34E}" xr6:coauthVersionLast="47" xr6:coauthVersionMax="47" xr10:uidLastSave="{00000000-0000-0000-0000-000000000000}"/>
  <bookViews>
    <workbookView xWindow="-110" yWindow="-110" windowWidth="19420" windowHeight="10300" xr2:uid="{FD313051-1F21-457B-994F-7CC13B03B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4" i="1"/>
  <c r="J33" i="1"/>
  <c r="G47" i="1"/>
  <c r="F47" i="1"/>
  <c r="G36" i="1"/>
  <c r="G37" i="1"/>
  <c r="G38" i="1"/>
  <c r="G39" i="1"/>
  <c r="G40" i="1"/>
  <c r="G41" i="1"/>
  <c r="G42" i="1"/>
  <c r="G43" i="1"/>
  <c r="G44" i="1"/>
  <c r="G45" i="1"/>
  <c r="G46" i="1"/>
  <c r="G35" i="1"/>
  <c r="F36" i="1"/>
  <c r="F37" i="1"/>
  <c r="F38" i="1"/>
  <c r="F39" i="1"/>
  <c r="F40" i="1"/>
  <c r="F41" i="1"/>
  <c r="F42" i="1"/>
  <c r="F43" i="1"/>
  <c r="F44" i="1"/>
  <c r="F45" i="1"/>
  <c r="F46" i="1"/>
  <c r="F35" i="1"/>
  <c r="E36" i="1"/>
  <c r="E37" i="1"/>
  <c r="E38" i="1"/>
  <c r="E39" i="1"/>
  <c r="E40" i="1"/>
  <c r="E41" i="1"/>
  <c r="E42" i="1"/>
  <c r="E43" i="1"/>
  <c r="E44" i="1"/>
  <c r="E45" i="1"/>
  <c r="E46" i="1"/>
  <c r="E35" i="1"/>
  <c r="D36" i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35" i="1"/>
  <c r="D34" i="1"/>
  <c r="I19" i="1"/>
  <c r="I18" i="1"/>
  <c r="I17" i="1"/>
  <c r="F30" i="1"/>
  <c r="E30" i="1"/>
  <c r="F24" i="1"/>
  <c r="F25" i="1"/>
  <c r="F26" i="1"/>
  <c r="F27" i="1"/>
  <c r="F28" i="1"/>
  <c r="F29" i="1"/>
  <c r="F23" i="1"/>
  <c r="E24" i="1"/>
  <c r="E25" i="1"/>
  <c r="E26" i="1"/>
  <c r="E27" i="1"/>
  <c r="E28" i="1"/>
  <c r="E29" i="1"/>
  <c r="E23" i="1"/>
  <c r="D24" i="1"/>
  <c r="D25" i="1"/>
  <c r="D26" i="1"/>
  <c r="D27" i="1"/>
  <c r="D28" i="1"/>
  <c r="D29" i="1"/>
  <c r="D23" i="1"/>
  <c r="C24" i="1"/>
  <c r="C25" i="1"/>
  <c r="C26" i="1"/>
  <c r="C27" i="1"/>
  <c r="C28" i="1"/>
  <c r="C29" i="1"/>
  <c r="C23" i="1"/>
  <c r="I3" i="1"/>
  <c r="I2" i="1"/>
  <c r="I1" i="1"/>
  <c r="F14" i="1"/>
  <c r="E14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<sst xmlns="http://schemas.openxmlformats.org/spreadsheetml/2006/main" count="90" uniqueCount="47">
  <si>
    <t>Tahun 2014</t>
  </si>
  <si>
    <t>January</t>
  </si>
  <si>
    <t>Februari</t>
  </si>
  <si>
    <t>Maret</t>
  </si>
  <si>
    <t>April</t>
  </si>
  <si>
    <t>Mei</t>
  </si>
  <si>
    <t xml:space="preserve">Juni </t>
  </si>
  <si>
    <t>Agustus</t>
  </si>
  <si>
    <t>September</t>
  </si>
  <si>
    <t>November</t>
  </si>
  <si>
    <t>Desember</t>
  </si>
  <si>
    <t>Permintaan</t>
  </si>
  <si>
    <t>Juli</t>
  </si>
  <si>
    <t>Oktober</t>
  </si>
  <si>
    <t>Forecast</t>
  </si>
  <si>
    <t>Error</t>
  </si>
  <si>
    <t>Absolute</t>
  </si>
  <si>
    <t>error2</t>
  </si>
  <si>
    <t>total</t>
  </si>
  <si>
    <t>-</t>
  </si>
  <si>
    <t>MAE</t>
  </si>
  <si>
    <t>MSE</t>
  </si>
  <si>
    <t>Sampai januari 2015</t>
  </si>
  <si>
    <t>INTERPRETASI</t>
  </si>
  <si>
    <t>Rata- rata kesalahan absolut dan dat aktual adalah 2.67 unit dan rata - rata model sekitar 2.76</t>
  </si>
  <si>
    <t>Rata - rata kuadrat error menunjukkan ada beberapa error yang cukup besar yaitu kurang lebih 2.67</t>
  </si>
  <si>
    <t>Januari</t>
  </si>
  <si>
    <t xml:space="preserve">Maret </t>
  </si>
  <si>
    <t>Juni</t>
  </si>
  <si>
    <t xml:space="preserve">Agustus </t>
  </si>
  <si>
    <t>Error2</t>
  </si>
  <si>
    <t>Sampai Januari 2015</t>
  </si>
  <si>
    <t>Mse Sebesar 29.25 menunjukkan adanya beberapa kesalahan prediksi yang cukup besar (misalnya error -10.8 di september), karena kuadrat error memberikan bobot lebih besar pada kesalahan besar</t>
  </si>
  <si>
    <t>Mae sekitar 4.66 menunjukkan bahwa secara rata-rata, prediksi meleset sekitar 4.66 unit dari nilai aktual</t>
  </si>
  <si>
    <t>Nilai 14.2 di kanan bawah bertuliskan "sampai januari 2015", kemungkinan merupakan nilai forecast untuk bulan januari 2015</t>
  </si>
  <si>
    <t>Month</t>
  </si>
  <si>
    <t>Year 1</t>
  </si>
  <si>
    <t>Year 2</t>
  </si>
  <si>
    <t xml:space="preserve">lt </t>
  </si>
  <si>
    <t>error</t>
  </si>
  <si>
    <t>absolute</t>
  </si>
  <si>
    <t>SSE</t>
  </si>
  <si>
    <t>setiap kali  model membuat prediksi bisa melesat sekitar 27 poin baik</t>
  </si>
  <si>
    <t>itu jatuh ke bawah atau ke atas</t>
  </si>
  <si>
    <t>Mae: Rata- rata antara selisih prediksi dan data adalah 27 unit.</t>
  </si>
  <si>
    <t>Mse: Nilai ini adalah rata - rata dari seluruh kuadrat antara prediksi dan data sebenarnya</t>
  </si>
  <si>
    <t>Sse : adalah total dari semua kesalahan kuadrat yang terjadi selama 12 bulan.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</si>
</sst>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bulam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 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7-417D-8696-6F95D5CF2C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 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3">
                  <c:v>20</c:v>
                </c:pt>
                <c:pt idx="4">
                  <c:v>19</c:v>
                </c:pt>
                <c:pt idx="5">
                  <c:v>19.333333333333332</c:v>
                </c:pt>
                <c:pt idx="6">
                  <c:v>21</c:v>
                </c:pt>
                <c:pt idx="7">
                  <c:v>21.333333333333332</c:v>
                </c:pt>
                <c:pt idx="8">
                  <c:v>21.666666666666668</c:v>
                </c:pt>
                <c:pt idx="9">
                  <c:v>20.333333333333332</c:v>
                </c:pt>
                <c:pt idx="10">
                  <c:v>22.666666666666668</c:v>
                </c:pt>
                <c:pt idx="11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7-417D-8696-6F95D5CF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14112"/>
        <c:axId val="1156319936"/>
      </c:lineChart>
      <c:catAx>
        <c:axId val="11563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9936"/>
        <c:crosses val="autoZero"/>
        <c:auto val="1"/>
        <c:lblAlgn val="ctr"/>
        <c:lblOffset val="100"/>
        <c:noMultiLvlLbl val="0"/>
      </c:catAx>
      <c:valAx>
        <c:axId val="1156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bulan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Sheet1!$A$18:$A$29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 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 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10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DF7-900D-A332E22CA6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Sheet1!$A$18:$A$29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 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 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Sheet1!$C$18:$C$29</c:f>
              <c:numCache>
                <c:formatCode>General</c:formatCode>
                <c:ptCount val="12"/>
                <c:pt idx="5">
                  <c:v>19.8</c:v>
                </c:pt>
                <c:pt idx="6">
                  <c:v>20.6</c:v>
                </c:pt>
                <c:pt idx="7">
                  <c:v>20</c:v>
                </c:pt>
                <c:pt idx="8">
                  <c:v>20.8</c:v>
                </c:pt>
                <c:pt idx="9">
                  <c:v>19.399999999999999</c:v>
                </c:pt>
                <c:pt idx="10">
                  <c:v>20</c:v>
                </c:pt>
                <c:pt idx="11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DF7-900D-A332E22C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67136"/>
        <c:axId val="978272128"/>
      </c:lineChart>
      <c:catAx>
        <c:axId val="9782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72128"/>
        <c:crosses val="autoZero"/>
        <c:auto val="1"/>
        <c:lblAlgn val="ctr"/>
        <c:lblOffset val="100"/>
        <c:noMultiLvlLbl val="0"/>
      </c:catAx>
      <c:valAx>
        <c:axId val="9782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Sheet1!$A$35:$A$46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Sheet1!$B$35:$B$46</c:f>
              <c:numCache>
                <c:formatCode>General</c:formatCode>
                <c:ptCount val="12"/>
                <c:pt idx="0">
                  <c:v>362</c:v>
                </c:pt>
                <c:pt idx="1">
                  <c:v>381</c:v>
                </c:pt>
                <c:pt idx="2">
                  <c:v>317</c:v>
                </c:pt>
                <c:pt idx="3">
                  <c:v>297</c:v>
                </c:pt>
                <c:pt idx="4">
                  <c:v>399</c:v>
                </c:pt>
                <c:pt idx="5">
                  <c:v>402</c:v>
                </c:pt>
                <c:pt idx="6">
                  <c:v>375</c:v>
                </c:pt>
                <c:pt idx="7">
                  <c:v>349</c:v>
                </c:pt>
                <c:pt idx="8">
                  <c:v>386</c:v>
                </c:pt>
                <c:pt idx="9">
                  <c:v>328</c:v>
                </c:pt>
                <c:pt idx="10">
                  <c:v>389</c:v>
                </c:pt>
                <c:pt idx="11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2-4712-BA9F-98B75F16C7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Sheet1!$A$35:$A$46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Sheet1!$C$35:$C$46</c:f>
              <c:numCache>
                <c:formatCode>General</c:formatCode>
                <c:ptCount val="12"/>
                <c:pt idx="0">
                  <c:v>276</c:v>
                </c:pt>
                <c:pt idx="1">
                  <c:v>334</c:v>
                </c:pt>
                <c:pt idx="2">
                  <c:v>394</c:v>
                </c:pt>
                <c:pt idx="3">
                  <c:v>334</c:v>
                </c:pt>
                <c:pt idx="4">
                  <c:v>384</c:v>
                </c:pt>
                <c:pt idx="5">
                  <c:v>314</c:v>
                </c:pt>
                <c:pt idx="6">
                  <c:v>344</c:v>
                </c:pt>
                <c:pt idx="7">
                  <c:v>337</c:v>
                </c:pt>
                <c:pt idx="8">
                  <c:v>345</c:v>
                </c:pt>
                <c:pt idx="9">
                  <c:v>362</c:v>
                </c:pt>
                <c:pt idx="10">
                  <c:v>314</c:v>
                </c:pt>
                <c:pt idx="11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2-4712-BA9F-98B75F16C7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Sheet1!$A$35:$A$46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Sheet1!$D$35:$D$46</c:f>
              <c:numCache>
                <c:formatCode>General</c:formatCode>
                <c:ptCount val="12"/>
                <c:pt idx="0">
                  <c:v>360.73333333333335</c:v>
                </c:pt>
                <c:pt idx="1">
                  <c:v>361.74666666666667</c:v>
                </c:pt>
                <c:pt idx="2">
                  <c:v>359.50933333333336</c:v>
                </c:pt>
                <c:pt idx="3">
                  <c:v>356.38386666666668</c:v>
                </c:pt>
                <c:pt idx="4">
                  <c:v>358.51467333333329</c:v>
                </c:pt>
                <c:pt idx="5">
                  <c:v>360.68893966666661</c:v>
                </c:pt>
                <c:pt idx="6">
                  <c:v>361.40449268333327</c:v>
                </c:pt>
                <c:pt idx="7">
                  <c:v>360.7842680491666</c:v>
                </c:pt>
                <c:pt idx="8">
                  <c:v>362.04505464670825</c:v>
                </c:pt>
                <c:pt idx="9">
                  <c:v>360.34280191437279</c:v>
                </c:pt>
                <c:pt idx="10">
                  <c:v>361.7756618186541</c:v>
                </c:pt>
                <c:pt idx="11">
                  <c:v>360.83687872772134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2-4712-BA9F-98B75F16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10368"/>
        <c:axId val="1156310784"/>
      </c:lineChart>
      <c:catAx>
        <c:axId val="11563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0784"/>
        <c:crosses val="autoZero"/>
        <c:auto val="1"/>
        <c:lblAlgn val="ctr"/>
        <c:lblOffset val="100"/>
        <c:noMultiLvlLbl val="0"/>
      </c:catAx>
      <c:valAx>
        <c:axId val="1156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</xdr:colOff>
      <xdr:row>0</xdr:row>
      <xdr:rowOff>34471</xdr:rowOff>
    </xdr:from>
    <xdr:to>
      <xdr:col>23</xdr:col>
      <xdr:colOff>226785</xdr:colOff>
      <xdr:row>14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A82E5-64F8-4AAE-93B0-15E237BA3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2267</xdr:colOff>
      <xdr:row>15</xdr:row>
      <xdr:rowOff>32204</xdr:rowOff>
    </xdr:from>
    <xdr:to>
      <xdr:col>35</xdr:col>
      <xdr:colOff>278946</xdr:colOff>
      <xdr:row>30</xdr:row>
      <xdr:rowOff>53976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854BE9-2E2F-48BA-BF9E-10C04597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27214</xdr:colOff>
      <xdr:row>32</xdr:row>
      <xdr:rowOff>454</xdr:rowOff>
    </xdr:from>
    <xdr:to>
      <xdr:col>26</xdr:col>
      <xdr:colOff>312964</xdr:colOff>
      <xdr:row>47</xdr:row>
      <xdr:rowOff>22225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51046-B055-4117-91A5-00A012B0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3021-66F8-4FA9-B264-14A716CA4722}">
  <dimension ref="A1:AA47"/>
  <sheetViews>
    <sheetView tabSelected="1" topLeftCell="A11" zoomScale="60" workbookViewId="0">
      <selection activeCell="P18" sqref="P18"/>
    </sheetView>
  </sheetViews>
  <sheetFormatPr defaultRowHeight="14.5" x14ac:dyDescent="0.35"/>
  <cols>
    <col min="1" max="1" width="10.7265625" customWidth="1"/>
    <col min="2" max="2" width="10.36328125" customWidth="1"/>
    <col min="8" max="8" width="20.453125" customWidth="1"/>
  </cols>
  <sheetData>
    <row r="1" spans="1:16" x14ac:dyDescent="0.35">
      <c r="A1" s="1" t="s">
        <v>0</v>
      </c>
      <c r="B1" s="1" t="s">
        <v>11</v>
      </c>
      <c r="C1" s="1" t="s">
        <v>14</v>
      </c>
      <c r="D1" s="1" t="s">
        <v>15</v>
      </c>
      <c r="E1" s="1" t="s">
        <v>16</v>
      </c>
      <c r="F1" s="1" t="s">
        <v>17</v>
      </c>
      <c r="H1" s="2" t="s">
        <v>20</v>
      </c>
      <c r="I1" s="6">
        <f>E14/9</f>
        <v>2.6666666666666674</v>
      </c>
    </row>
    <row r="2" spans="1:16" x14ac:dyDescent="0.35">
      <c r="A2" s="8" t="s">
        <v>1</v>
      </c>
      <c r="B2" s="8">
        <v>20</v>
      </c>
      <c r="C2" s="8"/>
      <c r="D2" s="8"/>
      <c r="E2" s="8"/>
      <c r="F2" s="8"/>
      <c r="H2" s="2" t="s">
        <v>21</v>
      </c>
      <c r="I2" s="6">
        <f>F14/9</f>
        <v>8.8148148148148167</v>
      </c>
    </row>
    <row r="3" spans="1:16" x14ac:dyDescent="0.35">
      <c r="A3" s="8" t="s">
        <v>2</v>
      </c>
      <c r="B3" s="8">
        <v>21</v>
      </c>
      <c r="C3" s="8"/>
      <c r="D3" s="8"/>
      <c r="E3" s="8"/>
      <c r="F3" s="8"/>
      <c r="H3" s="2" t="s">
        <v>22</v>
      </c>
      <c r="I3" s="6">
        <f>SUM(B11:B13)/3</f>
        <v>23.666666666666668</v>
      </c>
    </row>
    <row r="4" spans="1:16" x14ac:dyDescent="0.35">
      <c r="A4" s="8" t="s">
        <v>3</v>
      </c>
      <c r="B4" s="8">
        <v>19</v>
      </c>
      <c r="C4" s="8"/>
      <c r="D4" s="8"/>
      <c r="E4" s="8"/>
      <c r="F4" s="8"/>
    </row>
    <row r="5" spans="1:16" x14ac:dyDescent="0.35">
      <c r="A5" s="8" t="s">
        <v>4</v>
      </c>
      <c r="B5" s="8">
        <v>17</v>
      </c>
      <c r="C5" s="8">
        <f>AVERAGE(B2:B4)</f>
        <v>20</v>
      </c>
      <c r="D5" s="8">
        <f>B5-C5</f>
        <v>-3</v>
      </c>
      <c r="E5" s="8">
        <f>ABS(D5)</f>
        <v>3</v>
      </c>
      <c r="F5" s="8">
        <f>D5^2</f>
        <v>9</v>
      </c>
      <c r="H5" s="3" t="s">
        <v>23</v>
      </c>
    </row>
    <row r="6" spans="1:16" x14ac:dyDescent="0.35">
      <c r="A6" s="8" t="s">
        <v>5</v>
      </c>
      <c r="B6" s="8">
        <v>22</v>
      </c>
      <c r="C6" s="8">
        <f t="shared" ref="C6:C13" si="0">AVERAGE(B3:B5)</f>
        <v>19</v>
      </c>
      <c r="D6" s="8">
        <f t="shared" ref="D6:D13" si="1">B6-C6</f>
        <v>3</v>
      </c>
      <c r="E6" s="8">
        <f t="shared" ref="E6:E13" si="2">ABS(D6)</f>
        <v>3</v>
      </c>
      <c r="F6" s="8">
        <f t="shared" ref="F6:F13" si="3">D6^2</f>
        <v>9</v>
      </c>
      <c r="H6" s="6" t="s">
        <v>24</v>
      </c>
      <c r="I6" s="6"/>
      <c r="J6" s="6"/>
      <c r="K6" s="6"/>
      <c r="L6" s="6"/>
      <c r="M6" s="6"/>
      <c r="N6" s="6"/>
      <c r="O6" s="6"/>
      <c r="P6" s="6"/>
    </row>
    <row r="7" spans="1:16" x14ac:dyDescent="0.35">
      <c r="A7" s="8" t="s">
        <v>6</v>
      </c>
      <c r="B7" s="8">
        <v>24</v>
      </c>
      <c r="C7" s="8">
        <f t="shared" si="0"/>
        <v>19.333333333333332</v>
      </c>
      <c r="D7" s="8">
        <f t="shared" si="1"/>
        <v>4.6666666666666679</v>
      </c>
      <c r="E7" s="8">
        <f t="shared" si="2"/>
        <v>4.6666666666666679</v>
      </c>
      <c r="F7" s="8">
        <f t="shared" si="3"/>
        <v>21.777777777777789</v>
      </c>
      <c r="H7" s="6" t="s">
        <v>25</v>
      </c>
      <c r="I7" s="6"/>
      <c r="J7" s="6"/>
      <c r="K7" s="6"/>
      <c r="L7" s="6"/>
      <c r="M7" s="6"/>
      <c r="N7" s="6"/>
      <c r="O7" s="6"/>
      <c r="P7" s="6"/>
    </row>
    <row r="8" spans="1:16" x14ac:dyDescent="0.35">
      <c r="A8" s="8" t="s">
        <v>12</v>
      </c>
      <c r="B8" s="8">
        <v>18</v>
      </c>
      <c r="C8" s="8">
        <f t="shared" si="0"/>
        <v>21</v>
      </c>
      <c r="D8" s="8">
        <f t="shared" si="1"/>
        <v>-3</v>
      </c>
      <c r="E8" s="8">
        <f t="shared" si="2"/>
        <v>3</v>
      </c>
      <c r="F8" s="8">
        <f t="shared" si="3"/>
        <v>9</v>
      </c>
    </row>
    <row r="9" spans="1:16" x14ac:dyDescent="0.35">
      <c r="A9" s="8" t="s">
        <v>7</v>
      </c>
      <c r="B9" s="8">
        <v>23</v>
      </c>
      <c r="C9" s="8">
        <f t="shared" si="0"/>
        <v>21.333333333333332</v>
      </c>
      <c r="D9" s="8">
        <f t="shared" si="1"/>
        <v>1.6666666666666679</v>
      </c>
      <c r="E9" s="8">
        <f t="shared" si="2"/>
        <v>1.6666666666666679</v>
      </c>
      <c r="F9" s="8">
        <f t="shared" si="3"/>
        <v>2.7777777777777817</v>
      </c>
    </row>
    <row r="10" spans="1:16" x14ac:dyDescent="0.35">
      <c r="A10" s="8" t="s">
        <v>8</v>
      </c>
      <c r="B10" s="8">
        <v>20</v>
      </c>
      <c r="C10" s="8">
        <f t="shared" si="0"/>
        <v>21.666666666666668</v>
      </c>
      <c r="D10" s="8">
        <f t="shared" si="1"/>
        <v>-1.6666666666666679</v>
      </c>
      <c r="E10" s="8">
        <f t="shared" si="2"/>
        <v>1.6666666666666679</v>
      </c>
      <c r="F10" s="8">
        <f t="shared" si="3"/>
        <v>2.7777777777777817</v>
      </c>
    </row>
    <row r="11" spans="1:16" x14ac:dyDescent="0.35">
      <c r="A11" s="8" t="s">
        <v>13</v>
      </c>
      <c r="B11" s="8">
        <v>25</v>
      </c>
      <c r="C11" s="8">
        <f t="shared" si="0"/>
        <v>20.333333333333332</v>
      </c>
      <c r="D11" s="8">
        <f t="shared" si="1"/>
        <v>4.6666666666666679</v>
      </c>
      <c r="E11" s="8">
        <f t="shared" si="2"/>
        <v>4.6666666666666679</v>
      </c>
      <c r="F11" s="8">
        <f t="shared" si="3"/>
        <v>21.777777777777789</v>
      </c>
    </row>
    <row r="12" spans="1:16" x14ac:dyDescent="0.35">
      <c r="A12" s="8" t="s">
        <v>9</v>
      </c>
      <c r="B12" s="8">
        <v>22</v>
      </c>
      <c r="C12" s="8">
        <f t="shared" si="0"/>
        <v>22.666666666666668</v>
      </c>
      <c r="D12" s="8">
        <f t="shared" si="1"/>
        <v>-0.66666666666666785</v>
      </c>
      <c r="E12" s="8">
        <f t="shared" si="2"/>
        <v>0.66666666666666785</v>
      </c>
      <c r="F12" s="8">
        <f t="shared" si="3"/>
        <v>0.44444444444444603</v>
      </c>
    </row>
    <row r="13" spans="1:16" x14ac:dyDescent="0.35">
      <c r="A13" s="8" t="s">
        <v>10</v>
      </c>
      <c r="B13" s="8">
        <v>24</v>
      </c>
      <c r="C13" s="8">
        <f t="shared" si="0"/>
        <v>22.333333333333332</v>
      </c>
      <c r="D13" s="8">
        <f t="shared" si="1"/>
        <v>1.6666666666666679</v>
      </c>
      <c r="E13" s="8">
        <f t="shared" si="2"/>
        <v>1.6666666666666679</v>
      </c>
      <c r="F13" s="8">
        <f t="shared" si="3"/>
        <v>2.7777777777777817</v>
      </c>
    </row>
    <row r="14" spans="1:16" x14ac:dyDescent="0.35">
      <c r="A14" s="8" t="s">
        <v>18</v>
      </c>
      <c r="B14" s="8" t="s">
        <v>19</v>
      </c>
      <c r="C14" s="8" t="s">
        <v>19</v>
      </c>
      <c r="D14" s="8" t="s">
        <v>19</v>
      </c>
      <c r="E14" s="8">
        <f>SUM(E5:E13)</f>
        <v>24.000000000000007</v>
      </c>
      <c r="F14" s="8">
        <f>SUM(F5:F13)</f>
        <v>79.333333333333357</v>
      </c>
    </row>
    <row r="17" spans="1:27" x14ac:dyDescent="0.35">
      <c r="A17" s="3" t="s">
        <v>0</v>
      </c>
      <c r="B17" s="3" t="s">
        <v>11</v>
      </c>
      <c r="C17" s="3" t="s">
        <v>14</v>
      </c>
      <c r="D17" s="3" t="s">
        <v>15</v>
      </c>
      <c r="E17" s="3" t="s">
        <v>16</v>
      </c>
      <c r="F17" s="3" t="s">
        <v>30</v>
      </c>
      <c r="H17" s="4" t="s">
        <v>20</v>
      </c>
      <c r="I17" s="6">
        <f>E30/7</f>
        <v>4.6571428571428575</v>
      </c>
    </row>
    <row r="18" spans="1:27" x14ac:dyDescent="0.35">
      <c r="A18" s="8" t="s">
        <v>26</v>
      </c>
      <c r="B18" s="8">
        <v>20</v>
      </c>
      <c r="C18" s="8"/>
      <c r="D18" s="8"/>
      <c r="E18" s="8"/>
      <c r="F18" s="8"/>
      <c r="H18" s="4" t="s">
        <v>21</v>
      </c>
      <c r="I18" s="6">
        <f>F30/7</f>
        <v>29.251428571428573</v>
      </c>
    </row>
    <row r="19" spans="1:27" x14ac:dyDescent="0.35">
      <c r="A19" s="8" t="s">
        <v>2</v>
      </c>
      <c r="B19" s="8">
        <v>21</v>
      </c>
      <c r="C19" s="8"/>
      <c r="D19" s="8"/>
      <c r="E19" s="8"/>
      <c r="F19" s="8"/>
      <c r="H19" s="4" t="s">
        <v>31</v>
      </c>
      <c r="I19" s="6">
        <f>SUM(B27:B29)/5</f>
        <v>14.2</v>
      </c>
    </row>
    <row r="20" spans="1:27" x14ac:dyDescent="0.35">
      <c r="A20" s="8" t="s">
        <v>27</v>
      </c>
      <c r="B20" s="8">
        <v>19</v>
      </c>
      <c r="C20" s="8"/>
      <c r="D20" s="8"/>
      <c r="E20" s="8"/>
      <c r="F20" s="8"/>
    </row>
    <row r="21" spans="1:27" x14ac:dyDescent="0.35">
      <c r="A21" s="8" t="s">
        <v>4</v>
      </c>
      <c r="B21" s="8">
        <v>17</v>
      </c>
      <c r="C21" s="8"/>
      <c r="D21" s="8"/>
      <c r="E21" s="8"/>
      <c r="F21" s="8"/>
      <c r="H21" s="5" t="s">
        <v>23</v>
      </c>
    </row>
    <row r="22" spans="1:27" x14ac:dyDescent="0.35">
      <c r="A22" s="8" t="s">
        <v>5</v>
      </c>
      <c r="B22" s="8">
        <v>22</v>
      </c>
      <c r="C22" s="8"/>
      <c r="D22" s="8"/>
      <c r="E22" s="8"/>
      <c r="F22" s="8"/>
      <c r="H22" s="7" t="s">
        <v>33</v>
      </c>
      <c r="I22" s="7"/>
      <c r="J22" s="7"/>
      <c r="K22" s="7"/>
      <c r="L22" s="7"/>
      <c r="M22" s="7"/>
      <c r="N22" s="7"/>
      <c r="O22" s="7"/>
      <c r="P22" s="7"/>
      <c r="Q22" s="7"/>
    </row>
    <row r="23" spans="1:27" x14ac:dyDescent="0.35">
      <c r="A23" s="8" t="s">
        <v>28</v>
      </c>
      <c r="B23" s="8">
        <v>24</v>
      </c>
      <c r="C23" s="8">
        <f>AVERAGE(B18:B22)</f>
        <v>19.8</v>
      </c>
      <c r="D23" s="8">
        <f>B23-C23</f>
        <v>4.1999999999999993</v>
      </c>
      <c r="E23" s="8">
        <f>ABS(D23)</f>
        <v>4.1999999999999993</v>
      </c>
      <c r="F23" s="8">
        <f>D23^2</f>
        <v>17.639999999999993</v>
      </c>
      <c r="H23" s="7" t="s">
        <v>32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35">
      <c r="A24" s="8" t="s">
        <v>12</v>
      </c>
      <c r="B24" s="8">
        <v>18</v>
      </c>
      <c r="C24" s="8">
        <f t="shared" ref="C24:C29" si="4">AVERAGE(B19:B23)</f>
        <v>20.6</v>
      </c>
      <c r="D24" s="8">
        <f t="shared" ref="D24:D29" si="5">B24-C24</f>
        <v>-2.6000000000000014</v>
      </c>
      <c r="E24" s="8">
        <f t="shared" ref="E24:E29" si="6">ABS(D24)</f>
        <v>2.6000000000000014</v>
      </c>
      <c r="F24" s="8">
        <f t="shared" ref="F24:F29" si="7">D24^2</f>
        <v>6.7600000000000078</v>
      </c>
      <c r="H24" s="7" t="s">
        <v>34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7" x14ac:dyDescent="0.35">
      <c r="A25" s="8" t="s">
        <v>29</v>
      </c>
      <c r="B25" s="8">
        <v>23</v>
      </c>
      <c r="C25" s="8">
        <f t="shared" si="4"/>
        <v>20</v>
      </c>
      <c r="D25" s="8">
        <f t="shared" si="5"/>
        <v>3</v>
      </c>
      <c r="E25" s="8">
        <f t="shared" si="6"/>
        <v>3</v>
      </c>
      <c r="F25" s="8">
        <f t="shared" si="7"/>
        <v>9</v>
      </c>
    </row>
    <row r="26" spans="1:27" x14ac:dyDescent="0.35">
      <c r="A26" s="8" t="s">
        <v>8</v>
      </c>
      <c r="B26" s="8">
        <v>10</v>
      </c>
      <c r="C26" s="8">
        <f t="shared" si="4"/>
        <v>20.8</v>
      </c>
      <c r="D26" s="8">
        <f t="shared" si="5"/>
        <v>-10.8</v>
      </c>
      <c r="E26" s="8">
        <f t="shared" si="6"/>
        <v>10.8</v>
      </c>
      <c r="F26" s="8">
        <f t="shared" si="7"/>
        <v>116.64000000000001</v>
      </c>
    </row>
    <row r="27" spans="1:27" x14ac:dyDescent="0.35">
      <c r="A27" s="8" t="s">
        <v>13</v>
      </c>
      <c r="B27" s="8">
        <v>25</v>
      </c>
      <c r="C27" s="8">
        <f t="shared" si="4"/>
        <v>19.399999999999999</v>
      </c>
      <c r="D27" s="8">
        <f t="shared" si="5"/>
        <v>5.6000000000000014</v>
      </c>
      <c r="E27" s="8">
        <f t="shared" si="6"/>
        <v>5.6000000000000014</v>
      </c>
      <c r="F27" s="8">
        <f t="shared" si="7"/>
        <v>31.360000000000017</v>
      </c>
    </row>
    <row r="28" spans="1:27" x14ac:dyDescent="0.35">
      <c r="A28" s="8" t="s">
        <v>9</v>
      </c>
      <c r="B28" s="8">
        <v>22</v>
      </c>
      <c r="C28" s="8">
        <f t="shared" si="4"/>
        <v>20</v>
      </c>
      <c r="D28" s="8">
        <f t="shared" si="5"/>
        <v>2</v>
      </c>
      <c r="E28" s="8">
        <f t="shared" si="6"/>
        <v>2</v>
      </c>
      <c r="F28" s="8">
        <f t="shared" si="7"/>
        <v>4</v>
      </c>
    </row>
    <row r="29" spans="1:27" x14ac:dyDescent="0.35">
      <c r="A29" s="8" t="s">
        <v>10</v>
      </c>
      <c r="B29" s="8">
        <v>24</v>
      </c>
      <c r="C29" s="8">
        <f t="shared" si="4"/>
        <v>19.600000000000001</v>
      </c>
      <c r="D29" s="8">
        <f t="shared" si="5"/>
        <v>4.3999999999999986</v>
      </c>
      <c r="E29" s="8">
        <f t="shared" si="6"/>
        <v>4.3999999999999986</v>
      </c>
      <c r="F29" s="8">
        <f t="shared" si="7"/>
        <v>19.359999999999989</v>
      </c>
    </row>
    <row r="30" spans="1:27" x14ac:dyDescent="0.35">
      <c r="A30" s="8" t="s">
        <v>18</v>
      </c>
      <c r="B30" s="9" t="s">
        <v>19</v>
      </c>
      <c r="C30" s="9" t="s">
        <v>19</v>
      </c>
      <c r="D30" s="9" t="s">
        <v>19</v>
      </c>
      <c r="E30" s="8">
        <f>SUM(E23:E29)</f>
        <v>32.6</v>
      </c>
      <c r="F30" s="8">
        <f>SUM(F23:F29)</f>
        <v>204.76000000000002</v>
      </c>
    </row>
    <row r="33" spans="1:18" x14ac:dyDescent="0.35">
      <c r="A33" s="10" t="s">
        <v>35</v>
      </c>
      <c r="B33" s="10" t="s">
        <v>36</v>
      </c>
      <c r="C33" s="10" t="s">
        <v>37</v>
      </c>
      <c r="D33" s="10" t="s">
        <v>38</v>
      </c>
      <c r="E33" s="10" t="s">
        <v>39</v>
      </c>
      <c r="F33" s="10" t="s">
        <v>40</v>
      </c>
      <c r="G33" s="10" t="s">
        <v>17</v>
      </c>
      <c r="I33" s="13" t="s">
        <v>20</v>
      </c>
      <c r="J33" s="13">
        <f>F47/12</f>
        <v>27.579027211880433</v>
      </c>
    </row>
    <row r="34" spans="1:18" x14ac:dyDescent="0.35">
      <c r="A34" s="11"/>
      <c r="B34" s="11"/>
      <c r="C34" s="11"/>
      <c r="D34" s="11">
        <f>(SUM(B35:B46)/12)</f>
        <v>360.66666666666669</v>
      </c>
      <c r="E34" s="11"/>
      <c r="F34" s="11"/>
      <c r="G34" s="11"/>
      <c r="I34" s="13" t="s">
        <v>21</v>
      </c>
      <c r="J34" s="13">
        <f>G47/12</f>
        <v>1004.5307981793525</v>
      </c>
    </row>
    <row r="35" spans="1:18" x14ac:dyDescent="0.35">
      <c r="A35" s="11" t="s">
        <v>26</v>
      </c>
      <c r="B35" s="11">
        <v>362</v>
      </c>
      <c r="C35" s="11">
        <v>276</v>
      </c>
      <c r="D35" s="11">
        <f>SUM(0.05*B35)+(0.95*D34)</f>
        <v>360.73333333333335</v>
      </c>
      <c r="E35" s="11">
        <f>B35-D35</f>
        <v>1.2666666666666515</v>
      </c>
      <c r="F35" s="11">
        <f>ABS(E35)</f>
        <v>1.2666666666666515</v>
      </c>
      <c r="G35" s="11">
        <f>E35^2</f>
        <v>1.6044444444444061</v>
      </c>
      <c r="I35" s="13" t="s">
        <v>41</v>
      </c>
      <c r="J35" s="13">
        <f>G47</f>
        <v>12054.369578152229</v>
      </c>
    </row>
    <row r="36" spans="1:18" x14ac:dyDescent="0.35">
      <c r="A36" s="11" t="s">
        <v>2</v>
      </c>
      <c r="B36" s="11">
        <v>381</v>
      </c>
      <c r="C36" s="11">
        <v>334</v>
      </c>
      <c r="D36" s="11">
        <f t="shared" ref="D36:D46" si="8">SUM(0.05*B36)+(0.95*D35)</f>
        <v>361.74666666666667</v>
      </c>
      <c r="E36" s="11">
        <f t="shared" ref="E36:E46" si="9">B36-D36</f>
        <v>19.25333333333333</v>
      </c>
      <c r="F36" s="11">
        <f t="shared" ref="F36:F46" si="10">ABS(E36)</f>
        <v>19.25333333333333</v>
      </c>
      <c r="G36" s="11">
        <f t="shared" ref="G36:G46" si="11">E36^2</f>
        <v>370.69084444444434</v>
      </c>
    </row>
    <row r="37" spans="1:18" x14ac:dyDescent="0.35">
      <c r="A37" s="11" t="s">
        <v>3</v>
      </c>
      <c r="B37" s="11">
        <v>317</v>
      </c>
      <c r="C37" s="11">
        <v>394</v>
      </c>
      <c r="D37" s="11">
        <f t="shared" si="8"/>
        <v>359.50933333333336</v>
      </c>
      <c r="E37" s="11">
        <f t="shared" si="9"/>
        <v>-42.509333333333359</v>
      </c>
      <c r="F37" s="11">
        <f t="shared" si="10"/>
        <v>42.509333333333359</v>
      </c>
      <c r="G37" s="11">
        <f t="shared" si="11"/>
        <v>1807.0434204444466</v>
      </c>
      <c r="I37" s="14" t="s">
        <v>23</v>
      </c>
      <c r="J37" s="14"/>
    </row>
    <row r="38" spans="1:18" x14ac:dyDescent="0.35">
      <c r="A38" s="11" t="s">
        <v>4</v>
      </c>
      <c r="B38" s="11">
        <v>297</v>
      </c>
      <c r="C38" s="11">
        <v>334</v>
      </c>
      <c r="D38" s="11">
        <f t="shared" si="8"/>
        <v>356.38386666666668</v>
      </c>
      <c r="E38" s="11">
        <f t="shared" si="9"/>
        <v>-59.383866666666677</v>
      </c>
      <c r="F38" s="11">
        <f t="shared" si="10"/>
        <v>59.383866666666677</v>
      </c>
      <c r="G38" s="11">
        <f t="shared" si="11"/>
        <v>3526.4436202844458</v>
      </c>
      <c r="I38" s="15" t="s">
        <v>44</v>
      </c>
      <c r="J38" s="15"/>
      <c r="K38" s="15"/>
      <c r="L38" s="15"/>
      <c r="M38" s="15"/>
      <c r="N38" s="15"/>
      <c r="O38" s="16"/>
    </row>
    <row r="39" spans="1:18" x14ac:dyDescent="0.35">
      <c r="A39" s="11" t="s">
        <v>5</v>
      </c>
      <c r="B39" s="11">
        <v>399</v>
      </c>
      <c r="C39" s="11">
        <v>384</v>
      </c>
      <c r="D39" s="11">
        <f t="shared" si="8"/>
        <v>358.51467333333329</v>
      </c>
      <c r="E39" s="11">
        <f t="shared" si="9"/>
        <v>40.485326666666708</v>
      </c>
      <c r="F39" s="11">
        <f t="shared" si="10"/>
        <v>40.485326666666708</v>
      </c>
      <c r="G39" s="11">
        <f t="shared" si="11"/>
        <v>1639.0616753067145</v>
      </c>
      <c r="I39" s="15" t="s">
        <v>42</v>
      </c>
      <c r="J39" s="15"/>
      <c r="K39" s="15"/>
      <c r="L39" s="15"/>
      <c r="M39" s="15"/>
      <c r="N39" s="15"/>
      <c r="O39" s="15"/>
      <c r="P39" s="15"/>
    </row>
    <row r="40" spans="1:18" x14ac:dyDescent="0.35">
      <c r="A40" s="11" t="s">
        <v>28</v>
      </c>
      <c r="B40" s="11">
        <v>402</v>
      </c>
      <c r="C40" s="11">
        <v>314</v>
      </c>
      <c r="D40" s="11">
        <f t="shared" si="8"/>
        <v>360.68893966666661</v>
      </c>
      <c r="E40" s="11">
        <f t="shared" si="9"/>
        <v>41.311060333333387</v>
      </c>
      <c r="F40" s="11">
        <f t="shared" si="10"/>
        <v>41.311060333333387</v>
      </c>
      <c r="G40" s="11">
        <f t="shared" si="11"/>
        <v>1706.6037058643112</v>
      </c>
      <c r="I40" s="15" t="s">
        <v>43</v>
      </c>
      <c r="J40" s="15"/>
      <c r="K40" s="15"/>
      <c r="L40" s="15"/>
      <c r="M40" s="15"/>
      <c r="N40" s="15"/>
      <c r="O40" s="15"/>
      <c r="P40" s="15"/>
    </row>
    <row r="41" spans="1:18" x14ac:dyDescent="0.35">
      <c r="A41" s="11" t="s">
        <v>12</v>
      </c>
      <c r="B41" s="11">
        <v>375</v>
      </c>
      <c r="C41" s="11">
        <v>344</v>
      </c>
      <c r="D41" s="11">
        <f t="shared" si="8"/>
        <v>361.40449268333327</v>
      </c>
      <c r="E41" s="11">
        <f t="shared" si="9"/>
        <v>13.595507316666726</v>
      </c>
      <c r="F41" s="11">
        <f t="shared" si="10"/>
        <v>13.595507316666726</v>
      </c>
      <c r="G41" s="11">
        <f t="shared" si="11"/>
        <v>184.83781919753849</v>
      </c>
      <c r="I41" s="15"/>
      <c r="J41" s="15"/>
      <c r="K41" s="15"/>
      <c r="L41" s="15"/>
      <c r="M41" s="15"/>
      <c r="N41" s="15"/>
      <c r="O41" s="15"/>
      <c r="P41" s="15"/>
    </row>
    <row r="42" spans="1:18" x14ac:dyDescent="0.35">
      <c r="A42" s="11" t="s">
        <v>7</v>
      </c>
      <c r="B42" s="11">
        <v>349</v>
      </c>
      <c r="C42" s="11">
        <v>337</v>
      </c>
      <c r="D42" s="11">
        <f t="shared" si="8"/>
        <v>360.7842680491666</v>
      </c>
      <c r="E42" s="11">
        <f t="shared" si="9"/>
        <v>-11.784268049166599</v>
      </c>
      <c r="F42" s="11">
        <f t="shared" si="10"/>
        <v>11.784268049166599</v>
      </c>
      <c r="G42" s="11">
        <f t="shared" si="11"/>
        <v>138.86897345460875</v>
      </c>
      <c r="I42" s="15" t="s">
        <v>45</v>
      </c>
      <c r="J42" s="15"/>
      <c r="K42" s="15"/>
      <c r="L42" s="15"/>
      <c r="M42" s="15"/>
      <c r="N42" s="15"/>
      <c r="O42" s="15"/>
      <c r="P42" s="15"/>
      <c r="Q42" s="15"/>
      <c r="R42" s="16"/>
    </row>
    <row r="43" spans="1:18" x14ac:dyDescent="0.35">
      <c r="A43" s="11" t="s">
        <v>8</v>
      </c>
      <c r="B43" s="11">
        <v>386</v>
      </c>
      <c r="C43" s="11">
        <v>345</v>
      </c>
      <c r="D43" s="11">
        <f t="shared" si="8"/>
        <v>362.04505464670825</v>
      </c>
      <c r="E43" s="11">
        <f t="shared" si="9"/>
        <v>23.954945353291748</v>
      </c>
      <c r="F43" s="11">
        <f t="shared" si="10"/>
        <v>23.954945353291748</v>
      </c>
      <c r="G43" s="11">
        <f t="shared" si="11"/>
        <v>573.83940687919392</v>
      </c>
      <c r="I43" s="15"/>
      <c r="J43" s="15"/>
      <c r="K43" s="15"/>
      <c r="L43" s="15"/>
      <c r="M43" s="15"/>
      <c r="N43" s="15"/>
      <c r="O43" s="15"/>
      <c r="P43" s="15"/>
    </row>
    <row r="44" spans="1:18" x14ac:dyDescent="0.35">
      <c r="A44" s="11" t="s">
        <v>13</v>
      </c>
      <c r="B44" s="11">
        <v>328</v>
      </c>
      <c r="C44" s="11">
        <v>362</v>
      </c>
      <c r="D44" s="11">
        <f t="shared" si="8"/>
        <v>360.34280191437279</v>
      </c>
      <c r="E44" s="11">
        <f t="shared" si="9"/>
        <v>-32.342801914372785</v>
      </c>
      <c r="F44" s="11">
        <f t="shared" si="10"/>
        <v>32.342801914372785</v>
      </c>
      <c r="G44" s="11">
        <f t="shared" si="11"/>
        <v>1046.0568356723559</v>
      </c>
      <c r="I44" s="15" t="s">
        <v>46</v>
      </c>
      <c r="J44" s="15"/>
      <c r="K44" s="15"/>
      <c r="L44" s="15"/>
      <c r="M44" s="15"/>
      <c r="N44" s="15"/>
      <c r="O44" s="15"/>
      <c r="P44" s="15"/>
    </row>
    <row r="45" spans="1:18" x14ac:dyDescent="0.35">
      <c r="A45" s="11" t="s">
        <v>9</v>
      </c>
      <c r="B45" s="11">
        <v>389</v>
      </c>
      <c r="C45" s="11">
        <v>314</v>
      </c>
      <c r="D45" s="11">
        <f t="shared" si="8"/>
        <v>361.7756618186541</v>
      </c>
      <c r="E45" s="11">
        <f t="shared" si="9"/>
        <v>27.2243381813459</v>
      </c>
      <c r="F45" s="11">
        <f t="shared" si="10"/>
        <v>27.2243381813459</v>
      </c>
      <c r="G45" s="11">
        <f t="shared" si="11"/>
        <v>741.16458941228814</v>
      </c>
    </row>
    <row r="46" spans="1:18" x14ac:dyDescent="0.35">
      <c r="A46" s="11" t="s">
        <v>10</v>
      </c>
      <c r="B46" s="11">
        <v>343</v>
      </c>
      <c r="C46" s="11">
        <v>365</v>
      </c>
      <c r="D46" s="11">
        <f t="shared" si="8"/>
        <v>360.83687872772134</v>
      </c>
      <c r="E46" s="11">
        <f t="shared" si="9"/>
        <v>-17.836878727721341</v>
      </c>
      <c r="F46" s="11">
        <f t="shared" si="10"/>
        <v>17.836878727721341</v>
      </c>
      <c r="G46" s="11">
        <f t="shared" si="11"/>
        <v>318.1542427474381</v>
      </c>
    </row>
    <row r="47" spans="1:18" x14ac:dyDescent="0.35">
      <c r="A47" s="11" t="s">
        <v>18</v>
      </c>
      <c r="B47" s="12" t="s">
        <v>19</v>
      </c>
      <c r="C47" s="12" t="s">
        <v>19</v>
      </c>
      <c r="D47" s="12" t="s">
        <v>19</v>
      </c>
      <c r="E47" s="12" t="s">
        <v>19</v>
      </c>
      <c r="F47" s="11">
        <f>SUM(F35:F46)</f>
        <v>330.94832654256521</v>
      </c>
      <c r="G47" s="11">
        <f>SUM(G35:G46)</f>
        <v>12054.369578152229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2025-04-22T15:44:30Z</dcterms:created>
  <dcterms:modified xsi:type="dcterms:W3CDTF">2025-04-23T15:38:26Z</dcterms:modified>
</cp:coreProperties>
</file>