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OneDrive\Desktop\GitProj\git\"/>
    </mc:Choice>
  </mc:AlternateContent>
  <bookViews>
    <workbookView xWindow="0" yWindow="0" windowWidth="19200" windowHeight="6730" firstSheet="3" activeTab="8"/>
  </bookViews>
  <sheets>
    <sheet name="February21" sheetId="19" r:id="rId1"/>
    <sheet name="March21" sheetId="20" r:id="rId2"/>
    <sheet name="April21" sheetId="22" r:id="rId3"/>
    <sheet name="May21" sheetId="23" r:id="rId4"/>
    <sheet name="June21" sheetId="24" r:id="rId5"/>
    <sheet name="July21" sheetId="26" r:id="rId6"/>
    <sheet name="Sheet4" sheetId="31" state="hidden" r:id="rId7"/>
    <sheet name="rep" sheetId="29" state="hidden" r:id="rId8"/>
    <sheet name="Dashboard" sheetId="33" r:id="rId9"/>
    <sheet name="L3" sheetId="9" state="hidden" r:id="rId10"/>
  </sheets>
  <definedNames>
    <definedName name="Slicer_Month">#N/A</definedName>
  </definedNames>
  <calcPr calcId="152511"/>
  <pivotCaches>
    <pivotCache cacheId="1" r:id="rId11"/>
    <pivotCache cacheId="7" r:id="rId12"/>
  </pivotCaches>
  <fileRecoveryPr repairLoad="1"/>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2" i="9" l="1"/>
  <c r="AF2" i="9"/>
  <c r="AE2" i="9"/>
  <c r="AB2" i="9"/>
  <c r="AA2" i="9"/>
  <c r="Z2" i="9"/>
  <c r="Y2" i="9"/>
  <c r="X2" i="9"/>
  <c r="W2" i="9"/>
  <c r="V2" i="9"/>
  <c r="U2" i="9"/>
  <c r="T2" i="9"/>
  <c r="S2" i="9"/>
  <c r="R2" i="9"/>
  <c r="Q2" i="9"/>
  <c r="P2" i="9"/>
  <c r="O2" i="9"/>
  <c r="N2" i="9"/>
  <c r="M2" i="9"/>
  <c r="L2" i="9"/>
  <c r="K2" i="9"/>
  <c r="J2" i="9"/>
  <c r="F2" i="9"/>
  <c r="D2" i="9"/>
  <c r="C2" i="9"/>
  <c r="F7" i="29"/>
  <c r="E7" i="29"/>
  <c r="D7" i="29"/>
  <c r="C7" i="29"/>
  <c r="B7" i="29"/>
  <c r="F6" i="29"/>
  <c r="E6" i="29"/>
  <c r="D6" i="29"/>
  <c r="C6" i="29"/>
  <c r="B6" i="29"/>
  <c r="F5" i="29"/>
  <c r="E5" i="29"/>
  <c r="D5" i="29"/>
  <c r="C5" i="29"/>
  <c r="B5" i="29"/>
  <c r="F4" i="29"/>
  <c r="E4" i="29"/>
  <c r="D4" i="29"/>
  <c r="C4" i="29"/>
  <c r="B4" i="29"/>
  <c r="F3" i="29"/>
  <c r="E3" i="29"/>
  <c r="D3" i="29"/>
  <c r="C3" i="29"/>
  <c r="B3" i="29"/>
  <c r="F2" i="29"/>
  <c r="E2" i="29"/>
  <c r="D2" i="29"/>
  <c r="C2" i="29"/>
  <c r="B2" i="29"/>
  <c r="AJ68" i="26"/>
  <c r="AI68" i="26"/>
  <c r="AH68" i="26"/>
  <c r="AG68" i="26"/>
  <c r="AJ67" i="26"/>
  <c r="AI67" i="26"/>
  <c r="AH67" i="26"/>
  <c r="AG67" i="26"/>
  <c r="AJ66" i="26"/>
  <c r="AI66" i="26"/>
  <c r="AH66" i="26"/>
  <c r="AG66" i="26"/>
  <c r="AJ65" i="26"/>
  <c r="AI65" i="26"/>
  <c r="AH65" i="26"/>
  <c r="AG65" i="26"/>
  <c r="AJ64" i="26"/>
  <c r="AI64" i="26"/>
  <c r="AH64" i="26"/>
  <c r="AG64" i="26"/>
  <c r="AJ63" i="26"/>
  <c r="AI63" i="26"/>
  <c r="AH63" i="26"/>
  <c r="AG63" i="26"/>
  <c r="AJ62" i="26"/>
  <c r="AI62" i="26"/>
  <c r="AH62" i="26"/>
  <c r="AG62" i="26"/>
  <c r="AJ61" i="26"/>
  <c r="AI61" i="26"/>
  <c r="AH61" i="26"/>
  <c r="AG61" i="26"/>
  <c r="AJ60" i="26"/>
  <c r="AI60" i="26"/>
  <c r="AH60" i="26"/>
  <c r="AG60" i="26"/>
  <c r="AJ59" i="26"/>
  <c r="AI59" i="26"/>
  <c r="AH59" i="26"/>
  <c r="AG59" i="26"/>
  <c r="AJ58" i="26"/>
  <c r="AI58" i="26"/>
  <c r="AH58" i="26"/>
  <c r="AG58" i="26"/>
  <c r="AJ57" i="26"/>
  <c r="AI57" i="26"/>
  <c r="AH57" i="26"/>
  <c r="AG57" i="26"/>
  <c r="AJ56" i="26"/>
  <c r="AI56" i="26"/>
  <c r="AH56" i="26"/>
  <c r="AG56" i="26"/>
  <c r="AJ55" i="26"/>
  <c r="AI55" i="26"/>
  <c r="AH55" i="26"/>
  <c r="AG55" i="26"/>
  <c r="AJ54" i="26"/>
  <c r="AI54" i="26"/>
  <c r="AH54" i="26"/>
  <c r="AG54" i="26"/>
  <c r="AJ53" i="26"/>
  <c r="AI53" i="26"/>
  <c r="AH53" i="26"/>
  <c r="AG53" i="26"/>
  <c r="AJ52" i="26"/>
  <c r="AI52" i="26"/>
  <c r="AH52" i="26"/>
  <c r="AG52" i="26"/>
  <c r="AJ51" i="26"/>
  <c r="AI51" i="26"/>
  <c r="AH51" i="26"/>
  <c r="AG51" i="26"/>
  <c r="AJ50" i="26"/>
  <c r="AI50" i="26"/>
  <c r="AH50" i="26"/>
  <c r="AG50" i="26"/>
  <c r="AJ49" i="26"/>
  <c r="AI49" i="26"/>
  <c r="AH49" i="26"/>
  <c r="AG49" i="26"/>
  <c r="AJ48" i="26"/>
  <c r="AI48" i="26"/>
  <c r="AH48" i="26"/>
  <c r="AG48" i="26"/>
  <c r="AJ47" i="26"/>
  <c r="AI47" i="26"/>
  <c r="AH47" i="26"/>
  <c r="AG47" i="26"/>
  <c r="AJ46" i="26"/>
  <c r="AI46" i="26"/>
  <c r="AH46" i="26"/>
  <c r="AG46" i="26"/>
  <c r="AI25" i="26"/>
  <c r="AH25" i="26"/>
  <c r="AG25" i="26"/>
  <c r="AE25" i="26"/>
  <c r="AD25" i="26"/>
  <c r="AC25" i="26"/>
  <c r="AB25" i="26"/>
  <c r="AA25" i="26"/>
  <c r="Z25" i="26"/>
  <c r="Y25" i="26"/>
  <c r="X25" i="26"/>
  <c r="W25" i="26"/>
  <c r="V25" i="26"/>
  <c r="U25" i="26"/>
  <c r="T25" i="26"/>
  <c r="S25" i="26"/>
  <c r="R25" i="26"/>
  <c r="Q25" i="26"/>
  <c r="P25" i="26"/>
  <c r="O25" i="26"/>
  <c r="N25" i="26"/>
  <c r="M25" i="26"/>
  <c r="L25" i="26"/>
  <c r="K25" i="26"/>
  <c r="J25" i="26"/>
  <c r="F25" i="26"/>
  <c r="C25" i="26"/>
  <c r="AI24" i="26"/>
  <c r="AH24" i="26"/>
  <c r="AG24" i="26"/>
  <c r="AE24" i="26"/>
  <c r="AD24" i="26"/>
  <c r="AC24" i="26"/>
  <c r="AB24" i="26"/>
  <c r="AA24" i="26"/>
  <c r="Z24" i="26"/>
  <c r="Y24" i="26"/>
  <c r="X24" i="26"/>
  <c r="W24" i="26"/>
  <c r="V24" i="26"/>
  <c r="U24" i="26"/>
  <c r="T24" i="26"/>
  <c r="S24" i="26"/>
  <c r="R24" i="26"/>
  <c r="Q24" i="26"/>
  <c r="P24" i="26"/>
  <c r="O24" i="26"/>
  <c r="N24" i="26"/>
  <c r="M24" i="26"/>
  <c r="L24" i="26"/>
  <c r="K24" i="26"/>
  <c r="J24" i="26"/>
  <c r="F24" i="26"/>
  <c r="C24" i="26"/>
  <c r="AI23" i="26"/>
  <c r="AH23" i="26"/>
  <c r="AG23" i="26"/>
  <c r="AE23" i="26"/>
  <c r="AD23" i="26"/>
  <c r="AC23" i="26"/>
  <c r="AB23" i="26"/>
  <c r="AA23" i="26"/>
  <c r="Z23" i="26"/>
  <c r="Y23" i="26"/>
  <c r="X23" i="26"/>
  <c r="W23" i="26"/>
  <c r="V23" i="26"/>
  <c r="U23" i="26"/>
  <c r="T23" i="26"/>
  <c r="S23" i="26"/>
  <c r="R23" i="26"/>
  <c r="Q23" i="26"/>
  <c r="P23" i="26"/>
  <c r="O23" i="26"/>
  <c r="N23" i="26"/>
  <c r="M23" i="26"/>
  <c r="L23" i="26"/>
  <c r="K23" i="26"/>
  <c r="J23" i="26"/>
  <c r="F23" i="26"/>
  <c r="C23" i="26"/>
  <c r="AI22" i="26"/>
  <c r="AH22" i="26"/>
  <c r="AG22" i="26"/>
  <c r="AE22" i="26"/>
  <c r="AD22" i="26"/>
  <c r="AC22" i="26"/>
  <c r="AB22" i="26"/>
  <c r="AA22" i="26"/>
  <c r="Z22" i="26"/>
  <c r="Y22" i="26"/>
  <c r="X22" i="26"/>
  <c r="W22" i="26"/>
  <c r="V22" i="26"/>
  <c r="U22" i="26"/>
  <c r="T22" i="26"/>
  <c r="S22" i="26"/>
  <c r="R22" i="26"/>
  <c r="Q22" i="26"/>
  <c r="P22" i="26"/>
  <c r="O22" i="26"/>
  <c r="N22" i="26"/>
  <c r="M22" i="26"/>
  <c r="L22" i="26"/>
  <c r="K22" i="26"/>
  <c r="J22" i="26"/>
  <c r="F22" i="26"/>
  <c r="C22" i="26"/>
  <c r="AI21" i="26"/>
  <c r="AH21" i="26"/>
  <c r="AG21" i="26"/>
  <c r="AE21" i="26"/>
  <c r="AD21" i="26"/>
  <c r="AC21" i="26"/>
  <c r="AB21" i="26"/>
  <c r="AA21" i="26"/>
  <c r="Z21" i="26"/>
  <c r="Y21" i="26"/>
  <c r="X21" i="26"/>
  <c r="W21" i="26"/>
  <c r="V21" i="26"/>
  <c r="U21" i="26"/>
  <c r="T21" i="26"/>
  <c r="S21" i="26"/>
  <c r="R21" i="26"/>
  <c r="Q21" i="26"/>
  <c r="P21" i="26"/>
  <c r="O21" i="26"/>
  <c r="N21" i="26"/>
  <c r="M21" i="26"/>
  <c r="L21" i="26"/>
  <c r="K21" i="26"/>
  <c r="J21" i="26"/>
  <c r="F21" i="26"/>
  <c r="C21" i="26"/>
  <c r="AI20" i="26"/>
  <c r="AH20" i="26"/>
  <c r="AG20" i="26"/>
  <c r="AE20" i="26"/>
  <c r="AD20" i="26"/>
  <c r="AC20" i="26"/>
  <c r="AB20" i="26"/>
  <c r="AA20" i="26"/>
  <c r="Z20" i="26"/>
  <c r="Y20" i="26"/>
  <c r="X20" i="26"/>
  <c r="W20" i="26"/>
  <c r="V20" i="26"/>
  <c r="U20" i="26"/>
  <c r="T20" i="26"/>
  <c r="S20" i="26"/>
  <c r="R20" i="26"/>
  <c r="Q20" i="26"/>
  <c r="P20" i="26"/>
  <c r="O20" i="26"/>
  <c r="N20" i="26"/>
  <c r="M20" i="26"/>
  <c r="L20" i="26"/>
  <c r="K20" i="26"/>
  <c r="J20" i="26"/>
  <c r="F20" i="26"/>
  <c r="C20" i="26"/>
  <c r="AI19" i="26"/>
  <c r="AH19" i="26"/>
  <c r="AG19" i="26"/>
  <c r="AE19" i="26"/>
  <c r="AD19" i="26"/>
  <c r="AC19" i="26"/>
  <c r="AB19" i="26"/>
  <c r="AA19" i="26"/>
  <c r="Z19" i="26"/>
  <c r="Y19" i="26"/>
  <c r="X19" i="26"/>
  <c r="W19" i="26"/>
  <c r="V19" i="26"/>
  <c r="U19" i="26"/>
  <c r="T19" i="26"/>
  <c r="S19" i="26"/>
  <c r="R19" i="26"/>
  <c r="Q19" i="26"/>
  <c r="P19" i="26"/>
  <c r="O19" i="26"/>
  <c r="N19" i="26"/>
  <c r="M19" i="26"/>
  <c r="L19" i="26"/>
  <c r="K19" i="26"/>
  <c r="J19" i="26"/>
  <c r="F19" i="26"/>
  <c r="C19" i="26"/>
  <c r="AI18" i="26"/>
  <c r="AH18" i="26"/>
  <c r="AG18" i="26"/>
  <c r="AE18" i="26"/>
  <c r="AD18" i="26"/>
  <c r="AC18" i="26"/>
  <c r="AB18" i="26"/>
  <c r="AA18" i="26"/>
  <c r="Z18" i="26"/>
  <c r="Y18" i="26"/>
  <c r="X18" i="26"/>
  <c r="W18" i="26"/>
  <c r="V18" i="26"/>
  <c r="U18" i="26"/>
  <c r="T18" i="26"/>
  <c r="S18" i="26"/>
  <c r="R18" i="26"/>
  <c r="Q18" i="26"/>
  <c r="P18" i="26"/>
  <c r="O18" i="26"/>
  <c r="N18" i="26"/>
  <c r="M18" i="26"/>
  <c r="L18" i="26"/>
  <c r="K18" i="26"/>
  <c r="J18" i="26"/>
  <c r="F18" i="26"/>
  <c r="C18" i="26"/>
  <c r="AI17" i="26"/>
  <c r="AH17" i="26"/>
  <c r="AG17" i="26"/>
  <c r="AE17" i="26"/>
  <c r="AD17" i="26"/>
  <c r="AC17" i="26"/>
  <c r="AB17" i="26"/>
  <c r="AA17" i="26"/>
  <c r="Z17" i="26"/>
  <c r="Y17" i="26"/>
  <c r="X17" i="26"/>
  <c r="W17" i="26"/>
  <c r="V17" i="26"/>
  <c r="U17" i="26"/>
  <c r="T17" i="26"/>
  <c r="S17" i="26"/>
  <c r="R17" i="26"/>
  <c r="Q17" i="26"/>
  <c r="P17" i="26"/>
  <c r="O17" i="26"/>
  <c r="N17" i="26"/>
  <c r="M17" i="26"/>
  <c r="L17" i="26"/>
  <c r="K17" i="26"/>
  <c r="J17" i="26"/>
  <c r="F17" i="26"/>
  <c r="C17" i="26"/>
  <c r="AI16" i="26"/>
  <c r="AH16" i="26"/>
  <c r="AG16" i="26"/>
  <c r="AE16" i="26"/>
  <c r="AD16" i="26"/>
  <c r="AC16" i="26"/>
  <c r="AB16" i="26"/>
  <c r="AA16" i="26"/>
  <c r="Z16" i="26"/>
  <c r="Y16" i="26"/>
  <c r="X16" i="26"/>
  <c r="W16" i="26"/>
  <c r="V16" i="26"/>
  <c r="U16" i="26"/>
  <c r="T16" i="26"/>
  <c r="S16" i="26"/>
  <c r="R16" i="26"/>
  <c r="Q16" i="26"/>
  <c r="P16" i="26"/>
  <c r="O16" i="26"/>
  <c r="N16" i="26"/>
  <c r="M16" i="26"/>
  <c r="L16" i="26"/>
  <c r="K16" i="26"/>
  <c r="J16" i="26"/>
  <c r="F16" i="26"/>
  <c r="C16" i="26"/>
  <c r="AI15" i="26"/>
  <c r="AH15" i="26"/>
  <c r="AG15" i="26"/>
  <c r="AE15" i="26"/>
  <c r="AD15" i="26"/>
  <c r="AC15" i="26"/>
  <c r="AB15" i="26"/>
  <c r="AA15" i="26"/>
  <c r="Z15" i="26"/>
  <c r="Y15" i="26"/>
  <c r="X15" i="26"/>
  <c r="W15" i="26"/>
  <c r="V15" i="26"/>
  <c r="U15" i="26"/>
  <c r="T15" i="26"/>
  <c r="S15" i="26"/>
  <c r="R15" i="26"/>
  <c r="Q15" i="26"/>
  <c r="P15" i="26"/>
  <c r="O15" i="26"/>
  <c r="N15" i="26"/>
  <c r="M15" i="26"/>
  <c r="L15" i="26"/>
  <c r="K15" i="26"/>
  <c r="J15" i="26"/>
  <c r="F15" i="26"/>
  <c r="C15" i="26"/>
  <c r="AI14" i="26"/>
  <c r="AH14" i="26"/>
  <c r="AG14" i="26"/>
  <c r="AE14" i="26"/>
  <c r="AD14" i="26"/>
  <c r="AC14" i="26"/>
  <c r="AB14" i="26"/>
  <c r="AA14" i="26"/>
  <c r="Z14" i="26"/>
  <c r="Y14" i="26"/>
  <c r="X14" i="26"/>
  <c r="W14" i="26"/>
  <c r="V14" i="26"/>
  <c r="U14" i="26"/>
  <c r="T14" i="26"/>
  <c r="S14" i="26"/>
  <c r="R14" i="26"/>
  <c r="Q14" i="26"/>
  <c r="P14" i="26"/>
  <c r="O14" i="26"/>
  <c r="N14" i="26"/>
  <c r="M14" i="26"/>
  <c r="L14" i="26"/>
  <c r="K14" i="26"/>
  <c r="J14" i="26"/>
  <c r="F14" i="26"/>
  <c r="C14" i="26"/>
  <c r="AN13" i="26"/>
  <c r="AI13" i="26"/>
  <c r="AH13" i="26"/>
  <c r="AG13" i="26"/>
  <c r="AE13" i="26"/>
  <c r="AD13" i="26"/>
  <c r="AC13" i="26"/>
  <c r="AB13" i="26"/>
  <c r="AA13" i="26"/>
  <c r="Z13" i="26"/>
  <c r="Y13" i="26"/>
  <c r="X13" i="26"/>
  <c r="W13" i="26"/>
  <c r="V13" i="26"/>
  <c r="U13" i="26"/>
  <c r="T13" i="26"/>
  <c r="S13" i="26"/>
  <c r="R13" i="26"/>
  <c r="Q13" i="26"/>
  <c r="P13" i="26"/>
  <c r="O13" i="26"/>
  <c r="N13" i="26"/>
  <c r="M13" i="26"/>
  <c r="L13" i="26"/>
  <c r="K13" i="26"/>
  <c r="J13" i="26"/>
  <c r="F13" i="26"/>
  <c r="C13" i="26"/>
  <c r="AI12" i="26"/>
  <c r="AH12" i="26"/>
  <c r="AG12" i="26"/>
  <c r="AE12" i="26"/>
  <c r="AD12" i="26"/>
  <c r="AC12" i="26"/>
  <c r="AB12" i="26"/>
  <c r="AA12" i="26"/>
  <c r="Z12" i="26"/>
  <c r="Y12" i="26"/>
  <c r="X12" i="26"/>
  <c r="W12" i="26"/>
  <c r="V12" i="26"/>
  <c r="U12" i="26"/>
  <c r="T12" i="26"/>
  <c r="S12" i="26"/>
  <c r="R12" i="26"/>
  <c r="Q12" i="26"/>
  <c r="P12" i="26"/>
  <c r="O12" i="26"/>
  <c r="N12" i="26"/>
  <c r="M12" i="26"/>
  <c r="L12" i="26"/>
  <c r="K12" i="26"/>
  <c r="J12" i="26"/>
  <c r="F12" i="26"/>
  <c r="C12" i="26"/>
  <c r="AI11" i="26"/>
  <c r="AH11" i="26"/>
  <c r="AG11" i="26"/>
  <c r="AE11" i="26"/>
  <c r="AD11" i="26"/>
  <c r="AC11" i="26"/>
  <c r="AB11" i="26"/>
  <c r="AA11" i="26"/>
  <c r="Z11" i="26"/>
  <c r="Y11" i="26"/>
  <c r="X11" i="26"/>
  <c r="W11" i="26"/>
  <c r="V11" i="26"/>
  <c r="U11" i="26"/>
  <c r="T11" i="26"/>
  <c r="S11" i="26"/>
  <c r="R11" i="26"/>
  <c r="Q11" i="26"/>
  <c r="P11" i="26"/>
  <c r="O11" i="26"/>
  <c r="N11" i="26"/>
  <c r="M11" i="26"/>
  <c r="L11" i="26"/>
  <c r="K11" i="26"/>
  <c r="J11" i="26"/>
  <c r="F11" i="26"/>
  <c r="C11" i="26"/>
  <c r="AI10" i="26"/>
  <c r="AH10" i="26"/>
  <c r="AG10" i="26"/>
  <c r="AE10" i="26"/>
  <c r="AD10" i="26"/>
  <c r="AC10" i="26"/>
  <c r="AB10" i="26"/>
  <c r="AA10" i="26"/>
  <c r="Z10" i="26"/>
  <c r="Y10" i="26"/>
  <c r="X10" i="26"/>
  <c r="W10" i="26"/>
  <c r="V10" i="26"/>
  <c r="U10" i="26"/>
  <c r="T10" i="26"/>
  <c r="S10" i="26"/>
  <c r="R10" i="26"/>
  <c r="Q10" i="26"/>
  <c r="P10" i="26"/>
  <c r="O10" i="26"/>
  <c r="N10" i="26"/>
  <c r="M10" i="26"/>
  <c r="L10" i="26"/>
  <c r="K10" i="26"/>
  <c r="J10" i="26"/>
  <c r="F10" i="26"/>
  <c r="C10" i="26"/>
  <c r="AI9" i="26"/>
  <c r="AH9" i="26"/>
  <c r="AG9" i="26"/>
  <c r="AE9" i="26"/>
  <c r="AD9" i="26"/>
  <c r="AC9" i="26"/>
  <c r="AB9" i="26"/>
  <c r="AA9" i="26"/>
  <c r="Z9" i="26"/>
  <c r="Y9" i="26"/>
  <c r="X9" i="26"/>
  <c r="W9" i="26"/>
  <c r="V9" i="26"/>
  <c r="U9" i="26"/>
  <c r="T9" i="26"/>
  <c r="S9" i="26"/>
  <c r="R9" i="26"/>
  <c r="Q9" i="26"/>
  <c r="P9" i="26"/>
  <c r="O9" i="26"/>
  <c r="N9" i="26"/>
  <c r="M9" i="26"/>
  <c r="L9" i="26"/>
  <c r="K9" i="26"/>
  <c r="J9" i="26"/>
  <c r="F9" i="26"/>
  <c r="C9" i="26"/>
  <c r="AI8" i="26"/>
  <c r="AH8" i="26"/>
  <c r="AG8" i="26"/>
  <c r="AE8" i="26"/>
  <c r="AD8" i="26"/>
  <c r="AC8" i="26"/>
  <c r="AB8" i="26"/>
  <c r="AA8" i="26"/>
  <c r="Z8" i="26"/>
  <c r="Y8" i="26"/>
  <c r="X8" i="26"/>
  <c r="W8" i="26"/>
  <c r="V8" i="26"/>
  <c r="U8" i="26"/>
  <c r="T8" i="26"/>
  <c r="S8" i="26"/>
  <c r="R8" i="26"/>
  <c r="Q8" i="26"/>
  <c r="P8" i="26"/>
  <c r="O8" i="26"/>
  <c r="N8" i="26"/>
  <c r="M8" i="26"/>
  <c r="L8" i="26"/>
  <c r="K8" i="26"/>
  <c r="J8" i="26"/>
  <c r="F8" i="26"/>
  <c r="C8" i="26"/>
  <c r="AI7" i="26"/>
  <c r="AH7" i="26"/>
  <c r="AG7" i="26"/>
  <c r="AE7" i="26"/>
  <c r="AD7" i="26"/>
  <c r="AC7" i="26"/>
  <c r="AB7" i="26"/>
  <c r="AA7" i="26"/>
  <c r="Z7" i="26"/>
  <c r="Y7" i="26"/>
  <c r="X7" i="26"/>
  <c r="W7" i="26"/>
  <c r="V7" i="26"/>
  <c r="U7" i="26"/>
  <c r="T7" i="26"/>
  <c r="S7" i="26"/>
  <c r="R7" i="26"/>
  <c r="Q7" i="26"/>
  <c r="P7" i="26"/>
  <c r="O7" i="26"/>
  <c r="N7" i="26"/>
  <c r="M7" i="26"/>
  <c r="L7" i="26"/>
  <c r="K7" i="26"/>
  <c r="J7" i="26"/>
  <c r="F7" i="26"/>
  <c r="C7" i="26"/>
  <c r="AI6" i="26"/>
  <c r="AH6" i="26"/>
  <c r="AG6" i="26"/>
  <c r="AE6" i="26"/>
  <c r="AD6" i="26"/>
  <c r="AC6" i="26"/>
  <c r="AB6" i="26"/>
  <c r="AA6" i="26"/>
  <c r="Z6" i="26"/>
  <c r="Y6" i="26"/>
  <c r="X6" i="26"/>
  <c r="W6" i="26"/>
  <c r="V6" i="26"/>
  <c r="U6" i="26"/>
  <c r="T6" i="26"/>
  <c r="S6" i="26"/>
  <c r="R6" i="26"/>
  <c r="Q6" i="26"/>
  <c r="P6" i="26"/>
  <c r="O6" i="26"/>
  <c r="N6" i="26"/>
  <c r="M6" i="26"/>
  <c r="L6" i="26"/>
  <c r="K6" i="26"/>
  <c r="J6" i="26"/>
  <c r="F6" i="26"/>
  <c r="C6" i="26"/>
  <c r="AI5" i="26"/>
  <c r="AH5" i="26"/>
  <c r="AG5" i="26"/>
  <c r="AE5" i="26"/>
  <c r="AD5" i="26"/>
  <c r="AC5" i="26"/>
  <c r="AB5" i="26"/>
  <c r="AA5" i="26"/>
  <c r="Z5" i="26"/>
  <c r="Y5" i="26"/>
  <c r="X5" i="26"/>
  <c r="W5" i="26"/>
  <c r="V5" i="26"/>
  <c r="U5" i="26"/>
  <c r="T5" i="26"/>
  <c r="S5" i="26"/>
  <c r="R5" i="26"/>
  <c r="Q5" i="26"/>
  <c r="P5" i="26"/>
  <c r="O5" i="26"/>
  <c r="N5" i="26"/>
  <c r="M5" i="26"/>
  <c r="L5" i="26"/>
  <c r="K5" i="26"/>
  <c r="J5" i="26"/>
  <c r="F5" i="26"/>
  <c r="C5" i="26"/>
  <c r="AI4" i="26"/>
  <c r="AH4" i="26"/>
  <c r="AG4" i="26"/>
  <c r="AE4" i="26"/>
  <c r="AD4" i="26"/>
  <c r="AC4" i="26"/>
  <c r="AB4" i="26"/>
  <c r="AA4" i="26"/>
  <c r="Z4" i="26"/>
  <c r="Y4" i="26"/>
  <c r="X4" i="26"/>
  <c r="W4" i="26"/>
  <c r="V4" i="26"/>
  <c r="U4" i="26"/>
  <c r="T4" i="26"/>
  <c r="S4" i="26"/>
  <c r="R4" i="26"/>
  <c r="Q4" i="26"/>
  <c r="P4" i="26"/>
  <c r="O4" i="26"/>
  <c r="N4" i="26"/>
  <c r="M4" i="26"/>
  <c r="L4" i="26"/>
  <c r="K4" i="26"/>
  <c r="J4" i="26"/>
  <c r="F4" i="26"/>
  <c r="C4" i="26"/>
  <c r="AI3" i="26"/>
  <c r="AH3" i="26"/>
  <c r="AG3" i="26"/>
  <c r="AE3" i="26"/>
  <c r="AD3" i="26"/>
  <c r="AC3" i="26"/>
  <c r="AB3" i="26"/>
  <c r="AA3" i="26"/>
  <c r="Z3" i="26"/>
  <c r="Y3" i="26"/>
  <c r="X3" i="26"/>
  <c r="W3" i="26"/>
  <c r="V3" i="26"/>
  <c r="U3" i="26"/>
  <c r="T3" i="26"/>
  <c r="S3" i="26"/>
  <c r="R3" i="26"/>
  <c r="Q3" i="26"/>
  <c r="P3" i="26"/>
  <c r="O3" i="26"/>
  <c r="N3" i="26"/>
  <c r="M3" i="26"/>
  <c r="L3" i="26"/>
  <c r="K3" i="26"/>
  <c r="J3" i="26"/>
  <c r="F3" i="26"/>
  <c r="C3" i="26"/>
  <c r="AT2" i="26"/>
  <c r="AO2" i="26"/>
  <c r="AN2" i="26"/>
  <c r="AM2" i="26"/>
  <c r="AL2" i="26"/>
  <c r="AK2" i="26"/>
  <c r="AJ2" i="26"/>
  <c r="AI2" i="26"/>
  <c r="AH2" i="26"/>
  <c r="AG2" i="26"/>
  <c r="AE2" i="26"/>
  <c r="AD2" i="26"/>
  <c r="AC2" i="26"/>
  <c r="AB2" i="26"/>
  <c r="AA2" i="26"/>
  <c r="Z2" i="26"/>
  <c r="Y2" i="26"/>
  <c r="X2" i="26"/>
  <c r="W2" i="26"/>
  <c r="V2" i="26"/>
  <c r="U2" i="26"/>
  <c r="T2" i="26"/>
  <c r="S2" i="26"/>
  <c r="R2" i="26"/>
  <c r="Q2" i="26"/>
  <c r="P2" i="26"/>
  <c r="O2" i="26"/>
  <c r="N2" i="26"/>
  <c r="M2" i="26"/>
  <c r="L2" i="26"/>
  <c r="K2" i="26"/>
  <c r="J2" i="26"/>
  <c r="F2" i="26"/>
  <c r="C2" i="26"/>
  <c r="AJ68" i="24"/>
  <c r="AI68" i="24"/>
  <c r="AH68" i="24"/>
  <c r="AG68" i="24"/>
  <c r="AJ67" i="24"/>
  <c r="AI67" i="24"/>
  <c r="AH67" i="24"/>
  <c r="AG67" i="24"/>
  <c r="AJ66" i="24"/>
  <c r="AI66" i="24"/>
  <c r="AH66" i="24"/>
  <c r="AG66" i="24"/>
  <c r="AJ65" i="24"/>
  <c r="AI65" i="24"/>
  <c r="AH65" i="24"/>
  <c r="AG65" i="24"/>
  <c r="AJ64" i="24"/>
  <c r="AI64" i="24"/>
  <c r="AH64" i="24"/>
  <c r="AG64" i="24"/>
  <c r="AJ63" i="24"/>
  <c r="AI63" i="24"/>
  <c r="AH63" i="24"/>
  <c r="AG63" i="24"/>
  <c r="AJ62" i="24"/>
  <c r="AI62" i="24"/>
  <c r="AH62" i="24"/>
  <c r="AG62" i="24"/>
  <c r="AJ61" i="24"/>
  <c r="AI61" i="24"/>
  <c r="AH61" i="24"/>
  <c r="AG61" i="24"/>
  <c r="AJ60" i="24"/>
  <c r="AI60" i="24"/>
  <c r="AH60" i="24"/>
  <c r="AG60" i="24"/>
  <c r="AJ59" i="24"/>
  <c r="AI59" i="24"/>
  <c r="AH59" i="24"/>
  <c r="AG59" i="24"/>
  <c r="AJ58" i="24"/>
  <c r="AI58" i="24"/>
  <c r="AH58" i="24"/>
  <c r="AG58" i="24"/>
  <c r="AJ57" i="24"/>
  <c r="AI57" i="24"/>
  <c r="AH57" i="24"/>
  <c r="AG57" i="24"/>
  <c r="AJ56" i="24"/>
  <c r="AI56" i="24"/>
  <c r="AH56" i="24"/>
  <c r="AG56" i="24"/>
  <c r="AJ55" i="24"/>
  <c r="AI55" i="24"/>
  <c r="AH55" i="24"/>
  <c r="AG55" i="24"/>
  <c r="AJ54" i="24"/>
  <c r="AI54" i="24"/>
  <c r="AH54" i="24"/>
  <c r="AG54" i="24"/>
  <c r="AJ53" i="24"/>
  <c r="AI53" i="24"/>
  <c r="AH53" i="24"/>
  <c r="AG53" i="24"/>
  <c r="AJ52" i="24"/>
  <c r="AI52" i="24"/>
  <c r="AH52" i="24"/>
  <c r="AG52" i="24"/>
  <c r="AJ51" i="24"/>
  <c r="AI51" i="24"/>
  <c r="AH51" i="24"/>
  <c r="AG51" i="24"/>
  <c r="AJ50" i="24"/>
  <c r="AI50" i="24"/>
  <c r="AH50" i="24"/>
  <c r="AG50" i="24"/>
  <c r="AJ49" i="24"/>
  <c r="AI49" i="24"/>
  <c r="AH49" i="24"/>
  <c r="AG49" i="24"/>
  <c r="AJ48" i="24"/>
  <c r="AI48" i="24"/>
  <c r="AH48" i="24"/>
  <c r="AG48" i="24"/>
  <c r="AJ47" i="24"/>
  <c r="AI47" i="24"/>
  <c r="AH47" i="24"/>
  <c r="AG47" i="24"/>
  <c r="AJ46" i="24"/>
  <c r="AI46" i="24"/>
  <c r="AH46" i="24"/>
  <c r="AG46" i="24"/>
  <c r="AI25" i="24"/>
  <c r="AH25" i="24"/>
  <c r="AG25" i="24"/>
  <c r="AI24" i="24"/>
  <c r="AH24" i="24"/>
  <c r="AG24" i="24"/>
  <c r="AI23" i="24"/>
  <c r="AH23" i="24"/>
  <c r="AG23" i="24"/>
  <c r="AE23" i="24"/>
  <c r="AD23" i="24"/>
  <c r="AC23" i="24"/>
  <c r="AB23" i="24"/>
  <c r="AA23" i="24"/>
  <c r="Z23" i="24"/>
  <c r="Y23" i="24"/>
  <c r="X23" i="24"/>
  <c r="W23" i="24"/>
  <c r="V23" i="24"/>
  <c r="U23" i="24"/>
  <c r="T23" i="24"/>
  <c r="S23" i="24"/>
  <c r="R23" i="24"/>
  <c r="Q23" i="24"/>
  <c r="P23" i="24"/>
  <c r="O23" i="24"/>
  <c r="N23" i="24"/>
  <c r="M23" i="24"/>
  <c r="L23" i="24"/>
  <c r="K23" i="24"/>
  <c r="J23" i="24"/>
  <c r="F23" i="24"/>
  <c r="C23" i="24"/>
  <c r="AI22" i="24"/>
  <c r="AH22" i="24"/>
  <c r="AG22" i="24"/>
  <c r="AE22" i="24"/>
  <c r="AD22" i="24"/>
  <c r="AC22" i="24"/>
  <c r="AB22" i="24"/>
  <c r="AA22" i="24"/>
  <c r="Z22" i="24"/>
  <c r="Y22" i="24"/>
  <c r="X22" i="24"/>
  <c r="W22" i="24"/>
  <c r="V22" i="24"/>
  <c r="U22" i="24"/>
  <c r="T22" i="24"/>
  <c r="S22" i="24"/>
  <c r="R22" i="24"/>
  <c r="Q22" i="24"/>
  <c r="P22" i="24"/>
  <c r="O22" i="24"/>
  <c r="N22" i="24"/>
  <c r="M22" i="24"/>
  <c r="L22" i="24"/>
  <c r="K22" i="24"/>
  <c r="J22" i="24"/>
  <c r="F22" i="24"/>
  <c r="C22" i="24"/>
  <c r="AI21" i="24"/>
  <c r="AH21" i="24"/>
  <c r="AG21" i="24"/>
  <c r="AE21" i="24"/>
  <c r="AD21" i="24"/>
  <c r="AC21" i="24"/>
  <c r="AB21" i="24"/>
  <c r="AA21" i="24"/>
  <c r="Z21" i="24"/>
  <c r="Y21" i="24"/>
  <c r="X21" i="24"/>
  <c r="W21" i="24"/>
  <c r="V21" i="24"/>
  <c r="U21" i="24"/>
  <c r="T21" i="24"/>
  <c r="S21" i="24"/>
  <c r="R21" i="24"/>
  <c r="Q21" i="24"/>
  <c r="P21" i="24"/>
  <c r="O21" i="24"/>
  <c r="N21" i="24"/>
  <c r="M21" i="24"/>
  <c r="L21" i="24"/>
  <c r="K21" i="24"/>
  <c r="J21" i="24"/>
  <c r="F21" i="24"/>
  <c r="C21" i="24"/>
  <c r="AI20" i="24"/>
  <c r="AH20" i="24"/>
  <c r="AG20" i="24"/>
  <c r="AE20" i="24"/>
  <c r="AD20" i="24"/>
  <c r="AC20" i="24"/>
  <c r="AB20" i="24"/>
  <c r="AA20" i="24"/>
  <c r="Z20" i="24"/>
  <c r="Y20" i="24"/>
  <c r="X20" i="24"/>
  <c r="W20" i="24"/>
  <c r="V20" i="24"/>
  <c r="U20" i="24"/>
  <c r="T20" i="24"/>
  <c r="S20" i="24"/>
  <c r="R20" i="24"/>
  <c r="Q20" i="24"/>
  <c r="P20" i="24"/>
  <c r="O20" i="24"/>
  <c r="N20" i="24"/>
  <c r="M20" i="24"/>
  <c r="L20" i="24"/>
  <c r="K20" i="24"/>
  <c r="J20" i="24"/>
  <c r="F20" i="24"/>
  <c r="C20" i="24"/>
  <c r="AI19" i="24"/>
  <c r="AH19" i="24"/>
  <c r="AG19" i="24"/>
  <c r="AE19" i="24"/>
  <c r="AD19" i="24"/>
  <c r="AC19" i="24"/>
  <c r="AB19" i="24"/>
  <c r="AA19" i="24"/>
  <c r="Z19" i="24"/>
  <c r="Y19" i="24"/>
  <c r="X19" i="24"/>
  <c r="W19" i="24"/>
  <c r="V19" i="24"/>
  <c r="U19" i="24"/>
  <c r="T19" i="24"/>
  <c r="S19" i="24"/>
  <c r="R19" i="24"/>
  <c r="Q19" i="24"/>
  <c r="P19" i="24"/>
  <c r="O19" i="24"/>
  <c r="N19" i="24"/>
  <c r="M19" i="24"/>
  <c r="L19" i="24"/>
  <c r="K19" i="24"/>
  <c r="J19" i="24"/>
  <c r="F19" i="24"/>
  <c r="C19" i="24"/>
  <c r="AI18" i="24"/>
  <c r="AH18" i="24"/>
  <c r="AG18" i="24"/>
  <c r="AE18" i="24"/>
  <c r="AD18" i="24"/>
  <c r="AC18" i="24"/>
  <c r="AB18" i="24"/>
  <c r="AA18" i="24"/>
  <c r="Z18" i="24"/>
  <c r="Y18" i="24"/>
  <c r="X18" i="24"/>
  <c r="W18" i="24"/>
  <c r="V18" i="24"/>
  <c r="U18" i="24"/>
  <c r="T18" i="24"/>
  <c r="S18" i="24"/>
  <c r="R18" i="24"/>
  <c r="Q18" i="24"/>
  <c r="P18" i="24"/>
  <c r="O18" i="24"/>
  <c r="N18" i="24"/>
  <c r="M18" i="24"/>
  <c r="L18" i="24"/>
  <c r="K18" i="24"/>
  <c r="J18" i="24"/>
  <c r="F18" i="24"/>
  <c r="C18" i="24"/>
  <c r="AI17" i="24"/>
  <c r="AH17" i="24"/>
  <c r="AG17" i="24"/>
  <c r="AE17" i="24"/>
  <c r="AD17" i="24"/>
  <c r="AC17" i="24"/>
  <c r="AB17" i="24"/>
  <c r="AA17" i="24"/>
  <c r="Z17" i="24"/>
  <c r="Y17" i="24"/>
  <c r="X17" i="24"/>
  <c r="W17" i="24"/>
  <c r="V17" i="24"/>
  <c r="U17" i="24"/>
  <c r="T17" i="24"/>
  <c r="S17" i="24"/>
  <c r="R17" i="24"/>
  <c r="Q17" i="24"/>
  <c r="P17" i="24"/>
  <c r="O17" i="24"/>
  <c r="N17" i="24"/>
  <c r="M17" i="24"/>
  <c r="L17" i="24"/>
  <c r="K17" i="24"/>
  <c r="J17" i="24"/>
  <c r="F17" i="24"/>
  <c r="C17" i="24"/>
  <c r="AI16" i="24"/>
  <c r="AH16" i="24"/>
  <c r="AG16" i="24"/>
  <c r="AE16" i="24"/>
  <c r="AD16" i="24"/>
  <c r="AC16" i="24"/>
  <c r="AB16" i="24"/>
  <c r="AA16" i="24"/>
  <c r="Z16" i="24"/>
  <c r="Y16" i="24"/>
  <c r="X16" i="24"/>
  <c r="W16" i="24"/>
  <c r="V16" i="24"/>
  <c r="U16" i="24"/>
  <c r="T16" i="24"/>
  <c r="S16" i="24"/>
  <c r="R16" i="24"/>
  <c r="Q16" i="24"/>
  <c r="P16" i="24"/>
  <c r="O16" i="24"/>
  <c r="N16" i="24"/>
  <c r="M16" i="24"/>
  <c r="L16" i="24"/>
  <c r="K16" i="24"/>
  <c r="J16" i="24"/>
  <c r="F16" i="24"/>
  <c r="C16" i="24"/>
  <c r="AI15" i="24"/>
  <c r="AH15" i="24"/>
  <c r="AG15" i="24"/>
  <c r="AE15" i="24"/>
  <c r="AD15" i="24"/>
  <c r="AC15" i="24"/>
  <c r="AB15" i="24"/>
  <c r="AA15" i="24"/>
  <c r="Z15" i="24"/>
  <c r="Y15" i="24"/>
  <c r="X15" i="24"/>
  <c r="W15" i="24"/>
  <c r="V15" i="24"/>
  <c r="U15" i="24"/>
  <c r="T15" i="24"/>
  <c r="S15" i="24"/>
  <c r="R15" i="24"/>
  <c r="Q15" i="24"/>
  <c r="P15" i="24"/>
  <c r="O15" i="24"/>
  <c r="N15" i="24"/>
  <c r="M15" i="24"/>
  <c r="L15" i="24"/>
  <c r="K15" i="24"/>
  <c r="J15" i="24"/>
  <c r="F15" i="24"/>
  <c r="C15" i="24"/>
  <c r="AI14" i="24"/>
  <c r="AH14" i="24"/>
  <c r="AG14" i="24"/>
  <c r="AE14" i="24"/>
  <c r="AD14" i="24"/>
  <c r="AC14" i="24"/>
  <c r="AB14" i="24"/>
  <c r="AA14" i="24"/>
  <c r="Z14" i="24"/>
  <c r="Y14" i="24"/>
  <c r="X14" i="24"/>
  <c r="W14" i="24"/>
  <c r="V14" i="24"/>
  <c r="U14" i="24"/>
  <c r="T14" i="24"/>
  <c r="S14" i="24"/>
  <c r="R14" i="24"/>
  <c r="Q14" i="24"/>
  <c r="P14" i="24"/>
  <c r="O14" i="24"/>
  <c r="N14" i="24"/>
  <c r="M14" i="24"/>
  <c r="L14" i="24"/>
  <c r="K14" i="24"/>
  <c r="J14" i="24"/>
  <c r="F14" i="24"/>
  <c r="C14" i="24"/>
  <c r="AI13" i="24"/>
  <c r="AH13" i="24"/>
  <c r="AG13" i="24"/>
  <c r="AE13" i="24"/>
  <c r="AD13" i="24"/>
  <c r="AC13" i="24"/>
  <c r="AB13" i="24"/>
  <c r="AA13" i="24"/>
  <c r="Z13" i="24"/>
  <c r="Y13" i="24"/>
  <c r="X13" i="24"/>
  <c r="W13" i="24"/>
  <c r="V13" i="24"/>
  <c r="U13" i="24"/>
  <c r="T13" i="24"/>
  <c r="S13" i="24"/>
  <c r="R13" i="24"/>
  <c r="Q13" i="24"/>
  <c r="P13" i="24"/>
  <c r="O13" i="24"/>
  <c r="N13" i="24"/>
  <c r="M13" i="24"/>
  <c r="L13" i="24"/>
  <c r="K13" i="24"/>
  <c r="J13" i="24"/>
  <c r="F13" i="24"/>
  <c r="C13" i="24"/>
  <c r="AI12" i="24"/>
  <c r="AH12" i="24"/>
  <c r="AG12" i="24"/>
  <c r="AE12" i="24"/>
  <c r="AD12" i="24"/>
  <c r="AC12" i="24"/>
  <c r="AB12" i="24"/>
  <c r="AA12" i="24"/>
  <c r="Z12" i="24"/>
  <c r="Y12" i="24"/>
  <c r="X12" i="24"/>
  <c r="W12" i="24"/>
  <c r="V12" i="24"/>
  <c r="U12" i="24"/>
  <c r="T12" i="24"/>
  <c r="S12" i="24"/>
  <c r="R12" i="24"/>
  <c r="Q12" i="24"/>
  <c r="P12" i="24"/>
  <c r="O12" i="24"/>
  <c r="N12" i="24"/>
  <c r="M12" i="24"/>
  <c r="L12" i="24"/>
  <c r="K12" i="24"/>
  <c r="J12" i="24"/>
  <c r="F12" i="24"/>
  <c r="C12" i="24"/>
  <c r="AI11" i="24"/>
  <c r="AH11" i="24"/>
  <c r="AG11" i="24"/>
  <c r="AE11" i="24"/>
  <c r="AD11" i="24"/>
  <c r="AC11" i="24"/>
  <c r="AB11" i="24"/>
  <c r="AA11" i="24"/>
  <c r="Z11" i="24"/>
  <c r="Y11" i="24"/>
  <c r="X11" i="24"/>
  <c r="W11" i="24"/>
  <c r="V11" i="24"/>
  <c r="U11" i="24"/>
  <c r="T11" i="24"/>
  <c r="S11" i="24"/>
  <c r="R11" i="24"/>
  <c r="Q11" i="24"/>
  <c r="P11" i="24"/>
  <c r="O11" i="24"/>
  <c r="N11" i="24"/>
  <c r="M11" i="24"/>
  <c r="L11" i="24"/>
  <c r="K11" i="24"/>
  <c r="J11" i="24"/>
  <c r="F11" i="24"/>
  <c r="C11" i="24"/>
  <c r="AI10" i="24"/>
  <c r="AH10" i="24"/>
  <c r="AG10" i="24"/>
  <c r="AE10" i="24"/>
  <c r="AD10" i="24"/>
  <c r="AC10" i="24"/>
  <c r="AB10" i="24"/>
  <c r="AA10" i="24"/>
  <c r="Z10" i="24"/>
  <c r="Y10" i="24"/>
  <c r="X10" i="24"/>
  <c r="W10" i="24"/>
  <c r="V10" i="24"/>
  <c r="U10" i="24"/>
  <c r="T10" i="24"/>
  <c r="S10" i="24"/>
  <c r="R10" i="24"/>
  <c r="Q10" i="24"/>
  <c r="P10" i="24"/>
  <c r="O10" i="24"/>
  <c r="N10" i="24"/>
  <c r="M10" i="24"/>
  <c r="L10" i="24"/>
  <c r="K10" i="24"/>
  <c r="J10" i="24"/>
  <c r="F10" i="24"/>
  <c r="C10" i="24"/>
  <c r="AI9" i="24"/>
  <c r="AH9" i="24"/>
  <c r="AG9" i="24"/>
  <c r="AE9" i="24"/>
  <c r="AD9" i="24"/>
  <c r="AC9" i="24"/>
  <c r="AB9" i="24"/>
  <c r="AA9" i="24"/>
  <c r="Z9" i="24"/>
  <c r="Y9" i="24"/>
  <c r="X9" i="24"/>
  <c r="W9" i="24"/>
  <c r="V9" i="24"/>
  <c r="U9" i="24"/>
  <c r="T9" i="24"/>
  <c r="S9" i="24"/>
  <c r="R9" i="24"/>
  <c r="Q9" i="24"/>
  <c r="P9" i="24"/>
  <c r="O9" i="24"/>
  <c r="N9" i="24"/>
  <c r="M9" i="24"/>
  <c r="L9" i="24"/>
  <c r="K9" i="24"/>
  <c r="J9" i="24"/>
  <c r="F9" i="24"/>
  <c r="C9" i="24"/>
  <c r="AI8" i="24"/>
  <c r="AH8" i="24"/>
  <c r="AG8" i="24"/>
  <c r="AE8" i="24"/>
  <c r="AD8" i="24"/>
  <c r="AC8" i="24"/>
  <c r="AB8" i="24"/>
  <c r="AA8" i="24"/>
  <c r="Z8" i="24"/>
  <c r="Y8" i="24"/>
  <c r="X8" i="24"/>
  <c r="W8" i="24"/>
  <c r="V8" i="24"/>
  <c r="U8" i="24"/>
  <c r="T8" i="24"/>
  <c r="S8" i="24"/>
  <c r="R8" i="24"/>
  <c r="Q8" i="24"/>
  <c r="P8" i="24"/>
  <c r="O8" i="24"/>
  <c r="N8" i="24"/>
  <c r="M8" i="24"/>
  <c r="L8" i="24"/>
  <c r="K8" i="24"/>
  <c r="J8" i="24"/>
  <c r="F8" i="24"/>
  <c r="C8" i="24"/>
  <c r="AI7" i="24"/>
  <c r="AH7" i="24"/>
  <c r="AG7" i="24"/>
  <c r="AE7" i="24"/>
  <c r="AD7" i="24"/>
  <c r="AC7" i="24"/>
  <c r="AB7" i="24"/>
  <c r="AA7" i="24"/>
  <c r="Z7" i="24"/>
  <c r="Y7" i="24"/>
  <c r="X7" i="24"/>
  <c r="W7" i="24"/>
  <c r="V7" i="24"/>
  <c r="U7" i="24"/>
  <c r="T7" i="24"/>
  <c r="S7" i="24"/>
  <c r="R7" i="24"/>
  <c r="Q7" i="24"/>
  <c r="P7" i="24"/>
  <c r="O7" i="24"/>
  <c r="N7" i="24"/>
  <c r="M7" i="24"/>
  <c r="L7" i="24"/>
  <c r="K7" i="24"/>
  <c r="J7" i="24"/>
  <c r="F7" i="24"/>
  <c r="C7" i="24"/>
  <c r="AI6" i="24"/>
  <c r="AH6" i="24"/>
  <c r="AG6" i="24"/>
  <c r="AE6" i="24"/>
  <c r="AD6" i="24"/>
  <c r="AC6" i="24"/>
  <c r="AB6" i="24"/>
  <c r="AA6" i="24"/>
  <c r="Z6" i="24"/>
  <c r="Y6" i="24"/>
  <c r="X6" i="24"/>
  <c r="W6" i="24"/>
  <c r="V6" i="24"/>
  <c r="U6" i="24"/>
  <c r="T6" i="24"/>
  <c r="S6" i="24"/>
  <c r="R6" i="24"/>
  <c r="Q6" i="24"/>
  <c r="P6" i="24"/>
  <c r="O6" i="24"/>
  <c r="N6" i="24"/>
  <c r="M6" i="24"/>
  <c r="L6" i="24"/>
  <c r="K6" i="24"/>
  <c r="J6" i="24"/>
  <c r="F6" i="24"/>
  <c r="C6" i="24"/>
  <c r="AI5" i="24"/>
  <c r="AH5" i="24"/>
  <c r="AG5" i="24"/>
  <c r="AE5" i="24"/>
  <c r="AD5" i="24"/>
  <c r="AC5" i="24"/>
  <c r="AB5" i="24"/>
  <c r="AA5" i="24"/>
  <c r="Z5" i="24"/>
  <c r="Y5" i="24"/>
  <c r="X5" i="24"/>
  <c r="W5" i="24"/>
  <c r="V5" i="24"/>
  <c r="U5" i="24"/>
  <c r="T5" i="24"/>
  <c r="S5" i="24"/>
  <c r="R5" i="24"/>
  <c r="Q5" i="24"/>
  <c r="P5" i="24"/>
  <c r="O5" i="24"/>
  <c r="N5" i="24"/>
  <c r="M5" i="24"/>
  <c r="L5" i="24"/>
  <c r="K5" i="24"/>
  <c r="J5" i="24"/>
  <c r="F5" i="24"/>
  <c r="C5" i="24"/>
  <c r="AI4" i="24"/>
  <c r="AH4" i="24"/>
  <c r="AG4" i="24"/>
  <c r="AE4" i="24"/>
  <c r="AD4" i="24"/>
  <c r="AC4" i="24"/>
  <c r="AB4" i="24"/>
  <c r="AA4" i="24"/>
  <c r="Z4" i="24"/>
  <c r="Y4" i="24"/>
  <c r="X4" i="24"/>
  <c r="W4" i="24"/>
  <c r="V4" i="24"/>
  <c r="U4" i="24"/>
  <c r="T4" i="24"/>
  <c r="S4" i="24"/>
  <c r="R4" i="24"/>
  <c r="Q4" i="24"/>
  <c r="P4" i="24"/>
  <c r="O4" i="24"/>
  <c r="N4" i="24"/>
  <c r="M4" i="24"/>
  <c r="L4" i="24"/>
  <c r="K4" i="24"/>
  <c r="J4" i="24"/>
  <c r="F4" i="24"/>
  <c r="C4" i="24"/>
  <c r="AI3" i="24"/>
  <c r="AH3" i="24"/>
  <c r="AG3" i="24"/>
  <c r="AE3" i="24"/>
  <c r="AD3" i="24"/>
  <c r="AC3" i="24"/>
  <c r="AB3" i="24"/>
  <c r="AA3" i="24"/>
  <c r="Z3" i="24"/>
  <c r="Y3" i="24"/>
  <c r="X3" i="24"/>
  <c r="W3" i="24"/>
  <c r="V3" i="24"/>
  <c r="U3" i="24"/>
  <c r="T3" i="24"/>
  <c r="S3" i="24"/>
  <c r="R3" i="24"/>
  <c r="Q3" i="24"/>
  <c r="P3" i="24"/>
  <c r="O3" i="24"/>
  <c r="N3" i="24"/>
  <c r="M3" i="24"/>
  <c r="L3" i="24"/>
  <c r="K3" i="24"/>
  <c r="J3" i="24"/>
  <c r="F3" i="24"/>
  <c r="C3" i="24"/>
  <c r="AT2" i="24"/>
  <c r="AO2" i="24"/>
  <c r="AN2" i="24"/>
  <c r="AM2" i="24"/>
  <c r="AL2" i="24"/>
  <c r="AK2" i="24"/>
  <c r="AJ2" i="24"/>
  <c r="AI2" i="24"/>
  <c r="AH2" i="24"/>
  <c r="AG2" i="24"/>
  <c r="AE2" i="24"/>
  <c r="AD2" i="24"/>
  <c r="AC2" i="24"/>
  <c r="AB2" i="24"/>
  <c r="AA2" i="24"/>
  <c r="Z2" i="24"/>
  <c r="Y2" i="24"/>
  <c r="X2" i="24"/>
  <c r="W2" i="24"/>
  <c r="V2" i="24"/>
  <c r="U2" i="24"/>
  <c r="T2" i="24"/>
  <c r="S2" i="24"/>
  <c r="R2" i="24"/>
  <c r="Q2" i="24"/>
  <c r="P2" i="24"/>
  <c r="O2" i="24"/>
  <c r="N2" i="24"/>
  <c r="M2" i="24"/>
  <c r="L2" i="24"/>
  <c r="K2" i="24"/>
  <c r="J2" i="24"/>
  <c r="F2" i="24"/>
  <c r="C2" i="24"/>
  <c r="AJ68" i="23"/>
  <c r="AI68" i="23"/>
  <c r="AH68" i="23"/>
  <c r="AG68" i="23"/>
  <c r="AJ67" i="23"/>
  <c r="AI67" i="23"/>
  <c r="AH67" i="23"/>
  <c r="AG67" i="23"/>
  <c r="AJ66" i="23"/>
  <c r="AI66" i="23"/>
  <c r="AH66" i="23"/>
  <c r="AG66" i="23"/>
  <c r="AJ65" i="23"/>
  <c r="AI65" i="23"/>
  <c r="AH65" i="23"/>
  <c r="AG65" i="23"/>
  <c r="AJ64" i="23"/>
  <c r="AI64" i="23"/>
  <c r="AH64" i="23"/>
  <c r="AG64" i="23"/>
  <c r="AJ63" i="23"/>
  <c r="AI63" i="23"/>
  <c r="AH63" i="23"/>
  <c r="AG63" i="23"/>
  <c r="AJ62" i="23"/>
  <c r="AI62" i="23"/>
  <c r="AH62" i="23"/>
  <c r="AG62" i="23"/>
  <c r="AJ61" i="23"/>
  <c r="AI61" i="23"/>
  <c r="AH61" i="23"/>
  <c r="AG61" i="23"/>
  <c r="AJ60" i="23"/>
  <c r="AI60" i="23"/>
  <c r="AH60" i="23"/>
  <c r="AG60" i="23"/>
  <c r="AJ59" i="23"/>
  <c r="AI59" i="23"/>
  <c r="AH59" i="23"/>
  <c r="AG59" i="23"/>
  <c r="AJ58" i="23"/>
  <c r="AI58" i="23"/>
  <c r="AH58" i="23"/>
  <c r="AG58" i="23"/>
  <c r="AJ57" i="23"/>
  <c r="AI57" i="23"/>
  <c r="AH57" i="23"/>
  <c r="AG57" i="23"/>
  <c r="AJ56" i="23"/>
  <c r="AI56" i="23"/>
  <c r="AH56" i="23"/>
  <c r="AG56" i="23"/>
  <c r="AJ55" i="23"/>
  <c r="AI55" i="23"/>
  <c r="AH55" i="23"/>
  <c r="AG55" i="23"/>
  <c r="AJ54" i="23"/>
  <c r="AI54" i="23"/>
  <c r="AH54" i="23"/>
  <c r="AG54" i="23"/>
  <c r="AJ53" i="23"/>
  <c r="AI53" i="23"/>
  <c r="AH53" i="23"/>
  <c r="AG53" i="23"/>
  <c r="AJ52" i="23"/>
  <c r="AI52" i="23"/>
  <c r="AH52" i="23"/>
  <c r="AG52" i="23"/>
  <c r="AJ51" i="23"/>
  <c r="AI51" i="23"/>
  <c r="AH51" i="23"/>
  <c r="AG51" i="23"/>
  <c r="AJ50" i="23"/>
  <c r="AI50" i="23"/>
  <c r="AH50" i="23"/>
  <c r="AG50" i="23"/>
  <c r="AJ49" i="23"/>
  <c r="AI49" i="23"/>
  <c r="AH49" i="23"/>
  <c r="AG49" i="23"/>
  <c r="AJ48" i="23"/>
  <c r="AI48" i="23"/>
  <c r="AH48" i="23"/>
  <c r="AG48" i="23"/>
  <c r="AJ47" i="23"/>
  <c r="AI47" i="23"/>
  <c r="AH47" i="23"/>
  <c r="AG47" i="23"/>
  <c r="AJ46" i="23"/>
  <c r="AI46" i="23"/>
  <c r="AH46" i="23"/>
  <c r="AG46" i="23"/>
  <c r="AQ28" i="23"/>
  <c r="AP28" i="23"/>
  <c r="AO28" i="23"/>
  <c r="AP27" i="23"/>
  <c r="AO27" i="23"/>
  <c r="AQ26" i="23"/>
  <c r="AI25" i="23"/>
  <c r="AH25" i="23"/>
  <c r="AG25" i="23"/>
  <c r="AI24" i="23"/>
  <c r="AH24" i="23"/>
  <c r="AG24" i="23"/>
  <c r="AR23" i="23"/>
  <c r="AI23" i="23"/>
  <c r="AH23" i="23"/>
  <c r="AG23" i="23"/>
  <c r="AI22" i="23"/>
  <c r="AH22" i="23"/>
  <c r="AG22" i="23"/>
  <c r="AI21" i="23"/>
  <c r="AH21" i="23"/>
  <c r="AG21" i="23"/>
  <c r="AE21" i="23"/>
  <c r="AD21" i="23"/>
  <c r="AC21" i="23"/>
  <c r="AB21" i="23"/>
  <c r="AA21" i="23"/>
  <c r="Z21" i="23"/>
  <c r="Y21" i="23"/>
  <c r="X21" i="23"/>
  <c r="W21" i="23"/>
  <c r="V21" i="23"/>
  <c r="U21" i="23"/>
  <c r="T21" i="23"/>
  <c r="S21" i="23"/>
  <c r="R21" i="23"/>
  <c r="Q21" i="23"/>
  <c r="P21" i="23"/>
  <c r="O21" i="23"/>
  <c r="N21" i="23"/>
  <c r="M21" i="23"/>
  <c r="L21" i="23"/>
  <c r="K21" i="23"/>
  <c r="J21" i="23"/>
  <c r="F21" i="23"/>
  <c r="C21" i="23"/>
  <c r="AI20" i="23"/>
  <c r="AH20" i="23"/>
  <c r="AG20" i="23"/>
  <c r="AE20" i="23"/>
  <c r="AD20" i="23"/>
  <c r="AC20" i="23"/>
  <c r="AB20" i="23"/>
  <c r="AA20" i="23"/>
  <c r="Z20" i="23"/>
  <c r="Y20" i="23"/>
  <c r="X20" i="23"/>
  <c r="W20" i="23"/>
  <c r="V20" i="23"/>
  <c r="U20" i="23"/>
  <c r="T20" i="23"/>
  <c r="S20" i="23"/>
  <c r="R20" i="23"/>
  <c r="Q20" i="23"/>
  <c r="P20" i="23"/>
  <c r="O20" i="23"/>
  <c r="N20" i="23"/>
  <c r="M20" i="23"/>
  <c r="L20" i="23"/>
  <c r="K20" i="23"/>
  <c r="J20" i="23"/>
  <c r="F20" i="23"/>
  <c r="C20" i="23"/>
  <c r="AI19" i="23"/>
  <c r="AH19" i="23"/>
  <c r="AG19" i="23"/>
  <c r="AE19" i="23"/>
  <c r="AD19" i="23"/>
  <c r="AC19" i="23"/>
  <c r="AB19" i="23"/>
  <c r="AA19" i="23"/>
  <c r="Z19" i="23"/>
  <c r="Y19" i="23"/>
  <c r="X19" i="23"/>
  <c r="W19" i="23"/>
  <c r="V19" i="23"/>
  <c r="U19" i="23"/>
  <c r="T19" i="23"/>
  <c r="S19" i="23"/>
  <c r="R19" i="23"/>
  <c r="Q19" i="23"/>
  <c r="P19" i="23"/>
  <c r="O19" i="23"/>
  <c r="N19" i="23"/>
  <c r="M19" i="23"/>
  <c r="L19" i="23"/>
  <c r="K19" i="23"/>
  <c r="J19" i="23"/>
  <c r="F19" i="23"/>
  <c r="C19" i="23"/>
  <c r="AI18" i="23"/>
  <c r="AH18" i="23"/>
  <c r="AG18" i="23"/>
  <c r="AE18" i="23"/>
  <c r="AD18" i="23"/>
  <c r="AC18" i="23"/>
  <c r="AB18" i="23"/>
  <c r="AA18" i="23"/>
  <c r="Z18" i="23"/>
  <c r="Y18" i="23"/>
  <c r="X18" i="23"/>
  <c r="W18" i="23"/>
  <c r="V18" i="23"/>
  <c r="U18" i="23"/>
  <c r="T18" i="23"/>
  <c r="S18" i="23"/>
  <c r="R18" i="23"/>
  <c r="Q18" i="23"/>
  <c r="P18" i="23"/>
  <c r="O18" i="23"/>
  <c r="N18" i="23"/>
  <c r="M18" i="23"/>
  <c r="L18" i="23"/>
  <c r="K18" i="23"/>
  <c r="J18" i="23"/>
  <c r="F18" i="23"/>
  <c r="C18" i="23"/>
  <c r="AI17" i="23"/>
  <c r="AH17" i="23"/>
  <c r="AG17" i="23"/>
  <c r="AE17" i="23"/>
  <c r="AD17" i="23"/>
  <c r="AC17" i="23"/>
  <c r="AB17" i="23"/>
  <c r="AA17" i="23"/>
  <c r="Z17" i="23"/>
  <c r="Y17" i="23"/>
  <c r="X17" i="23"/>
  <c r="W17" i="23"/>
  <c r="V17" i="23"/>
  <c r="U17" i="23"/>
  <c r="T17" i="23"/>
  <c r="S17" i="23"/>
  <c r="R17" i="23"/>
  <c r="Q17" i="23"/>
  <c r="P17" i="23"/>
  <c r="O17" i="23"/>
  <c r="N17" i="23"/>
  <c r="M17" i="23"/>
  <c r="L17" i="23"/>
  <c r="K17" i="23"/>
  <c r="J17" i="23"/>
  <c r="F17" i="23"/>
  <c r="C17" i="23"/>
  <c r="AI16" i="23"/>
  <c r="AH16" i="23"/>
  <c r="AG16" i="23"/>
  <c r="AE16" i="23"/>
  <c r="AD16" i="23"/>
  <c r="AC16" i="23"/>
  <c r="AB16" i="23"/>
  <c r="AA16" i="23"/>
  <c r="Z16" i="23"/>
  <c r="Y16" i="23"/>
  <c r="X16" i="23"/>
  <c r="W16" i="23"/>
  <c r="V16" i="23"/>
  <c r="U16" i="23"/>
  <c r="T16" i="23"/>
  <c r="S16" i="23"/>
  <c r="R16" i="23"/>
  <c r="Q16" i="23"/>
  <c r="P16" i="23"/>
  <c r="O16" i="23"/>
  <c r="N16" i="23"/>
  <c r="M16" i="23"/>
  <c r="L16" i="23"/>
  <c r="K16" i="23"/>
  <c r="J16" i="23"/>
  <c r="F16" i="23"/>
  <c r="C16" i="23"/>
  <c r="AI15" i="23"/>
  <c r="AH15" i="23"/>
  <c r="AG15" i="23"/>
  <c r="AE15" i="23"/>
  <c r="AD15" i="23"/>
  <c r="AC15" i="23"/>
  <c r="AB15" i="23"/>
  <c r="AA15" i="23"/>
  <c r="Z15" i="23"/>
  <c r="Y15" i="23"/>
  <c r="X15" i="23"/>
  <c r="W15" i="23"/>
  <c r="V15" i="23"/>
  <c r="U15" i="23"/>
  <c r="T15" i="23"/>
  <c r="S15" i="23"/>
  <c r="R15" i="23"/>
  <c r="Q15" i="23"/>
  <c r="P15" i="23"/>
  <c r="O15" i="23"/>
  <c r="N15" i="23"/>
  <c r="M15" i="23"/>
  <c r="L15" i="23"/>
  <c r="K15" i="23"/>
  <c r="J15" i="23"/>
  <c r="F15" i="23"/>
  <c r="C15" i="23"/>
  <c r="AI14" i="23"/>
  <c r="AH14" i="23"/>
  <c r="AG14" i="23"/>
  <c r="AE14" i="23"/>
  <c r="AD14" i="23"/>
  <c r="AC14" i="23"/>
  <c r="AB14" i="23"/>
  <c r="AA14" i="23"/>
  <c r="Z14" i="23"/>
  <c r="Y14" i="23"/>
  <c r="X14" i="23"/>
  <c r="W14" i="23"/>
  <c r="V14" i="23"/>
  <c r="U14" i="23"/>
  <c r="T14" i="23"/>
  <c r="S14" i="23"/>
  <c r="R14" i="23"/>
  <c r="Q14" i="23"/>
  <c r="P14" i="23"/>
  <c r="O14" i="23"/>
  <c r="N14" i="23"/>
  <c r="M14" i="23"/>
  <c r="L14" i="23"/>
  <c r="K14" i="23"/>
  <c r="J14" i="23"/>
  <c r="F14" i="23"/>
  <c r="C14" i="23"/>
  <c r="AI13" i="23"/>
  <c r="AH13" i="23"/>
  <c r="AG13" i="23"/>
  <c r="AE13" i="23"/>
  <c r="AD13" i="23"/>
  <c r="AC13" i="23"/>
  <c r="AB13" i="23"/>
  <c r="AA13" i="23"/>
  <c r="Z13" i="23"/>
  <c r="Y13" i="23"/>
  <c r="X13" i="23"/>
  <c r="W13" i="23"/>
  <c r="V13" i="23"/>
  <c r="U13" i="23"/>
  <c r="T13" i="23"/>
  <c r="S13" i="23"/>
  <c r="R13" i="23"/>
  <c r="Q13" i="23"/>
  <c r="P13" i="23"/>
  <c r="O13" i="23"/>
  <c r="N13" i="23"/>
  <c r="M13" i="23"/>
  <c r="L13" i="23"/>
  <c r="K13" i="23"/>
  <c r="J13" i="23"/>
  <c r="F13" i="23"/>
  <c r="C13" i="23"/>
  <c r="AI12" i="23"/>
  <c r="AH12" i="23"/>
  <c r="AG12" i="23"/>
  <c r="AE12" i="23"/>
  <c r="AD12" i="23"/>
  <c r="AC12" i="23"/>
  <c r="AB12" i="23"/>
  <c r="AA12" i="23"/>
  <c r="Z12" i="23"/>
  <c r="Y12" i="23"/>
  <c r="X12" i="23"/>
  <c r="W12" i="23"/>
  <c r="V12" i="23"/>
  <c r="U12" i="23"/>
  <c r="T12" i="23"/>
  <c r="S12" i="23"/>
  <c r="R12" i="23"/>
  <c r="Q12" i="23"/>
  <c r="P12" i="23"/>
  <c r="O12" i="23"/>
  <c r="N12" i="23"/>
  <c r="M12" i="23"/>
  <c r="L12" i="23"/>
  <c r="K12" i="23"/>
  <c r="J12" i="23"/>
  <c r="F12" i="23"/>
  <c r="C12" i="23"/>
  <c r="AI11" i="23"/>
  <c r="AH11" i="23"/>
  <c r="AG11" i="23"/>
  <c r="AE11" i="23"/>
  <c r="AD11" i="23"/>
  <c r="AC11" i="23"/>
  <c r="AB11" i="23"/>
  <c r="AA11" i="23"/>
  <c r="Z11" i="23"/>
  <c r="Y11" i="23"/>
  <c r="X11" i="23"/>
  <c r="W11" i="23"/>
  <c r="V11" i="23"/>
  <c r="U11" i="23"/>
  <c r="T11" i="23"/>
  <c r="S11" i="23"/>
  <c r="R11" i="23"/>
  <c r="Q11" i="23"/>
  <c r="P11" i="23"/>
  <c r="O11" i="23"/>
  <c r="N11" i="23"/>
  <c r="M11" i="23"/>
  <c r="L11" i="23"/>
  <c r="K11" i="23"/>
  <c r="J11" i="23"/>
  <c r="F11" i="23"/>
  <c r="C11" i="23"/>
  <c r="AI10" i="23"/>
  <c r="AH10" i="23"/>
  <c r="AG10" i="23"/>
  <c r="AE10" i="23"/>
  <c r="AD10" i="23"/>
  <c r="AC10" i="23"/>
  <c r="AB10" i="23"/>
  <c r="AA10" i="23"/>
  <c r="Z10" i="23"/>
  <c r="Y10" i="23"/>
  <c r="X10" i="23"/>
  <c r="W10" i="23"/>
  <c r="V10" i="23"/>
  <c r="U10" i="23"/>
  <c r="T10" i="23"/>
  <c r="S10" i="23"/>
  <c r="R10" i="23"/>
  <c r="Q10" i="23"/>
  <c r="P10" i="23"/>
  <c r="O10" i="23"/>
  <c r="N10" i="23"/>
  <c r="M10" i="23"/>
  <c r="L10" i="23"/>
  <c r="K10" i="23"/>
  <c r="J10" i="23"/>
  <c r="F10" i="23"/>
  <c r="C10" i="23"/>
  <c r="AI9" i="23"/>
  <c r="AH9" i="23"/>
  <c r="AG9" i="23"/>
  <c r="AE9" i="23"/>
  <c r="AD9" i="23"/>
  <c r="AC9" i="23"/>
  <c r="AB9" i="23"/>
  <c r="AA9" i="23"/>
  <c r="Z9" i="23"/>
  <c r="Y9" i="23"/>
  <c r="X9" i="23"/>
  <c r="W9" i="23"/>
  <c r="V9" i="23"/>
  <c r="U9" i="23"/>
  <c r="T9" i="23"/>
  <c r="S9" i="23"/>
  <c r="R9" i="23"/>
  <c r="Q9" i="23"/>
  <c r="P9" i="23"/>
  <c r="O9" i="23"/>
  <c r="N9" i="23"/>
  <c r="M9" i="23"/>
  <c r="L9" i="23"/>
  <c r="K9" i="23"/>
  <c r="J9" i="23"/>
  <c r="F9" i="23"/>
  <c r="C9" i="23"/>
  <c r="AI8" i="23"/>
  <c r="AH8" i="23"/>
  <c r="AG8" i="23"/>
  <c r="AE8" i="23"/>
  <c r="AD8" i="23"/>
  <c r="AC8" i="23"/>
  <c r="AB8" i="23"/>
  <c r="AA8" i="23"/>
  <c r="Z8" i="23"/>
  <c r="Y8" i="23"/>
  <c r="X8" i="23"/>
  <c r="W8" i="23"/>
  <c r="V8" i="23"/>
  <c r="U8" i="23"/>
  <c r="T8" i="23"/>
  <c r="S8" i="23"/>
  <c r="R8" i="23"/>
  <c r="Q8" i="23"/>
  <c r="P8" i="23"/>
  <c r="O8" i="23"/>
  <c r="N8" i="23"/>
  <c r="M8" i="23"/>
  <c r="L8" i="23"/>
  <c r="K8" i="23"/>
  <c r="J8" i="23"/>
  <c r="F8" i="23"/>
  <c r="C8" i="23"/>
  <c r="AI7" i="23"/>
  <c r="AH7" i="23"/>
  <c r="AG7" i="23"/>
  <c r="AE7" i="23"/>
  <c r="AD7" i="23"/>
  <c r="AC7" i="23"/>
  <c r="AB7" i="23"/>
  <c r="AA7" i="23"/>
  <c r="Z7" i="23"/>
  <c r="Y7" i="23"/>
  <c r="X7" i="23"/>
  <c r="W7" i="23"/>
  <c r="V7" i="23"/>
  <c r="U7" i="23"/>
  <c r="T7" i="23"/>
  <c r="S7" i="23"/>
  <c r="R7" i="23"/>
  <c r="Q7" i="23"/>
  <c r="P7" i="23"/>
  <c r="O7" i="23"/>
  <c r="N7" i="23"/>
  <c r="M7" i="23"/>
  <c r="L7" i="23"/>
  <c r="K7" i="23"/>
  <c r="J7" i="23"/>
  <c r="F7" i="23"/>
  <c r="C7" i="23"/>
  <c r="AI6" i="23"/>
  <c r="AH6" i="23"/>
  <c r="AG6" i="23"/>
  <c r="AE6" i="23"/>
  <c r="AD6" i="23"/>
  <c r="AC6" i="23"/>
  <c r="AB6" i="23"/>
  <c r="AA6" i="23"/>
  <c r="Z6" i="23"/>
  <c r="Y6" i="23"/>
  <c r="X6" i="23"/>
  <c r="W6" i="23"/>
  <c r="V6" i="23"/>
  <c r="U6" i="23"/>
  <c r="T6" i="23"/>
  <c r="S6" i="23"/>
  <c r="R6" i="23"/>
  <c r="Q6" i="23"/>
  <c r="P6" i="23"/>
  <c r="O6" i="23"/>
  <c r="N6" i="23"/>
  <c r="M6" i="23"/>
  <c r="L6" i="23"/>
  <c r="K6" i="23"/>
  <c r="J6" i="23"/>
  <c r="F6" i="23"/>
  <c r="C6" i="23"/>
  <c r="AI5" i="23"/>
  <c r="AH5" i="23"/>
  <c r="AG5" i="23"/>
  <c r="AE5" i="23"/>
  <c r="AD5" i="23"/>
  <c r="AC5" i="23"/>
  <c r="AB5" i="23"/>
  <c r="AA5" i="23"/>
  <c r="Z5" i="23"/>
  <c r="Y5" i="23"/>
  <c r="X5" i="23"/>
  <c r="W5" i="23"/>
  <c r="V5" i="23"/>
  <c r="U5" i="23"/>
  <c r="T5" i="23"/>
  <c r="S5" i="23"/>
  <c r="R5" i="23"/>
  <c r="Q5" i="23"/>
  <c r="P5" i="23"/>
  <c r="O5" i="23"/>
  <c r="N5" i="23"/>
  <c r="M5" i="23"/>
  <c r="L5" i="23"/>
  <c r="K5" i="23"/>
  <c r="J5" i="23"/>
  <c r="F5" i="23"/>
  <c r="C5" i="23"/>
  <c r="AI4" i="23"/>
  <c r="AH4" i="23"/>
  <c r="AG4" i="23"/>
  <c r="AE4" i="23"/>
  <c r="AD4" i="23"/>
  <c r="AC4" i="23"/>
  <c r="AB4" i="23"/>
  <c r="AA4" i="23"/>
  <c r="Z4" i="23"/>
  <c r="Y4" i="23"/>
  <c r="X4" i="23"/>
  <c r="W4" i="23"/>
  <c r="V4" i="23"/>
  <c r="U4" i="23"/>
  <c r="T4" i="23"/>
  <c r="S4" i="23"/>
  <c r="R4" i="23"/>
  <c r="Q4" i="23"/>
  <c r="P4" i="23"/>
  <c r="O4" i="23"/>
  <c r="N4" i="23"/>
  <c r="M4" i="23"/>
  <c r="L4" i="23"/>
  <c r="K4" i="23"/>
  <c r="J4" i="23"/>
  <c r="F4" i="23"/>
  <c r="C4" i="23"/>
  <c r="AI3" i="23"/>
  <c r="AH3" i="23"/>
  <c r="AG3" i="23"/>
  <c r="AE3" i="23"/>
  <c r="AD3" i="23"/>
  <c r="AC3" i="23"/>
  <c r="AB3" i="23"/>
  <c r="AA3" i="23"/>
  <c r="Z3" i="23"/>
  <c r="Y3" i="23"/>
  <c r="X3" i="23"/>
  <c r="W3" i="23"/>
  <c r="V3" i="23"/>
  <c r="U3" i="23"/>
  <c r="T3" i="23"/>
  <c r="S3" i="23"/>
  <c r="R3" i="23"/>
  <c r="Q3" i="23"/>
  <c r="P3" i="23"/>
  <c r="O3" i="23"/>
  <c r="N3" i="23"/>
  <c r="M3" i="23"/>
  <c r="L3" i="23"/>
  <c r="K3" i="23"/>
  <c r="J3" i="23"/>
  <c r="F3" i="23"/>
  <c r="C3" i="23"/>
  <c r="AT2" i="23"/>
  <c r="AO2" i="23"/>
  <c r="AN2" i="23"/>
  <c r="AM2" i="23"/>
  <c r="AL2" i="23"/>
  <c r="AK2" i="23"/>
  <c r="AJ2" i="23"/>
  <c r="AI2" i="23"/>
  <c r="AH2" i="23"/>
  <c r="AG2" i="23"/>
  <c r="AE2" i="23"/>
  <c r="AD2" i="23"/>
  <c r="AC2" i="23"/>
  <c r="AB2" i="23"/>
  <c r="AA2" i="23"/>
  <c r="Z2" i="23"/>
  <c r="Y2" i="23"/>
  <c r="X2" i="23"/>
  <c r="W2" i="23"/>
  <c r="V2" i="23"/>
  <c r="U2" i="23"/>
  <c r="T2" i="23"/>
  <c r="S2" i="23"/>
  <c r="R2" i="23"/>
  <c r="Q2" i="23"/>
  <c r="P2" i="23"/>
  <c r="O2" i="23"/>
  <c r="N2" i="23"/>
  <c r="M2" i="23"/>
  <c r="L2" i="23"/>
  <c r="K2" i="23"/>
  <c r="J2" i="23"/>
  <c r="F2" i="23"/>
  <c r="C2" i="23"/>
  <c r="AJ68" i="22"/>
  <c r="AI68" i="22"/>
  <c r="AH68" i="22"/>
  <c r="AG68" i="22"/>
  <c r="AJ67" i="22"/>
  <c r="AI67" i="22"/>
  <c r="AH67" i="22"/>
  <c r="AG67" i="22"/>
  <c r="AJ66" i="22"/>
  <c r="AI66" i="22"/>
  <c r="AH66" i="22"/>
  <c r="AG66" i="22"/>
  <c r="AJ65" i="22"/>
  <c r="AI65" i="22"/>
  <c r="AH65" i="22"/>
  <c r="AG65" i="22"/>
  <c r="AJ64" i="22"/>
  <c r="AI64" i="22"/>
  <c r="AH64" i="22"/>
  <c r="AG64" i="22"/>
  <c r="AJ63" i="22"/>
  <c r="AI63" i="22"/>
  <c r="AH63" i="22"/>
  <c r="AG63" i="22"/>
  <c r="AJ62" i="22"/>
  <c r="AI62" i="22"/>
  <c r="AH62" i="22"/>
  <c r="AG62" i="22"/>
  <c r="AJ61" i="22"/>
  <c r="AI61" i="22"/>
  <c r="AH61" i="22"/>
  <c r="AG61" i="22"/>
  <c r="AJ60" i="22"/>
  <c r="AI60" i="22"/>
  <c r="AH60" i="22"/>
  <c r="AG60" i="22"/>
  <c r="AJ59" i="22"/>
  <c r="AI59" i="22"/>
  <c r="AH59" i="22"/>
  <c r="AG59" i="22"/>
  <c r="AJ58" i="22"/>
  <c r="AI58" i="22"/>
  <c r="AH58" i="22"/>
  <c r="AG58" i="22"/>
  <c r="AJ57" i="22"/>
  <c r="AI57" i="22"/>
  <c r="AH57" i="22"/>
  <c r="AG57" i="22"/>
  <c r="AJ56" i="22"/>
  <c r="AI56" i="22"/>
  <c r="AH56" i="22"/>
  <c r="AG56" i="22"/>
  <c r="AJ55" i="22"/>
  <c r="AI55" i="22"/>
  <c r="AH55" i="22"/>
  <c r="AG55" i="22"/>
  <c r="AJ54" i="22"/>
  <c r="AI54" i="22"/>
  <c r="AH54" i="22"/>
  <c r="AG54" i="22"/>
  <c r="AJ53" i="22"/>
  <c r="AI53" i="22"/>
  <c r="AH53" i="22"/>
  <c r="AG53" i="22"/>
  <c r="AJ52" i="22"/>
  <c r="AI52" i="22"/>
  <c r="AH52" i="22"/>
  <c r="AG52" i="22"/>
  <c r="AJ51" i="22"/>
  <c r="AI51" i="22"/>
  <c r="AH51" i="22"/>
  <c r="AG51" i="22"/>
  <c r="AJ50" i="22"/>
  <c r="AI50" i="22"/>
  <c r="AH50" i="22"/>
  <c r="AG50" i="22"/>
  <c r="AJ49" i="22"/>
  <c r="AI49" i="22"/>
  <c r="AH49" i="22"/>
  <c r="AG49" i="22"/>
  <c r="AJ48" i="22"/>
  <c r="AI48" i="22"/>
  <c r="AH48" i="22"/>
  <c r="AG48" i="22"/>
  <c r="AJ47" i="22"/>
  <c r="AI47" i="22"/>
  <c r="AH47" i="22"/>
  <c r="AG47" i="22"/>
  <c r="AJ46" i="22"/>
  <c r="AI46" i="22"/>
  <c r="AH46" i="22"/>
  <c r="AG46" i="22"/>
  <c r="AI25" i="22"/>
  <c r="AH25" i="22"/>
  <c r="AG25" i="22"/>
  <c r="AI24" i="22"/>
  <c r="AH24" i="22"/>
  <c r="AG24" i="22"/>
  <c r="AI23" i="22"/>
  <c r="AH23" i="22"/>
  <c r="AG23" i="22"/>
  <c r="AR22" i="22"/>
  <c r="AQ22" i="22"/>
  <c r="AP22" i="22"/>
  <c r="AI22" i="22"/>
  <c r="AH22" i="22"/>
  <c r="AG22" i="22"/>
  <c r="AI21" i="22"/>
  <c r="AH21" i="22"/>
  <c r="AG21" i="22"/>
  <c r="AQ20" i="22"/>
  <c r="AP20" i="22"/>
  <c r="AI20" i="22"/>
  <c r="AH20" i="22"/>
  <c r="AG20" i="22"/>
  <c r="AI19" i="22"/>
  <c r="AH19" i="22"/>
  <c r="AG19" i="22"/>
  <c r="AI18" i="22"/>
  <c r="AH18" i="22"/>
  <c r="AG18" i="22"/>
  <c r="AI17" i="22"/>
  <c r="AH17" i="22"/>
  <c r="AG17" i="22"/>
  <c r="AI16" i="22"/>
  <c r="AH16" i="22"/>
  <c r="AG16" i="22"/>
  <c r="AI15" i="22"/>
  <c r="AH15" i="22"/>
  <c r="AG15" i="22"/>
  <c r="AI14" i="22"/>
  <c r="AH14" i="22"/>
  <c r="AG14" i="22"/>
  <c r="AI13" i="22"/>
  <c r="AH13" i="22"/>
  <c r="AG13" i="22"/>
  <c r="AI12" i="22"/>
  <c r="AH12" i="22"/>
  <c r="AG12" i="22"/>
  <c r="AI11" i="22"/>
  <c r="AH11" i="22"/>
  <c r="AG11" i="22"/>
  <c r="AI10" i="22"/>
  <c r="AH10" i="22"/>
  <c r="AG10" i="22"/>
  <c r="AI9" i="22"/>
  <c r="AH9" i="22"/>
  <c r="AG9" i="22"/>
  <c r="AI8" i="22"/>
  <c r="AH8" i="22"/>
  <c r="AG8" i="22"/>
  <c r="AI7" i="22"/>
  <c r="AH7" i="22"/>
  <c r="AG7" i="22"/>
  <c r="AI6" i="22"/>
  <c r="AH6" i="22"/>
  <c r="AG6" i="22"/>
  <c r="AI5" i="22"/>
  <c r="AH5" i="22"/>
  <c r="AG5" i="22"/>
  <c r="AI4" i="22"/>
  <c r="AH4" i="22"/>
  <c r="AG4" i="22"/>
  <c r="AI3" i="22"/>
  <c r="AH3" i="22"/>
  <c r="AG3" i="22"/>
  <c r="AT2" i="22"/>
  <c r="AO2" i="22"/>
  <c r="AN2" i="22"/>
  <c r="AM2" i="22"/>
  <c r="AL2" i="22"/>
  <c r="AK2" i="22"/>
  <c r="AJ2" i="22"/>
  <c r="AI2" i="22"/>
  <c r="AH2" i="22"/>
  <c r="AG2" i="22"/>
  <c r="AE2" i="22"/>
  <c r="AD2" i="22"/>
  <c r="AC2" i="22"/>
  <c r="AB2" i="22"/>
  <c r="AA2" i="22"/>
  <c r="Z2" i="22"/>
  <c r="Y2" i="22"/>
  <c r="X2" i="22"/>
  <c r="W2" i="22"/>
  <c r="V2" i="22"/>
  <c r="U2" i="22"/>
  <c r="T2" i="22"/>
  <c r="S2" i="22"/>
  <c r="R2" i="22"/>
  <c r="Q2" i="22"/>
  <c r="P2" i="22"/>
  <c r="O2" i="22"/>
  <c r="N2" i="22"/>
  <c r="M2" i="22"/>
  <c r="L2" i="22"/>
  <c r="K2" i="22"/>
  <c r="J2" i="22"/>
  <c r="F2" i="22"/>
  <c r="C2" i="22"/>
  <c r="AJ68" i="20"/>
  <c r="AI68" i="20"/>
  <c r="AH68" i="20"/>
  <c r="AG68" i="20"/>
  <c r="AJ67" i="20"/>
  <c r="AI67" i="20"/>
  <c r="AH67" i="20"/>
  <c r="AG67" i="20"/>
  <c r="AJ66" i="20"/>
  <c r="AI66" i="20"/>
  <c r="AH66" i="20"/>
  <c r="AG66" i="20"/>
  <c r="AJ65" i="20"/>
  <c r="AI65" i="20"/>
  <c r="AH65" i="20"/>
  <c r="AG65" i="20"/>
  <c r="AJ64" i="20"/>
  <c r="AI64" i="20"/>
  <c r="AH64" i="20"/>
  <c r="AG64" i="20"/>
  <c r="AJ63" i="20"/>
  <c r="AI63" i="20"/>
  <c r="AH63" i="20"/>
  <c r="AG63" i="20"/>
  <c r="AJ62" i="20"/>
  <c r="AI62" i="20"/>
  <c r="AH62" i="20"/>
  <c r="AG62" i="20"/>
  <c r="AJ61" i="20"/>
  <c r="AI61" i="20"/>
  <c r="AH61" i="20"/>
  <c r="AG61" i="20"/>
  <c r="AJ60" i="20"/>
  <c r="AI60" i="20"/>
  <c r="AH60" i="20"/>
  <c r="AG60" i="20"/>
  <c r="AJ59" i="20"/>
  <c r="AI59" i="20"/>
  <c r="AH59" i="20"/>
  <c r="AG59" i="20"/>
  <c r="AJ58" i="20"/>
  <c r="AI58" i="20"/>
  <c r="AH58" i="20"/>
  <c r="AG58" i="20"/>
  <c r="AJ57" i="20"/>
  <c r="AI57" i="20"/>
  <c r="AH57" i="20"/>
  <c r="AG57" i="20"/>
  <c r="AJ56" i="20"/>
  <c r="AI56" i="20"/>
  <c r="AH56" i="20"/>
  <c r="AG56" i="20"/>
  <c r="AJ55" i="20"/>
  <c r="AI55" i="20"/>
  <c r="AH55" i="20"/>
  <c r="AG55" i="20"/>
  <c r="AJ54" i="20"/>
  <c r="AI54" i="20"/>
  <c r="AH54" i="20"/>
  <c r="AG54" i="20"/>
  <c r="AJ53" i="20"/>
  <c r="AI53" i="20"/>
  <c r="AH53" i="20"/>
  <c r="AG53" i="20"/>
  <c r="AJ52" i="20"/>
  <c r="AI52" i="20"/>
  <c r="AH52" i="20"/>
  <c r="AG52" i="20"/>
  <c r="AJ51" i="20"/>
  <c r="AI51" i="20"/>
  <c r="AH51" i="20"/>
  <c r="AG51" i="20"/>
  <c r="AJ50" i="20"/>
  <c r="AI50" i="20"/>
  <c r="AH50" i="20"/>
  <c r="AG50" i="20"/>
  <c r="AJ49" i="20"/>
  <c r="AI49" i="20"/>
  <c r="AH49" i="20"/>
  <c r="AG49" i="20"/>
  <c r="AJ48" i="20"/>
  <c r="AI48" i="20"/>
  <c r="AH48" i="20"/>
  <c r="AG48" i="20"/>
  <c r="AJ47" i="20"/>
  <c r="AI47" i="20"/>
  <c r="AH47" i="20"/>
  <c r="AG47" i="20"/>
  <c r="AJ46" i="20"/>
  <c r="AI46" i="20"/>
  <c r="AH46" i="20"/>
  <c r="AG46" i="20"/>
  <c r="AI25" i="20"/>
  <c r="AH25" i="20"/>
  <c r="AG25" i="20"/>
  <c r="AI24" i="20"/>
  <c r="AH24" i="20"/>
  <c r="AG24" i="20"/>
  <c r="AI23" i="20"/>
  <c r="AH23" i="20"/>
  <c r="AG23" i="20"/>
  <c r="AI22" i="20"/>
  <c r="AH22" i="20"/>
  <c r="AG22" i="20"/>
  <c r="AI21" i="20"/>
  <c r="AH21" i="20"/>
  <c r="AG21" i="20"/>
  <c r="AI20" i="20"/>
  <c r="AH20" i="20"/>
  <c r="AG20" i="20"/>
  <c r="AI19" i="20"/>
  <c r="AH19" i="20"/>
  <c r="AG19" i="20"/>
  <c r="AI18" i="20"/>
  <c r="AH18" i="20"/>
  <c r="AG18" i="20"/>
  <c r="AI17" i="20"/>
  <c r="AH17" i="20"/>
  <c r="AG17" i="20"/>
  <c r="AI16" i="20"/>
  <c r="AH16" i="20"/>
  <c r="AG16" i="20"/>
  <c r="AI15" i="20"/>
  <c r="AH15" i="20"/>
  <c r="AG15" i="20"/>
  <c r="AE15" i="20"/>
  <c r="AD15" i="20"/>
  <c r="AC15" i="20"/>
  <c r="AB15" i="20"/>
  <c r="AA15" i="20"/>
  <c r="Z15" i="20"/>
  <c r="Y15" i="20"/>
  <c r="X15" i="20"/>
  <c r="W15" i="20"/>
  <c r="V15" i="20"/>
  <c r="U15" i="20"/>
  <c r="T15" i="20"/>
  <c r="S15" i="20"/>
  <c r="R15" i="20"/>
  <c r="Q15" i="20"/>
  <c r="P15" i="20"/>
  <c r="O15" i="20"/>
  <c r="N15" i="20"/>
  <c r="M15" i="20"/>
  <c r="L15" i="20"/>
  <c r="K15" i="20"/>
  <c r="J15" i="20"/>
  <c r="F15" i="20"/>
  <c r="C15" i="20"/>
  <c r="AI14" i="20"/>
  <c r="AH14" i="20"/>
  <c r="AG14" i="20"/>
  <c r="AE14" i="20"/>
  <c r="AD14" i="20"/>
  <c r="AC14" i="20"/>
  <c r="AB14" i="20"/>
  <c r="AA14" i="20"/>
  <c r="Z14" i="20"/>
  <c r="Y14" i="20"/>
  <c r="X14" i="20"/>
  <c r="W14" i="20"/>
  <c r="V14" i="20"/>
  <c r="U14" i="20"/>
  <c r="T14" i="20"/>
  <c r="S14" i="20"/>
  <c r="R14" i="20"/>
  <c r="Q14" i="20"/>
  <c r="P14" i="20"/>
  <c r="O14" i="20"/>
  <c r="N14" i="20"/>
  <c r="M14" i="20"/>
  <c r="L14" i="20"/>
  <c r="K14" i="20"/>
  <c r="J14" i="20"/>
  <c r="F14" i="20"/>
  <c r="C14" i="20"/>
  <c r="AI13" i="20"/>
  <c r="AH13" i="20"/>
  <c r="AG13" i="20"/>
  <c r="AE13" i="20"/>
  <c r="AD13" i="20"/>
  <c r="AC13" i="20"/>
  <c r="AB13" i="20"/>
  <c r="AA13" i="20"/>
  <c r="Z13" i="20"/>
  <c r="Y13" i="20"/>
  <c r="X13" i="20"/>
  <c r="W13" i="20"/>
  <c r="V13" i="20"/>
  <c r="U13" i="20"/>
  <c r="T13" i="20"/>
  <c r="S13" i="20"/>
  <c r="R13" i="20"/>
  <c r="Q13" i="20"/>
  <c r="P13" i="20"/>
  <c r="O13" i="20"/>
  <c r="N13" i="20"/>
  <c r="M13" i="20"/>
  <c r="L13" i="20"/>
  <c r="K13" i="20"/>
  <c r="J13" i="20"/>
  <c r="F13" i="20"/>
  <c r="C13" i="20"/>
  <c r="AI12" i="20"/>
  <c r="AH12" i="20"/>
  <c r="AG12" i="20"/>
  <c r="AE12" i="20"/>
  <c r="AD12" i="20"/>
  <c r="AC12" i="20"/>
  <c r="AB12" i="20"/>
  <c r="AA12" i="20"/>
  <c r="Z12" i="20"/>
  <c r="Y12" i="20"/>
  <c r="X12" i="20"/>
  <c r="W12" i="20"/>
  <c r="V12" i="20"/>
  <c r="U12" i="20"/>
  <c r="T12" i="20"/>
  <c r="S12" i="20"/>
  <c r="R12" i="20"/>
  <c r="Q12" i="20"/>
  <c r="P12" i="20"/>
  <c r="O12" i="20"/>
  <c r="N12" i="20"/>
  <c r="M12" i="20"/>
  <c r="L12" i="20"/>
  <c r="K12" i="20"/>
  <c r="J12" i="20"/>
  <c r="F12" i="20"/>
  <c r="C12" i="20"/>
  <c r="AI11" i="20"/>
  <c r="AH11" i="20"/>
  <c r="AG11" i="20"/>
  <c r="AE11" i="20"/>
  <c r="AD11" i="20"/>
  <c r="AC11" i="20"/>
  <c r="AB11" i="20"/>
  <c r="AA11" i="20"/>
  <c r="Z11" i="20"/>
  <c r="Y11" i="20"/>
  <c r="X11" i="20"/>
  <c r="W11" i="20"/>
  <c r="V11" i="20"/>
  <c r="U11" i="20"/>
  <c r="T11" i="20"/>
  <c r="S11" i="20"/>
  <c r="R11" i="20"/>
  <c r="Q11" i="20"/>
  <c r="P11" i="20"/>
  <c r="O11" i="20"/>
  <c r="N11" i="20"/>
  <c r="M11" i="20"/>
  <c r="L11" i="20"/>
  <c r="K11" i="20"/>
  <c r="J11" i="20"/>
  <c r="F11" i="20"/>
  <c r="C11" i="20"/>
  <c r="AI10" i="20"/>
  <c r="AH10" i="20"/>
  <c r="AG10" i="20"/>
  <c r="AE10" i="20"/>
  <c r="AD10" i="20"/>
  <c r="AC10" i="20"/>
  <c r="AB10" i="20"/>
  <c r="AA10" i="20"/>
  <c r="Z10" i="20"/>
  <c r="Y10" i="20"/>
  <c r="X10" i="20"/>
  <c r="W10" i="20"/>
  <c r="V10" i="20"/>
  <c r="U10" i="20"/>
  <c r="T10" i="20"/>
  <c r="S10" i="20"/>
  <c r="R10" i="20"/>
  <c r="Q10" i="20"/>
  <c r="P10" i="20"/>
  <c r="O10" i="20"/>
  <c r="N10" i="20"/>
  <c r="M10" i="20"/>
  <c r="L10" i="20"/>
  <c r="K10" i="20"/>
  <c r="J10" i="20"/>
  <c r="F10" i="20"/>
  <c r="C10" i="20"/>
  <c r="AI9" i="20"/>
  <c r="AH9" i="20"/>
  <c r="AG9" i="20"/>
  <c r="AE9" i="20"/>
  <c r="AD9" i="20"/>
  <c r="AC9" i="20"/>
  <c r="AB9" i="20"/>
  <c r="AA9" i="20"/>
  <c r="Z9" i="20"/>
  <c r="Y9" i="20"/>
  <c r="X9" i="20"/>
  <c r="W9" i="20"/>
  <c r="V9" i="20"/>
  <c r="U9" i="20"/>
  <c r="T9" i="20"/>
  <c r="S9" i="20"/>
  <c r="R9" i="20"/>
  <c r="Q9" i="20"/>
  <c r="P9" i="20"/>
  <c r="O9" i="20"/>
  <c r="N9" i="20"/>
  <c r="M9" i="20"/>
  <c r="L9" i="20"/>
  <c r="K9" i="20"/>
  <c r="J9" i="20"/>
  <c r="F9" i="20"/>
  <c r="C9" i="20"/>
  <c r="AI8" i="20"/>
  <c r="AH8" i="20"/>
  <c r="AG8" i="20"/>
  <c r="AE8" i="20"/>
  <c r="AD8" i="20"/>
  <c r="AC8" i="20"/>
  <c r="AB8" i="20"/>
  <c r="AA8" i="20"/>
  <c r="Z8" i="20"/>
  <c r="Y8" i="20"/>
  <c r="X8" i="20"/>
  <c r="W8" i="20"/>
  <c r="V8" i="20"/>
  <c r="U8" i="20"/>
  <c r="T8" i="20"/>
  <c r="S8" i="20"/>
  <c r="R8" i="20"/>
  <c r="Q8" i="20"/>
  <c r="P8" i="20"/>
  <c r="O8" i="20"/>
  <c r="N8" i="20"/>
  <c r="M8" i="20"/>
  <c r="L8" i="20"/>
  <c r="K8" i="20"/>
  <c r="J8" i="20"/>
  <c r="F8" i="20"/>
  <c r="C8" i="20"/>
  <c r="AI7" i="20"/>
  <c r="AH7" i="20"/>
  <c r="AG7" i="20"/>
  <c r="AE7" i="20"/>
  <c r="AD7" i="20"/>
  <c r="AC7" i="20"/>
  <c r="AB7" i="20"/>
  <c r="AA7" i="20"/>
  <c r="Z7" i="20"/>
  <c r="Y7" i="20"/>
  <c r="X7" i="20"/>
  <c r="W7" i="20"/>
  <c r="V7" i="20"/>
  <c r="U7" i="20"/>
  <c r="T7" i="20"/>
  <c r="S7" i="20"/>
  <c r="R7" i="20"/>
  <c r="Q7" i="20"/>
  <c r="P7" i="20"/>
  <c r="O7" i="20"/>
  <c r="N7" i="20"/>
  <c r="M7" i="20"/>
  <c r="L7" i="20"/>
  <c r="K7" i="20"/>
  <c r="J7" i="20"/>
  <c r="F7" i="20"/>
  <c r="C7" i="20"/>
  <c r="AI6" i="20"/>
  <c r="AH6" i="20"/>
  <c r="AG6" i="20"/>
  <c r="AE6" i="20"/>
  <c r="AD6" i="20"/>
  <c r="AC6" i="20"/>
  <c r="AB6" i="20"/>
  <c r="AA6" i="20"/>
  <c r="Z6" i="20"/>
  <c r="Y6" i="20"/>
  <c r="X6" i="20"/>
  <c r="W6" i="20"/>
  <c r="V6" i="20"/>
  <c r="U6" i="20"/>
  <c r="T6" i="20"/>
  <c r="S6" i="20"/>
  <c r="R6" i="20"/>
  <c r="Q6" i="20"/>
  <c r="P6" i="20"/>
  <c r="O6" i="20"/>
  <c r="N6" i="20"/>
  <c r="M6" i="20"/>
  <c r="L6" i="20"/>
  <c r="K6" i="20"/>
  <c r="J6" i="20"/>
  <c r="F6" i="20"/>
  <c r="C6" i="20"/>
  <c r="AI5" i="20"/>
  <c r="AH5" i="20"/>
  <c r="AG5" i="20"/>
  <c r="AE5" i="20"/>
  <c r="AD5" i="20"/>
  <c r="AC5" i="20"/>
  <c r="AB5" i="20"/>
  <c r="AA5" i="20"/>
  <c r="Z5" i="20"/>
  <c r="Y5" i="20"/>
  <c r="X5" i="20"/>
  <c r="W5" i="20"/>
  <c r="V5" i="20"/>
  <c r="U5" i="20"/>
  <c r="T5" i="20"/>
  <c r="S5" i="20"/>
  <c r="R5" i="20"/>
  <c r="Q5" i="20"/>
  <c r="P5" i="20"/>
  <c r="O5" i="20"/>
  <c r="N5" i="20"/>
  <c r="M5" i="20"/>
  <c r="L5" i="20"/>
  <c r="K5" i="20"/>
  <c r="J5" i="20"/>
  <c r="F5" i="20"/>
  <c r="C5" i="20"/>
  <c r="AI4" i="20"/>
  <c r="AH4" i="20"/>
  <c r="AG4" i="20"/>
  <c r="AE4" i="20"/>
  <c r="AD4" i="20"/>
  <c r="AC4" i="20"/>
  <c r="AB4" i="20"/>
  <c r="AA4" i="20"/>
  <c r="Z4" i="20"/>
  <c r="Y4" i="20"/>
  <c r="X4" i="20"/>
  <c r="W4" i="20"/>
  <c r="V4" i="20"/>
  <c r="U4" i="20"/>
  <c r="T4" i="20"/>
  <c r="S4" i="20"/>
  <c r="R4" i="20"/>
  <c r="Q4" i="20"/>
  <c r="P4" i="20"/>
  <c r="O4" i="20"/>
  <c r="N4" i="20"/>
  <c r="M4" i="20"/>
  <c r="L4" i="20"/>
  <c r="K4" i="20"/>
  <c r="J4" i="20"/>
  <c r="F4" i="20"/>
  <c r="C4" i="20"/>
  <c r="AI3" i="20"/>
  <c r="AH3" i="20"/>
  <c r="AG3" i="20"/>
  <c r="AE3" i="20"/>
  <c r="AD3" i="20"/>
  <c r="AC3" i="20"/>
  <c r="AB3" i="20"/>
  <c r="AA3" i="20"/>
  <c r="Z3" i="20"/>
  <c r="Y3" i="20"/>
  <c r="X3" i="20"/>
  <c r="W3" i="20"/>
  <c r="V3" i="20"/>
  <c r="U3" i="20"/>
  <c r="T3" i="20"/>
  <c r="S3" i="20"/>
  <c r="R3" i="20"/>
  <c r="Q3" i="20"/>
  <c r="P3" i="20"/>
  <c r="O3" i="20"/>
  <c r="N3" i="20"/>
  <c r="M3" i="20"/>
  <c r="L3" i="20"/>
  <c r="K3" i="20"/>
  <c r="J3" i="20"/>
  <c r="F3" i="20"/>
  <c r="C3" i="20"/>
  <c r="AT2" i="20"/>
  <c r="AO2" i="20"/>
  <c r="AN2" i="20"/>
  <c r="AM2" i="20"/>
  <c r="AL2" i="20"/>
  <c r="AK2" i="20"/>
  <c r="AJ2" i="20"/>
  <c r="AI2" i="20"/>
  <c r="AH2" i="20"/>
  <c r="AG2" i="20"/>
  <c r="AE2" i="20"/>
  <c r="AD2" i="20"/>
  <c r="AC2" i="20"/>
  <c r="AB2" i="20"/>
  <c r="AA2" i="20"/>
  <c r="Z2" i="20"/>
  <c r="Y2" i="20"/>
  <c r="X2" i="20"/>
  <c r="W2" i="20"/>
  <c r="V2" i="20"/>
  <c r="U2" i="20"/>
  <c r="T2" i="20"/>
  <c r="S2" i="20"/>
  <c r="R2" i="20"/>
  <c r="Q2" i="20"/>
  <c r="P2" i="20"/>
  <c r="O2" i="20"/>
  <c r="N2" i="20"/>
  <c r="M2" i="20"/>
  <c r="L2" i="20"/>
  <c r="K2" i="20"/>
  <c r="J2" i="20"/>
  <c r="F2" i="20"/>
  <c r="C2" i="20"/>
  <c r="AJ68" i="19"/>
  <c r="AI68" i="19"/>
  <c r="AH68" i="19"/>
  <c r="AG68" i="19"/>
  <c r="AJ67" i="19"/>
  <c r="AI67" i="19"/>
  <c r="AH67" i="19"/>
  <c r="AG67" i="19"/>
  <c r="AJ66" i="19"/>
  <c r="AI66" i="19"/>
  <c r="AH66" i="19"/>
  <c r="AG66" i="19"/>
  <c r="AJ65" i="19"/>
  <c r="AI65" i="19"/>
  <c r="AH65" i="19"/>
  <c r="AG65" i="19"/>
  <c r="AJ64" i="19"/>
  <c r="AI64" i="19"/>
  <c r="AH64" i="19"/>
  <c r="AG64" i="19"/>
  <c r="AJ63" i="19"/>
  <c r="AI63" i="19"/>
  <c r="AH63" i="19"/>
  <c r="AG63" i="19"/>
  <c r="AJ62" i="19"/>
  <c r="AI62" i="19"/>
  <c r="AH62" i="19"/>
  <c r="AG62" i="19"/>
  <c r="AJ61" i="19"/>
  <c r="AI61" i="19"/>
  <c r="AH61" i="19"/>
  <c r="AG61" i="19"/>
  <c r="AJ60" i="19"/>
  <c r="AI60" i="19"/>
  <c r="AH60" i="19"/>
  <c r="AG60" i="19"/>
  <c r="AJ59" i="19"/>
  <c r="AI59" i="19"/>
  <c r="AH59" i="19"/>
  <c r="AG59" i="19"/>
  <c r="AJ58" i="19"/>
  <c r="AI58" i="19"/>
  <c r="AH58" i="19"/>
  <c r="AG58" i="19"/>
  <c r="AJ57" i="19"/>
  <c r="AI57" i="19"/>
  <c r="AH57" i="19"/>
  <c r="AG57" i="19"/>
  <c r="AJ56" i="19"/>
  <c r="AI56" i="19"/>
  <c r="AH56" i="19"/>
  <c r="AG56" i="19"/>
  <c r="AJ55" i="19"/>
  <c r="AI55" i="19"/>
  <c r="AH55" i="19"/>
  <c r="AG55" i="19"/>
  <c r="AJ54" i="19"/>
  <c r="AI54" i="19"/>
  <c r="AH54" i="19"/>
  <c r="AG54" i="19"/>
  <c r="AJ53" i="19"/>
  <c r="AI53" i="19"/>
  <c r="AH53" i="19"/>
  <c r="AG53" i="19"/>
  <c r="AJ52" i="19"/>
  <c r="AI52" i="19"/>
  <c r="AH52" i="19"/>
  <c r="AG52" i="19"/>
  <c r="AJ51" i="19"/>
  <c r="AI51" i="19"/>
  <c r="AH51" i="19"/>
  <c r="AG51" i="19"/>
  <c r="AJ50" i="19"/>
  <c r="AI50" i="19"/>
  <c r="AH50" i="19"/>
  <c r="AG50" i="19"/>
  <c r="AJ49" i="19"/>
  <c r="AI49" i="19"/>
  <c r="AH49" i="19"/>
  <c r="AG49" i="19"/>
  <c r="AJ48" i="19"/>
  <c r="AI48" i="19"/>
  <c r="AH48" i="19"/>
  <c r="AG48" i="19"/>
  <c r="AJ47" i="19"/>
  <c r="AI47" i="19"/>
  <c r="AH47" i="19"/>
  <c r="AG47" i="19"/>
  <c r="AJ46" i="19"/>
  <c r="AI46" i="19"/>
  <c r="AH46" i="19"/>
  <c r="AG46" i="19"/>
  <c r="AE15" i="19"/>
  <c r="AD15" i="19"/>
  <c r="AC15" i="19"/>
  <c r="AB15" i="19"/>
  <c r="AA15" i="19"/>
  <c r="Z15" i="19"/>
  <c r="Y15" i="19"/>
  <c r="X15" i="19"/>
  <c r="W15" i="19"/>
  <c r="V15" i="19"/>
  <c r="U15" i="19"/>
  <c r="T15" i="19"/>
  <c r="S15" i="19"/>
  <c r="R15" i="19"/>
  <c r="Q15" i="19"/>
  <c r="P15" i="19"/>
  <c r="O15" i="19"/>
  <c r="N15" i="19"/>
  <c r="M15" i="19"/>
  <c r="L15" i="19"/>
  <c r="K15" i="19"/>
  <c r="J15" i="19"/>
  <c r="F15" i="19"/>
  <c r="C15" i="19"/>
  <c r="AE14" i="19"/>
  <c r="AD14" i="19"/>
  <c r="AC14" i="19"/>
  <c r="AB14" i="19"/>
  <c r="AA14" i="19"/>
  <c r="Z14" i="19"/>
  <c r="Y14" i="19"/>
  <c r="X14" i="19"/>
  <c r="W14" i="19"/>
  <c r="V14" i="19"/>
  <c r="U14" i="19"/>
  <c r="T14" i="19"/>
  <c r="S14" i="19"/>
  <c r="R14" i="19"/>
  <c r="Q14" i="19"/>
  <c r="P14" i="19"/>
  <c r="O14" i="19"/>
  <c r="N14" i="19"/>
  <c r="M14" i="19"/>
  <c r="L14" i="19"/>
  <c r="K14" i="19"/>
  <c r="J14" i="19"/>
  <c r="F14" i="19"/>
  <c r="C14" i="19"/>
  <c r="AE13" i="19"/>
  <c r="AD13" i="19"/>
  <c r="AC13" i="19"/>
  <c r="AB13" i="19"/>
  <c r="AA13" i="19"/>
  <c r="Z13" i="19"/>
  <c r="Y13" i="19"/>
  <c r="X13" i="19"/>
  <c r="W13" i="19"/>
  <c r="V13" i="19"/>
  <c r="U13" i="19"/>
  <c r="T13" i="19"/>
  <c r="S13" i="19"/>
  <c r="R13" i="19"/>
  <c r="Q13" i="19"/>
  <c r="P13" i="19"/>
  <c r="O13" i="19"/>
  <c r="N13" i="19"/>
  <c r="M13" i="19"/>
  <c r="L13" i="19"/>
  <c r="K13" i="19"/>
  <c r="J13" i="19"/>
  <c r="F13" i="19"/>
  <c r="C13" i="19"/>
  <c r="AE12" i="19"/>
  <c r="AD12" i="19"/>
  <c r="AC12" i="19"/>
  <c r="AB12" i="19"/>
  <c r="AA12" i="19"/>
  <c r="Z12" i="19"/>
  <c r="Y12" i="19"/>
  <c r="X12" i="19"/>
  <c r="W12" i="19"/>
  <c r="V12" i="19"/>
  <c r="U12" i="19"/>
  <c r="T12" i="19"/>
  <c r="S12" i="19"/>
  <c r="R12" i="19"/>
  <c r="Q12" i="19"/>
  <c r="P12" i="19"/>
  <c r="O12" i="19"/>
  <c r="N12" i="19"/>
  <c r="M12" i="19"/>
  <c r="L12" i="19"/>
  <c r="K12" i="19"/>
  <c r="J12" i="19"/>
  <c r="F12" i="19"/>
  <c r="C12" i="19"/>
  <c r="AE11" i="19"/>
  <c r="AD11" i="19"/>
  <c r="AC11" i="19"/>
  <c r="AB11" i="19"/>
  <c r="AA11" i="19"/>
  <c r="Z11" i="19"/>
  <c r="Y11" i="19"/>
  <c r="X11" i="19"/>
  <c r="W11" i="19"/>
  <c r="V11" i="19"/>
  <c r="U11" i="19"/>
  <c r="T11" i="19"/>
  <c r="S11" i="19"/>
  <c r="R11" i="19"/>
  <c r="Q11" i="19"/>
  <c r="P11" i="19"/>
  <c r="O11" i="19"/>
  <c r="N11" i="19"/>
  <c r="M11" i="19"/>
  <c r="L11" i="19"/>
  <c r="K11" i="19"/>
  <c r="J11" i="19"/>
  <c r="F11" i="19"/>
  <c r="C11" i="19"/>
  <c r="AE10" i="19"/>
  <c r="AD10" i="19"/>
  <c r="AC10" i="19"/>
  <c r="AB10" i="19"/>
  <c r="AA10" i="19"/>
  <c r="Z10" i="19"/>
  <c r="Y10" i="19"/>
  <c r="X10" i="19"/>
  <c r="W10" i="19"/>
  <c r="V10" i="19"/>
  <c r="U10" i="19"/>
  <c r="T10" i="19"/>
  <c r="S10" i="19"/>
  <c r="R10" i="19"/>
  <c r="Q10" i="19"/>
  <c r="P10" i="19"/>
  <c r="O10" i="19"/>
  <c r="N10" i="19"/>
  <c r="M10" i="19"/>
  <c r="L10" i="19"/>
  <c r="K10" i="19"/>
  <c r="J10" i="19"/>
  <c r="F10" i="19"/>
  <c r="C10" i="19"/>
  <c r="AE9" i="19"/>
  <c r="AD9" i="19"/>
  <c r="AC9" i="19"/>
  <c r="AB9" i="19"/>
  <c r="AA9" i="19"/>
  <c r="Z9" i="19"/>
  <c r="Y9" i="19"/>
  <c r="X9" i="19"/>
  <c r="W9" i="19"/>
  <c r="V9" i="19"/>
  <c r="U9" i="19"/>
  <c r="T9" i="19"/>
  <c r="S9" i="19"/>
  <c r="R9" i="19"/>
  <c r="Q9" i="19"/>
  <c r="P9" i="19"/>
  <c r="O9" i="19"/>
  <c r="N9" i="19"/>
  <c r="M9" i="19"/>
  <c r="L9" i="19"/>
  <c r="K9" i="19"/>
  <c r="J9" i="19"/>
  <c r="F9" i="19"/>
  <c r="C9" i="19"/>
  <c r="AE8" i="19"/>
  <c r="AD8" i="19"/>
  <c r="AC8" i="19"/>
  <c r="AB8" i="19"/>
  <c r="AA8" i="19"/>
  <c r="Z8" i="19"/>
  <c r="Y8" i="19"/>
  <c r="X8" i="19"/>
  <c r="W8" i="19"/>
  <c r="V8" i="19"/>
  <c r="U8" i="19"/>
  <c r="T8" i="19"/>
  <c r="S8" i="19"/>
  <c r="R8" i="19"/>
  <c r="Q8" i="19"/>
  <c r="P8" i="19"/>
  <c r="O8" i="19"/>
  <c r="N8" i="19"/>
  <c r="M8" i="19"/>
  <c r="L8" i="19"/>
  <c r="K8" i="19"/>
  <c r="J8" i="19"/>
  <c r="F8" i="19"/>
  <c r="C8" i="19"/>
  <c r="AE7" i="19"/>
  <c r="AD7" i="19"/>
  <c r="AC7" i="19"/>
  <c r="AB7" i="19"/>
  <c r="AA7" i="19"/>
  <c r="Z7" i="19"/>
  <c r="Y7" i="19"/>
  <c r="X7" i="19"/>
  <c r="W7" i="19"/>
  <c r="V7" i="19"/>
  <c r="U7" i="19"/>
  <c r="T7" i="19"/>
  <c r="S7" i="19"/>
  <c r="R7" i="19"/>
  <c r="Q7" i="19"/>
  <c r="P7" i="19"/>
  <c r="O7" i="19"/>
  <c r="N7" i="19"/>
  <c r="M7" i="19"/>
  <c r="L7" i="19"/>
  <c r="K7" i="19"/>
  <c r="J7" i="19"/>
  <c r="F7" i="19"/>
  <c r="C7" i="19"/>
  <c r="AE6" i="19"/>
  <c r="AD6" i="19"/>
  <c r="AC6" i="19"/>
  <c r="AB6" i="19"/>
  <c r="AA6" i="19"/>
  <c r="Z6" i="19"/>
  <c r="Y6" i="19"/>
  <c r="X6" i="19"/>
  <c r="W6" i="19"/>
  <c r="V6" i="19"/>
  <c r="U6" i="19"/>
  <c r="T6" i="19"/>
  <c r="S6" i="19"/>
  <c r="R6" i="19"/>
  <c r="Q6" i="19"/>
  <c r="P6" i="19"/>
  <c r="O6" i="19"/>
  <c r="N6" i="19"/>
  <c r="M6" i="19"/>
  <c r="L6" i="19"/>
  <c r="K6" i="19"/>
  <c r="J6" i="19"/>
  <c r="F6" i="19"/>
  <c r="C6" i="19"/>
  <c r="AE5" i="19"/>
  <c r="AD5" i="19"/>
  <c r="AC5" i="19"/>
  <c r="AB5" i="19"/>
  <c r="AA5" i="19"/>
  <c r="Z5" i="19"/>
  <c r="Y5" i="19"/>
  <c r="X5" i="19"/>
  <c r="W5" i="19"/>
  <c r="V5" i="19"/>
  <c r="U5" i="19"/>
  <c r="T5" i="19"/>
  <c r="S5" i="19"/>
  <c r="R5" i="19"/>
  <c r="Q5" i="19"/>
  <c r="P5" i="19"/>
  <c r="O5" i="19"/>
  <c r="N5" i="19"/>
  <c r="M5" i="19"/>
  <c r="L5" i="19"/>
  <c r="K5" i="19"/>
  <c r="J5" i="19"/>
  <c r="F5" i="19"/>
  <c r="C5" i="19"/>
  <c r="AE4" i="19"/>
  <c r="AD4" i="19"/>
  <c r="AC4" i="19"/>
  <c r="AB4" i="19"/>
  <c r="AA4" i="19"/>
  <c r="Z4" i="19"/>
  <c r="Y4" i="19"/>
  <c r="X4" i="19"/>
  <c r="W4" i="19"/>
  <c r="V4" i="19"/>
  <c r="U4" i="19"/>
  <c r="T4" i="19"/>
  <c r="S4" i="19"/>
  <c r="R4" i="19"/>
  <c r="Q4" i="19"/>
  <c r="P4" i="19"/>
  <c r="O4" i="19"/>
  <c r="N4" i="19"/>
  <c r="M4" i="19"/>
  <c r="L4" i="19"/>
  <c r="K4" i="19"/>
  <c r="J4" i="19"/>
  <c r="F4" i="19"/>
  <c r="C4" i="19"/>
  <c r="AE3" i="19"/>
  <c r="AD3" i="19"/>
  <c r="AC3" i="19"/>
  <c r="AB3" i="19"/>
  <c r="AA3" i="19"/>
  <c r="Z3" i="19"/>
  <c r="Y3" i="19"/>
  <c r="X3" i="19"/>
  <c r="W3" i="19"/>
  <c r="V3" i="19"/>
  <c r="U3" i="19"/>
  <c r="T3" i="19"/>
  <c r="S3" i="19"/>
  <c r="R3" i="19"/>
  <c r="Q3" i="19"/>
  <c r="P3" i="19"/>
  <c r="O3" i="19"/>
  <c r="N3" i="19"/>
  <c r="M3" i="19"/>
  <c r="L3" i="19"/>
  <c r="K3" i="19"/>
  <c r="J3" i="19"/>
  <c r="F3" i="19"/>
  <c r="C3" i="19"/>
  <c r="AT2" i="19"/>
  <c r="AO2" i="19"/>
  <c r="AN2" i="19"/>
  <c r="AM2" i="19"/>
  <c r="AL2" i="19"/>
  <c r="AK2" i="19"/>
  <c r="AJ2" i="19"/>
  <c r="AI2" i="19"/>
  <c r="AH2" i="19"/>
  <c r="AG2" i="19"/>
  <c r="AE2" i="19"/>
  <c r="AD2" i="19"/>
  <c r="AC2" i="19"/>
  <c r="AB2" i="19"/>
  <c r="AA2" i="19"/>
  <c r="Z2" i="19"/>
  <c r="Y2" i="19"/>
  <c r="X2" i="19"/>
  <c r="W2" i="19"/>
  <c r="V2" i="19"/>
  <c r="U2" i="19"/>
  <c r="T2" i="19"/>
  <c r="S2" i="19"/>
  <c r="R2" i="19"/>
  <c r="Q2" i="19"/>
  <c r="P2" i="19"/>
  <c r="O2" i="19"/>
  <c r="N2" i="19"/>
  <c r="M2" i="19"/>
  <c r="L2" i="19"/>
  <c r="K2" i="19"/>
  <c r="J2" i="19"/>
  <c r="F2" i="19"/>
  <c r="C2" i="19"/>
</calcChain>
</file>

<file path=xl/sharedStrings.xml><?xml version="1.0" encoding="utf-8"?>
<sst xmlns="http://schemas.openxmlformats.org/spreadsheetml/2006/main" count="473" uniqueCount="68">
  <si>
    <t>Process no.</t>
  </si>
  <si>
    <t>Date</t>
  </si>
  <si>
    <t>Week</t>
  </si>
  <si>
    <t>Available Hrs</t>
  </si>
  <si>
    <t>Value Added Minutes
(Meeting)</t>
  </si>
  <si>
    <t>Value Added Hrs 
(Meeting)</t>
  </si>
  <si>
    <t>Process</t>
  </si>
  <si>
    <t>Npoints</t>
  </si>
  <si>
    <t>Counts as per 
"Tator Counter Tool"</t>
  </si>
  <si>
    <t>Actual Hrs</t>
  </si>
  <si>
    <t>Target Npoints for 100%</t>
  </si>
  <si>
    <t>Achieved Npoints for 100%</t>
  </si>
  <si>
    <t xml:space="preserve">Variance </t>
  </si>
  <si>
    <t>Counts 
To be achieved for 100%/day</t>
  </si>
  <si>
    <t>Target Npoints for 110%</t>
  </si>
  <si>
    <t>Achieved Npoints for 110%</t>
  </si>
  <si>
    <t>Counts 
To be achieved 110%/day</t>
  </si>
  <si>
    <t>Target for 120%</t>
  </si>
  <si>
    <t>Achieved Npoints for 120%</t>
  </si>
  <si>
    <t>Counts 
To be achieved 120%/day</t>
  </si>
  <si>
    <t>Counts 
To be achieved for 120%/day</t>
  </si>
  <si>
    <t xml:space="preserve">Target Npoints </t>
  </si>
  <si>
    <t>Total Achieved N points</t>
  </si>
  <si>
    <t>Prod% /day</t>
  </si>
  <si>
    <t>To achieve Npoints for the week</t>
  </si>
  <si>
    <t>Achieved Npoints for the week</t>
  </si>
  <si>
    <t>Prod%/ week</t>
  </si>
  <si>
    <t>OT</t>
  </si>
  <si>
    <t xml:space="preserve">Numbers, Target </t>
  </si>
  <si>
    <t>Number Achieved</t>
  </si>
  <si>
    <t>Target N points for 120%</t>
  </si>
  <si>
    <t>Sum of column AB for 120%</t>
  </si>
  <si>
    <t>MTD Target Npoints</t>
  </si>
  <si>
    <t>MTD Achieved Npoints</t>
  </si>
  <si>
    <t>Prod%</t>
  </si>
  <si>
    <t>To achieve Npoint counts for 120%</t>
  </si>
  <si>
    <t>Counts for process wise</t>
  </si>
  <si>
    <t>Npoint to achieve MTD</t>
  </si>
  <si>
    <t>To achieve/day</t>
  </si>
  <si>
    <t>Endpoint</t>
  </si>
  <si>
    <t>FR</t>
  </si>
  <si>
    <t>Pengai &amp; Pandai</t>
  </si>
  <si>
    <t>FA</t>
  </si>
  <si>
    <t>Month</t>
  </si>
  <si>
    <t>March</t>
  </si>
  <si>
    <t>April</t>
  </si>
  <si>
    <t>May</t>
  </si>
  <si>
    <t>June</t>
  </si>
  <si>
    <t>July</t>
  </si>
  <si>
    <t>Sum of column AI for 120%</t>
  </si>
  <si>
    <t>Target Npoints</t>
  </si>
  <si>
    <t>Npoints to achieve to reach 100%</t>
  </si>
  <si>
    <t>Npoints to achieve to reach 120%</t>
  </si>
  <si>
    <t xml:space="preserve"> Total Npoints Achieved</t>
  </si>
  <si>
    <t>Prod% for the month</t>
  </si>
  <si>
    <t>February</t>
  </si>
  <si>
    <t>Grand Total</t>
  </si>
  <si>
    <t>Sum of Target Npoints</t>
  </si>
  <si>
    <t>Sum of Npoints to achieve to reach 100%</t>
  </si>
  <si>
    <t>Prod% for the month:</t>
  </si>
  <si>
    <t>Sum of  Total Npoints Achieved</t>
  </si>
  <si>
    <t>Month 2021</t>
  </si>
  <si>
    <t>Row Labels</t>
  </si>
  <si>
    <t>Prod% expectation</t>
  </si>
  <si>
    <t>Prod% Expected:</t>
  </si>
  <si>
    <t>Prod% expectation:</t>
  </si>
  <si>
    <t>Sum of Npoints to achieve to reach 120%</t>
  </si>
  <si>
    <t>Npoints to Achieve 120%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</si>
</sst>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Green]General;[Red]\-General;0\ "/>
  </numFmts>
  <fonts count="13" x14ac:knownFonts="1">
    <font>
      <sz val="11"/>
      <color theme="1"/>
      <name val="Calibri"/>
      <family val="2"/>
      <scheme val="minor"/>
    </font>
    <font>
      <sz val="11"/>
      <color rgb="FF006100"/>
      <name val="Calibri"/>
      <family val="2"/>
      <scheme val="minor"/>
    </font>
    <font>
      <b/>
      <sz val="11"/>
      <color theme="0"/>
      <name val="Calibri"/>
      <family val="2"/>
      <scheme val="minor"/>
    </font>
    <font>
      <sz val="11"/>
      <color rgb="FF9C6500"/>
      <name val="Calibri"/>
      <family val="2"/>
      <scheme val="minor"/>
    </font>
    <font>
      <sz val="11"/>
      <color theme="1"/>
      <name val="Calibri"/>
      <family val="2"/>
      <scheme val="minor"/>
    </font>
    <font>
      <sz val="11"/>
      <color theme="9" tint="-0.499984740745262"/>
      <name val="Calibri"/>
      <family val="2"/>
      <scheme val="minor"/>
    </font>
    <font>
      <sz val="11"/>
      <color theme="9"/>
      <name val="Calibri"/>
      <family val="2"/>
      <scheme val="minor"/>
    </font>
    <font>
      <b/>
      <sz val="11"/>
      <name val="Calibri"/>
      <family val="2"/>
      <scheme val="minor"/>
    </font>
    <font>
      <u/>
      <sz val="11"/>
      <color theme="10"/>
      <name val="Calibri"/>
      <family val="2"/>
      <scheme val="minor"/>
    </font>
    <font>
      <sz val="11"/>
      <color theme="1"/>
      <name val="Times New Roman"/>
      <family val="1"/>
    </font>
    <font>
      <b/>
      <sz val="11"/>
      <color theme="1"/>
      <name val="Times New Roman"/>
      <family val="1"/>
    </font>
    <font>
      <sz val="11"/>
      <color theme="0"/>
      <name val="Calibri"/>
      <family val="2"/>
      <scheme val="minor"/>
    </font>
    <font>
      <b/>
      <sz val="14"/>
      <color theme="1"/>
      <name val="Calibri"/>
      <family val="2"/>
      <scheme val="minor"/>
    </font>
  </fonts>
  <fills count="10">
    <fill>
      <patternFill patternType="none"/>
    </fill>
    <fill>
      <patternFill patternType="gray125"/>
    </fill>
    <fill>
      <patternFill patternType="solid">
        <fgColor rgb="FFC6EFCE"/>
      </patternFill>
    </fill>
    <fill>
      <patternFill patternType="solid">
        <fgColor theme="1"/>
        <bgColor indexed="64"/>
      </patternFill>
    </fill>
    <fill>
      <patternFill patternType="solid">
        <fgColor rgb="FFFFEB9C"/>
      </patternFill>
    </fill>
    <fill>
      <patternFill patternType="solid">
        <fgColor rgb="FF92D050"/>
        <bgColor indexed="64"/>
      </patternFill>
    </fill>
    <fill>
      <patternFill patternType="solid">
        <fgColor theme="9" tint="-0.499984740745262"/>
        <bgColor indexed="64"/>
      </patternFill>
    </fill>
    <fill>
      <patternFill patternType="solid">
        <fgColor theme="0"/>
        <bgColor indexed="64"/>
      </patternFill>
    </fill>
    <fill>
      <patternFill patternType="solid">
        <fgColor rgb="FFFF0000"/>
        <bgColor indexed="64"/>
      </patternFill>
    </fill>
    <fill>
      <patternFill patternType="solid">
        <fgColor rgb="FF00B05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theme="0"/>
      </left>
      <right/>
      <top/>
      <bottom/>
      <diagonal/>
    </border>
    <border>
      <left style="thin">
        <color indexed="64"/>
      </left>
      <right style="thin">
        <color indexed="64"/>
      </right>
      <top/>
      <bottom style="thin">
        <color indexed="64"/>
      </bottom>
      <diagonal/>
    </border>
    <border>
      <left style="medium">
        <color theme="0"/>
      </left>
      <right style="thin">
        <color theme="0"/>
      </right>
      <top style="medium">
        <color theme="0"/>
      </top>
      <bottom style="medium">
        <color theme="0"/>
      </bottom>
      <diagonal/>
    </border>
    <border>
      <left style="thin">
        <color theme="0"/>
      </left>
      <right style="thin">
        <color theme="0"/>
      </right>
      <top style="medium">
        <color theme="0"/>
      </top>
      <bottom style="medium">
        <color theme="0"/>
      </bottom>
      <diagonal/>
    </border>
    <border>
      <left style="thin">
        <color theme="0"/>
      </left>
      <right style="medium">
        <color theme="0"/>
      </right>
      <top style="medium">
        <color theme="0"/>
      </top>
      <bottom style="medium">
        <color theme="0"/>
      </bottom>
      <diagonal/>
    </border>
    <border>
      <left style="medium">
        <color indexed="64"/>
      </left>
      <right style="medium">
        <color indexed="64"/>
      </right>
      <top style="medium">
        <color indexed="64"/>
      </top>
      <bottom style="medium">
        <color indexed="64"/>
      </bottom>
      <diagonal/>
    </border>
    <border>
      <left/>
      <right style="medium">
        <color theme="0"/>
      </right>
      <top/>
      <bottom/>
      <diagonal/>
    </border>
    <border>
      <left style="medium">
        <color theme="0"/>
      </left>
      <right style="thin">
        <color theme="0"/>
      </right>
      <top style="medium">
        <color theme="0"/>
      </top>
      <bottom/>
      <diagonal/>
    </border>
    <border>
      <left style="thin">
        <color theme="0"/>
      </left>
      <right style="thin">
        <color theme="0"/>
      </right>
      <top style="medium">
        <color theme="0"/>
      </top>
      <bottom/>
      <diagonal/>
    </border>
    <border>
      <left style="thin">
        <color theme="0"/>
      </left>
      <right style="medium">
        <color theme="0"/>
      </right>
      <top style="medium">
        <color theme="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thick">
        <color indexed="64"/>
      </left>
      <right style="thick">
        <color indexed="64"/>
      </right>
      <top style="thick">
        <color indexed="64"/>
      </top>
      <bottom style="thick">
        <color indexed="64"/>
      </bottom>
      <diagonal/>
    </border>
  </borders>
  <cellStyleXfs count="5">
    <xf numFmtId="0" fontId="0" fillId="0" borderId="0"/>
    <xf numFmtId="0" fontId="1" fillId="2" borderId="0" applyNumberFormat="0" applyBorder="0" applyAlignment="0" applyProtection="0"/>
    <xf numFmtId="0" fontId="3" fillId="4" borderId="0" applyNumberFormat="0" applyBorder="0" applyAlignment="0" applyProtection="0"/>
    <xf numFmtId="9" fontId="4" fillId="0" borderId="0" applyFont="0" applyFill="0" applyBorder="0" applyAlignment="0" applyProtection="0"/>
    <xf numFmtId="0" fontId="8" fillId="0" borderId="0" applyNumberFormat="0" applyFill="0" applyBorder="0" applyAlignment="0" applyProtection="0"/>
  </cellStyleXfs>
  <cellXfs count="78">
    <xf numFmtId="0" fontId="0" fillId="0" borderId="0" xfId="0"/>
    <xf numFmtId="0" fontId="1" fillId="2" borderId="1" xfId="1" applyBorder="1" applyAlignment="1">
      <alignment horizontal="center" wrapText="1"/>
    </xf>
    <xf numFmtId="14" fontId="1" fillId="2" borderId="1" xfId="1" applyNumberFormat="1" applyBorder="1" applyAlignment="1">
      <alignment horizontal="center" wrapText="1"/>
    </xf>
    <xf numFmtId="0" fontId="3" fillId="4" borderId="1" xfId="2" applyBorder="1" applyAlignment="1">
      <alignment horizontal="center" wrapText="1"/>
    </xf>
    <xf numFmtId="0" fontId="2" fillId="3" borderId="2" xfId="0" applyFont="1" applyFill="1" applyBorder="1" applyAlignment="1">
      <alignment horizontal="center" wrapText="1"/>
    </xf>
    <xf numFmtId="1" fontId="5" fillId="4" borderId="1" xfId="2" applyNumberFormat="1" applyFont="1" applyBorder="1" applyAlignment="1">
      <alignment horizontal="center" wrapText="1"/>
    </xf>
    <xf numFmtId="1" fontId="6" fillId="4" borderId="1" xfId="2" applyNumberFormat="1" applyFont="1" applyBorder="1" applyAlignment="1">
      <alignment horizontal="center" wrapText="1"/>
    </xf>
    <xf numFmtId="0" fontId="0" fillId="0" borderId="1" xfId="0" applyBorder="1"/>
    <xf numFmtId="1" fontId="3" fillId="4" borderId="1" xfId="2" applyNumberFormat="1" applyBorder="1"/>
    <xf numFmtId="0" fontId="3" fillId="4" borderId="1" xfId="2" applyBorder="1"/>
    <xf numFmtId="0" fontId="2" fillId="3" borderId="0" xfId="0" applyFont="1" applyFill="1" applyAlignment="1">
      <alignment horizontal="center" wrapText="1"/>
    </xf>
    <xf numFmtId="0" fontId="1" fillId="2" borderId="0" xfId="1"/>
    <xf numFmtId="0" fontId="3" fillId="4" borderId="0" xfId="2"/>
    <xf numFmtId="0" fontId="1" fillId="2" borderId="3" xfId="1" applyBorder="1" applyAlignment="1">
      <alignment horizontal="center" wrapText="1"/>
    </xf>
    <xf numFmtId="14" fontId="1" fillId="2" borderId="3" xfId="1" applyNumberFormat="1" applyBorder="1" applyAlignment="1">
      <alignment horizontal="center" wrapText="1"/>
    </xf>
    <xf numFmtId="0" fontId="3" fillId="4" borderId="3" xfId="2" applyBorder="1" applyAlignment="1">
      <alignment horizontal="center" wrapText="1"/>
    </xf>
    <xf numFmtId="1" fontId="6" fillId="4" borderId="3" xfId="2" applyNumberFormat="1" applyFont="1" applyBorder="1" applyAlignment="1">
      <alignment horizontal="center" wrapText="1"/>
    </xf>
    <xf numFmtId="1" fontId="5" fillId="4" borderId="3" xfId="2" applyNumberFormat="1" applyFont="1" applyBorder="1" applyAlignment="1">
      <alignment horizontal="center" wrapText="1"/>
    </xf>
    <xf numFmtId="0" fontId="2" fillId="3" borderId="4" xfId="0" applyFont="1" applyFill="1" applyBorder="1" applyAlignment="1">
      <alignment horizontal="center" wrapText="1"/>
    </xf>
    <xf numFmtId="14" fontId="2" fillId="3" borderId="5" xfId="0" applyNumberFormat="1" applyFont="1" applyFill="1" applyBorder="1" applyAlignment="1">
      <alignment horizontal="center" wrapText="1"/>
    </xf>
    <xf numFmtId="0" fontId="2" fillId="3" borderId="5" xfId="0" applyFont="1" applyFill="1" applyBorder="1" applyAlignment="1">
      <alignment horizontal="center" wrapText="1"/>
    </xf>
    <xf numFmtId="0" fontId="2" fillId="6" borderId="5" xfId="0" applyFont="1" applyFill="1" applyBorder="1" applyAlignment="1">
      <alignment horizontal="center" wrapText="1"/>
    </xf>
    <xf numFmtId="9" fontId="2" fillId="3" borderId="6" xfId="3" applyFont="1" applyFill="1" applyBorder="1" applyAlignment="1">
      <alignment horizontal="center" wrapText="1"/>
    </xf>
    <xf numFmtId="9" fontId="3" fillId="4" borderId="1" xfId="3" applyFont="1" applyFill="1" applyBorder="1"/>
    <xf numFmtId="0" fontId="7" fillId="7" borderId="7" xfId="0" applyFont="1" applyFill="1" applyBorder="1" applyAlignment="1">
      <alignment horizontal="center" wrapText="1"/>
    </xf>
    <xf numFmtId="0" fontId="2" fillId="8" borderId="5" xfId="0" applyFont="1" applyFill="1" applyBorder="1" applyAlignment="1">
      <alignment horizontal="center" wrapText="1"/>
    </xf>
    <xf numFmtId="0" fontId="0" fillId="8" borderId="1" xfId="0" applyFill="1" applyBorder="1"/>
    <xf numFmtId="0" fontId="0" fillId="8" borderId="0" xfId="0" applyFill="1"/>
    <xf numFmtId="0" fontId="8" fillId="0" borderId="0" xfId="4"/>
    <xf numFmtId="0" fontId="7" fillId="5" borderId="5" xfId="0" applyFont="1" applyFill="1" applyBorder="1" applyAlignment="1">
      <alignment horizontal="center" wrapText="1"/>
    </xf>
    <xf numFmtId="1" fontId="7" fillId="5" borderId="3" xfId="2" applyNumberFormat="1" applyFont="1" applyFill="1" applyBorder="1" applyAlignment="1">
      <alignment horizontal="center" wrapText="1"/>
    </xf>
    <xf numFmtId="0" fontId="7" fillId="9" borderId="5" xfId="0" applyFont="1" applyFill="1" applyBorder="1" applyAlignment="1">
      <alignment horizontal="center" wrapText="1"/>
    </xf>
    <xf numFmtId="1" fontId="7" fillId="9" borderId="3" xfId="2" applyNumberFormat="1" applyFont="1" applyFill="1" applyBorder="1" applyAlignment="1">
      <alignment horizontal="center" wrapText="1"/>
    </xf>
    <xf numFmtId="9" fontId="3" fillId="4" borderId="1" xfId="2" applyNumberFormat="1" applyBorder="1"/>
    <xf numFmtId="9" fontId="2" fillId="3" borderId="8" xfId="3" applyFont="1" applyFill="1" applyBorder="1" applyAlignment="1">
      <alignment horizontal="center" wrapText="1"/>
    </xf>
    <xf numFmtId="1" fontId="7" fillId="5" borderId="1" xfId="2" applyNumberFormat="1" applyFont="1" applyFill="1" applyBorder="1" applyAlignment="1">
      <alignment horizontal="center" wrapText="1"/>
    </xf>
    <xf numFmtId="1" fontId="7" fillId="9" borderId="1" xfId="2" applyNumberFormat="1" applyFont="1" applyFill="1" applyBorder="1" applyAlignment="1">
      <alignment horizontal="center" wrapText="1"/>
    </xf>
    <xf numFmtId="14" fontId="1" fillId="2" borderId="1" xfId="1" applyNumberFormat="1" applyBorder="1"/>
    <xf numFmtId="0" fontId="2" fillId="3" borderId="9" xfId="0" applyFont="1" applyFill="1" applyBorder="1" applyAlignment="1">
      <alignment horizontal="center" wrapText="1"/>
    </xf>
    <xf numFmtId="14" fontId="2" fillId="3" borderId="10" xfId="0" applyNumberFormat="1" applyFont="1" applyFill="1" applyBorder="1" applyAlignment="1">
      <alignment horizontal="center" wrapText="1"/>
    </xf>
    <xf numFmtId="0" fontId="2" fillId="3" borderId="10" xfId="0" applyFont="1" applyFill="1" applyBorder="1" applyAlignment="1">
      <alignment horizontal="center" wrapText="1"/>
    </xf>
    <xf numFmtId="0" fontId="2" fillId="8" borderId="10" xfId="0" applyFont="1" applyFill="1" applyBorder="1" applyAlignment="1">
      <alignment horizontal="center" wrapText="1"/>
    </xf>
    <xf numFmtId="0" fontId="7" fillId="5" borderId="10" xfId="0" applyFont="1" applyFill="1" applyBorder="1" applyAlignment="1">
      <alignment horizontal="center" wrapText="1"/>
    </xf>
    <xf numFmtId="0" fontId="2" fillId="6" borderId="10" xfId="0" applyFont="1" applyFill="1" applyBorder="1" applyAlignment="1">
      <alignment horizontal="center" wrapText="1"/>
    </xf>
    <xf numFmtId="0" fontId="7" fillId="9" borderId="10" xfId="0" applyFont="1" applyFill="1" applyBorder="1" applyAlignment="1">
      <alignment horizontal="center" wrapText="1"/>
    </xf>
    <xf numFmtId="9" fontId="2" fillId="3" borderId="11" xfId="3" applyFont="1" applyFill="1" applyBorder="1" applyAlignment="1">
      <alignment horizontal="center" wrapText="1"/>
    </xf>
    <xf numFmtId="10" fontId="0" fillId="0" borderId="0" xfId="0" applyNumberFormat="1"/>
    <xf numFmtId="18" fontId="0" fillId="0" borderId="0" xfId="0" applyNumberFormat="1"/>
    <xf numFmtId="0" fontId="0" fillId="0" borderId="12" xfId="0" applyBorder="1"/>
    <xf numFmtId="0" fontId="3" fillId="4" borderId="13" xfId="2" applyBorder="1" applyAlignment="1">
      <alignment horizontal="center" wrapText="1"/>
    </xf>
    <xf numFmtId="0" fontId="9" fillId="0" borderId="1" xfId="0" applyFont="1" applyBorder="1" applyAlignment="1">
      <alignment horizontal="center" vertical="center"/>
    </xf>
    <xf numFmtId="1" fontId="9" fillId="0" borderId="1" xfId="0" applyNumberFormat="1" applyFont="1" applyBorder="1" applyAlignment="1">
      <alignment horizontal="center" vertical="center"/>
    </xf>
    <xf numFmtId="2" fontId="9" fillId="0" borderId="1" xfId="3" applyNumberFormat="1" applyFont="1" applyBorder="1" applyAlignment="1">
      <alignment horizontal="center" vertical="center"/>
    </xf>
    <xf numFmtId="9" fontId="9" fillId="0" borderId="1" xfId="3" applyFont="1" applyBorder="1" applyAlignment="1">
      <alignment horizontal="center" vertical="center"/>
    </xf>
    <xf numFmtId="0" fontId="10" fillId="0" borderId="1" xfId="0" applyFont="1" applyBorder="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9" fontId="0" fillId="0" borderId="0" xfId="0" applyNumberFormat="1"/>
    <xf numFmtId="0" fontId="11" fillId="7" borderId="0" xfId="0" applyFont="1" applyFill="1"/>
    <xf numFmtId="0" fontId="0" fillId="0" borderId="0" xfId="0" applyBorder="1"/>
    <xf numFmtId="9" fontId="0" fillId="0" borderId="15" xfId="0" applyNumberFormat="1" applyBorder="1" applyAlignment="1">
      <alignment horizontal="center" vertical="center"/>
    </xf>
    <xf numFmtId="9" fontId="0" fillId="0" borderId="16" xfId="0" applyNumberFormat="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7" xfId="0" applyBorder="1" applyAlignment="1">
      <alignment horizontal="center" vertical="center"/>
    </xf>
    <xf numFmtId="2" fontId="0" fillId="0" borderId="18" xfId="0" applyNumberFormat="1" applyBorder="1" applyAlignment="1">
      <alignment horizontal="center" vertical="center"/>
    </xf>
    <xf numFmtId="2" fontId="0" fillId="0" borderId="19" xfId="0" applyNumberFormat="1" applyBorder="1" applyAlignment="1">
      <alignment horizontal="center" vertical="center"/>
    </xf>
    <xf numFmtId="0" fontId="0" fillId="0" borderId="7" xfId="0" pivotButton="1" applyBorder="1" applyAlignment="1">
      <alignment horizontal="center" vertical="center" wrapText="1"/>
    </xf>
    <xf numFmtId="0" fontId="0" fillId="0" borderId="7" xfId="0" applyBorder="1" applyAlignment="1">
      <alignment horizontal="center" vertical="center" wrapText="1"/>
    </xf>
    <xf numFmtId="0" fontId="0" fillId="0" borderId="20" xfId="0" applyBorder="1" applyAlignment="1">
      <alignment horizontal="center" vertical="center" wrapText="1"/>
    </xf>
    <xf numFmtId="0" fontId="12" fillId="0" borderId="21" xfId="0" applyFont="1" applyBorder="1" applyAlignment="1">
      <alignment horizontal="center" vertical="center" wrapText="1"/>
    </xf>
    <xf numFmtId="165" fontId="12" fillId="0" borderId="21" xfId="0" applyNumberFormat="1" applyFont="1" applyBorder="1" applyAlignment="1">
      <alignment horizontal="center" vertical="center"/>
    </xf>
    <xf numFmtId="9" fontId="0" fillId="0" borderId="14" xfId="0" applyNumberFormat="1" applyBorder="1" applyAlignment="1">
      <alignment horizontal="center" vertical="center"/>
    </xf>
    <xf numFmtId="2" fontId="0" fillId="0" borderId="17" xfId="0" applyNumberFormat="1" applyBorder="1" applyAlignment="1">
      <alignment horizontal="center" vertical="center"/>
    </xf>
    <xf numFmtId="2" fontId="0" fillId="0" borderId="14" xfId="0" applyNumberFormat="1" applyBorder="1" applyAlignment="1">
      <alignment horizontal="center" vertical="center"/>
    </xf>
    <xf numFmtId="2" fontId="0" fillId="0" borderId="15" xfId="0" applyNumberFormat="1" applyBorder="1" applyAlignment="1">
      <alignment horizontal="center" vertical="center"/>
    </xf>
    <xf numFmtId="2" fontId="0" fillId="0" borderId="16" xfId="0" applyNumberFormat="1" applyBorder="1" applyAlignment="1">
      <alignment horizontal="center" vertical="center"/>
    </xf>
  </cellXfs>
  <cellStyles count="5">
    <cellStyle name="Good" xfId="1" builtinId="26"/>
    <cellStyle name="Hyperlink" xfId="4" builtinId="8"/>
    <cellStyle name="Neutral" xfId="2" builtinId="28"/>
    <cellStyle name="Normal" xfId="0" builtinId="0"/>
    <cellStyle name="Percent" xfId="3" builtinId="5"/>
  </cellStyles>
  <dxfs count="73">
    <dxf>
      <border>
        <left style="thick">
          <color indexed="64"/>
        </left>
        <right style="thick">
          <color indexed="64"/>
        </right>
        <top style="thick">
          <color indexed="64"/>
        </top>
        <bottom style="thick">
          <color indexed="64"/>
        </bottom>
        <vertical style="thick">
          <color indexed="64"/>
        </vertical>
        <horizontal style="thick">
          <color indexed="64"/>
        </horizontal>
      </border>
    </dxf>
    <dxf>
      <numFmt numFmtId="165" formatCode="[Green]General;[Red]\-General;0\ "/>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numFmt numFmtId="2" formatCode="0.00"/>
    </dxf>
    <dxf>
      <fill>
        <patternFill patternType="solid">
          <bgColor theme="0"/>
        </patternFill>
      </fill>
    </dxf>
    <dxf>
      <font>
        <color theme="0"/>
      </font>
    </dxf>
    <dxf>
      <border>
        <left style="medium">
          <color indexed="64"/>
        </left>
        <right style="medium">
          <color indexed="64"/>
        </right>
        <top style="medium">
          <color indexed="64"/>
        </top>
        <bottom style="medium">
          <color indexed="64"/>
        </bottom>
      </border>
    </dxf>
    <dxf>
      <alignment vertical="center" readingOrder="0"/>
    </dxf>
    <dxf>
      <alignment horizontal="center" readingOrder="0"/>
    </dxf>
    <dxf>
      <border>
        <left/>
        <right/>
        <top/>
        <bottom/>
      </border>
    </dxf>
    <dxf>
      <font>
        <b/>
      </font>
    </dxf>
    <dxf>
      <font>
        <sz val="18"/>
      </font>
    </dxf>
    <dxf>
      <numFmt numFmtId="165" formatCode="[Green]General;[Red]\-General;0\ "/>
    </dxf>
    <dxf>
      <border>
        <left style="medium">
          <color indexed="64"/>
        </left>
        <right style="medium">
          <color indexed="64"/>
        </right>
        <top style="medium">
          <color indexed="64"/>
        </top>
        <bottom style="medium">
          <color indexed="64"/>
        </bottom>
      </border>
    </dxf>
    <dxf>
      <font>
        <sz val="14"/>
      </font>
    </dxf>
    <dxf>
      <alignment wrapText="1" readingOrder="0"/>
    </dxf>
    <dxf>
      <alignment wrapText="1" readingOrder="0"/>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13" formatCode="0%"/>
    </dxf>
    <dxf>
      <numFmt numFmtId="2" formatCode="0.00"/>
    </dxf>
    <dxf>
      <numFmt numFmtId="2" formatCode="0.00"/>
    </dxf>
    <dxf>
      <numFmt numFmtId="13" formatCode="0%"/>
    </dxf>
    <dxf>
      <numFmt numFmtId="13" formatCode="0%"/>
    </dxf>
    <dxf>
      <numFmt numFmtId="13" formatCode="0%"/>
    </dxf>
    <dxf>
      <numFmt numFmtId="13" formatCode="0%"/>
    </dxf>
    <dxf>
      <numFmt numFmtId="2" formatCode="0.00"/>
    </dxf>
    <dxf>
      <numFmt numFmtId="2" formatCode="0.00"/>
    </dxf>
    <dxf>
      <numFmt numFmtId="2" formatCode="0.00"/>
    </dxf>
    <dxf>
      <numFmt numFmtId="13" formatCode="0%"/>
    </dxf>
    <dxf>
      <numFmt numFmtId="13" formatCode="0%"/>
    </dxf>
    <dxf>
      <numFmt numFmtId="2" formatCode="0.00"/>
    </dxf>
    <dxf>
      <numFmt numFmtId="2" formatCode="0.00"/>
    </dxf>
    <dxf>
      <font>
        <b/>
        <i val="0"/>
        <sz val="14"/>
      </font>
      <fill>
        <patternFill patternType="solid">
          <bgColor theme="0"/>
        </patternFill>
      </fill>
    </dxf>
    <dxf>
      <font>
        <b/>
        <i val="0"/>
        <sz val="12"/>
        <name val="Bell MT"/>
        <scheme val="none"/>
      </font>
      <fill>
        <patternFill>
          <bgColor theme="5" tint="-0.499984740745262"/>
        </patternFill>
      </fill>
      <border>
        <left style="thin">
          <color auto="1"/>
        </left>
        <right style="thin">
          <color auto="1"/>
        </right>
        <top style="thin">
          <color auto="1"/>
        </top>
        <bottom style="thin">
          <color auto="1"/>
        </bottom>
      </border>
    </dxf>
  </dxfs>
  <tableStyles count="2" defaultTableStyle="TableStyleMedium2" defaultPivotStyle="PivotStyleLight16">
    <tableStyle name="Slicer Style 1" pivot="0" table="0" count="1">
      <tableStyleElement type="wholeTable" dxfId="72"/>
    </tableStyle>
    <tableStyle name="Slicer Style 2" pivot="0" table="0" count="4">
      <tableStyleElement type="headerRow" dxfId="71"/>
    </tableStyle>
  </tableStyles>
  <extLst>
    <ext xmlns:x14="http://schemas.microsoft.com/office/spreadsheetml/2009/9/main" uri="{46F421CA-312F-682f-3DD2-61675219B42D}">
      <x14:dxfs count="3">
        <dxf>
          <fill>
            <patternFill>
              <bgColor theme="5" tint="0.79998168889431442"/>
            </patternFill>
          </fill>
        </dxf>
        <dxf>
          <fill>
            <patternFill>
              <bgColor theme="5" tint="0.39994506668294322"/>
            </patternFill>
          </fill>
        </dxf>
        <dxf>
          <fill>
            <patternFill>
              <bgColor theme="5" tint="0.7999816888943144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[Production+Calculator_riz (Recovered).xlsx]Sheet4!PivotTable4</c:name>
    <c:fmtId val="5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Individual</a:t>
            </a:r>
            <a:r>
              <a:rPr lang="en-US" baseline="0">
                <a:latin typeface="Times New Roman" panose="02020603050405020304" pitchFamily="18" charset="0"/>
                <a:cs typeface="Times New Roman" panose="02020603050405020304" pitchFamily="18" charset="0"/>
              </a:rPr>
              <a:t> </a:t>
            </a:r>
            <a:r>
              <a:rPr lang="en-US">
                <a:latin typeface="Times New Roman" panose="02020603050405020304" pitchFamily="18" charset="0"/>
                <a:cs typeface="Times New Roman" panose="02020603050405020304" pitchFamily="18" charset="0"/>
              </a:rPr>
              <a:t>Production Trend 2021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lumMod val="50000"/>
            </a:schemeClr>
          </a:solidFill>
          <a:ln>
            <a:noFill/>
          </a:ln>
          <a:effectLst/>
          <a:sp3d/>
        </c:spPr>
        <c:marker>
          <c:symbol val="none"/>
        </c:marker>
      </c:pivotFmt>
      <c:pivotFmt>
        <c:idx val="1"/>
        <c:spPr>
          <a:solidFill>
            <a:schemeClr val="accent2">
              <a:lumMod val="50000"/>
            </a:schemeClr>
          </a:solidFill>
          <a:ln>
            <a:noFill/>
          </a:ln>
          <a:effectLst/>
          <a:sp3d/>
        </c:spPr>
        <c:marker>
          <c:symbol val="none"/>
        </c:marker>
      </c:pivotFmt>
      <c:pivotFmt>
        <c:idx val="2"/>
        <c:spPr>
          <a:solidFill>
            <a:schemeClr val="accent2">
              <a:lumMod val="50000"/>
            </a:schemeClr>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Sheet4!$B$19</c:f>
              <c:strCache>
                <c:ptCount val="1"/>
                <c:pt idx="0">
                  <c:v>Total</c:v>
                </c:pt>
              </c:strCache>
            </c:strRef>
          </c:tx>
          <c:spPr>
            <a:solidFill>
              <a:schemeClr val="accent2">
                <a:lumMod val="50000"/>
              </a:schemeClr>
            </a:solidFill>
            <a:ln>
              <a:noFill/>
            </a:ln>
            <a:effectLst/>
            <a:sp3d/>
          </c:spPr>
          <c:invertIfNegative val="0"/>
          <c:cat>
            <c:strRef>
              <c:f>Sheet4!$A$20:$A$26</c:f>
              <c:strCache>
                <c:ptCount val="6"/>
                <c:pt idx="0">
                  <c:v>February</c:v>
                </c:pt>
                <c:pt idx="1">
                  <c:v>March</c:v>
                </c:pt>
                <c:pt idx="2">
                  <c:v>April</c:v>
                </c:pt>
                <c:pt idx="3">
                  <c:v>May</c:v>
                </c:pt>
                <c:pt idx="4">
                  <c:v>June</c:v>
                </c:pt>
                <c:pt idx="5">
                  <c:v>July</c:v>
                </c:pt>
              </c:strCache>
            </c:strRef>
          </c:cat>
          <c:val>
            <c:numRef>
              <c:f>Sheet4!$B$20:$B$26</c:f>
              <c:numCache>
                <c:formatCode>0%</c:formatCode>
                <c:ptCount val="6"/>
                <c:pt idx="0">
                  <c:v>1.2208075117370893</c:v>
                </c:pt>
                <c:pt idx="1">
                  <c:v>1.3082840326064518</c:v>
                </c:pt>
                <c:pt idx="2">
                  <c:v>1.1677852348993289</c:v>
                </c:pt>
                <c:pt idx="3">
                  <c:v>1.1853443177598373</c:v>
                </c:pt>
                <c:pt idx="4">
                  <c:v>1.0055852231536597</c:v>
                </c:pt>
                <c:pt idx="5">
                  <c:v>0.9947444171038583</c:v>
                </c:pt>
              </c:numCache>
            </c:numRef>
          </c:val>
        </c:ser>
        <c:dLbls>
          <c:showLegendKey val="0"/>
          <c:showVal val="0"/>
          <c:showCatName val="0"/>
          <c:showSerName val="0"/>
          <c:showPercent val="0"/>
          <c:showBubbleSize val="0"/>
        </c:dLbls>
        <c:gapWidth val="150"/>
        <c:shape val="box"/>
        <c:axId val="303746408"/>
        <c:axId val="256175808"/>
        <c:axId val="0"/>
      </c:bar3DChart>
      <c:catAx>
        <c:axId val="303746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56175808"/>
        <c:crosses val="autoZero"/>
        <c:auto val="1"/>
        <c:lblAlgn val="ctr"/>
        <c:lblOffset val="100"/>
        <c:noMultiLvlLbl val="0"/>
      </c:catAx>
      <c:valAx>
        <c:axId val="2561758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03746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[Production+Calculator_riz (Recovered).xlsx]Sheet4!PivotTable7</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solidFill>
              <a:schemeClr val="accent1">
                <a:shade val="50000"/>
              </a:schemeClr>
            </a:solidFill>
          </a:ln>
          <a:effectLst/>
        </c:spPr>
        <c:marker>
          <c:symbol val="none"/>
        </c:marker>
      </c:pivotFmt>
      <c:pivotFmt>
        <c:idx val="2"/>
        <c:spPr>
          <a:noFill/>
          <a:ln>
            <a:solidFill>
              <a:schemeClr val="accent1">
                <a:shade val="50000"/>
              </a:schemeClr>
            </a:solidFill>
          </a:ln>
          <a:effectLst/>
        </c:spPr>
      </c:pivotFmt>
      <c:pivotFmt>
        <c:idx val="3"/>
        <c:spPr>
          <a:solidFill>
            <a:schemeClr val="accent1"/>
          </a:solidFill>
          <a:ln>
            <a:solidFill>
              <a:schemeClr val="accent1">
                <a:shade val="50000"/>
              </a:schemeClr>
            </a:solidFill>
          </a:ln>
          <a:effectLst/>
        </c:spPr>
        <c:marker>
          <c:symbol val="none"/>
        </c:marker>
      </c:pivotFmt>
      <c:pivotFmt>
        <c:idx val="4"/>
        <c:spPr>
          <a:noFill/>
          <a:ln>
            <a:solidFill>
              <a:schemeClr val="accent1">
                <a:shade val="50000"/>
              </a:schemeClr>
            </a:solidFill>
          </a:ln>
          <a:effectLst/>
        </c:spPr>
      </c:pivotFmt>
      <c:pivotFmt>
        <c:idx val="5"/>
        <c:spPr>
          <a:solidFill>
            <a:schemeClr val="accent1"/>
          </a:solidFill>
          <a:ln>
            <a:noFill/>
          </a:ln>
          <a:effectLst/>
        </c:spPr>
        <c:marker>
          <c:symbol val="none"/>
        </c:marker>
      </c:pivotFmt>
      <c:pivotFmt>
        <c:idx val="6"/>
        <c:spPr>
          <a:solidFill>
            <a:schemeClr val="accent1"/>
          </a:solidFill>
          <a:ln>
            <a:solidFill>
              <a:schemeClr val="accent1">
                <a:shade val="50000"/>
              </a:schemeClr>
            </a:solidFill>
          </a:ln>
          <a:effectLst/>
        </c:spPr>
        <c:marker>
          <c:symbol val="none"/>
        </c:marker>
      </c:pivotFmt>
      <c:pivotFmt>
        <c:idx val="7"/>
        <c:spPr>
          <a:noFill/>
          <a:ln>
            <a:solidFill>
              <a:schemeClr val="accent1">
                <a:shade val="50000"/>
              </a:schemeClr>
            </a:solidFill>
          </a:ln>
          <a:effectLst/>
        </c:spPr>
      </c:pivotFmt>
      <c:pivotFmt>
        <c:idx val="8"/>
        <c:spPr>
          <a:solidFill>
            <a:schemeClr val="accent1"/>
          </a:solidFill>
          <a:ln>
            <a:noFill/>
          </a:ln>
          <a:effectLst/>
        </c:spPr>
        <c:marker>
          <c:symbol val="none"/>
        </c:marker>
      </c:pivotFmt>
      <c:pivotFmt>
        <c:idx val="9"/>
        <c:spPr>
          <a:solidFill>
            <a:schemeClr val="accent1"/>
          </a:solidFill>
          <a:ln>
            <a:solidFill>
              <a:schemeClr val="accent1">
                <a:shade val="50000"/>
              </a:schemeClr>
            </a:solidFill>
          </a:ln>
          <a:effectLst/>
        </c:spPr>
        <c:marker>
          <c:symbol val="none"/>
        </c:marker>
      </c:pivotFmt>
      <c:pivotFmt>
        <c:idx val="10"/>
        <c:spPr>
          <a:noFill/>
          <a:ln>
            <a:solidFill>
              <a:schemeClr val="accent1">
                <a:shade val="50000"/>
              </a:schemeClr>
            </a:solidFill>
          </a:ln>
          <a:effectLst/>
        </c:spPr>
      </c:pivotFmt>
      <c:pivotFmt>
        <c:idx val="11"/>
        <c:spPr>
          <a:solidFill>
            <a:schemeClr val="accent1"/>
          </a:solidFill>
          <a:ln>
            <a:noFill/>
          </a:ln>
          <a:effectLst/>
        </c:spPr>
        <c:marker>
          <c:symbol val="none"/>
        </c:marker>
      </c:pivotFmt>
      <c:pivotFmt>
        <c:idx val="12"/>
        <c:spPr>
          <a:solidFill>
            <a:schemeClr val="accent1"/>
          </a:solidFill>
          <a:ln>
            <a:solidFill>
              <a:schemeClr val="accent1">
                <a:shade val="50000"/>
              </a:schemeClr>
            </a:solidFill>
          </a:ln>
          <a:effectLst/>
        </c:spPr>
        <c:marker>
          <c:symbol val="none"/>
        </c:marker>
      </c:pivotFmt>
      <c:pivotFmt>
        <c:idx val="13"/>
        <c:spPr>
          <a:noFill/>
          <a:ln>
            <a:solidFill>
              <a:schemeClr val="accent1">
                <a:shade val="50000"/>
              </a:schemeClr>
            </a:solidFill>
          </a:ln>
          <a:effectLst/>
        </c:spPr>
      </c:pivotFmt>
      <c:pivotFmt>
        <c:idx val="14"/>
        <c:spPr>
          <a:solidFill>
            <a:schemeClr val="accent1"/>
          </a:solidFill>
          <a:ln>
            <a:noFill/>
          </a:ln>
          <a:effectLst/>
        </c:spPr>
        <c:marker>
          <c:symbol val="none"/>
        </c:marker>
      </c:pivotFmt>
      <c:pivotFmt>
        <c:idx val="15"/>
        <c:spPr>
          <a:solidFill>
            <a:schemeClr val="accent1"/>
          </a:solidFill>
          <a:ln>
            <a:solidFill>
              <a:schemeClr val="accent1">
                <a:shade val="50000"/>
              </a:schemeClr>
            </a:solidFill>
          </a:ln>
          <a:effectLst/>
        </c:spPr>
        <c:marker>
          <c:symbol val="none"/>
        </c:marker>
      </c:pivotFmt>
      <c:pivotFmt>
        <c:idx val="16"/>
        <c:spPr>
          <a:noFill/>
          <a:ln>
            <a:solidFill>
              <a:schemeClr val="accent1">
                <a:shade val="50000"/>
              </a:schemeClr>
            </a:solidFill>
          </a:ln>
          <a:effectLst/>
        </c:spPr>
      </c:pivotFmt>
      <c:pivotFmt>
        <c:idx val="17"/>
        <c:spPr>
          <a:solidFill>
            <a:schemeClr val="accent1"/>
          </a:solidFill>
          <a:ln>
            <a:noFill/>
          </a:ln>
          <a:effectLst/>
        </c:spPr>
        <c:marker>
          <c:symbol val="none"/>
        </c:marker>
      </c:pivotFmt>
      <c:pivotFmt>
        <c:idx val="18"/>
        <c:spPr>
          <a:solidFill>
            <a:schemeClr val="accent1"/>
          </a:solidFill>
          <a:ln>
            <a:solidFill>
              <a:schemeClr val="accent1">
                <a:shade val="50000"/>
              </a:schemeClr>
            </a:solidFill>
          </a:ln>
          <a:effectLst/>
        </c:spPr>
        <c:marker>
          <c:symbol val="none"/>
        </c:marker>
      </c:pivotFmt>
      <c:pivotFmt>
        <c:idx val="19"/>
        <c:spPr>
          <a:noFill/>
          <a:ln>
            <a:solidFill>
              <a:schemeClr val="accent1">
                <a:shade val="50000"/>
              </a:schemeClr>
            </a:solidFill>
          </a:ln>
          <a:effectLst/>
        </c:spPr>
      </c:pivotFmt>
      <c:pivotFmt>
        <c:idx val="20"/>
        <c:spPr>
          <a:solidFill>
            <a:schemeClr val="accent1"/>
          </a:solidFill>
          <a:ln>
            <a:noFill/>
          </a:ln>
          <a:effectLst/>
        </c:spPr>
        <c:marker>
          <c:symbol val="none"/>
        </c:marker>
      </c:pivotFmt>
    </c:pivotFmts>
    <c:plotArea>
      <c:layout/>
      <c:barChart>
        <c:barDir val="col"/>
        <c:grouping val="clustered"/>
        <c:varyColors val="0"/>
        <c:ser>
          <c:idx val="1"/>
          <c:order val="1"/>
          <c:tx>
            <c:strRef>
              <c:f>Sheet4!$I$16</c:f>
              <c:strCache>
                <c:ptCount val="1"/>
                <c:pt idx="0">
                  <c:v>Prod% Expected:</c:v>
                </c:pt>
              </c:strCache>
            </c:strRef>
          </c:tx>
          <c:spPr>
            <a:solidFill>
              <a:schemeClr val="accent2"/>
            </a:solidFill>
            <a:ln>
              <a:solidFill>
                <a:schemeClr val="accent1">
                  <a:shade val="50000"/>
                </a:schemeClr>
              </a:solidFill>
            </a:ln>
            <a:effectLst/>
          </c:spPr>
          <c:invertIfNegative val="0"/>
          <c:dPt>
            <c:idx val="0"/>
            <c:invertIfNegative val="0"/>
            <c:bubble3D val="0"/>
            <c:spPr>
              <a:noFill/>
              <a:ln>
                <a:solidFill>
                  <a:schemeClr val="accent1">
                    <a:shade val="50000"/>
                  </a:schemeClr>
                </a:solidFill>
              </a:ln>
              <a:effectLst/>
            </c:spPr>
          </c:dPt>
          <c:cat>
            <c:strRef>
              <c:f>Sheet4!$H$17</c:f>
              <c:strCache>
                <c:ptCount val="1"/>
                <c:pt idx="0">
                  <c:v>Total</c:v>
                </c:pt>
              </c:strCache>
            </c:strRef>
          </c:cat>
          <c:val>
            <c:numRef>
              <c:f>Sheet4!$I$17</c:f>
              <c:numCache>
                <c:formatCode>0%</c:formatCode>
                <c:ptCount val="1"/>
                <c:pt idx="0">
                  <c:v>1.2</c:v>
                </c:pt>
              </c:numCache>
            </c:numRef>
          </c:val>
        </c:ser>
        <c:dLbls>
          <c:showLegendKey val="0"/>
          <c:showVal val="0"/>
          <c:showCatName val="0"/>
          <c:showSerName val="0"/>
          <c:showPercent val="0"/>
          <c:showBubbleSize val="0"/>
        </c:dLbls>
        <c:gapWidth val="219"/>
        <c:overlap val="-27"/>
        <c:axId val="596698080"/>
        <c:axId val="596692592"/>
      </c:barChart>
      <c:barChart>
        <c:barDir val="col"/>
        <c:grouping val="clustered"/>
        <c:varyColors val="0"/>
        <c:ser>
          <c:idx val="0"/>
          <c:order val="0"/>
          <c:tx>
            <c:strRef>
              <c:f>Sheet4!$H$16</c:f>
              <c:strCache>
                <c:ptCount val="1"/>
                <c:pt idx="0">
                  <c:v>Prod% for the month:</c:v>
                </c:pt>
              </c:strCache>
            </c:strRef>
          </c:tx>
          <c:spPr>
            <a:solidFill>
              <a:schemeClr val="accent1"/>
            </a:solidFill>
            <a:ln>
              <a:noFill/>
            </a:ln>
            <a:effectLst/>
          </c:spPr>
          <c:invertIfNegative val="0"/>
          <c:cat>
            <c:strRef>
              <c:f>Sheet4!$H$17</c:f>
              <c:strCache>
                <c:ptCount val="1"/>
                <c:pt idx="0">
                  <c:v>Total</c:v>
                </c:pt>
              </c:strCache>
            </c:strRef>
          </c:cat>
          <c:val>
            <c:numRef>
              <c:f>Sheet4!$H$17</c:f>
              <c:numCache>
                <c:formatCode>0%</c:formatCode>
                <c:ptCount val="1"/>
                <c:pt idx="0">
                  <c:v>1.147091789543371</c:v>
                </c:pt>
              </c:numCache>
            </c:numRef>
          </c:val>
        </c:ser>
        <c:dLbls>
          <c:showLegendKey val="0"/>
          <c:showVal val="0"/>
          <c:showCatName val="0"/>
          <c:showSerName val="0"/>
          <c:showPercent val="0"/>
          <c:showBubbleSize val="0"/>
        </c:dLbls>
        <c:gapWidth val="219"/>
        <c:overlap val="-27"/>
        <c:axId val="596694944"/>
        <c:axId val="596694160"/>
      </c:barChart>
      <c:catAx>
        <c:axId val="59669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692592"/>
        <c:crosses val="autoZero"/>
        <c:auto val="1"/>
        <c:lblAlgn val="ctr"/>
        <c:lblOffset val="100"/>
        <c:noMultiLvlLbl val="0"/>
      </c:catAx>
      <c:valAx>
        <c:axId val="596692592"/>
        <c:scaling>
          <c:orientation val="minMax"/>
          <c:max val="1.2"/>
          <c:min val="0"/>
        </c:scaling>
        <c:delete val="0"/>
        <c:axPos val="l"/>
        <c:majorGridlines>
          <c:spPr>
            <a:ln w="9525" cap="flat" cmpd="sng" algn="ctr">
              <a:noFill/>
              <a:round/>
            </a:ln>
            <a:effectLst/>
          </c:spPr>
        </c:majorGridlines>
        <c:numFmt formatCode="0%" sourceLinked="1"/>
        <c:majorTickMark val="in"/>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698080"/>
        <c:crosses val="autoZero"/>
        <c:crossBetween val="between"/>
      </c:valAx>
      <c:valAx>
        <c:axId val="596694160"/>
        <c:scaling>
          <c:orientation val="minMax"/>
          <c:max val="1.4"/>
          <c:min val="0"/>
        </c:scaling>
        <c:delete val="0"/>
        <c:axPos val="r"/>
        <c:numFmt formatCode="0%" sourceLinked="1"/>
        <c:majorTickMark val="in"/>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694944"/>
        <c:crosses val="max"/>
        <c:crossBetween val="between"/>
      </c:valAx>
      <c:catAx>
        <c:axId val="596694944"/>
        <c:scaling>
          <c:orientation val="minMax"/>
        </c:scaling>
        <c:delete val="1"/>
        <c:axPos val="b"/>
        <c:numFmt formatCode="General" sourceLinked="1"/>
        <c:majorTickMark val="out"/>
        <c:minorTickMark val="none"/>
        <c:tickLblPos val="nextTo"/>
        <c:crossAx val="596694160"/>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[Production+Calculator_riz (Recovered).xlsx]Sheet4!PivotTable2</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Sheet4!$D$15</c:f>
              <c:strCache>
                <c:ptCount val="1"/>
                <c:pt idx="0">
                  <c:v>Prod% for the month:</c:v>
                </c:pt>
              </c:strCache>
            </c:strRef>
          </c:tx>
          <c:spPr>
            <a:solidFill>
              <a:schemeClr val="accent1"/>
            </a:solidFill>
            <a:ln>
              <a:noFill/>
            </a:ln>
            <a:effectLst/>
          </c:spPr>
          <c:invertIfNegative val="0"/>
          <c:cat>
            <c:strRef>
              <c:f>Sheet4!$C$16:$C$22</c:f>
              <c:strCache>
                <c:ptCount val="6"/>
                <c:pt idx="0">
                  <c:v>February</c:v>
                </c:pt>
                <c:pt idx="1">
                  <c:v>March</c:v>
                </c:pt>
                <c:pt idx="2">
                  <c:v>April</c:v>
                </c:pt>
                <c:pt idx="3">
                  <c:v>May</c:v>
                </c:pt>
                <c:pt idx="4">
                  <c:v>June</c:v>
                </c:pt>
                <c:pt idx="5">
                  <c:v>July</c:v>
                </c:pt>
              </c:strCache>
            </c:strRef>
          </c:cat>
          <c:val>
            <c:numRef>
              <c:f>Sheet4!$D$16:$D$22</c:f>
              <c:numCache>
                <c:formatCode>0%</c:formatCode>
                <c:ptCount val="6"/>
                <c:pt idx="0">
                  <c:v>1.2208075117370893</c:v>
                </c:pt>
                <c:pt idx="1">
                  <c:v>1.3082840326064518</c:v>
                </c:pt>
                <c:pt idx="2">
                  <c:v>1.1677852348993289</c:v>
                </c:pt>
                <c:pt idx="3">
                  <c:v>1.1853443177598373</c:v>
                </c:pt>
                <c:pt idx="4">
                  <c:v>1.0055852231536597</c:v>
                </c:pt>
                <c:pt idx="5">
                  <c:v>0.9947444171038583</c:v>
                </c:pt>
              </c:numCache>
            </c:numRef>
          </c:val>
        </c:ser>
        <c:ser>
          <c:idx val="1"/>
          <c:order val="1"/>
          <c:tx>
            <c:strRef>
              <c:f>Sheet4!$E$15</c:f>
              <c:strCache>
                <c:ptCount val="1"/>
                <c:pt idx="0">
                  <c:v>Prod% expectation:</c:v>
                </c:pt>
              </c:strCache>
            </c:strRef>
          </c:tx>
          <c:spPr>
            <a:solidFill>
              <a:schemeClr val="accent2"/>
            </a:solidFill>
            <a:ln>
              <a:noFill/>
            </a:ln>
            <a:effectLst/>
          </c:spPr>
          <c:invertIfNegative val="0"/>
          <c:cat>
            <c:strRef>
              <c:f>Sheet4!$C$16:$C$22</c:f>
              <c:strCache>
                <c:ptCount val="6"/>
                <c:pt idx="0">
                  <c:v>February</c:v>
                </c:pt>
                <c:pt idx="1">
                  <c:v>March</c:v>
                </c:pt>
                <c:pt idx="2">
                  <c:v>April</c:v>
                </c:pt>
                <c:pt idx="3">
                  <c:v>May</c:v>
                </c:pt>
                <c:pt idx="4">
                  <c:v>June</c:v>
                </c:pt>
                <c:pt idx="5">
                  <c:v>July</c:v>
                </c:pt>
              </c:strCache>
            </c:strRef>
          </c:cat>
          <c:val>
            <c:numRef>
              <c:f>Sheet4!$E$16:$E$22</c:f>
              <c:numCache>
                <c:formatCode>0%</c:formatCode>
                <c:ptCount val="6"/>
                <c:pt idx="0">
                  <c:v>1.2</c:v>
                </c:pt>
                <c:pt idx="1">
                  <c:v>1.2</c:v>
                </c:pt>
                <c:pt idx="2">
                  <c:v>1.2</c:v>
                </c:pt>
                <c:pt idx="3">
                  <c:v>1.2</c:v>
                </c:pt>
                <c:pt idx="4">
                  <c:v>1.2</c:v>
                </c:pt>
                <c:pt idx="5">
                  <c:v>1.2</c:v>
                </c:pt>
              </c:numCache>
            </c:numRef>
          </c:val>
        </c:ser>
        <c:dLbls>
          <c:showLegendKey val="0"/>
          <c:showVal val="0"/>
          <c:showCatName val="0"/>
          <c:showSerName val="0"/>
          <c:showPercent val="0"/>
          <c:showBubbleSize val="0"/>
        </c:dLbls>
        <c:gapWidth val="219"/>
        <c:overlap val="-27"/>
        <c:axId val="596704352"/>
        <c:axId val="596707096"/>
      </c:barChart>
      <c:catAx>
        <c:axId val="59670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07096"/>
        <c:crosses val="autoZero"/>
        <c:auto val="1"/>
        <c:lblAlgn val="ctr"/>
        <c:lblOffset val="100"/>
        <c:noMultiLvlLbl val="0"/>
      </c:catAx>
      <c:valAx>
        <c:axId val="5967070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04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[Production+Calculator_riz (Recovered).xlsx]Sheet4!PivotTable4</c:name>
    <c:fmtId val="5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600" b="1">
                <a:latin typeface="Times New Roman" panose="02020603050405020304" pitchFamily="18" charset="0"/>
                <a:cs typeface="Times New Roman" panose="02020603050405020304" pitchFamily="18" charset="0"/>
              </a:rPr>
              <a:t>Individual</a:t>
            </a:r>
            <a:r>
              <a:rPr lang="en-US" sz="1600" b="1" baseline="0">
                <a:latin typeface="Times New Roman" panose="02020603050405020304" pitchFamily="18" charset="0"/>
                <a:cs typeface="Times New Roman" panose="02020603050405020304" pitchFamily="18" charset="0"/>
              </a:rPr>
              <a:t> </a:t>
            </a:r>
            <a:r>
              <a:rPr lang="en-US" sz="1600" b="1">
                <a:latin typeface="Times New Roman" panose="02020603050405020304" pitchFamily="18" charset="0"/>
                <a:cs typeface="Times New Roman" panose="02020603050405020304" pitchFamily="18" charset="0"/>
              </a:rPr>
              <a:t>Production Trend 2021</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lumMod val="50000"/>
            </a:schemeClr>
          </a:solidFill>
          <a:ln>
            <a:noFill/>
          </a:ln>
          <a:effectLst/>
          <a:sp3d/>
        </c:spPr>
        <c:marker>
          <c:symbol val="none"/>
        </c:marker>
      </c:pivotFmt>
      <c:pivotFmt>
        <c:idx val="1"/>
        <c:spPr>
          <a:solidFill>
            <a:schemeClr val="accent2">
              <a:lumMod val="50000"/>
            </a:schemeClr>
          </a:solidFill>
          <a:ln>
            <a:noFill/>
          </a:ln>
          <a:effectLst/>
          <a:sp3d/>
        </c:spPr>
        <c:marker>
          <c:symbol val="none"/>
        </c:marker>
      </c:pivotFmt>
      <c:pivotFmt>
        <c:idx val="2"/>
        <c:spPr>
          <a:solidFill>
            <a:schemeClr val="accent2">
              <a:lumMod val="50000"/>
            </a:schemeClr>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stacked"/>
        <c:varyColors val="0"/>
        <c:ser>
          <c:idx val="0"/>
          <c:order val="0"/>
          <c:tx>
            <c:strRef>
              <c:f>Sheet4!$B$19</c:f>
              <c:strCache>
                <c:ptCount val="1"/>
                <c:pt idx="0">
                  <c:v>Total</c:v>
                </c:pt>
              </c:strCache>
            </c:strRef>
          </c:tx>
          <c:spPr>
            <a:solidFill>
              <a:schemeClr val="accent2">
                <a:lumMod val="50000"/>
              </a:schemeClr>
            </a:solidFill>
            <a:ln>
              <a:noFill/>
            </a:ln>
            <a:effectLst/>
            <a:sp3d/>
          </c:spPr>
          <c:invertIfNegative val="0"/>
          <c:cat>
            <c:strRef>
              <c:f>Sheet4!$A$20:$A$26</c:f>
              <c:strCache>
                <c:ptCount val="6"/>
                <c:pt idx="0">
                  <c:v>February</c:v>
                </c:pt>
                <c:pt idx="1">
                  <c:v>March</c:v>
                </c:pt>
                <c:pt idx="2">
                  <c:v>April</c:v>
                </c:pt>
                <c:pt idx="3">
                  <c:v>May</c:v>
                </c:pt>
                <c:pt idx="4">
                  <c:v>June</c:v>
                </c:pt>
                <c:pt idx="5">
                  <c:v>July</c:v>
                </c:pt>
              </c:strCache>
            </c:strRef>
          </c:cat>
          <c:val>
            <c:numRef>
              <c:f>Sheet4!$B$20:$B$26</c:f>
              <c:numCache>
                <c:formatCode>0%</c:formatCode>
                <c:ptCount val="6"/>
                <c:pt idx="0">
                  <c:v>1.2208075117370893</c:v>
                </c:pt>
                <c:pt idx="1">
                  <c:v>1.3082840326064518</c:v>
                </c:pt>
                <c:pt idx="2">
                  <c:v>1.1677852348993289</c:v>
                </c:pt>
                <c:pt idx="3">
                  <c:v>1.1853443177598373</c:v>
                </c:pt>
                <c:pt idx="4">
                  <c:v>1.0055852231536597</c:v>
                </c:pt>
                <c:pt idx="5">
                  <c:v>0.9947444171038583</c:v>
                </c:pt>
              </c:numCache>
            </c:numRef>
          </c:val>
        </c:ser>
        <c:dLbls>
          <c:showLegendKey val="0"/>
          <c:showVal val="0"/>
          <c:showCatName val="0"/>
          <c:showSerName val="0"/>
          <c:showPercent val="0"/>
          <c:showBubbleSize val="0"/>
        </c:dLbls>
        <c:gapWidth val="150"/>
        <c:shape val="box"/>
        <c:axId val="303673368"/>
        <c:axId val="303670232"/>
        <c:axId val="0"/>
      </c:bar3DChart>
      <c:catAx>
        <c:axId val="303673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03670232"/>
        <c:crosses val="autoZero"/>
        <c:auto val="1"/>
        <c:lblAlgn val="ctr"/>
        <c:lblOffset val="100"/>
        <c:noMultiLvlLbl val="0"/>
      </c:catAx>
      <c:valAx>
        <c:axId val="303670232"/>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03673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a:softEdge rad="6096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[Production+Calculator_riz (Recovered).xlsx]Sheet4!PivotTable7</c:name>
    <c:fmtId val="3"/>
  </c:pivotSource>
  <c:chart>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C00000"/>
            </a:solidFill>
          </a:ln>
          <a:effectLst/>
        </c:spPr>
        <c:marker>
          <c:symbol val="none"/>
        </c:marker>
      </c:pivotFmt>
      <c:pivotFmt>
        <c:idx val="15"/>
        <c:spPr>
          <a:solidFill>
            <a:srgbClr val="C00000"/>
          </a:solidFill>
          <a:ln>
            <a:solidFill>
              <a:srgbClr val="C00000"/>
            </a:solidFill>
          </a:ln>
          <a:effectLst/>
        </c:spPr>
      </c:pivotFmt>
      <c:pivotFmt>
        <c:idx val="16"/>
        <c:spPr>
          <a:solidFill>
            <a:schemeClr val="bg1"/>
          </a:solidFill>
          <a:ln>
            <a:solidFill>
              <a:schemeClr val="tx1"/>
            </a:solidFill>
          </a:ln>
          <a:effectLst/>
        </c:spPr>
      </c:pivotFmt>
    </c:pivotFmts>
    <c:plotArea>
      <c:layout/>
      <c:barChart>
        <c:barDir val="col"/>
        <c:grouping val="clustered"/>
        <c:varyColors val="0"/>
        <c:ser>
          <c:idx val="1"/>
          <c:order val="1"/>
          <c:tx>
            <c:strRef>
              <c:f>Sheet4!$I$16</c:f>
              <c:strCache>
                <c:ptCount val="1"/>
                <c:pt idx="0">
                  <c:v>Prod% Expected: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invertIfNegative val="0"/>
          <c:dPt>
            <c:idx val="0"/>
            <c:invertIfNegative val="0"/>
            <c:bubble3D val="0"/>
            <c:spPr>
              <a:solidFill>
                <a:schemeClr val="bg1"/>
              </a:solidFill>
              <a:ln>
                <a:solidFill>
                  <a:schemeClr val="tx1"/>
                </a:solidFill>
              </a:ln>
              <a:effectLst/>
            </c:spPr>
          </c:dPt>
          <c:cat>
            <c:strRef>
              <c:f>Sheet4!$H$17</c:f>
              <c:strCache>
                <c:ptCount val="1"/>
                <c:pt idx="0">
                  <c:v>Total</c:v>
                </c:pt>
              </c:strCache>
            </c:strRef>
          </c:cat>
          <c:val>
            <c:numRef>
              <c:f>Sheet4!$I$17</c:f>
              <c:numCache>
                <c:formatCode>0%</c:formatCode>
                <c:ptCount val="1"/>
                <c:pt idx="0">
                  <c:v>1.2</c:v>
                </c:pt>
              </c:numCache>
            </c:numRef>
          </c:val>
        </c:ser>
        <c:dLbls>
          <c:showLegendKey val="0"/>
          <c:showVal val="0"/>
          <c:showCatName val="0"/>
          <c:showSerName val="0"/>
          <c:showPercent val="0"/>
          <c:showBubbleSize val="0"/>
        </c:dLbls>
        <c:gapWidth val="219"/>
        <c:overlap val="-27"/>
        <c:axId val="596693768"/>
        <c:axId val="596693376"/>
      </c:barChart>
      <c:barChart>
        <c:barDir val="col"/>
        <c:grouping val="clustered"/>
        <c:varyColors val="0"/>
        <c:ser>
          <c:idx val="0"/>
          <c:order val="0"/>
          <c:tx>
            <c:strRef>
              <c:f>Sheet4!$H$16</c:f>
              <c:strCache>
                <c:ptCount val="1"/>
                <c:pt idx="0">
                  <c:v>Prod% for the month: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C00000"/>
              </a:solidFill>
            </a:ln>
            <a:effectLst/>
          </c:spPr>
          <c:invertIfNegative val="0"/>
          <c:dPt>
            <c:idx val="0"/>
            <c:invertIfNegative val="0"/>
            <c:bubble3D val="0"/>
            <c:spPr>
              <a:solidFill>
                <a:srgbClr val="C00000"/>
              </a:solidFill>
              <a:ln>
                <a:solidFill>
                  <a:srgbClr val="C00000"/>
                </a:solidFill>
              </a:ln>
              <a:effectLst/>
            </c:spPr>
          </c:dPt>
          <c:cat>
            <c:strRef>
              <c:f>Sheet4!$H$17</c:f>
              <c:strCache>
                <c:ptCount val="1"/>
                <c:pt idx="0">
                  <c:v>Total</c:v>
                </c:pt>
              </c:strCache>
            </c:strRef>
          </c:cat>
          <c:val>
            <c:numRef>
              <c:f>Sheet4!$H$17</c:f>
              <c:numCache>
                <c:formatCode>0%</c:formatCode>
                <c:ptCount val="1"/>
                <c:pt idx="0">
                  <c:v>1.147091789543371</c:v>
                </c:pt>
              </c:numCache>
            </c:numRef>
          </c:val>
        </c:ser>
        <c:dLbls>
          <c:showLegendKey val="0"/>
          <c:showVal val="0"/>
          <c:showCatName val="0"/>
          <c:showSerName val="0"/>
          <c:showPercent val="0"/>
          <c:showBubbleSize val="0"/>
        </c:dLbls>
        <c:gapWidth val="219"/>
        <c:overlap val="-27"/>
        <c:axId val="596697688"/>
        <c:axId val="596700040"/>
      </c:barChart>
      <c:catAx>
        <c:axId val="5966937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6693376"/>
        <c:crosses val="autoZero"/>
        <c:auto val="1"/>
        <c:lblAlgn val="ctr"/>
        <c:lblOffset val="100"/>
        <c:noMultiLvlLbl val="0"/>
      </c:catAx>
      <c:valAx>
        <c:axId val="596693376"/>
        <c:scaling>
          <c:orientation val="minMax"/>
          <c:max val="1.2"/>
          <c:min val="0"/>
        </c:scaling>
        <c:delete val="0"/>
        <c:axPos val="l"/>
        <c:majorGridlines>
          <c:spPr>
            <a:ln w="9525" cap="flat" cmpd="sng" algn="ctr">
              <a:solidFill>
                <a:schemeClr val="tx2">
                  <a:lumMod val="15000"/>
                  <a:lumOff val="85000"/>
                </a:schemeClr>
              </a:solidFill>
              <a:round/>
            </a:ln>
            <a:effectLst/>
          </c:spPr>
        </c:majorGridlines>
        <c:numFmt formatCode="0%" sourceLinked="1"/>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crossAx val="596693768"/>
        <c:crosses val="autoZero"/>
        <c:crossBetween val="between"/>
      </c:valAx>
      <c:valAx>
        <c:axId val="596700040"/>
        <c:scaling>
          <c:orientation val="minMax"/>
          <c:max val="1.4"/>
          <c:min val="0"/>
        </c:scaling>
        <c:delete val="0"/>
        <c:axPos val="r"/>
        <c:numFmt formatCode="0%" sourceLinked="1"/>
        <c:majorTickMark val="in"/>
        <c:minorTickMark val="none"/>
        <c:tickLblPos val="nextTo"/>
        <c:spPr>
          <a:noFill/>
          <a:ln>
            <a:solidFill>
              <a:schemeClr val="tx1"/>
            </a:solidFill>
          </a:ln>
          <a:effectLst/>
        </c:spPr>
        <c:txPr>
          <a:bodyPr rot="-60000000" spcFirstLastPara="1" vertOverflow="ellipsis" vert="horz" wrap="square" anchor="ctr" anchorCtr="1"/>
          <a:lstStyle/>
          <a:p>
            <a:pPr algn="ctr">
              <a:defRPr lang="en-IN" sz="1200" b="1" i="0" u="none" strike="noStrike" kern="1200" baseline="0">
                <a:solidFill>
                  <a:schemeClr val="tx2"/>
                </a:solidFill>
                <a:latin typeface="+mn-lt"/>
                <a:ea typeface="+mn-ea"/>
                <a:cs typeface="+mn-cs"/>
              </a:defRPr>
            </a:pPr>
            <a:endParaRPr lang="en-US"/>
          </a:p>
        </c:txPr>
        <c:crossAx val="596697688"/>
        <c:crosses val="max"/>
        <c:crossBetween val="between"/>
      </c:valAx>
      <c:catAx>
        <c:axId val="596697688"/>
        <c:scaling>
          <c:orientation val="minMax"/>
        </c:scaling>
        <c:delete val="1"/>
        <c:axPos val="b"/>
        <c:numFmt formatCode="General" sourceLinked="1"/>
        <c:majorTickMark val="none"/>
        <c:minorTickMark val="none"/>
        <c:tickLblPos val="nextTo"/>
        <c:crossAx val="596700040"/>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1376723</xdr:colOff>
      <xdr:row>27</xdr:row>
      <xdr:rowOff>173585</xdr:rowOff>
    </xdr:from>
    <xdr:to>
      <xdr:col>6</xdr:col>
      <xdr:colOff>1548547</xdr:colOff>
      <xdr:row>42</xdr:row>
      <xdr:rowOff>115314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1204463</xdr:colOff>
      <xdr:row>17</xdr:row>
      <xdr:rowOff>134471</xdr:rowOff>
    </xdr:from>
    <xdr:to>
      <xdr:col>8</xdr:col>
      <xdr:colOff>1045882</xdr:colOff>
      <xdr:row>38</xdr:row>
      <xdr:rowOff>82176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59765</xdr:colOff>
      <xdr:row>35</xdr:row>
      <xdr:rowOff>141940</xdr:rowOff>
    </xdr:from>
    <xdr:to>
      <xdr:col>8</xdr:col>
      <xdr:colOff>709706</xdr:colOff>
      <xdr:row>38</xdr:row>
      <xdr:rowOff>119528</xdr:rowOff>
    </xdr:to>
    <xdr:sp macro="" textlink="">
      <xdr:nvSpPr>
        <xdr:cNvPr id="3" name="Oval 2"/>
        <xdr:cNvSpPr/>
      </xdr:nvSpPr>
      <xdr:spPr>
        <a:xfrm>
          <a:off x="11691471" y="6678705"/>
          <a:ext cx="649941" cy="537882"/>
        </a:xfrm>
        <a:prstGeom prst="ellipse">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301879</xdr:colOff>
      <xdr:row>28</xdr:row>
      <xdr:rowOff>16231</xdr:rowOff>
    </xdr:from>
    <xdr:to>
      <xdr:col>3</xdr:col>
      <xdr:colOff>1577992</xdr:colOff>
      <xdr:row>42</xdr:row>
      <xdr:rowOff>142688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33111</xdr:colOff>
      <xdr:row>5</xdr:row>
      <xdr:rowOff>146050</xdr:rowOff>
    </xdr:from>
    <xdr:to>
      <xdr:col>13</xdr:col>
      <xdr:colOff>560294</xdr:colOff>
      <xdr:row>19</xdr:row>
      <xdr:rowOff>97118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81643</xdr:colOff>
      <xdr:row>0</xdr:row>
      <xdr:rowOff>35877</xdr:rowOff>
    </xdr:from>
    <xdr:ext cx="7735207" cy="328295"/>
    <xdr:sp macro="" textlink="">
      <xdr:nvSpPr>
        <xdr:cNvPr id="4" name="TextBox 3"/>
        <xdr:cNvSpPr txBox="1"/>
      </xdr:nvSpPr>
      <xdr:spPr>
        <a:xfrm>
          <a:off x="1300843" y="35877"/>
          <a:ext cx="7735207" cy="328295"/>
        </a:xfrm>
        <a:prstGeom prst="rect">
          <a:avLst/>
        </a:prstGeom>
        <a:noFill/>
        <a:ln>
          <a:noFill/>
        </a:ln>
        <a:effectLst>
          <a:glow rad="63500">
            <a:schemeClr val="accent2">
              <a:satMod val="175000"/>
              <a:alpha val="4000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600" b="1">
              <a:effectLst>
                <a:glow rad="139700">
                  <a:schemeClr val="accent2">
                    <a:satMod val="175000"/>
                    <a:alpha val="40000"/>
                  </a:schemeClr>
                </a:glow>
              </a:effectLst>
              <a:latin typeface="Times New Roman" panose="02020603050405020304" pitchFamily="18" charset="0"/>
              <a:cs typeface="Times New Roman" panose="02020603050405020304" pitchFamily="18" charset="0"/>
            </a:rPr>
            <a:t>INDIVIDUAL PRODUCTION DASHBOARD</a:t>
          </a:r>
        </a:p>
      </xdr:txBody>
    </xdr:sp>
    <xdr:clientData/>
  </xdr:oneCellAnchor>
  <xdr:twoCellAnchor>
    <xdr:from>
      <xdr:col>0</xdr:col>
      <xdr:colOff>90055</xdr:colOff>
      <xdr:row>6</xdr:row>
      <xdr:rowOff>43296</xdr:rowOff>
    </xdr:from>
    <xdr:to>
      <xdr:col>2</xdr:col>
      <xdr:colOff>565150</xdr:colOff>
      <xdr:row>17</xdr:row>
      <xdr:rowOff>88900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50767</xdr:colOff>
      <xdr:row>2</xdr:row>
      <xdr:rowOff>15011</xdr:rowOff>
    </xdr:from>
    <xdr:to>
      <xdr:col>12</xdr:col>
      <xdr:colOff>404465</xdr:colOff>
      <xdr:row>6</xdr:row>
      <xdr:rowOff>44450</xdr:rowOff>
    </xdr:to>
    <mc:AlternateContent xmlns:mc="http://schemas.openxmlformats.org/markup-compatibility/2006">
      <mc:Choice xmlns:a14="http://schemas.microsoft.com/office/drawing/2010/main" Requires="a14">
        <xdr:graphicFrame macro="">
          <xdr:nvGraphicFramePr>
            <xdr:cNvPr id="7" name="Month 2"/>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50767" y="383311"/>
              <a:ext cx="11732898" cy="766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189924</xdr:colOff>
      <xdr:row>14</xdr:row>
      <xdr:rowOff>106795</xdr:rowOff>
    </xdr:from>
    <xdr:to>
      <xdr:col>1</xdr:col>
      <xdr:colOff>463550</xdr:colOff>
      <xdr:row>17</xdr:row>
      <xdr:rowOff>101600</xdr:rowOff>
    </xdr:to>
    <xdr:sp macro="" textlink="">
      <xdr:nvSpPr>
        <xdr:cNvPr id="10" name="Oval 9"/>
        <xdr:cNvSpPr/>
      </xdr:nvSpPr>
      <xdr:spPr>
        <a:xfrm>
          <a:off x="799524" y="2875395"/>
          <a:ext cx="273626" cy="553605"/>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oneCellAnchor>
    <xdr:from>
      <xdr:col>0</xdr:col>
      <xdr:colOff>1</xdr:colOff>
      <xdr:row>17</xdr:row>
      <xdr:rowOff>121567</xdr:rowOff>
    </xdr:from>
    <xdr:ext cx="1854200" cy="530658"/>
    <xdr:sp macro="" textlink="">
      <xdr:nvSpPr>
        <xdr:cNvPr id="11" name="TextBox 10"/>
        <xdr:cNvSpPr txBox="1"/>
      </xdr:nvSpPr>
      <xdr:spPr>
        <a:xfrm>
          <a:off x="1" y="3448967"/>
          <a:ext cx="185420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400" b="1" baseline="0"/>
            <a:t>PRODUCTION TARGET FOR 2021</a:t>
          </a:r>
          <a:endParaRPr lang="en-IN" sz="1400" b="1"/>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lenovo" refreshedDate="44991.43249097222" createdVersion="5" refreshedVersion="5" minRefreshableVersion="3" recordCount="6">
  <cacheSource type="worksheet">
    <worksheetSource ref="A1:F7" sheet="rep"/>
  </cacheSource>
  <cacheFields count="6">
    <cacheField name="Month" numFmtId="0">
      <sharedItems count="6">
        <s v="February"/>
        <s v="March"/>
        <s v="April"/>
        <s v="May"/>
        <s v="June"/>
        <s v="July"/>
      </sharedItems>
    </cacheField>
    <cacheField name="Target Npoints" numFmtId="1">
      <sharedItems containsSemiMixedTypes="0" containsString="0" containsNumber="1" minValue="745" maxValue="10860" count="6">
        <n v="2662.5"/>
        <n v="4172.5"/>
        <n v="745"/>
        <n v="10692.5"/>
        <n v="10287.5"/>
        <n v="10860"/>
      </sharedItems>
    </cacheField>
    <cacheField name=" Total Npoints Achieved" numFmtId="1">
      <sharedItems containsSemiMixedTypes="0" containsString="0" containsNumber="1" minValue="870" maxValue="12674.294117647059"/>
    </cacheField>
    <cacheField name="Npoints to achieve to reach 100%" numFmtId="2">
      <sharedItems containsSemiMixedTypes="0" containsString="0" containsNumber="1" minValue="-57.075630252098563" maxValue="1981.7941176470595"/>
    </cacheField>
    <cacheField name="Prod% for the month" numFmtId="9">
      <sharedItems containsSemiMixedTypes="0" containsString="0" containsNumber="1" minValue="0.9947444171038583" maxValue="1.3082840326064518" count="6">
        <n v="1.2208075117370893"/>
        <n v="1.3082840326064518"/>
        <n v="1.1677852348993289"/>
        <n v="1.1853443177598373"/>
        <n v="1.0055852231536597"/>
        <n v="0.9947444171038583"/>
      </sharedItems>
    </cacheField>
    <cacheField name="Npoints to achieve to reach 120%" numFmtId="1">
      <sharedItems containsSemiMixedTypes="0" containsString="0" containsNumber="1" minValue="-2229.0756302520986" maxValue="451.81512605042008"/>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lenovo" refreshedDate="44991.474834259257" createdVersion="5" refreshedVersion="5" minRefreshableVersion="3" recordCount="6">
  <cacheSource type="worksheet">
    <worksheetSource ref="A1:G7" sheet="rep"/>
  </cacheSource>
  <cacheFields count="7">
    <cacheField name="Month" numFmtId="0">
      <sharedItems count="6">
        <s v="February"/>
        <s v="March"/>
        <s v="April"/>
        <s v="May"/>
        <s v="June"/>
        <s v="July"/>
      </sharedItems>
    </cacheField>
    <cacheField name="Target Npoints" numFmtId="1">
      <sharedItems containsSemiMixedTypes="0" containsString="0" containsNumber="1" minValue="745" maxValue="10860"/>
    </cacheField>
    <cacheField name=" Total Npoints Achieved" numFmtId="1">
      <sharedItems containsSemiMixedTypes="0" containsString="0" containsNumber="1" minValue="870" maxValue="12674.294117647059"/>
    </cacheField>
    <cacheField name="Npoints to achieve to reach 100%" numFmtId="2">
      <sharedItems containsSemiMixedTypes="0" containsString="0" containsNumber="1" minValue="-57.075630252098563" maxValue="1981.7941176470595"/>
    </cacheField>
    <cacheField name="Prod% for the month" numFmtId="9">
      <sharedItems containsSemiMixedTypes="0" containsString="0" containsNumber="1" minValue="0.9947444171038583" maxValue="1.3082840326064518"/>
    </cacheField>
    <cacheField name="Npoints to achieve to reach 120%" numFmtId="1">
      <sharedItems containsSemiMixedTypes="0" containsString="0" containsNumber="1" minValue="-2229.0756302520986" maxValue="451.81512605042008"/>
    </cacheField>
    <cacheField name="Prod% expectation" numFmtId="9">
      <sharedItems containsSemiMixedTypes="0" containsString="0" containsNumber="1" minValue="1.2" maxValue="1.2"/>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6">
  <r>
    <x v="0"/>
    <x v="0"/>
    <n v="3250.4000000000005"/>
    <n v="587.90000000000055"/>
    <x v="0"/>
    <n v="55.400000000000546"/>
  </r>
  <r>
    <x v="1"/>
    <x v="1"/>
    <n v="5458.8151260504201"/>
    <n v="1286.3151260504201"/>
    <x v="1"/>
    <n v="451.81512605042008"/>
  </r>
  <r>
    <x v="2"/>
    <x v="2"/>
    <n v="870"/>
    <n v="125"/>
    <x v="2"/>
    <n v="-24"/>
  </r>
  <r>
    <x v="3"/>
    <x v="3"/>
    <n v="12674.294117647059"/>
    <n v="1981.7941176470595"/>
    <x v="3"/>
    <n v="-156.70588235294053"/>
  </r>
  <r>
    <x v="4"/>
    <x v="4"/>
    <n v="10344.957983193275"/>
    <n v="57.45798319327514"/>
    <x v="4"/>
    <n v="-2000.0420168067249"/>
  </r>
  <r>
    <x v="5"/>
    <x v="5"/>
    <n v="10802.924369747901"/>
    <n v="-57.075630252098563"/>
    <x v="5"/>
    <n v="-2229.0756302520986"/>
  </r>
</pivotCacheRecords>
</file>

<file path=xl/pivotCache/pivotCacheRecords2.xml><?xml version="1.0" encoding="utf-8"?>
<pivotCacheRecords xmlns="http://schemas.openxmlformats.org/spreadsheetml/2006/main" xmlns:r="http://schemas.openxmlformats.org/officeDocument/2006/relationships" count="6">
  <r>
    <x v="0"/>
    <n v="2662.5"/>
    <n v="3250.4000000000005"/>
    <n v="587.90000000000055"/>
    <n v="1.2208075117370893"/>
    <n v="55.400000000000546"/>
    <n v="1.2"/>
  </r>
  <r>
    <x v="1"/>
    <n v="4172.5"/>
    <n v="5458.8151260504201"/>
    <n v="1286.3151260504201"/>
    <n v="1.3082840326064518"/>
    <n v="451.81512605042008"/>
    <n v="1.2"/>
  </r>
  <r>
    <x v="2"/>
    <n v="745"/>
    <n v="870"/>
    <n v="125"/>
    <n v="1.1677852348993289"/>
    <n v="-24"/>
    <n v="1.2"/>
  </r>
  <r>
    <x v="3"/>
    <n v="10692.5"/>
    <n v="12674.294117647059"/>
    <n v="1981.7941176470595"/>
    <n v="1.1853443177598373"/>
    <n v="-156.70588235294053"/>
    <n v="1.2"/>
  </r>
  <r>
    <x v="4"/>
    <n v="10287.5"/>
    <n v="10344.957983193275"/>
    <n v="57.45798319327514"/>
    <n v="1.0055852231536597"/>
    <n v="-2000.0420168067249"/>
    <n v="1.2"/>
  </r>
  <r>
    <x v="5"/>
    <n v="10860"/>
    <n v="10802.924369747901"/>
    <n v="-57.075630252098563"/>
    <n v="0.9947444171038583"/>
    <n v="-2229.0756302520986"/>
    <n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3" rowHeaderCaption="Month 2021">
  <location ref="I3:J10" firstHeaderRow="1" firstDataRow="1" firstDataCol="1"/>
  <pivotFields count="6">
    <pivotField axis="axisRow" showAll="0">
      <items count="7">
        <item x="0"/>
        <item x="1"/>
        <item x="2"/>
        <item x="3"/>
        <item x="4"/>
        <item x="5"/>
        <item t="default"/>
      </items>
    </pivotField>
    <pivotField numFmtId="1" showAll="0">
      <items count="7">
        <item x="2"/>
        <item x="0"/>
        <item x="1"/>
        <item x="4"/>
        <item x="3"/>
        <item x="5"/>
        <item t="default"/>
      </items>
    </pivotField>
    <pivotField numFmtId="1" showAll="0"/>
    <pivotField numFmtId="2" showAll="0"/>
    <pivotField numFmtId="9" showAll="0"/>
    <pivotField dataField="1" numFmtId="1" showAll="0"/>
  </pivotFields>
  <rowFields count="1">
    <field x="0"/>
  </rowFields>
  <rowItems count="7">
    <i>
      <x/>
    </i>
    <i>
      <x v="1"/>
    </i>
    <i>
      <x v="2"/>
    </i>
    <i>
      <x v="3"/>
    </i>
    <i>
      <x v="4"/>
    </i>
    <i>
      <x v="5"/>
    </i>
    <i t="grand">
      <x/>
    </i>
  </rowItems>
  <colItems count="1">
    <i/>
  </colItems>
  <dataFields count="1">
    <dataField name="Sum of Npoints to achieve to reach 120%" fld="5" baseField="0" baseItem="0" numFmtId="2"/>
  </dataFields>
  <formats count="1">
    <format dxfId="4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C15:E22" firstHeaderRow="0" firstDataRow="1" firstDataCol="1"/>
  <pivotFields count="7">
    <pivotField axis="axisRow" showAll="0">
      <items count="7">
        <item x="0"/>
        <item x="1"/>
        <item x="2"/>
        <item x="3"/>
        <item x="4"/>
        <item x="5"/>
        <item t="default"/>
      </items>
    </pivotField>
    <pivotField numFmtId="1" showAll="0"/>
    <pivotField numFmtId="1" showAll="0"/>
    <pivotField numFmtId="2" showAll="0"/>
    <pivotField dataField="1" numFmtId="9" showAll="0"/>
    <pivotField numFmtId="1" showAll="0"/>
    <pivotField dataField="1" numFmtId="9" showAll="0"/>
  </pivotFields>
  <rowFields count="1">
    <field x="0"/>
  </rowFields>
  <rowItems count="7">
    <i>
      <x/>
    </i>
    <i>
      <x v="1"/>
    </i>
    <i>
      <x v="2"/>
    </i>
    <i>
      <x v="3"/>
    </i>
    <i>
      <x v="4"/>
    </i>
    <i>
      <x v="5"/>
    </i>
    <i t="grand">
      <x/>
    </i>
  </rowItems>
  <colFields count="1">
    <field x="-2"/>
  </colFields>
  <colItems count="2">
    <i>
      <x/>
    </i>
    <i i="1">
      <x v="1"/>
    </i>
  </colItems>
  <dataFields count="2">
    <dataField name="Prod% for the month:" fld="4" subtotal="average" baseField="0" baseItem="0"/>
    <dataField name="Prod% expectation:" fld="6" subtotal="average" baseField="0" baseItem="0"/>
  </dataFields>
  <formats count="1">
    <format dxfId="62">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dataPosition="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rowHeaderCaption="Month 2021">
  <location ref="A46:E53" firstHeaderRow="0" firstDataRow="1" firstDataCol="1"/>
  <pivotFields count="6">
    <pivotField axis="axisRow" showAll="0">
      <items count="7">
        <item x="0"/>
        <item x="1"/>
        <item x="2"/>
        <item x="3"/>
        <item x="4"/>
        <item x="5"/>
        <item t="default"/>
      </items>
    </pivotField>
    <pivotField dataField="1" numFmtId="1" showAll="0">
      <items count="7">
        <item x="2"/>
        <item x="0"/>
        <item x="1"/>
        <item x="4"/>
        <item x="3"/>
        <item x="5"/>
        <item t="default"/>
      </items>
    </pivotField>
    <pivotField dataField="1" numFmtId="1" showAll="0"/>
    <pivotField dataField="1" numFmtId="2" showAll="0"/>
    <pivotField dataField="1" numFmtId="9" showAll="0"/>
    <pivotField numFmtId="1" showAll="0"/>
  </pivotFields>
  <rowFields count="1">
    <field x="0"/>
  </rowFields>
  <rowItems count="7">
    <i>
      <x/>
    </i>
    <i>
      <x v="1"/>
    </i>
    <i>
      <x v="2"/>
    </i>
    <i>
      <x v="3"/>
    </i>
    <i>
      <x v="4"/>
    </i>
    <i>
      <x v="5"/>
    </i>
    <i t="grand">
      <x/>
    </i>
  </rowItems>
  <colFields count="1">
    <field x="-2"/>
  </colFields>
  <colItems count="4">
    <i>
      <x/>
    </i>
    <i i="1">
      <x v="1"/>
    </i>
    <i i="2">
      <x v="2"/>
    </i>
    <i i="3">
      <x v="3"/>
    </i>
  </colItems>
  <dataFields count="4">
    <dataField name="Sum of Target Npoints" fld="1" baseField="0" baseItem="0" numFmtId="2"/>
    <dataField name="Sum of  Total Npoints Achieved" fld="2" baseField="0" baseItem="0" numFmtId="2"/>
    <dataField name="Prod% for the month:" fld="4" subtotal="average" baseField="0" baseItem="0" numFmtId="9"/>
    <dataField name="Sum of Npoints to achieve to reach 100%" fld="3" baseField="0" baseItem="0" numFmtId="2"/>
  </dataFields>
  <formats count="4">
    <format dxfId="63">
      <pivotArea outline="0" collapsedLevelsAreSubtotals="1" fieldPosition="0"/>
    </format>
    <format dxfId="64">
      <pivotArea outline="0" collapsedLevelsAreSubtotals="1" fieldPosition="0">
        <references count="1">
          <reference field="4294967294" count="1" selected="0">
            <x v="0"/>
          </reference>
        </references>
      </pivotArea>
    </format>
    <format dxfId="65">
      <pivotArea outline="0" collapsedLevelsAreSubtotals="1" fieldPosition="0">
        <references count="1">
          <reference field="4294967294" count="1" selected="0">
            <x v="1"/>
          </reference>
        </references>
      </pivotArea>
    </format>
    <format dxfId="66">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6">
  <location ref="H16:I17" firstHeaderRow="0" firstDataRow="1" firstDataCol="0"/>
  <pivotFields count="7">
    <pivotField showAll="0">
      <items count="7">
        <item x="0"/>
        <item x="1"/>
        <item x="2"/>
        <item x="3"/>
        <item x="4"/>
        <item x="5"/>
        <item t="default"/>
      </items>
    </pivotField>
    <pivotField numFmtId="1" showAll="0"/>
    <pivotField numFmtId="1" showAll="0"/>
    <pivotField numFmtId="2" showAll="0"/>
    <pivotField dataField="1" numFmtId="9" showAll="0"/>
    <pivotField numFmtId="1" showAll="0"/>
    <pivotField dataField="1" numFmtId="9" showAll="0" defaultSubtotal="0"/>
  </pivotFields>
  <rowItems count="1">
    <i/>
  </rowItems>
  <colFields count="1">
    <field x="-2"/>
  </colFields>
  <colItems count="2">
    <i>
      <x/>
    </i>
    <i i="1">
      <x v="1"/>
    </i>
  </colItems>
  <dataFields count="2">
    <dataField name="Prod% for the month:" fld="4" subtotal="average" baseField="0" baseItem="0"/>
    <dataField name="Prod% Expected:" fld="6" subtotal="average" baseField="0" baseItem="0"/>
  </dataFields>
  <formats count="1">
    <format dxfId="67">
      <pivotArea outline="0" collapsedLevelsAreSubtotals="1" fieldPosition="0"/>
    </format>
  </formats>
  <chartFormats count="7">
    <chartFormat chart="3" format="13" series="1">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0"/>
          </reference>
        </references>
      </pivotArea>
    </chartFormat>
    <chartFormat chart="1" format="18" series="1">
      <pivotArea type="data" outline="0" fieldPosition="0">
        <references count="1">
          <reference field="4294967294" count="1" selected="0">
            <x v="1"/>
          </reference>
        </references>
      </pivotArea>
    </chartFormat>
    <chartFormat chart="1" format="19">
      <pivotArea type="data" outline="0" fieldPosition="0">
        <references count="1">
          <reference field="4294967294" count="1" selected="0">
            <x v="1"/>
          </reference>
        </references>
      </pivotArea>
    </chartFormat>
    <chartFormat chart="1" format="20" series="1">
      <pivotArea type="data" outline="0" fieldPosition="0">
        <references count="1">
          <reference field="4294967294" count="1" selected="0">
            <x v="0"/>
          </reference>
        </references>
      </pivotArea>
    </chartFormat>
    <chartFormat chart="3" format="15">
      <pivotArea type="data" outline="0" fieldPosition="0">
        <references count="1">
          <reference field="4294967294" count="1" selected="0">
            <x v="0"/>
          </reference>
        </references>
      </pivotArea>
    </chartFormat>
    <chartFormat chart="3" format="16">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3" rowHeaderCaption="Month 2021">
  <location ref="A19:B26" firstHeaderRow="1" firstDataRow="1" firstDataCol="1"/>
  <pivotFields count="6">
    <pivotField axis="axisRow" showAll="0">
      <items count="7">
        <item x="0"/>
        <item x="1"/>
        <item x="2"/>
        <item x="3"/>
        <item x="4"/>
        <item x="5"/>
        <item t="default"/>
      </items>
    </pivotField>
    <pivotField numFmtId="1" showAll="0">
      <items count="7">
        <item x="2"/>
        <item x="0"/>
        <item x="1"/>
        <item x="4"/>
        <item x="3"/>
        <item x="5"/>
        <item t="default"/>
      </items>
    </pivotField>
    <pivotField numFmtId="1" showAll="0"/>
    <pivotField numFmtId="2" showAll="0"/>
    <pivotField dataField="1" numFmtId="9" showAll="0"/>
    <pivotField numFmtId="1" showAll="0"/>
  </pivotFields>
  <rowFields count="1">
    <field x="0"/>
  </rowFields>
  <rowItems count="7">
    <i>
      <x/>
    </i>
    <i>
      <x v="1"/>
    </i>
    <i>
      <x v="2"/>
    </i>
    <i>
      <x v="3"/>
    </i>
    <i>
      <x v="4"/>
    </i>
    <i>
      <x v="5"/>
    </i>
    <i t="grand">
      <x/>
    </i>
  </rowItems>
  <colItems count="1">
    <i/>
  </colItems>
  <dataFields count="1">
    <dataField name="Prod% for the month:" fld="4" subtotal="average" baseField="0" baseItem="0"/>
  </dataFields>
  <formats count="2">
    <format dxfId="60">
      <pivotArea outline="0" collapsedLevelsAreSubtotals="1" fieldPosition="0"/>
    </format>
    <format dxfId="61">
      <pivotArea field="0" grandRow="1" outline="0" collapsedLevelsAreSubtotals="1" axis="axisRow" fieldPosition="0">
        <references count="1">
          <reference field="4294967294" count="1" selected="0">
            <x v="0"/>
          </reference>
        </references>
      </pivotArea>
    </format>
  </formats>
  <chartFormats count="3">
    <chartFormat chart="51" format="0"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 chart="5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1" dataPosition="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rowHeaderCaption="Month 2021">
  <location ref="C3:F10" firstHeaderRow="0" firstDataRow="1" firstDataCol="1"/>
  <pivotFields count="6">
    <pivotField axis="axisRow" showAll="0">
      <items count="7">
        <item x="0"/>
        <item x="1"/>
        <item x="2"/>
        <item x="3"/>
        <item x="4"/>
        <item x="5"/>
        <item t="default"/>
      </items>
    </pivotField>
    <pivotField dataField="1" numFmtId="1" showAll="0">
      <items count="7">
        <item x="2"/>
        <item x="0"/>
        <item x="1"/>
        <item x="4"/>
        <item x="3"/>
        <item x="5"/>
        <item t="default"/>
      </items>
    </pivotField>
    <pivotField dataField="1" numFmtId="1" showAll="0"/>
    <pivotField numFmtId="2" showAll="0"/>
    <pivotField dataField="1" numFmtId="9" showAll="0"/>
    <pivotField numFmtId="1" showAll="0"/>
  </pivotFields>
  <rowFields count="1">
    <field x="0"/>
  </rowFields>
  <rowItems count="7">
    <i>
      <x/>
    </i>
    <i>
      <x v="1"/>
    </i>
    <i>
      <x v="2"/>
    </i>
    <i>
      <x v="3"/>
    </i>
    <i>
      <x v="4"/>
    </i>
    <i>
      <x v="5"/>
    </i>
    <i t="grand">
      <x/>
    </i>
  </rowItems>
  <colFields count="1">
    <field x="-2"/>
  </colFields>
  <colItems count="3">
    <i>
      <x/>
    </i>
    <i i="1">
      <x v="1"/>
    </i>
    <i i="2">
      <x v="2"/>
    </i>
  </colItems>
  <dataFields count="3">
    <dataField name="Sum of Target Npoints" fld="1" baseField="0" baseItem="0" numFmtId="2"/>
    <dataField name="Sum of  Total Npoints Achieved" fld="2" baseField="0" baseItem="0" numFmtId="2"/>
    <dataField name="Prod% for the month:" fld="4" subtotal="average" baseField="0" baseItem="0" numFmtId="9"/>
  </dataFields>
  <formats count="3">
    <format dxfId="68">
      <pivotArea outline="0" collapsedLevelsAreSubtotals="1" fieldPosition="0"/>
    </format>
    <format dxfId="69">
      <pivotArea outline="0" collapsedLevelsAreSubtotals="1" fieldPosition="0">
        <references count="1">
          <reference field="4294967294" count="1" selected="0">
            <x v="0"/>
          </reference>
        </references>
      </pivotArea>
    </format>
    <format dxfId="70">
      <pivotArea outline="0" collapsedLevelsAreSubtotals="1" fieldPosition="0">
        <references count="1">
          <reference field="4294967294" count="1" selected="0">
            <x v="1"/>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63" rowHeaderCaption="Month 2021">
  <location ref="G18:G19" firstHeaderRow="1" firstDataRow="1" firstDataCol="0"/>
  <pivotFields count="6">
    <pivotField showAll="0">
      <items count="7">
        <item x="0"/>
        <item x="1"/>
        <item x="2"/>
        <item x="3"/>
        <item x="4"/>
        <item x="5"/>
        <item t="default"/>
      </items>
    </pivotField>
    <pivotField numFmtId="1" showAll="0">
      <items count="7">
        <item x="2"/>
        <item x="0"/>
        <item x="1"/>
        <item x="4"/>
        <item x="3"/>
        <item x="5"/>
        <item t="default"/>
      </items>
    </pivotField>
    <pivotField numFmtId="1" showAll="0"/>
    <pivotField numFmtId="2" showAll="0"/>
    <pivotField numFmtId="9" showAll="0"/>
    <pivotField dataField="1" numFmtId="1" showAll="0"/>
  </pivotFields>
  <rowItems count="1">
    <i/>
  </rowItems>
  <colItems count="1">
    <i/>
  </colItems>
  <dataFields count="1">
    <dataField name="Sum of Npoints to achieve to reach 120%" fld="5" baseField="0" baseItem="0" numFmtId="165"/>
  </dataFields>
  <formats count="14">
    <format dxfId="20">
      <pivotArea outline="0" collapsedLevelsAreSubtotals="1" fieldPosition="0"/>
    </format>
    <format dxfId="21">
      <pivotArea dataOnly="0" labelOnly="1" outline="0" axis="axisValues" fieldPosition="0"/>
    </format>
    <format dxfId="22">
      <pivotArea dataOnly="0" labelOnly="1" outline="0" axis="axisValues" fieldPosition="0"/>
    </format>
    <format dxfId="23">
      <pivotArea outline="0" collapsedLevelsAreSubtotals="1" fieldPosition="0"/>
    </format>
    <format dxfId="24">
      <pivotArea outline="0" collapsedLevelsAreSubtotals="1" fieldPosition="0"/>
    </format>
    <format dxfId="25">
      <pivotArea outline="0" collapsedLevelsAreSubtotals="1" fieldPosition="0"/>
    </format>
    <format dxfId="26">
      <pivotArea outline="0" collapsedLevelsAreSubtotals="1" fieldPosition="0"/>
    </format>
    <format dxfId="27">
      <pivotArea outline="0" collapsedLevelsAreSubtotals="1" fieldPosition="0"/>
    </format>
    <format dxfId="28">
      <pivotArea outline="0" collapsedLevelsAreSubtotals="1" fieldPosition="0"/>
    </format>
    <format dxfId="29">
      <pivotArea outline="0" collapsedLevelsAreSubtotals="1" fieldPosition="0"/>
    </format>
    <format dxfId="30">
      <pivotArea outline="0" collapsedLevelsAreSubtotals="1" fieldPosition="0"/>
    </format>
    <format dxfId="31">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1" dataPosition="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4" rowHeaderCaption="Month 2021">
  <location ref="D9:G15" firstHeaderRow="0" firstDataRow="1" firstDataCol="1"/>
  <pivotFields count="6">
    <pivotField axis="axisRow" showAll="0">
      <items count="7">
        <item x="0"/>
        <item x="1"/>
        <item x="2"/>
        <item x="3"/>
        <item x="4"/>
        <item x="5"/>
        <item t="default"/>
      </items>
    </pivotField>
    <pivotField dataField="1" numFmtId="1" showAll="0">
      <items count="7">
        <item x="2"/>
        <item x="0"/>
        <item x="1"/>
        <item x="4"/>
        <item x="3"/>
        <item x="5"/>
        <item t="default"/>
      </items>
    </pivotField>
    <pivotField dataField="1" numFmtId="1" showAll="0"/>
    <pivotField numFmtId="2" showAll="0"/>
    <pivotField dataField="1" numFmtId="9" showAll="0"/>
    <pivotField numFmtId="1" showAll="0"/>
  </pivotFields>
  <rowFields count="1">
    <field x="0"/>
  </rowFields>
  <rowItems count="6">
    <i>
      <x/>
    </i>
    <i>
      <x v="1"/>
    </i>
    <i>
      <x v="2"/>
    </i>
    <i>
      <x v="3"/>
    </i>
    <i>
      <x v="4"/>
    </i>
    <i>
      <x v="5"/>
    </i>
  </rowItems>
  <colFields count="1">
    <field x="-2"/>
  </colFields>
  <colItems count="3">
    <i>
      <x/>
    </i>
    <i i="1">
      <x v="1"/>
    </i>
    <i i="2">
      <x v="2"/>
    </i>
  </colItems>
  <dataFields count="3">
    <dataField name="Sum of Target Npoints" fld="1" baseField="0" baseItem="0" numFmtId="2"/>
    <dataField name="Sum of  Total Npoints Achieved" fld="2" baseField="0" baseItem="0" numFmtId="2"/>
    <dataField name="Prod% for the month:" fld="4" subtotal="average" baseField="0" baseItem="0" numFmtId="9"/>
  </dataFields>
  <formats count="27">
    <format dxfId="57">
      <pivotArea outline="0" collapsedLevelsAreSubtotals="1" fieldPosition="0"/>
    </format>
    <format dxfId="58">
      <pivotArea outline="0" collapsedLevelsAreSubtotals="1" fieldPosition="0">
        <references count="1">
          <reference field="4294967294" count="1" selected="0">
            <x v="0"/>
          </reference>
        </references>
      </pivotArea>
    </format>
    <format dxfId="59">
      <pivotArea outline="0" collapsedLevelsAreSubtotals="1" fieldPosition="0">
        <references count="1">
          <reference field="4294967294" count="1" selected="0">
            <x v="1"/>
          </reference>
        </references>
      </pivotArea>
    </format>
    <format dxfId="56">
      <pivotArea type="all" dataOnly="0" outline="0" fieldPosition="0"/>
    </format>
    <format dxfId="55">
      <pivotArea outline="0" collapsedLevelsAreSubtotals="1" fieldPosition="0"/>
    </format>
    <format dxfId="54">
      <pivotArea field="0" type="button" dataOnly="0" labelOnly="1" outline="0" axis="axisRow" fieldPosition="0"/>
    </format>
    <format dxfId="53">
      <pivotArea dataOnly="0" labelOnly="1" fieldPosition="0">
        <references count="1">
          <reference field="0" count="0"/>
        </references>
      </pivotArea>
    </format>
    <format dxfId="52">
      <pivotArea dataOnly="0" labelOnly="1" grandRow="1" outline="0" fieldPosition="0"/>
    </format>
    <format dxfId="51">
      <pivotArea dataOnly="0" labelOnly="1" outline="0" fieldPosition="0">
        <references count="1">
          <reference field="4294967294" count="3">
            <x v="0"/>
            <x v="1"/>
            <x v="2"/>
          </reference>
        </references>
      </pivotArea>
    </format>
    <format dxfId="50">
      <pivotArea type="all" dataOnly="0" outline="0" fieldPosition="0"/>
    </format>
    <format dxfId="49">
      <pivotArea outline="0" collapsedLevelsAreSubtotals="1" fieldPosition="0"/>
    </format>
    <format dxfId="48">
      <pivotArea field="0" type="button" dataOnly="0" labelOnly="1" outline="0" axis="axisRow" fieldPosition="0"/>
    </format>
    <format dxfId="47">
      <pivotArea dataOnly="0" labelOnly="1" fieldPosition="0">
        <references count="1">
          <reference field="0" count="0"/>
        </references>
      </pivotArea>
    </format>
    <format dxfId="46">
      <pivotArea dataOnly="0" labelOnly="1" grandRow="1" outline="0" fieldPosition="0"/>
    </format>
    <format dxfId="45">
      <pivotArea dataOnly="0" labelOnly="1" outline="0" fieldPosition="0">
        <references count="1">
          <reference field="4294967294" count="3">
            <x v="0"/>
            <x v="1"/>
            <x v="2"/>
          </reference>
        </references>
      </pivotArea>
    </format>
    <format dxfId="43">
      <pivotArea type="all" dataOnly="0" outline="0" fieldPosition="0"/>
    </format>
    <format dxfId="42">
      <pivotArea outline="0" collapsedLevelsAreSubtotals="1" fieldPosition="0"/>
    </format>
    <format dxfId="41">
      <pivotArea field="0" type="button" dataOnly="0" labelOnly="1" outline="0" axis="axisRow" fieldPosition="0"/>
    </format>
    <format dxfId="40">
      <pivotArea dataOnly="0" labelOnly="1" fieldPosition="0">
        <references count="1">
          <reference field="0" count="0"/>
        </references>
      </pivotArea>
    </format>
    <format dxfId="39">
      <pivotArea dataOnly="0" labelOnly="1" outline="0" fieldPosition="0">
        <references count="1">
          <reference field="4294967294" count="3">
            <x v="0"/>
            <x v="1"/>
            <x v="2"/>
          </reference>
        </references>
      </pivotArea>
    </format>
    <format dxfId="38">
      <pivotArea field="0" type="button" dataOnly="0" labelOnly="1" outline="0" axis="axisRow" fieldPosition="0"/>
    </format>
    <format dxfId="37">
      <pivotArea dataOnly="0" labelOnly="1" fieldPosition="0">
        <references count="1">
          <reference field="0" count="0"/>
        </references>
      </pivotArea>
    </format>
    <format dxfId="36">
      <pivotArea outline="0" collapsedLevelsAreSubtotals="1" fieldPosition="0">
        <references count="1">
          <reference field="4294967294" count="1" selected="0">
            <x v="0"/>
          </reference>
        </references>
      </pivotArea>
    </format>
    <format dxfId="35">
      <pivotArea dataOnly="0" labelOnly="1" outline="0" fieldPosition="0">
        <references count="1">
          <reference field="4294967294" count="1">
            <x v="0"/>
          </reference>
        </references>
      </pivotArea>
    </format>
    <format dxfId="34">
      <pivotArea dataOnly="0" outline="0" fieldPosition="0">
        <references count="1">
          <reference field="4294967294" count="1">
            <x v="1"/>
          </reference>
        </references>
      </pivotArea>
    </format>
    <format dxfId="33">
      <pivotArea field="0" type="button" dataOnly="0" labelOnly="1" outline="0" axis="axisRow" fieldPosition="0"/>
    </format>
    <format dxfId="32">
      <pivotArea dataOnly="0" labelOnly="1" outline="0" fieldPosition="0">
        <references count="1">
          <reference field="4294967294" count="3">
            <x v="0"/>
            <x v="1"/>
            <x v="2"/>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1" name="PivotTable4"/>
    <pivotTable tabId="31" name="PivotTable1"/>
    <pivotTable tabId="31" name="PivotTable3"/>
    <pivotTable tabId="31" name="PivotTable5"/>
    <pivotTable tabId="33" name="PivotTable6"/>
    <pivotTable tabId="33" name="PivotTable7"/>
  </pivotTables>
  <data>
    <tabular pivotCacheId="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2" cache="Slicer_Month" caption="Month" columnCount="6" style="Slicer Style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a:noFill/>
        </a:ln>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tator.aka.amazon.com/projects/e378adae-125f-4b04-9890-3d0b07921575" TargetMode="Externa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8"/>
  <sheetViews>
    <sheetView topLeftCell="F1" zoomScale="85" zoomScaleNormal="85" workbookViewId="0">
      <selection activeCell="M15" sqref="M15"/>
    </sheetView>
  </sheetViews>
  <sheetFormatPr defaultColWidth="9.1796875" defaultRowHeight="14.5" x14ac:dyDescent="0.35"/>
  <cols>
    <col min="2" max="2" width="10.08984375" bestFit="1" customWidth="1"/>
    <col min="11" max="14" width="9.1796875" customWidth="1"/>
    <col min="16" max="24" width="9.1796875" hidden="1" customWidth="1"/>
    <col min="26" max="27" width="9.1796875" customWidth="1"/>
    <col min="28" max="28" width="6.26953125" bestFit="1" customWidth="1"/>
    <col min="29" max="30" width="9.1796875" customWidth="1"/>
    <col min="32" max="32" width="18.453125" customWidth="1"/>
    <col min="33" max="35" width="9.1796875" customWidth="1"/>
    <col min="36" max="36" width="24.08984375" bestFit="1" customWidth="1"/>
  </cols>
  <sheetData>
    <row r="1" spans="1:46" ht="72.5" x14ac:dyDescent="0.35">
      <c r="A1" s="38" t="s">
        <v>0</v>
      </c>
      <c r="B1" s="39" t="s">
        <v>1</v>
      </c>
      <c r="C1" s="40" t="s">
        <v>2</v>
      </c>
      <c r="D1" s="40" t="s">
        <v>3</v>
      </c>
      <c r="E1" s="40" t="s">
        <v>4</v>
      </c>
      <c r="F1" s="40" t="s">
        <v>5</v>
      </c>
      <c r="G1" s="40" t="s">
        <v>6</v>
      </c>
      <c r="H1" s="40" t="s">
        <v>7</v>
      </c>
      <c r="I1" s="40" t="s">
        <v>8</v>
      </c>
      <c r="J1" s="40" t="s">
        <v>9</v>
      </c>
      <c r="K1" s="41" t="s">
        <v>10</v>
      </c>
      <c r="L1" s="41" t="s">
        <v>11</v>
      </c>
      <c r="M1" s="41" t="s">
        <v>12</v>
      </c>
      <c r="N1" s="41" t="s">
        <v>13</v>
      </c>
      <c r="O1" s="42" t="s">
        <v>13</v>
      </c>
      <c r="P1" s="41" t="s">
        <v>14</v>
      </c>
      <c r="Q1" s="41" t="s">
        <v>15</v>
      </c>
      <c r="R1" s="41" t="s">
        <v>12</v>
      </c>
      <c r="S1" s="41" t="s">
        <v>16</v>
      </c>
      <c r="T1" s="43" t="s">
        <v>16</v>
      </c>
      <c r="U1" s="41" t="s">
        <v>17</v>
      </c>
      <c r="V1" s="41" t="s">
        <v>18</v>
      </c>
      <c r="W1" s="41" t="s">
        <v>12</v>
      </c>
      <c r="X1" s="41" t="s">
        <v>19</v>
      </c>
      <c r="Y1" s="44" t="s">
        <v>19</v>
      </c>
      <c r="Z1" s="40" t="s">
        <v>21</v>
      </c>
      <c r="AA1" s="40" t="s">
        <v>22</v>
      </c>
      <c r="AB1" s="45" t="s">
        <v>23</v>
      </c>
      <c r="AC1" s="45" t="s">
        <v>24</v>
      </c>
      <c r="AD1" s="45" t="s">
        <v>25</v>
      </c>
      <c r="AE1" s="45" t="s">
        <v>26</v>
      </c>
      <c r="AF1" s="34" t="s">
        <v>27</v>
      </c>
      <c r="AG1" s="26" t="s">
        <v>28</v>
      </c>
      <c r="AH1" s="26" t="s">
        <v>29</v>
      </c>
      <c r="AI1" s="26" t="s">
        <v>30</v>
      </c>
      <c r="AJ1" s="27" t="s">
        <v>49</v>
      </c>
      <c r="AK1" s="4" t="s">
        <v>32</v>
      </c>
      <c r="AL1" s="4" t="s">
        <v>33</v>
      </c>
      <c r="AM1" s="4" t="s">
        <v>34</v>
      </c>
      <c r="AN1" s="4" t="s">
        <v>35</v>
      </c>
      <c r="AO1" s="4" t="s">
        <v>36</v>
      </c>
      <c r="AP1" s="24" t="s">
        <v>37</v>
      </c>
      <c r="AR1" s="10" t="s">
        <v>38</v>
      </c>
      <c r="AS1" s="10" t="s">
        <v>7</v>
      </c>
      <c r="AT1" s="10" t="s">
        <v>39</v>
      </c>
    </row>
    <row r="2" spans="1:46" x14ac:dyDescent="0.35">
      <c r="A2" s="1">
        <v>1</v>
      </c>
      <c r="B2" s="2">
        <v>43862</v>
      </c>
      <c r="C2" s="3">
        <f>WEEKNUM(B2)</f>
        <v>5</v>
      </c>
      <c r="D2" s="3">
        <v>8</v>
      </c>
      <c r="E2" s="1">
        <v>475</v>
      </c>
      <c r="F2" s="3">
        <f>E2/60</f>
        <v>7.916666666666667</v>
      </c>
      <c r="G2" s="7" t="s">
        <v>42</v>
      </c>
      <c r="H2" s="1">
        <v>2.82</v>
      </c>
      <c r="I2" s="1">
        <v>62</v>
      </c>
      <c r="J2" s="3">
        <f>D2-F2</f>
        <v>8.3333333333333037E-2</v>
      </c>
      <c r="K2" s="3">
        <f>IF(A2&gt;1,M1,(J2*150))</f>
        <v>12.499999999999956</v>
      </c>
      <c r="L2" s="3">
        <f>H2*I2</f>
        <v>174.84</v>
      </c>
      <c r="M2" s="3">
        <f>K2-L2</f>
        <v>-162.34000000000006</v>
      </c>
      <c r="N2" s="6">
        <f>M2/H2</f>
        <v>-57.56737588652485</v>
      </c>
      <c r="O2" s="35">
        <f>-N2</f>
        <v>57.56737588652485</v>
      </c>
      <c r="P2" s="3">
        <f>IF(A2&gt;1,R1,(J2*165))</f>
        <v>13.74999999999995</v>
      </c>
      <c r="Q2" s="3">
        <f>H2*I2</f>
        <v>174.84</v>
      </c>
      <c r="R2" s="3">
        <f>P2-Q2</f>
        <v>-161.09000000000006</v>
      </c>
      <c r="S2" s="5">
        <f>R2/H2</f>
        <v>-57.124113475177332</v>
      </c>
      <c r="T2" s="5">
        <f>-S2</f>
        <v>57.124113475177332</v>
      </c>
      <c r="U2" s="3">
        <f>IF(A2&gt;1,W1,(J2*180))</f>
        <v>14.999999999999947</v>
      </c>
      <c r="V2" s="5">
        <f>H2*I2</f>
        <v>174.84</v>
      </c>
      <c r="W2" s="5">
        <f>U2-V2</f>
        <v>-159.84000000000006</v>
      </c>
      <c r="X2" s="5">
        <f>W2/H2</f>
        <v>-56.680851063829813</v>
      </c>
      <c r="Y2" s="36">
        <f>-X2</f>
        <v>56.680851063829813</v>
      </c>
      <c r="Z2" s="3">
        <f>(J2*150)</f>
        <v>12.499999999999956</v>
      </c>
      <c r="AA2" s="3">
        <f>SUMIFS($Q:$Q,$B:$B,$B2)</f>
        <v>174.84</v>
      </c>
      <c r="AB2" s="33">
        <f>IFERROR(AA2/Z2,"NA")</f>
        <v>13.987200000000049</v>
      </c>
      <c r="AC2" s="7">
        <f>SUMIFS($AG:$AG,$C:$C,$C2)</f>
        <v>12.499999999999956</v>
      </c>
      <c r="AD2" s="7">
        <f>SUMIFS($AH:$AH,$C:$C,$C2)</f>
        <v>174.84</v>
      </c>
      <c r="AE2" s="33">
        <f>IFERROR(AD2/AC2,"NA")</f>
        <v>13.987200000000049</v>
      </c>
      <c r="AG2" s="7">
        <f>IF(A2=1,Z2,0)</f>
        <v>12.499999999999956</v>
      </c>
      <c r="AH2" s="7">
        <f>IF(B2&lt;&gt;B3,AA2,0)</f>
        <v>174.84</v>
      </c>
      <c r="AI2" s="7">
        <f>IF(A2=1,U2,0)</f>
        <v>14.999999999999947</v>
      </c>
      <c r="AJ2" s="7">
        <f>SUM(AI:AI)</f>
        <v>3195</v>
      </c>
      <c r="AK2" s="8">
        <f>SUM(AG:AG)</f>
        <v>2662.5</v>
      </c>
      <c r="AL2" s="8">
        <f>SUM(AH:AH)</f>
        <v>3250.4000000000005</v>
      </c>
      <c r="AM2" s="23">
        <f>AL2/AK2</f>
        <v>1.2208075117370893</v>
      </c>
      <c r="AN2" s="8">
        <f>AL2-AJ2</f>
        <v>55.400000000000546</v>
      </c>
      <c r="AO2" s="9">
        <f>AN2/AP2</f>
        <v>18.46666666666685</v>
      </c>
      <c r="AP2" s="11">
        <v>3</v>
      </c>
      <c r="AR2" s="11">
        <v>425</v>
      </c>
      <c r="AS2" s="12">
        <v>1200</v>
      </c>
      <c r="AT2" s="12">
        <f>AS2/AR2</f>
        <v>2.8235294117647061</v>
      </c>
    </row>
    <row r="3" spans="1:46" x14ac:dyDescent="0.35">
      <c r="A3" s="1">
        <v>1</v>
      </c>
      <c r="B3" s="2">
        <v>44229</v>
      </c>
      <c r="C3" s="3">
        <f t="shared" ref="C3:C15" si="0">WEEKNUM(B3)</f>
        <v>6</v>
      </c>
      <c r="D3" s="3">
        <v>8</v>
      </c>
      <c r="E3" s="1">
        <v>464</v>
      </c>
      <c r="F3" s="3">
        <f t="shared" ref="F3:F15" si="1">E3/60</f>
        <v>7.7333333333333334</v>
      </c>
      <c r="G3" s="7" t="s">
        <v>42</v>
      </c>
      <c r="H3" s="1">
        <v>2.82</v>
      </c>
      <c r="I3" s="1">
        <v>23</v>
      </c>
      <c r="J3" s="3">
        <f t="shared" ref="J3:J15" si="2">D3-F3</f>
        <v>0.26666666666666661</v>
      </c>
      <c r="K3" s="3">
        <f t="shared" ref="K3:K15" si="3">IF(A3&gt;1,M2,(J3*150))</f>
        <v>39.999999999999993</v>
      </c>
      <c r="L3" s="3">
        <f t="shared" ref="L3:L15" si="4">H3*I3</f>
        <v>64.86</v>
      </c>
      <c r="M3" s="3">
        <f t="shared" ref="M3:M15" si="5">K3-L3</f>
        <v>-24.860000000000007</v>
      </c>
      <c r="N3" s="6">
        <f t="shared" ref="N3:N15" si="6">M3/H3</f>
        <v>-8.8156028368794352</v>
      </c>
      <c r="O3" s="35">
        <f t="shared" ref="O3:O15" si="7">-N3</f>
        <v>8.8156028368794352</v>
      </c>
      <c r="P3" s="3">
        <f t="shared" ref="P3:P15" si="8">IF(A3&gt;1,R2,(J3*165))</f>
        <v>43.999999999999993</v>
      </c>
      <c r="Q3" s="3">
        <f t="shared" ref="Q3:Q15" si="9">H3*I3</f>
        <v>64.86</v>
      </c>
      <c r="R3" s="3">
        <f t="shared" ref="R3:R15" si="10">P3-Q3</f>
        <v>-20.860000000000007</v>
      </c>
      <c r="S3" s="5">
        <f t="shared" ref="S3:S15" si="11">R3/H3</f>
        <v>-7.3971631205673782</v>
      </c>
      <c r="T3" s="5">
        <f t="shared" ref="T3:T15" si="12">-S3</f>
        <v>7.3971631205673782</v>
      </c>
      <c r="U3" s="3">
        <f t="shared" ref="U3:U15" si="13">IF(A3&gt;1,W2,(J3*180))</f>
        <v>47.999999999999986</v>
      </c>
      <c r="V3" s="5">
        <f t="shared" ref="V3:V15" si="14">H3*I3</f>
        <v>64.86</v>
      </c>
      <c r="W3" s="5">
        <f t="shared" ref="W3:W15" si="15">U3-V3</f>
        <v>-16.860000000000014</v>
      </c>
      <c r="X3" s="5">
        <f t="shared" ref="X3:X15" si="16">W3/H3</f>
        <v>-5.9787234042553239</v>
      </c>
      <c r="Y3" s="36">
        <f t="shared" ref="Y3:Y15" si="17">-X3</f>
        <v>5.9787234042553239</v>
      </c>
      <c r="Z3" s="3">
        <f t="shared" ref="Z3:Z15" si="18">(J3*150)</f>
        <v>39.999999999999993</v>
      </c>
      <c r="AA3" s="3">
        <f t="shared" ref="AA3:AA15" si="19">SUMIFS($Q:$Q,$B:$B,$B3)</f>
        <v>64.86</v>
      </c>
      <c r="AB3" s="33">
        <f t="shared" ref="AB3:AB15" si="20">IFERROR(AA3/Z3,"NA")</f>
        <v>1.6215000000000002</v>
      </c>
      <c r="AC3" s="7">
        <f t="shared" ref="AC3:AC15" si="21">SUMIFS($AG:$AG,$C:$C,$C3)</f>
        <v>1127.5</v>
      </c>
      <c r="AD3" s="7">
        <f t="shared" ref="AD3:AD15" si="22">SUMIFS($AH:$AH,$C:$C,$C3)</f>
        <v>1697.94</v>
      </c>
      <c r="AE3" s="33">
        <f t="shared" ref="AE3:AE15" si="23">IFERROR(AD3/AC3,"NA")</f>
        <v>1.5059334811529934</v>
      </c>
      <c r="AG3">
        <v>40</v>
      </c>
      <c r="AH3">
        <v>64.86</v>
      </c>
      <c r="AI3">
        <v>48</v>
      </c>
    </row>
    <row r="4" spans="1:46" x14ac:dyDescent="0.35">
      <c r="A4" s="1">
        <v>1</v>
      </c>
      <c r="B4" s="2">
        <v>44230</v>
      </c>
      <c r="C4" s="3">
        <f t="shared" si="0"/>
        <v>6</v>
      </c>
      <c r="D4" s="3">
        <v>8</v>
      </c>
      <c r="E4" s="1">
        <v>475</v>
      </c>
      <c r="F4" s="3">
        <f t="shared" si="1"/>
        <v>7.916666666666667</v>
      </c>
      <c r="G4" s="7" t="s">
        <v>42</v>
      </c>
      <c r="H4" s="1">
        <v>2.82</v>
      </c>
      <c r="I4" s="1">
        <v>4</v>
      </c>
      <c r="J4" s="3">
        <f t="shared" si="2"/>
        <v>8.3333333333333037E-2</v>
      </c>
      <c r="K4" s="3">
        <f t="shared" si="3"/>
        <v>12.499999999999956</v>
      </c>
      <c r="L4" s="3">
        <f t="shared" si="4"/>
        <v>11.28</v>
      </c>
      <c r="M4" s="3">
        <f t="shared" si="5"/>
        <v>1.2199999999999562</v>
      </c>
      <c r="N4" s="6">
        <f t="shared" si="6"/>
        <v>0.43262411347516183</v>
      </c>
      <c r="O4" s="35">
        <f t="shared" si="7"/>
        <v>-0.43262411347516183</v>
      </c>
      <c r="P4" s="3">
        <f t="shared" si="8"/>
        <v>13.74999999999995</v>
      </c>
      <c r="Q4" s="3">
        <f t="shared" si="9"/>
        <v>11.28</v>
      </c>
      <c r="R4" s="3">
        <f t="shared" si="10"/>
        <v>2.4699999999999509</v>
      </c>
      <c r="S4" s="5">
        <f t="shared" si="11"/>
        <v>0.8758865248226777</v>
      </c>
      <c r="T4" s="5">
        <f t="shared" si="12"/>
        <v>-0.8758865248226777</v>
      </c>
      <c r="U4" s="3">
        <f t="shared" si="13"/>
        <v>14.999999999999947</v>
      </c>
      <c r="V4" s="5">
        <f t="shared" si="14"/>
        <v>11.28</v>
      </c>
      <c r="W4" s="5">
        <f t="shared" si="15"/>
        <v>3.7199999999999473</v>
      </c>
      <c r="X4" s="5">
        <f t="shared" si="16"/>
        <v>1.3191489361701942</v>
      </c>
      <c r="Y4" s="36">
        <f t="shared" si="17"/>
        <v>-1.3191489361701942</v>
      </c>
      <c r="Z4" s="3">
        <f t="shared" si="18"/>
        <v>12.499999999999956</v>
      </c>
      <c r="AA4" s="3">
        <f t="shared" si="19"/>
        <v>11.28</v>
      </c>
      <c r="AB4" s="33">
        <f t="shared" si="20"/>
        <v>0.9024000000000032</v>
      </c>
      <c r="AC4" s="7">
        <f t="shared" si="21"/>
        <v>1127.5</v>
      </c>
      <c r="AD4" s="7">
        <f t="shared" si="22"/>
        <v>1697.94</v>
      </c>
      <c r="AE4" s="33">
        <f t="shared" si="23"/>
        <v>1.5059334811529934</v>
      </c>
      <c r="AG4">
        <v>12.5</v>
      </c>
      <c r="AH4">
        <v>11.28</v>
      </c>
      <c r="AI4">
        <v>15</v>
      </c>
    </row>
    <row r="5" spans="1:46" x14ac:dyDescent="0.35">
      <c r="A5" s="1">
        <v>1</v>
      </c>
      <c r="B5" s="2">
        <v>44231</v>
      </c>
      <c r="C5" s="3">
        <f t="shared" si="0"/>
        <v>6</v>
      </c>
      <c r="D5" s="3">
        <v>8</v>
      </c>
      <c r="E5" s="1">
        <v>290</v>
      </c>
      <c r="F5" s="3">
        <f t="shared" si="1"/>
        <v>4.833333333333333</v>
      </c>
      <c r="G5" s="7" t="s">
        <v>42</v>
      </c>
      <c r="H5" s="1">
        <v>3</v>
      </c>
      <c r="I5" s="1">
        <v>409</v>
      </c>
      <c r="J5" s="3">
        <f t="shared" si="2"/>
        <v>3.166666666666667</v>
      </c>
      <c r="K5" s="3">
        <f t="shared" si="3"/>
        <v>475.00000000000006</v>
      </c>
      <c r="L5" s="3">
        <f t="shared" si="4"/>
        <v>1227</v>
      </c>
      <c r="M5" s="3">
        <f t="shared" si="5"/>
        <v>-752</v>
      </c>
      <c r="N5" s="6">
        <f t="shared" si="6"/>
        <v>-250.66666666666666</v>
      </c>
      <c r="O5" s="35">
        <f t="shared" si="7"/>
        <v>250.66666666666666</v>
      </c>
      <c r="P5" s="3">
        <f t="shared" si="8"/>
        <v>522.5</v>
      </c>
      <c r="Q5" s="3">
        <f t="shared" si="9"/>
        <v>1227</v>
      </c>
      <c r="R5" s="3">
        <f t="shared" si="10"/>
        <v>-704.5</v>
      </c>
      <c r="S5" s="5">
        <f t="shared" si="11"/>
        <v>-234.83333333333334</v>
      </c>
      <c r="T5" s="5">
        <f t="shared" si="12"/>
        <v>234.83333333333334</v>
      </c>
      <c r="U5" s="3">
        <f t="shared" si="13"/>
        <v>570</v>
      </c>
      <c r="V5" s="5">
        <f t="shared" si="14"/>
        <v>1227</v>
      </c>
      <c r="W5" s="5">
        <f t="shared" si="15"/>
        <v>-657</v>
      </c>
      <c r="X5" s="5">
        <f t="shared" si="16"/>
        <v>-219</v>
      </c>
      <c r="Y5" s="36">
        <f t="shared" si="17"/>
        <v>219</v>
      </c>
      <c r="Z5" s="3">
        <f t="shared" si="18"/>
        <v>475.00000000000006</v>
      </c>
      <c r="AA5" s="3">
        <f t="shared" si="19"/>
        <v>1227</v>
      </c>
      <c r="AB5" s="33">
        <f t="shared" si="20"/>
        <v>2.5831578947368419</v>
      </c>
      <c r="AC5" s="7">
        <f t="shared" si="21"/>
        <v>1127.5</v>
      </c>
      <c r="AD5" s="7">
        <f t="shared" si="22"/>
        <v>1697.94</v>
      </c>
      <c r="AE5" s="33">
        <f t="shared" si="23"/>
        <v>1.5059334811529934</v>
      </c>
      <c r="AG5">
        <v>475</v>
      </c>
      <c r="AH5">
        <v>1227</v>
      </c>
      <c r="AI5">
        <v>570</v>
      </c>
    </row>
    <row r="6" spans="1:46" x14ac:dyDescent="0.35">
      <c r="A6" s="1">
        <v>1</v>
      </c>
      <c r="B6" s="2">
        <v>44232</v>
      </c>
      <c r="C6" s="3">
        <f t="shared" si="0"/>
        <v>6</v>
      </c>
      <c r="D6" s="3">
        <v>8</v>
      </c>
      <c r="E6" s="1">
        <v>240</v>
      </c>
      <c r="F6" s="3">
        <f t="shared" si="1"/>
        <v>4</v>
      </c>
      <c r="G6" s="7" t="s">
        <v>42</v>
      </c>
      <c r="H6" s="1">
        <v>2.82</v>
      </c>
      <c r="I6" s="1">
        <v>140</v>
      </c>
      <c r="J6" s="3">
        <f t="shared" si="2"/>
        <v>4</v>
      </c>
      <c r="K6" s="3">
        <f t="shared" si="3"/>
        <v>600</v>
      </c>
      <c r="L6" s="3">
        <f t="shared" si="4"/>
        <v>394.79999999999995</v>
      </c>
      <c r="M6" s="3">
        <f t="shared" si="5"/>
        <v>205.20000000000005</v>
      </c>
      <c r="N6" s="6">
        <f t="shared" si="6"/>
        <v>72.765957446808528</v>
      </c>
      <c r="O6" s="35">
        <f t="shared" si="7"/>
        <v>-72.765957446808528</v>
      </c>
      <c r="P6" s="3">
        <f t="shared" si="8"/>
        <v>660</v>
      </c>
      <c r="Q6" s="3">
        <f t="shared" si="9"/>
        <v>394.79999999999995</v>
      </c>
      <c r="R6" s="3">
        <f t="shared" si="10"/>
        <v>265.20000000000005</v>
      </c>
      <c r="S6" s="5">
        <f t="shared" si="11"/>
        <v>94.04255319148939</v>
      </c>
      <c r="T6" s="5">
        <f t="shared" si="12"/>
        <v>-94.04255319148939</v>
      </c>
      <c r="U6" s="3">
        <f t="shared" si="13"/>
        <v>720</v>
      </c>
      <c r="V6" s="5">
        <f t="shared" si="14"/>
        <v>394.79999999999995</v>
      </c>
      <c r="W6" s="5">
        <f t="shared" si="15"/>
        <v>325.20000000000005</v>
      </c>
      <c r="X6" s="5">
        <f t="shared" si="16"/>
        <v>115.31914893617024</v>
      </c>
      <c r="Y6" s="36">
        <f t="shared" si="17"/>
        <v>-115.31914893617024</v>
      </c>
      <c r="Z6" s="3">
        <f t="shared" si="18"/>
        <v>600</v>
      </c>
      <c r="AA6" s="3">
        <f t="shared" si="19"/>
        <v>394.79999999999995</v>
      </c>
      <c r="AB6" s="33">
        <f t="shared" si="20"/>
        <v>0.65799999999999992</v>
      </c>
      <c r="AC6" s="7">
        <f t="shared" si="21"/>
        <v>1127.5</v>
      </c>
      <c r="AD6" s="7">
        <f t="shared" si="22"/>
        <v>1697.94</v>
      </c>
      <c r="AE6" s="33">
        <f t="shared" si="23"/>
        <v>1.5059334811529934</v>
      </c>
      <c r="AG6">
        <v>600</v>
      </c>
      <c r="AH6">
        <v>394.8</v>
      </c>
      <c r="AI6">
        <v>720</v>
      </c>
    </row>
    <row r="7" spans="1:46" x14ac:dyDescent="0.35">
      <c r="A7" s="1">
        <v>1</v>
      </c>
      <c r="B7" s="2">
        <v>44236</v>
      </c>
      <c r="C7" s="3">
        <f t="shared" si="0"/>
        <v>7</v>
      </c>
      <c r="D7" s="3">
        <v>8</v>
      </c>
      <c r="E7" s="1">
        <v>371</v>
      </c>
      <c r="F7" s="3">
        <f t="shared" si="1"/>
        <v>6.1833333333333336</v>
      </c>
      <c r="G7" s="7" t="s">
        <v>42</v>
      </c>
      <c r="H7" s="1">
        <v>4</v>
      </c>
      <c r="I7" s="1">
        <v>47</v>
      </c>
      <c r="J7" s="3">
        <f t="shared" si="2"/>
        <v>1.8166666666666664</v>
      </c>
      <c r="K7" s="3">
        <f t="shared" si="3"/>
        <v>272.49999999999994</v>
      </c>
      <c r="L7" s="3">
        <f t="shared" si="4"/>
        <v>188</v>
      </c>
      <c r="M7" s="3">
        <f t="shared" si="5"/>
        <v>84.499999999999943</v>
      </c>
      <c r="N7" s="6">
        <f t="shared" si="6"/>
        <v>21.124999999999986</v>
      </c>
      <c r="O7" s="35">
        <f t="shared" si="7"/>
        <v>-21.124999999999986</v>
      </c>
      <c r="P7" s="3">
        <f t="shared" si="8"/>
        <v>299.74999999999994</v>
      </c>
      <c r="Q7" s="3">
        <f t="shared" si="9"/>
        <v>188</v>
      </c>
      <c r="R7" s="3">
        <f t="shared" si="10"/>
        <v>111.74999999999994</v>
      </c>
      <c r="S7" s="5">
        <f t="shared" si="11"/>
        <v>27.937499999999986</v>
      </c>
      <c r="T7" s="5">
        <f t="shared" si="12"/>
        <v>-27.937499999999986</v>
      </c>
      <c r="U7" s="3">
        <f t="shared" si="13"/>
        <v>326.99999999999994</v>
      </c>
      <c r="V7" s="5">
        <f t="shared" si="14"/>
        <v>188</v>
      </c>
      <c r="W7" s="5">
        <f t="shared" si="15"/>
        <v>138.99999999999994</v>
      </c>
      <c r="X7" s="5">
        <f t="shared" si="16"/>
        <v>34.749999999999986</v>
      </c>
      <c r="Y7" s="36">
        <f t="shared" si="17"/>
        <v>-34.749999999999986</v>
      </c>
      <c r="Z7" s="3">
        <f t="shared" si="18"/>
        <v>272.49999999999994</v>
      </c>
      <c r="AA7" s="3">
        <f t="shared" si="19"/>
        <v>329.78</v>
      </c>
      <c r="AB7" s="33">
        <f t="shared" si="20"/>
        <v>1.2102018348623855</v>
      </c>
      <c r="AC7" s="7">
        <f t="shared" si="21"/>
        <v>497.5</v>
      </c>
      <c r="AD7" s="7">
        <f t="shared" si="22"/>
        <v>515.9</v>
      </c>
      <c r="AE7" s="33">
        <f t="shared" si="23"/>
        <v>1.0369849246231155</v>
      </c>
      <c r="AG7">
        <v>272.5</v>
      </c>
      <c r="AH7">
        <v>0</v>
      </c>
      <c r="AI7">
        <v>327</v>
      </c>
    </row>
    <row r="8" spans="1:46" x14ac:dyDescent="0.35">
      <c r="A8" s="1">
        <v>2</v>
      </c>
      <c r="B8" s="2">
        <v>44236</v>
      </c>
      <c r="C8" s="3">
        <f t="shared" si="0"/>
        <v>7</v>
      </c>
      <c r="D8" s="3">
        <v>8</v>
      </c>
      <c r="E8" s="1">
        <v>371</v>
      </c>
      <c r="F8" s="3">
        <f t="shared" si="1"/>
        <v>6.1833333333333336</v>
      </c>
      <c r="G8" s="7" t="s">
        <v>42</v>
      </c>
      <c r="H8" s="1">
        <v>3</v>
      </c>
      <c r="I8" s="1">
        <v>20</v>
      </c>
      <c r="J8" s="3">
        <f t="shared" si="2"/>
        <v>1.8166666666666664</v>
      </c>
      <c r="K8" s="3">
        <f t="shared" si="3"/>
        <v>84.499999999999943</v>
      </c>
      <c r="L8" s="3">
        <f t="shared" si="4"/>
        <v>60</v>
      </c>
      <c r="M8" s="3">
        <f t="shared" si="5"/>
        <v>24.499999999999943</v>
      </c>
      <c r="N8" s="6">
        <f t="shared" si="6"/>
        <v>8.1666666666666483</v>
      </c>
      <c r="O8" s="35">
        <f t="shared" si="7"/>
        <v>-8.1666666666666483</v>
      </c>
      <c r="P8" s="3">
        <f t="shared" si="8"/>
        <v>111.74999999999994</v>
      </c>
      <c r="Q8" s="3">
        <f t="shared" si="9"/>
        <v>60</v>
      </c>
      <c r="R8" s="3">
        <f t="shared" si="10"/>
        <v>51.749999999999943</v>
      </c>
      <c r="S8" s="5">
        <f t="shared" si="11"/>
        <v>17.249999999999982</v>
      </c>
      <c r="T8" s="5">
        <f t="shared" si="12"/>
        <v>-17.249999999999982</v>
      </c>
      <c r="U8" s="3">
        <f t="shared" si="13"/>
        <v>138.99999999999994</v>
      </c>
      <c r="V8" s="5">
        <f t="shared" si="14"/>
        <v>60</v>
      </c>
      <c r="W8" s="5">
        <f t="shared" si="15"/>
        <v>78.999999999999943</v>
      </c>
      <c r="X8" s="5">
        <f t="shared" si="16"/>
        <v>26.333333333333314</v>
      </c>
      <c r="Y8" s="36">
        <f t="shared" si="17"/>
        <v>-26.333333333333314</v>
      </c>
      <c r="Z8" s="3">
        <f t="shared" si="18"/>
        <v>272.49999999999994</v>
      </c>
      <c r="AA8" s="3">
        <f t="shared" si="19"/>
        <v>329.78</v>
      </c>
      <c r="AB8" s="33">
        <f t="shared" si="20"/>
        <v>1.2102018348623855</v>
      </c>
      <c r="AC8" s="7">
        <f t="shared" si="21"/>
        <v>497.5</v>
      </c>
      <c r="AD8" s="7">
        <f t="shared" si="22"/>
        <v>515.9</v>
      </c>
      <c r="AE8" s="33">
        <f t="shared" si="23"/>
        <v>1.0369849246231155</v>
      </c>
      <c r="AG8">
        <v>0</v>
      </c>
      <c r="AH8">
        <v>0</v>
      </c>
      <c r="AI8">
        <v>0</v>
      </c>
    </row>
    <row r="9" spans="1:46" x14ac:dyDescent="0.35">
      <c r="A9" s="1">
        <v>3</v>
      </c>
      <c r="B9" s="2">
        <v>44236</v>
      </c>
      <c r="C9" s="3">
        <f t="shared" si="0"/>
        <v>7</v>
      </c>
      <c r="D9" s="3">
        <v>8</v>
      </c>
      <c r="E9" s="1">
        <v>371</v>
      </c>
      <c r="F9" s="3">
        <f t="shared" si="1"/>
        <v>6.1833333333333336</v>
      </c>
      <c r="G9" s="7" t="s">
        <v>42</v>
      </c>
      <c r="H9" s="1">
        <v>2.82</v>
      </c>
      <c r="I9" s="1">
        <v>29</v>
      </c>
      <c r="J9" s="3">
        <f t="shared" si="2"/>
        <v>1.8166666666666664</v>
      </c>
      <c r="K9" s="3">
        <f t="shared" si="3"/>
        <v>24.499999999999943</v>
      </c>
      <c r="L9" s="3">
        <f t="shared" si="4"/>
        <v>81.78</v>
      </c>
      <c r="M9" s="3">
        <f t="shared" si="5"/>
        <v>-57.280000000000058</v>
      </c>
      <c r="N9" s="6">
        <f t="shared" si="6"/>
        <v>-20.312056737588673</v>
      </c>
      <c r="O9" s="35">
        <f t="shared" si="7"/>
        <v>20.312056737588673</v>
      </c>
      <c r="P9" s="3">
        <f t="shared" si="8"/>
        <v>51.749999999999943</v>
      </c>
      <c r="Q9" s="3">
        <f t="shared" si="9"/>
        <v>81.78</v>
      </c>
      <c r="R9" s="3">
        <f t="shared" si="10"/>
        <v>-30.030000000000058</v>
      </c>
      <c r="S9" s="5">
        <f t="shared" si="11"/>
        <v>-10.648936170212787</v>
      </c>
      <c r="T9" s="5">
        <f t="shared" si="12"/>
        <v>10.648936170212787</v>
      </c>
      <c r="U9" s="3">
        <f t="shared" si="13"/>
        <v>78.999999999999943</v>
      </c>
      <c r="V9" s="5">
        <f t="shared" si="14"/>
        <v>81.78</v>
      </c>
      <c r="W9" s="5">
        <f t="shared" si="15"/>
        <v>-2.780000000000058</v>
      </c>
      <c r="X9" s="5">
        <f t="shared" si="16"/>
        <v>-0.98581560283690006</v>
      </c>
      <c r="Y9" s="36">
        <f t="shared" si="17"/>
        <v>0.98581560283690006</v>
      </c>
      <c r="Z9" s="3">
        <f t="shared" si="18"/>
        <v>272.49999999999994</v>
      </c>
      <c r="AA9" s="3">
        <f t="shared" si="19"/>
        <v>329.78</v>
      </c>
      <c r="AB9" s="33">
        <f t="shared" si="20"/>
        <v>1.2102018348623855</v>
      </c>
      <c r="AC9" s="7">
        <f t="shared" si="21"/>
        <v>497.5</v>
      </c>
      <c r="AD9" s="7">
        <f t="shared" si="22"/>
        <v>515.9</v>
      </c>
      <c r="AE9" s="33">
        <f t="shared" si="23"/>
        <v>1.0369849246231155</v>
      </c>
      <c r="AG9">
        <v>0</v>
      </c>
      <c r="AH9">
        <v>329.78</v>
      </c>
      <c r="AI9">
        <v>0</v>
      </c>
    </row>
    <row r="10" spans="1:46" x14ac:dyDescent="0.35">
      <c r="A10" s="1">
        <v>1</v>
      </c>
      <c r="B10" s="2">
        <v>44237</v>
      </c>
      <c r="C10" s="3">
        <f t="shared" si="0"/>
        <v>7</v>
      </c>
      <c r="D10" s="3">
        <v>8</v>
      </c>
      <c r="E10" s="1">
        <v>420</v>
      </c>
      <c r="F10" s="3">
        <f t="shared" si="1"/>
        <v>7</v>
      </c>
      <c r="G10" s="7" t="s">
        <v>42</v>
      </c>
      <c r="H10" s="1">
        <v>2.82</v>
      </c>
      <c r="I10" s="1">
        <v>51</v>
      </c>
      <c r="J10" s="3">
        <f t="shared" si="2"/>
        <v>1</v>
      </c>
      <c r="K10" s="3">
        <f t="shared" si="3"/>
        <v>150</v>
      </c>
      <c r="L10" s="3">
        <f t="shared" si="4"/>
        <v>143.82</v>
      </c>
      <c r="M10" s="3">
        <f t="shared" si="5"/>
        <v>6.1800000000000068</v>
      </c>
      <c r="N10" s="6">
        <f t="shared" si="6"/>
        <v>2.1914893617021303</v>
      </c>
      <c r="O10" s="35">
        <f t="shared" si="7"/>
        <v>-2.1914893617021303</v>
      </c>
      <c r="P10" s="3">
        <f t="shared" si="8"/>
        <v>165</v>
      </c>
      <c r="Q10" s="3">
        <f t="shared" si="9"/>
        <v>143.82</v>
      </c>
      <c r="R10" s="3">
        <f t="shared" si="10"/>
        <v>21.180000000000007</v>
      </c>
      <c r="S10" s="5">
        <f t="shared" si="11"/>
        <v>7.5106382978723429</v>
      </c>
      <c r="T10" s="5">
        <f t="shared" si="12"/>
        <v>-7.5106382978723429</v>
      </c>
      <c r="U10" s="3">
        <f t="shared" si="13"/>
        <v>180</v>
      </c>
      <c r="V10" s="5">
        <f t="shared" si="14"/>
        <v>143.82</v>
      </c>
      <c r="W10" s="5">
        <f t="shared" si="15"/>
        <v>36.180000000000007</v>
      </c>
      <c r="X10" s="5">
        <f t="shared" si="16"/>
        <v>12.829787234042556</v>
      </c>
      <c r="Y10" s="36">
        <f t="shared" si="17"/>
        <v>-12.829787234042556</v>
      </c>
      <c r="Z10" s="3">
        <f t="shared" si="18"/>
        <v>150</v>
      </c>
      <c r="AA10" s="3">
        <f t="shared" si="19"/>
        <v>143.82</v>
      </c>
      <c r="AB10" s="33">
        <f t="shared" si="20"/>
        <v>0.95879999999999999</v>
      </c>
      <c r="AC10" s="7">
        <f t="shared" si="21"/>
        <v>497.5</v>
      </c>
      <c r="AD10" s="7">
        <f t="shared" si="22"/>
        <v>515.9</v>
      </c>
      <c r="AE10" s="33">
        <f t="shared" si="23"/>
        <v>1.0369849246231155</v>
      </c>
      <c r="AG10">
        <v>150</v>
      </c>
      <c r="AH10">
        <v>143.82</v>
      </c>
      <c r="AI10">
        <v>180</v>
      </c>
    </row>
    <row r="11" spans="1:46" x14ac:dyDescent="0.35">
      <c r="A11" s="1">
        <v>1</v>
      </c>
      <c r="B11" s="2">
        <v>44238</v>
      </c>
      <c r="C11" s="3">
        <f t="shared" si="0"/>
        <v>7</v>
      </c>
      <c r="D11" s="3">
        <v>8</v>
      </c>
      <c r="E11" s="1">
        <v>450</v>
      </c>
      <c r="F11" s="3">
        <f t="shared" si="1"/>
        <v>7.5</v>
      </c>
      <c r="G11" s="7" t="s">
        <v>42</v>
      </c>
      <c r="H11" s="1">
        <v>2.82</v>
      </c>
      <c r="I11" s="1">
        <v>15</v>
      </c>
      <c r="J11" s="3">
        <f t="shared" si="2"/>
        <v>0.5</v>
      </c>
      <c r="K11" s="3">
        <f t="shared" si="3"/>
        <v>75</v>
      </c>
      <c r="L11" s="3">
        <f t="shared" si="4"/>
        <v>42.3</v>
      </c>
      <c r="M11" s="3">
        <f t="shared" si="5"/>
        <v>32.700000000000003</v>
      </c>
      <c r="N11" s="6">
        <f t="shared" si="6"/>
        <v>11.595744680851066</v>
      </c>
      <c r="O11" s="35">
        <f t="shared" si="7"/>
        <v>-11.595744680851066</v>
      </c>
      <c r="P11" s="3">
        <f t="shared" si="8"/>
        <v>82.5</v>
      </c>
      <c r="Q11" s="3">
        <f t="shared" si="9"/>
        <v>42.3</v>
      </c>
      <c r="R11" s="3">
        <f t="shared" si="10"/>
        <v>40.200000000000003</v>
      </c>
      <c r="S11" s="5">
        <f t="shared" si="11"/>
        <v>14.255319148936172</v>
      </c>
      <c r="T11" s="5">
        <f t="shared" si="12"/>
        <v>-14.255319148936172</v>
      </c>
      <c r="U11" s="3">
        <f t="shared" si="13"/>
        <v>90</v>
      </c>
      <c r="V11" s="5">
        <f t="shared" si="14"/>
        <v>42.3</v>
      </c>
      <c r="W11" s="5">
        <f t="shared" si="15"/>
        <v>47.7</v>
      </c>
      <c r="X11" s="5">
        <f t="shared" si="16"/>
        <v>16.914893617021278</v>
      </c>
      <c r="Y11" s="36">
        <f t="shared" si="17"/>
        <v>-16.914893617021278</v>
      </c>
      <c r="Z11" s="3">
        <f t="shared" si="18"/>
        <v>75</v>
      </c>
      <c r="AA11" s="3">
        <f t="shared" si="19"/>
        <v>42.3</v>
      </c>
      <c r="AB11" s="33">
        <f t="shared" si="20"/>
        <v>0.56399999999999995</v>
      </c>
      <c r="AC11" s="7">
        <f t="shared" si="21"/>
        <v>497.5</v>
      </c>
      <c r="AD11" s="7">
        <f t="shared" si="22"/>
        <v>515.9</v>
      </c>
      <c r="AE11" s="33">
        <f t="shared" si="23"/>
        <v>1.0369849246231155</v>
      </c>
      <c r="AG11">
        <v>75</v>
      </c>
      <c r="AH11">
        <v>42.3</v>
      </c>
      <c r="AI11">
        <v>90</v>
      </c>
    </row>
    <row r="12" spans="1:46" x14ac:dyDescent="0.35">
      <c r="A12" s="1">
        <v>1</v>
      </c>
      <c r="B12" s="2">
        <v>44242</v>
      </c>
      <c r="C12" s="3">
        <f t="shared" si="0"/>
        <v>8</v>
      </c>
      <c r="D12" s="3">
        <v>8</v>
      </c>
      <c r="E12" s="1">
        <v>250</v>
      </c>
      <c r="F12" s="3">
        <f t="shared" si="1"/>
        <v>4.166666666666667</v>
      </c>
      <c r="G12" s="7" t="s">
        <v>42</v>
      </c>
      <c r="H12" s="1">
        <v>2.82</v>
      </c>
      <c r="I12" s="1">
        <v>145</v>
      </c>
      <c r="J12" s="3">
        <f t="shared" si="2"/>
        <v>3.833333333333333</v>
      </c>
      <c r="K12" s="3">
        <f t="shared" si="3"/>
        <v>575</v>
      </c>
      <c r="L12" s="3">
        <f t="shared" si="4"/>
        <v>408.9</v>
      </c>
      <c r="M12" s="3">
        <f t="shared" si="5"/>
        <v>166.10000000000002</v>
      </c>
      <c r="N12" s="6">
        <f t="shared" si="6"/>
        <v>58.900709219858165</v>
      </c>
      <c r="O12" s="35">
        <f t="shared" si="7"/>
        <v>-58.900709219858165</v>
      </c>
      <c r="P12" s="3">
        <f t="shared" si="8"/>
        <v>632.5</v>
      </c>
      <c r="Q12" s="3">
        <f t="shared" si="9"/>
        <v>408.9</v>
      </c>
      <c r="R12" s="3">
        <f t="shared" si="10"/>
        <v>223.60000000000002</v>
      </c>
      <c r="S12" s="5">
        <f t="shared" si="11"/>
        <v>79.290780141843982</v>
      </c>
      <c r="T12" s="5">
        <f t="shared" si="12"/>
        <v>-79.290780141843982</v>
      </c>
      <c r="U12" s="3">
        <f t="shared" si="13"/>
        <v>690</v>
      </c>
      <c r="V12" s="5">
        <f t="shared" si="14"/>
        <v>408.9</v>
      </c>
      <c r="W12" s="5">
        <f t="shared" si="15"/>
        <v>281.10000000000002</v>
      </c>
      <c r="X12" s="5">
        <f t="shared" si="16"/>
        <v>99.680851063829806</v>
      </c>
      <c r="Y12" s="36">
        <f t="shared" si="17"/>
        <v>-99.680851063829806</v>
      </c>
      <c r="Z12" s="3">
        <f t="shared" si="18"/>
        <v>575</v>
      </c>
      <c r="AA12" s="3">
        <f t="shared" si="19"/>
        <v>693.72</v>
      </c>
      <c r="AB12" s="33">
        <f t="shared" si="20"/>
        <v>1.2064695652173913</v>
      </c>
      <c r="AC12" s="7">
        <f t="shared" si="21"/>
        <v>800</v>
      </c>
      <c r="AD12" s="7">
        <f t="shared" si="22"/>
        <v>693.72</v>
      </c>
      <c r="AE12" s="33">
        <f t="shared" si="23"/>
        <v>0.86715000000000009</v>
      </c>
      <c r="AG12">
        <v>575</v>
      </c>
      <c r="AH12">
        <v>0</v>
      </c>
      <c r="AI12">
        <v>690</v>
      </c>
    </row>
    <row r="13" spans="1:46" x14ac:dyDescent="0.35">
      <c r="A13" s="1">
        <v>2</v>
      </c>
      <c r="B13" s="2">
        <v>44242</v>
      </c>
      <c r="C13" s="3">
        <f t="shared" si="0"/>
        <v>8</v>
      </c>
      <c r="D13" s="3">
        <v>8</v>
      </c>
      <c r="E13" s="1">
        <v>250</v>
      </c>
      <c r="F13" s="3">
        <f t="shared" si="1"/>
        <v>4.166666666666667</v>
      </c>
      <c r="G13" s="7" t="s">
        <v>42</v>
      </c>
      <c r="H13" s="1">
        <v>2.82</v>
      </c>
      <c r="I13" s="1">
        <v>101</v>
      </c>
      <c r="J13" s="3">
        <f t="shared" si="2"/>
        <v>3.833333333333333</v>
      </c>
      <c r="K13" s="3">
        <f t="shared" si="3"/>
        <v>166.10000000000002</v>
      </c>
      <c r="L13" s="3">
        <f t="shared" si="4"/>
        <v>284.82</v>
      </c>
      <c r="M13" s="3">
        <f t="shared" si="5"/>
        <v>-118.71999999999997</v>
      </c>
      <c r="N13" s="6">
        <f t="shared" si="6"/>
        <v>-42.099290780141835</v>
      </c>
      <c r="O13" s="35">
        <f t="shared" si="7"/>
        <v>42.099290780141835</v>
      </c>
      <c r="P13" s="3">
        <f t="shared" si="8"/>
        <v>223.60000000000002</v>
      </c>
      <c r="Q13" s="3">
        <f t="shared" si="9"/>
        <v>284.82</v>
      </c>
      <c r="R13" s="3">
        <f t="shared" si="10"/>
        <v>-61.21999999999997</v>
      </c>
      <c r="S13" s="5">
        <f t="shared" si="11"/>
        <v>-21.709219858156018</v>
      </c>
      <c r="T13" s="5">
        <f t="shared" si="12"/>
        <v>21.709219858156018</v>
      </c>
      <c r="U13" s="3">
        <f t="shared" si="13"/>
        <v>281.10000000000002</v>
      </c>
      <c r="V13" s="5">
        <f t="shared" si="14"/>
        <v>284.82</v>
      </c>
      <c r="W13" s="5">
        <f t="shared" si="15"/>
        <v>-3.7199999999999704</v>
      </c>
      <c r="X13" s="5">
        <f t="shared" si="16"/>
        <v>-1.3191489361702025</v>
      </c>
      <c r="Y13" s="36">
        <f t="shared" si="17"/>
        <v>1.3191489361702025</v>
      </c>
      <c r="Z13" s="3">
        <f t="shared" si="18"/>
        <v>575</v>
      </c>
      <c r="AA13" s="3">
        <f t="shared" si="19"/>
        <v>693.72</v>
      </c>
      <c r="AB13" s="33">
        <f t="shared" si="20"/>
        <v>1.2064695652173913</v>
      </c>
      <c r="AC13" s="7">
        <f t="shared" si="21"/>
        <v>800</v>
      </c>
      <c r="AD13" s="7">
        <f t="shared" si="22"/>
        <v>693.72</v>
      </c>
      <c r="AE13" s="33">
        <f t="shared" si="23"/>
        <v>0.86715000000000009</v>
      </c>
      <c r="AG13">
        <v>0</v>
      </c>
      <c r="AH13">
        <v>693.72</v>
      </c>
      <c r="AI13">
        <v>0</v>
      </c>
    </row>
    <row r="14" spans="1:46" x14ac:dyDescent="0.35">
      <c r="A14" s="1">
        <v>1</v>
      </c>
      <c r="B14" s="37">
        <v>44246</v>
      </c>
      <c r="C14" s="3">
        <f t="shared" si="0"/>
        <v>8</v>
      </c>
      <c r="D14" s="3">
        <v>8</v>
      </c>
      <c r="E14" s="1">
        <v>390</v>
      </c>
      <c r="F14" s="3">
        <f t="shared" si="1"/>
        <v>6.5</v>
      </c>
      <c r="G14" s="7" t="s">
        <v>42</v>
      </c>
      <c r="H14" s="1">
        <v>4.8</v>
      </c>
      <c r="I14" s="1">
        <v>35</v>
      </c>
      <c r="J14" s="3">
        <f t="shared" si="2"/>
        <v>1.5</v>
      </c>
      <c r="K14" s="3">
        <f t="shared" si="3"/>
        <v>225</v>
      </c>
      <c r="L14" s="3">
        <f t="shared" si="4"/>
        <v>168</v>
      </c>
      <c r="M14" s="3">
        <f t="shared" si="5"/>
        <v>57</v>
      </c>
      <c r="N14" s="6">
        <f t="shared" si="6"/>
        <v>11.875</v>
      </c>
      <c r="O14" s="35">
        <f t="shared" si="7"/>
        <v>-11.875</v>
      </c>
      <c r="P14" s="3">
        <f t="shared" si="8"/>
        <v>247.5</v>
      </c>
      <c r="Q14" s="3">
        <f t="shared" si="9"/>
        <v>168</v>
      </c>
      <c r="R14" s="3">
        <f t="shared" si="10"/>
        <v>79.5</v>
      </c>
      <c r="S14" s="5">
        <f t="shared" si="11"/>
        <v>16.5625</v>
      </c>
      <c r="T14" s="5">
        <f t="shared" si="12"/>
        <v>-16.5625</v>
      </c>
      <c r="U14" s="3">
        <f t="shared" si="13"/>
        <v>270</v>
      </c>
      <c r="V14" s="5">
        <f t="shared" si="14"/>
        <v>168</v>
      </c>
      <c r="W14" s="5">
        <f t="shared" si="15"/>
        <v>102</v>
      </c>
      <c r="X14" s="5">
        <f t="shared" si="16"/>
        <v>21.25</v>
      </c>
      <c r="Y14" s="36">
        <f t="shared" si="17"/>
        <v>-21.25</v>
      </c>
      <c r="Z14" s="3">
        <f t="shared" si="18"/>
        <v>225</v>
      </c>
      <c r="AA14" s="3">
        <f t="shared" si="19"/>
        <v>168</v>
      </c>
      <c r="AB14" s="33">
        <f t="shared" si="20"/>
        <v>0.7466666666666667</v>
      </c>
      <c r="AC14" s="7">
        <f t="shared" si="21"/>
        <v>800</v>
      </c>
      <c r="AD14" s="7">
        <f t="shared" si="22"/>
        <v>693.72</v>
      </c>
      <c r="AE14" s="33">
        <f t="shared" si="23"/>
        <v>0.86715000000000009</v>
      </c>
      <c r="AG14" s="7">
        <v>225</v>
      </c>
      <c r="AH14" s="7">
        <v>0</v>
      </c>
      <c r="AI14" s="7">
        <v>270</v>
      </c>
      <c r="AJ14" s="7"/>
    </row>
    <row r="15" spans="1:46" x14ac:dyDescent="0.35">
      <c r="A15" s="1">
        <v>1</v>
      </c>
      <c r="B15" s="37">
        <v>44250</v>
      </c>
      <c r="C15" s="3">
        <f t="shared" si="0"/>
        <v>9</v>
      </c>
      <c r="D15" s="3">
        <v>8</v>
      </c>
      <c r="E15" s="1">
        <v>120</v>
      </c>
      <c r="F15" s="3">
        <f t="shared" si="1"/>
        <v>2</v>
      </c>
      <c r="G15" s="7" t="s">
        <v>42</v>
      </c>
      <c r="H15" s="1">
        <v>3</v>
      </c>
      <c r="I15" s="1"/>
      <c r="J15" s="3">
        <f t="shared" si="2"/>
        <v>6</v>
      </c>
      <c r="K15" s="3">
        <f t="shared" si="3"/>
        <v>900</v>
      </c>
      <c r="L15" s="3">
        <f t="shared" si="4"/>
        <v>0</v>
      </c>
      <c r="M15" s="3">
        <f t="shared" si="5"/>
        <v>900</v>
      </c>
      <c r="N15" s="6">
        <f t="shared" si="6"/>
        <v>300</v>
      </c>
      <c r="O15" s="35">
        <f t="shared" si="7"/>
        <v>-300</v>
      </c>
      <c r="P15" s="3">
        <f t="shared" si="8"/>
        <v>990</v>
      </c>
      <c r="Q15" s="3">
        <f t="shared" si="9"/>
        <v>0</v>
      </c>
      <c r="R15" s="3">
        <f t="shared" si="10"/>
        <v>990</v>
      </c>
      <c r="S15" s="5">
        <f t="shared" si="11"/>
        <v>330</v>
      </c>
      <c r="T15" s="5">
        <f t="shared" si="12"/>
        <v>-330</v>
      </c>
      <c r="U15" s="3">
        <f t="shared" si="13"/>
        <v>1080</v>
      </c>
      <c r="V15" s="5">
        <f t="shared" si="14"/>
        <v>0</v>
      </c>
      <c r="W15" s="5">
        <f t="shared" si="15"/>
        <v>1080</v>
      </c>
      <c r="X15" s="5">
        <f t="shared" si="16"/>
        <v>360</v>
      </c>
      <c r="Y15" s="36">
        <f t="shared" si="17"/>
        <v>-360</v>
      </c>
      <c r="Z15" s="3">
        <f t="shared" si="18"/>
        <v>900</v>
      </c>
      <c r="AA15" s="3">
        <f t="shared" si="19"/>
        <v>0</v>
      </c>
      <c r="AB15" s="33">
        <f t="shared" si="20"/>
        <v>0</v>
      </c>
      <c r="AC15" s="7">
        <f t="shared" si="21"/>
        <v>225</v>
      </c>
      <c r="AD15" s="7">
        <f t="shared" si="22"/>
        <v>168</v>
      </c>
      <c r="AE15" s="33">
        <f t="shared" si="23"/>
        <v>0.7466666666666667</v>
      </c>
      <c r="AG15" s="7">
        <v>225</v>
      </c>
      <c r="AH15" s="7">
        <v>168</v>
      </c>
      <c r="AI15" s="7">
        <v>270</v>
      </c>
      <c r="AJ15" s="7"/>
    </row>
    <row r="16" spans="1:46" x14ac:dyDescent="0.35">
      <c r="A16" s="1"/>
      <c r="B16" s="37"/>
      <c r="C16" s="3"/>
      <c r="D16" s="3"/>
      <c r="E16" s="1"/>
      <c r="F16" s="3"/>
      <c r="G16" s="7"/>
      <c r="H16" s="1"/>
      <c r="I16" s="1"/>
      <c r="J16" s="3"/>
      <c r="K16" s="3"/>
      <c r="L16" s="3"/>
      <c r="M16" s="3"/>
      <c r="N16" s="6"/>
      <c r="O16" s="35"/>
      <c r="P16" s="3"/>
      <c r="Q16" s="3"/>
      <c r="R16" s="3"/>
      <c r="S16" s="5"/>
      <c r="T16" s="5"/>
      <c r="U16" s="3"/>
      <c r="V16" s="5"/>
      <c r="W16" s="5"/>
      <c r="X16" s="5"/>
      <c r="Y16" s="36"/>
      <c r="Z16" s="3"/>
      <c r="AA16" s="3"/>
      <c r="AB16" s="33"/>
      <c r="AC16" s="7"/>
      <c r="AD16" s="7"/>
      <c r="AE16" s="33"/>
      <c r="AG16" s="7">
        <v>0</v>
      </c>
      <c r="AH16" s="7">
        <v>0</v>
      </c>
      <c r="AI16" s="7">
        <v>0</v>
      </c>
      <c r="AJ16" s="7"/>
    </row>
    <row r="17" spans="1:36" x14ac:dyDescent="0.35">
      <c r="A17" s="1"/>
      <c r="B17" s="37"/>
      <c r="C17" s="3"/>
      <c r="D17" s="3"/>
      <c r="E17" s="1"/>
      <c r="F17" s="3"/>
      <c r="G17" s="7"/>
      <c r="H17" s="1"/>
      <c r="I17" s="1"/>
      <c r="J17" s="3"/>
      <c r="K17" s="3"/>
      <c r="L17" s="3"/>
      <c r="M17" s="3"/>
      <c r="N17" s="6"/>
      <c r="O17" s="35"/>
      <c r="P17" s="3"/>
      <c r="Q17" s="3"/>
      <c r="R17" s="3"/>
      <c r="S17" s="5"/>
      <c r="T17" s="5"/>
      <c r="U17" s="3"/>
      <c r="V17" s="5"/>
      <c r="W17" s="5"/>
      <c r="X17" s="5"/>
      <c r="Y17" s="36"/>
      <c r="Z17" s="3"/>
      <c r="AA17" s="3"/>
      <c r="AB17" s="33"/>
      <c r="AC17" s="7"/>
      <c r="AD17" s="7"/>
      <c r="AE17" s="33"/>
      <c r="AG17" s="7">
        <v>0</v>
      </c>
      <c r="AH17" s="7">
        <v>0</v>
      </c>
      <c r="AI17" s="7">
        <v>0</v>
      </c>
      <c r="AJ17" s="7"/>
    </row>
    <row r="18" spans="1:36" x14ac:dyDescent="0.35">
      <c r="A18" s="1"/>
      <c r="B18" s="37"/>
      <c r="C18" s="3"/>
      <c r="D18" s="3"/>
      <c r="E18" s="1"/>
      <c r="F18" s="3"/>
      <c r="G18" s="7"/>
      <c r="H18" s="1"/>
      <c r="I18" s="1"/>
      <c r="J18" s="3"/>
      <c r="K18" s="3"/>
      <c r="L18" s="3"/>
      <c r="M18" s="3"/>
      <c r="N18" s="6"/>
      <c r="O18" s="35"/>
      <c r="P18" s="3"/>
      <c r="Q18" s="3"/>
      <c r="R18" s="3"/>
      <c r="S18" s="5"/>
      <c r="T18" s="5"/>
      <c r="U18" s="3"/>
      <c r="V18" s="5"/>
      <c r="W18" s="5"/>
      <c r="X18" s="5"/>
      <c r="Y18" s="36"/>
      <c r="Z18" s="3"/>
      <c r="AA18" s="3"/>
      <c r="AB18" s="33"/>
      <c r="AC18" s="7"/>
      <c r="AD18" s="7"/>
      <c r="AE18" s="33"/>
      <c r="AG18" s="7">
        <v>0</v>
      </c>
      <c r="AH18" s="7">
        <v>0</v>
      </c>
      <c r="AI18" s="7">
        <v>0</v>
      </c>
      <c r="AJ18" s="7"/>
    </row>
    <row r="19" spans="1:36" x14ac:dyDescent="0.35">
      <c r="A19" s="1"/>
      <c r="B19" s="37"/>
      <c r="C19" s="3"/>
      <c r="D19" s="3"/>
      <c r="E19" s="1"/>
      <c r="F19" s="3"/>
      <c r="G19" s="7"/>
      <c r="H19" s="1"/>
      <c r="I19" s="1"/>
      <c r="J19" s="3"/>
      <c r="K19" s="3"/>
      <c r="L19" s="3"/>
      <c r="M19" s="3"/>
      <c r="N19" s="6"/>
      <c r="O19" s="35"/>
      <c r="P19" s="3"/>
      <c r="Q19" s="3"/>
      <c r="R19" s="3"/>
      <c r="S19" s="5"/>
      <c r="T19" s="5"/>
      <c r="U19" s="3"/>
      <c r="V19" s="5"/>
      <c r="W19" s="5"/>
      <c r="X19" s="5"/>
      <c r="Y19" s="36"/>
      <c r="Z19" s="3"/>
      <c r="AA19" s="3"/>
      <c r="AB19" s="33"/>
      <c r="AC19" s="7"/>
      <c r="AD19" s="7"/>
      <c r="AE19" s="33"/>
      <c r="AG19" s="7">
        <v>0</v>
      </c>
      <c r="AH19" s="7">
        <v>0</v>
      </c>
      <c r="AI19" s="7">
        <v>0</v>
      </c>
      <c r="AJ19" s="7"/>
    </row>
    <row r="20" spans="1:36" x14ac:dyDescent="0.35">
      <c r="A20" s="1"/>
      <c r="B20" s="37"/>
      <c r="C20" s="3"/>
      <c r="D20" s="3"/>
      <c r="E20" s="1"/>
      <c r="F20" s="3"/>
      <c r="G20" s="7"/>
      <c r="H20" s="1"/>
      <c r="I20" s="1"/>
      <c r="J20" s="3"/>
      <c r="K20" s="3"/>
      <c r="L20" s="3"/>
      <c r="M20" s="3"/>
      <c r="N20" s="6"/>
      <c r="O20" s="35"/>
      <c r="P20" s="3"/>
      <c r="Q20" s="3"/>
      <c r="R20" s="3"/>
      <c r="S20" s="5"/>
      <c r="T20" s="5"/>
      <c r="U20" s="3"/>
      <c r="V20" s="5"/>
      <c r="W20" s="5"/>
      <c r="X20" s="5"/>
      <c r="Y20" s="36"/>
      <c r="Z20" s="3"/>
      <c r="AA20" s="3"/>
      <c r="AB20" s="33"/>
      <c r="AC20" s="7"/>
      <c r="AD20" s="7"/>
      <c r="AE20" s="33"/>
      <c r="AG20" s="7">
        <v>0</v>
      </c>
      <c r="AH20" s="7">
        <v>0</v>
      </c>
      <c r="AI20" s="7">
        <v>0</v>
      </c>
      <c r="AJ20" s="7"/>
    </row>
    <row r="21" spans="1:36" x14ac:dyDescent="0.35">
      <c r="A21" s="1"/>
      <c r="B21" s="37"/>
      <c r="C21" s="3"/>
      <c r="D21" s="3"/>
      <c r="E21" s="1"/>
      <c r="F21" s="3"/>
      <c r="G21" s="7"/>
      <c r="H21" s="1"/>
      <c r="I21" s="1"/>
      <c r="J21" s="3"/>
      <c r="K21" s="3"/>
      <c r="L21" s="3"/>
      <c r="M21" s="3"/>
      <c r="N21" s="6"/>
      <c r="O21" s="35"/>
      <c r="P21" s="3"/>
      <c r="Q21" s="3"/>
      <c r="R21" s="3"/>
      <c r="S21" s="5"/>
      <c r="T21" s="5"/>
      <c r="U21" s="3"/>
      <c r="V21" s="5"/>
      <c r="W21" s="5"/>
      <c r="X21" s="5"/>
      <c r="Y21" s="36"/>
      <c r="Z21" s="3"/>
      <c r="AA21" s="3"/>
      <c r="AB21" s="33"/>
      <c r="AC21" s="7"/>
      <c r="AD21" s="7"/>
      <c r="AE21" s="33"/>
      <c r="AG21" s="7">
        <v>0</v>
      </c>
      <c r="AH21" s="7">
        <v>0</v>
      </c>
      <c r="AI21" s="7">
        <v>0</v>
      </c>
      <c r="AJ21" s="7"/>
    </row>
    <row r="22" spans="1:36" x14ac:dyDescent="0.35">
      <c r="A22" s="1"/>
      <c r="B22" s="37"/>
      <c r="C22" s="3"/>
      <c r="D22" s="3"/>
      <c r="E22" s="1"/>
      <c r="F22" s="3"/>
      <c r="G22" s="7"/>
      <c r="H22" s="1"/>
      <c r="I22" s="1"/>
      <c r="J22" s="3"/>
      <c r="K22" s="3"/>
      <c r="L22" s="3"/>
      <c r="M22" s="3"/>
      <c r="N22" s="6"/>
      <c r="O22" s="35"/>
      <c r="P22" s="3"/>
      <c r="Q22" s="3"/>
      <c r="R22" s="3"/>
      <c r="S22" s="5"/>
      <c r="T22" s="5"/>
      <c r="U22" s="3"/>
      <c r="V22" s="5"/>
      <c r="W22" s="5"/>
      <c r="X22" s="5"/>
      <c r="Y22" s="36"/>
      <c r="Z22" s="3"/>
      <c r="AA22" s="3"/>
      <c r="AB22" s="33"/>
      <c r="AC22" s="7"/>
      <c r="AD22" s="7"/>
      <c r="AE22" s="33"/>
      <c r="AG22" s="7">
        <v>0</v>
      </c>
      <c r="AH22" s="7">
        <v>0</v>
      </c>
      <c r="AI22" s="7">
        <v>0</v>
      </c>
      <c r="AJ22" s="7"/>
    </row>
    <row r="23" spans="1:36" x14ac:dyDescent="0.35">
      <c r="A23" s="1"/>
      <c r="B23" s="37"/>
      <c r="C23" s="3"/>
      <c r="D23" s="3"/>
      <c r="E23" s="1"/>
      <c r="F23" s="3"/>
      <c r="G23" s="7"/>
      <c r="H23" s="1"/>
      <c r="I23" s="1"/>
      <c r="J23" s="3"/>
      <c r="K23" s="3"/>
      <c r="L23" s="3"/>
      <c r="M23" s="3"/>
      <c r="N23" s="6"/>
      <c r="O23" s="35"/>
      <c r="P23" s="3"/>
      <c r="Q23" s="3"/>
      <c r="R23" s="3"/>
      <c r="S23" s="5"/>
      <c r="T23" s="5"/>
      <c r="U23" s="3"/>
      <c r="V23" s="5"/>
      <c r="W23" s="5"/>
      <c r="X23" s="5"/>
      <c r="Y23" s="36"/>
      <c r="Z23" s="3"/>
      <c r="AA23" s="3"/>
      <c r="AB23" s="33"/>
      <c r="AC23" s="7"/>
      <c r="AD23" s="7"/>
      <c r="AE23" s="33"/>
      <c r="AG23" s="7">
        <v>0</v>
      </c>
      <c r="AH23" s="7">
        <v>0</v>
      </c>
      <c r="AI23" s="7">
        <v>0</v>
      </c>
      <c r="AJ23" s="7"/>
    </row>
    <row r="24" spans="1:36" x14ac:dyDescent="0.35">
      <c r="A24" s="1"/>
      <c r="B24" s="37"/>
      <c r="C24" s="3"/>
      <c r="D24" s="3"/>
      <c r="E24" s="1"/>
      <c r="F24" s="3"/>
      <c r="G24" s="7"/>
      <c r="H24" s="1"/>
      <c r="I24" s="1"/>
      <c r="J24" s="3"/>
      <c r="K24" s="3"/>
      <c r="L24" s="3"/>
      <c r="M24" s="3"/>
      <c r="N24" s="6"/>
      <c r="O24" s="35"/>
      <c r="P24" s="3"/>
      <c r="Q24" s="3"/>
      <c r="R24" s="3"/>
      <c r="S24" s="5"/>
      <c r="T24" s="5"/>
      <c r="U24" s="3"/>
      <c r="V24" s="5"/>
      <c r="W24" s="5"/>
      <c r="X24" s="5"/>
      <c r="Y24" s="36"/>
      <c r="Z24" s="3"/>
      <c r="AA24" s="3"/>
      <c r="AB24" s="33"/>
      <c r="AC24" s="7"/>
      <c r="AD24" s="7"/>
      <c r="AE24" s="33"/>
      <c r="AG24" s="7">
        <v>0</v>
      </c>
      <c r="AH24" s="7">
        <v>0</v>
      </c>
      <c r="AI24" s="7">
        <v>0</v>
      </c>
      <c r="AJ24" s="7"/>
    </row>
    <row r="25" spans="1:36" x14ac:dyDescent="0.35">
      <c r="A25" s="1"/>
      <c r="B25" s="37"/>
      <c r="C25" s="3"/>
      <c r="D25" s="3"/>
      <c r="E25" s="1"/>
      <c r="F25" s="3"/>
      <c r="G25" s="7"/>
      <c r="H25" s="1"/>
      <c r="I25" s="1"/>
      <c r="J25" s="3"/>
      <c r="K25" s="3"/>
      <c r="L25" s="3"/>
      <c r="M25" s="3"/>
      <c r="N25" s="6"/>
      <c r="O25" s="35"/>
      <c r="P25" s="3"/>
      <c r="Q25" s="3"/>
      <c r="R25" s="3"/>
      <c r="S25" s="5"/>
      <c r="T25" s="5"/>
      <c r="U25" s="3"/>
      <c r="V25" s="5"/>
      <c r="W25" s="5"/>
      <c r="X25" s="5"/>
      <c r="Y25" s="36"/>
      <c r="Z25" s="3"/>
      <c r="AA25" s="3"/>
      <c r="AB25" s="33"/>
      <c r="AC25" s="7"/>
      <c r="AD25" s="7"/>
      <c r="AE25" s="33"/>
      <c r="AG25" s="7">
        <v>0</v>
      </c>
      <c r="AH25" s="7">
        <v>0</v>
      </c>
      <c r="AI25" s="7">
        <v>0</v>
      </c>
      <c r="AJ25" s="7"/>
    </row>
    <row r="26" spans="1:36" x14ac:dyDescent="0.35">
      <c r="A26" s="1"/>
      <c r="B26" s="37"/>
      <c r="C26" s="3"/>
      <c r="D26" s="3"/>
      <c r="E26" s="1"/>
      <c r="F26" s="3"/>
      <c r="G26" s="7"/>
      <c r="H26" s="1"/>
      <c r="I26" s="1"/>
      <c r="J26" s="3"/>
      <c r="K26" s="3"/>
      <c r="L26" s="3"/>
      <c r="M26" s="3"/>
      <c r="N26" s="6"/>
      <c r="O26" s="35"/>
      <c r="P26" s="3"/>
      <c r="Q26" s="3"/>
      <c r="R26" s="3"/>
      <c r="S26" s="5"/>
      <c r="T26" s="5"/>
      <c r="U26" s="3"/>
      <c r="V26" s="5"/>
      <c r="W26" s="5"/>
      <c r="X26" s="5"/>
      <c r="Y26" s="36"/>
      <c r="Z26" s="3"/>
      <c r="AA26" s="3"/>
      <c r="AB26" s="33"/>
      <c r="AC26" s="7"/>
      <c r="AD26" s="7"/>
      <c r="AE26" s="33"/>
      <c r="AG26" s="7">
        <v>0</v>
      </c>
      <c r="AH26" s="7">
        <v>0</v>
      </c>
      <c r="AI26" s="7">
        <v>0</v>
      </c>
      <c r="AJ26" s="7"/>
    </row>
    <row r="27" spans="1:36" x14ac:dyDescent="0.35">
      <c r="A27" s="1"/>
      <c r="B27" s="37"/>
      <c r="C27" s="3"/>
      <c r="D27" s="3"/>
      <c r="E27" s="1"/>
      <c r="F27" s="3"/>
      <c r="G27" s="7"/>
      <c r="H27" s="1"/>
      <c r="I27" s="1"/>
      <c r="J27" s="3"/>
      <c r="K27" s="3"/>
      <c r="L27" s="3"/>
      <c r="M27" s="3"/>
      <c r="N27" s="6"/>
      <c r="O27" s="35"/>
      <c r="P27" s="3"/>
      <c r="Q27" s="3"/>
      <c r="R27" s="3"/>
      <c r="S27" s="5"/>
      <c r="T27" s="5"/>
      <c r="U27" s="3"/>
      <c r="V27" s="5"/>
      <c r="W27" s="5"/>
      <c r="X27" s="5"/>
      <c r="Y27" s="36"/>
      <c r="Z27" s="3"/>
      <c r="AA27" s="3"/>
      <c r="AB27" s="33"/>
      <c r="AC27" s="7"/>
      <c r="AD27" s="7"/>
      <c r="AE27" s="33"/>
      <c r="AG27" s="7">
        <v>0</v>
      </c>
      <c r="AH27" s="7">
        <v>0</v>
      </c>
      <c r="AI27" s="7">
        <v>0</v>
      </c>
      <c r="AJ27" s="7"/>
    </row>
    <row r="28" spans="1:36" x14ac:dyDescent="0.35">
      <c r="A28" s="1"/>
      <c r="B28" s="37"/>
      <c r="C28" s="3"/>
      <c r="D28" s="3"/>
      <c r="E28" s="1"/>
      <c r="F28" s="3"/>
      <c r="G28" s="7"/>
      <c r="H28" s="1"/>
      <c r="I28" s="1"/>
      <c r="J28" s="3"/>
      <c r="K28" s="3"/>
      <c r="L28" s="3"/>
      <c r="M28" s="3"/>
      <c r="N28" s="6"/>
      <c r="O28" s="35"/>
      <c r="P28" s="3"/>
      <c r="Q28" s="3"/>
      <c r="R28" s="3"/>
      <c r="S28" s="5"/>
      <c r="T28" s="5"/>
      <c r="U28" s="3"/>
      <c r="V28" s="5"/>
      <c r="W28" s="5"/>
      <c r="X28" s="5"/>
      <c r="Y28" s="36"/>
      <c r="Z28" s="3"/>
      <c r="AA28" s="3"/>
      <c r="AB28" s="33"/>
      <c r="AC28" s="7"/>
      <c r="AD28" s="7"/>
      <c r="AE28" s="33"/>
      <c r="AG28" s="7">
        <v>0</v>
      </c>
      <c r="AH28" s="7">
        <v>0</v>
      </c>
      <c r="AI28" s="7">
        <v>0</v>
      </c>
      <c r="AJ28" s="7"/>
    </row>
    <row r="29" spans="1:36" x14ac:dyDescent="0.35">
      <c r="A29" s="1"/>
      <c r="B29" s="37"/>
      <c r="C29" s="3"/>
      <c r="D29" s="3"/>
      <c r="E29" s="1"/>
      <c r="F29" s="3"/>
      <c r="G29" s="7"/>
      <c r="H29" s="1"/>
      <c r="I29" s="1"/>
      <c r="J29" s="3"/>
      <c r="K29" s="3"/>
      <c r="L29" s="3"/>
      <c r="M29" s="3"/>
      <c r="N29" s="6"/>
      <c r="O29" s="35"/>
      <c r="P29" s="3"/>
      <c r="Q29" s="3"/>
      <c r="R29" s="3"/>
      <c r="S29" s="5"/>
      <c r="T29" s="5"/>
      <c r="U29" s="3"/>
      <c r="V29" s="5"/>
      <c r="W29" s="5"/>
      <c r="X29" s="5"/>
      <c r="Y29" s="36"/>
      <c r="Z29" s="3"/>
      <c r="AA29" s="3"/>
      <c r="AB29" s="33"/>
      <c r="AC29" s="7"/>
      <c r="AD29" s="7"/>
      <c r="AE29" s="33"/>
      <c r="AG29" s="7">
        <v>0</v>
      </c>
      <c r="AH29" s="7">
        <v>0</v>
      </c>
      <c r="AI29" s="7">
        <v>0</v>
      </c>
      <c r="AJ29" s="7"/>
    </row>
    <row r="30" spans="1:36" x14ac:dyDescent="0.35">
      <c r="A30" s="1"/>
      <c r="B30" s="37"/>
      <c r="C30" s="3"/>
      <c r="D30" s="3"/>
      <c r="E30" s="1"/>
      <c r="F30" s="3"/>
      <c r="G30" s="7"/>
      <c r="H30" s="1"/>
      <c r="I30" s="1"/>
      <c r="J30" s="3"/>
      <c r="K30" s="3"/>
      <c r="L30" s="3"/>
      <c r="M30" s="3"/>
      <c r="N30" s="6"/>
      <c r="O30" s="35"/>
      <c r="P30" s="3"/>
      <c r="Q30" s="3"/>
      <c r="R30" s="3"/>
      <c r="S30" s="5"/>
      <c r="T30" s="5"/>
      <c r="U30" s="3"/>
      <c r="V30" s="5"/>
      <c r="W30" s="5"/>
      <c r="X30" s="5"/>
      <c r="Y30" s="36"/>
      <c r="Z30" s="3"/>
      <c r="AA30" s="3"/>
      <c r="AB30" s="33"/>
      <c r="AC30" s="7"/>
      <c r="AD30" s="7"/>
      <c r="AE30" s="33"/>
      <c r="AG30" s="7">
        <v>0</v>
      </c>
      <c r="AH30" s="7">
        <v>0</v>
      </c>
      <c r="AI30" s="7">
        <v>0</v>
      </c>
      <c r="AJ30" s="7"/>
    </row>
    <row r="31" spans="1:36" x14ac:dyDescent="0.35">
      <c r="A31" s="1"/>
      <c r="B31" s="37"/>
      <c r="C31" s="3"/>
      <c r="D31" s="3"/>
      <c r="E31" s="1"/>
      <c r="F31" s="3"/>
      <c r="G31" s="7"/>
      <c r="H31" s="1"/>
      <c r="I31" s="1"/>
      <c r="J31" s="3"/>
      <c r="K31" s="3"/>
      <c r="L31" s="3"/>
      <c r="M31" s="3"/>
      <c r="N31" s="6"/>
      <c r="O31" s="35"/>
      <c r="P31" s="3"/>
      <c r="Q31" s="3"/>
      <c r="R31" s="3"/>
      <c r="S31" s="5"/>
      <c r="T31" s="5"/>
      <c r="U31" s="3"/>
      <c r="V31" s="5"/>
      <c r="W31" s="5"/>
      <c r="X31" s="5"/>
      <c r="Y31" s="36"/>
      <c r="Z31" s="3"/>
      <c r="AA31" s="3"/>
      <c r="AB31" s="33"/>
      <c r="AC31" s="7"/>
      <c r="AD31" s="7"/>
      <c r="AE31" s="33"/>
      <c r="AG31" s="7">
        <v>0</v>
      </c>
      <c r="AH31" s="7">
        <v>0</v>
      </c>
      <c r="AI31" s="7">
        <v>0</v>
      </c>
      <c r="AJ31" s="7"/>
    </row>
    <row r="32" spans="1:36" x14ac:dyDescent="0.35">
      <c r="A32" s="1"/>
      <c r="B32" s="37"/>
      <c r="C32" s="3"/>
      <c r="D32" s="3"/>
      <c r="E32" s="1"/>
      <c r="F32" s="3"/>
      <c r="G32" s="7"/>
      <c r="H32" s="1"/>
      <c r="I32" s="1"/>
      <c r="J32" s="3"/>
      <c r="K32" s="3"/>
      <c r="L32" s="3"/>
      <c r="M32" s="3"/>
      <c r="N32" s="6"/>
      <c r="O32" s="35"/>
      <c r="P32" s="3"/>
      <c r="Q32" s="3"/>
      <c r="R32" s="3"/>
      <c r="S32" s="5"/>
      <c r="T32" s="5"/>
      <c r="U32" s="3"/>
      <c r="V32" s="5"/>
      <c r="W32" s="5"/>
      <c r="X32" s="5"/>
      <c r="Y32" s="36"/>
      <c r="Z32" s="3"/>
      <c r="AA32" s="3"/>
      <c r="AB32" s="33"/>
      <c r="AC32" s="7"/>
      <c r="AD32" s="7"/>
      <c r="AE32" s="33"/>
      <c r="AG32" s="7">
        <v>0</v>
      </c>
      <c r="AH32" s="7">
        <v>0</v>
      </c>
      <c r="AI32" s="7">
        <v>0</v>
      </c>
      <c r="AJ32" s="7"/>
    </row>
    <row r="33" spans="1:36" x14ac:dyDescent="0.35">
      <c r="A33" s="1"/>
      <c r="B33" s="37"/>
      <c r="C33" s="3"/>
      <c r="D33" s="3"/>
      <c r="E33" s="1"/>
      <c r="F33" s="3"/>
      <c r="G33" s="7"/>
      <c r="H33" s="1"/>
      <c r="I33" s="1"/>
      <c r="J33" s="3"/>
      <c r="K33" s="3"/>
      <c r="L33" s="3"/>
      <c r="M33" s="3"/>
      <c r="N33" s="6"/>
      <c r="O33" s="35"/>
      <c r="P33" s="3"/>
      <c r="Q33" s="3"/>
      <c r="R33" s="3"/>
      <c r="S33" s="5"/>
      <c r="T33" s="5"/>
      <c r="U33" s="3"/>
      <c r="V33" s="5"/>
      <c r="W33" s="5"/>
      <c r="X33" s="5"/>
      <c r="Y33" s="36"/>
      <c r="Z33" s="3"/>
      <c r="AA33" s="3"/>
      <c r="AB33" s="33"/>
      <c r="AC33" s="7"/>
      <c r="AD33" s="7"/>
      <c r="AE33" s="33"/>
      <c r="AG33" s="7">
        <v>0</v>
      </c>
      <c r="AH33" s="7">
        <v>0</v>
      </c>
      <c r="AI33" s="7">
        <v>0</v>
      </c>
      <c r="AJ33" s="7"/>
    </row>
    <row r="34" spans="1:36" x14ac:dyDescent="0.35">
      <c r="A34" s="1"/>
      <c r="B34" s="37"/>
      <c r="C34" s="3"/>
      <c r="D34" s="3"/>
      <c r="E34" s="1"/>
      <c r="F34" s="3"/>
      <c r="G34" s="7"/>
      <c r="H34" s="1"/>
      <c r="I34" s="1"/>
      <c r="J34" s="3"/>
      <c r="K34" s="3"/>
      <c r="L34" s="3"/>
      <c r="M34" s="3"/>
      <c r="N34" s="6"/>
      <c r="O34" s="35"/>
      <c r="P34" s="3"/>
      <c r="Q34" s="3"/>
      <c r="R34" s="3"/>
      <c r="S34" s="5"/>
      <c r="T34" s="5"/>
      <c r="U34" s="3"/>
      <c r="V34" s="5"/>
      <c r="W34" s="5"/>
      <c r="X34" s="5"/>
      <c r="Y34" s="36"/>
      <c r="Z34" s="3"/>
      <c r="AA34" s="3"/>
      <c r="AB34" s="33"/>
      <c r="AC34" s="7"/>
      <c r="AD34" s="7"/>
      <c r="AE34" s="33"/>
      <c r="AG34" s="7">
        <v>0</v>
      </c>
      <c r="AH34" s="7">
        <v>0</v>
      </c>
      <c r="AI34" s="7">
        <v>0</v>
      </c>
      <c r="AJ34" s="7"/>
    </row>
    <row r="35" spans="1:36" x14ac:dyDescent="0.35">
      <c r="A35" s="1"/>
      <c r="B35" s="37"/>
      <c r="C35" s="3"/>
      <c r="D35" s="3"/>
      <c r="E35" s="1"/>
      <c r="F35" s="3"/>
      <c r="G35" s="7"/>
      <c r="H35" s="1"/>
      <c r="I35" s="1"/>
      <c r="J35" s="3"/>
      <c r="K35" s="3"/>
      <c r="L35" s="3"/>
      <c r="M35" s="3"/>
      <c r="N35" s="6"/>
      <c r="O35" s="35"/>
      <c r="P35" s="3"/>
      <c r="Q35" s="3"/>
      <c r="R35" s="3"/>
      <c r="S35" s="5"/>
      <c r="T35" s="5"/>
      <c r="U35" s="3"/>
      <c r="V35" s="5"/>
      <c r="W35" s="5"/>
      <c r="X35" s="5"/>
      <c r="Y35" s="36"/>
      <c r="Z35" s="3"/>
      <c r="AA35" s="3"/>
      <c r="AB35" s="33"/>
      <c r="AC35" s="7"/>
      <c r="AD35" s="7"/>
      <c r="AE35" s="33"/>
      <c r="AG35" s="7">
        <v>0</v>
      </c>
      <c r="AH35" s="7">
        <v>0</v>
      </c>
      <c r="AI35" s="7">
        <v>0</v>
      </c>
      <c r="AJ35" s="7"/>
    </row>
    <row r="36" spans="1:36" x14ac:dyDescent="0.35">
      <c r="A36" s="1"/>
      <c r="B36" s="37"/>
      <c r="C36" s="3"/>
      <c r="D36" s="3"/>
      <c r="E36" s="1"/>
      <c r="F36" s="3"/>
      <c r="G36" s="7"/>
      <c r="H36" s="1"/>
      <c r="I36" s="1"/>
      <c r="J36" s="3"/>
      <c r="K36" s="3"/>
      <c r="L36" s="3"/>
      <c r="M36" s="3"/>
      <c r="N36" s="6"/>
      <c r="O36" s="35"/>
      <c r="P36" s="3"/>
      <c r="Q36" s="3"/>
      <c r="R36" s="3"/>
      <c r="S36" s="5"/>
      <c r="T36" s="5"/>
      <c r="U36" s="3"/>
      <c r="V36" s="5"/>
      <c r="W36" s="5"/>
      <c r="X36" s="5"/>
      <c r="Y36" s="36"/>
      <c r="Z36" s="3"/>
      <c r="AA36" s="3"/>
      <c r="AB36" s="33"/>
      <c r="AC36" s="7"/>
      <c r="AD36" s="7"/>
      <c r="AE36" s="33"/>
      <c r="AG36" s="7">
        <v>0</v>
      </c>
      <c r="AH36" s="7">
        <v>0</v>
      </c>
      <c r="AI36" s="7">
        <v>0</v>
      </c>
      <c r="AJ36" s="7"/>
    </row>
    <row r="37" spans="1:36" x14ac:dyDescent="0.35">
      <c r="A37" s="1"/>
      <c r="B37" s="37"/>
      <c r="C37" s="3"/>
      <c r="D37" s="3"/>
      <c r="E37" s="1"/>
      <c r="F37" s="3"/>
      <c r="G37" s="7"/>
      <c r="H37" s="1"/>
      <c r="I37" s="1"/>
      <c r="J37" s="3"/>
      <c r="K37" s="3"/>
      <c r="L37" s="3"/>
      <c r="M37" s="3"/>
      <c r="N37" s="6"/>
      <c r="O37" s="35"/>
      <c r="P37" s="3"/>
      <c r="Q37" s="3"/>
      <c r="R37" s="3"/>
      <c r="S37" s="5"/>
      <c r="T37" s="5"/>
      <c r="U37" s="3"/>
      <c r="V37" s="5"/>
      <c r="W37" s="5"/>
      <c r="X37" s="5"/>
      <c r="Y37" s="36"/>
      <c r="Z37" s="3"/>
      <c r="AA37" s="3"/>
      <c r="AB37" s="33"/>
      <c r="AC37" s="7"/>
      <c r="AD37" s="7"/>
      <c r="AE37" s="33"/>
      <c r="AG37" s="7">
        <v>0</v>
      </c>
      <c r="AH37" s="7">
        <v>0</v>
      </c>
      <c r="AI37" s="7">
        <v>0</v>
      </c>
      <c r="AJ37" s="7"/>
    </row>
    <row r="38" spans="1:36" x14ac:dyDescent="0.35">
      <c r="A38" s="1"/>
      <c r="B38" s="37"/>
      <c r="C38" s="3"/>
      <c r="D38" s="3"/>
      <c r="E38" s="1"/>
      <c r="F38" s="3"/>
      <c r="G38" s="7"/>
      <c r="H38" s="1"/>
      <c r="I38" s="1"/>
      <c r="J38" s="3"/>
      <c r="K38" s="3"/>
      <c r="L38" s="3"/>
      <c r="M38" s="3"/>
      <c r="N38" s="6"/>
      <c r="O38" s="35"/>
      <c r="P38" s="3"/>
      <c r="Q38" s="3"/>
      <c r="R38" s="3"/>
      <c r="S38" s="5"/>
      <c r="T38" s="5"/>
      <c r="U38" s="3"/>
      <c r="V38" s="5"/>
      <c r="W38" s="5"/>
      <c r="X38" s="5"/>
      <c r="Y38" s="36"/>
      <c r="Z38" s="3"/>
      <c r="AA38" s="3"/>
      <c r="AB38" s="33"/>
      <c r="AC38" s="7"/>
      <c r="AD38" s="7"/>
      <c r="AE38" s="33"/>
      <c r="AG38" s="7">
        <v>0</v>
      </c>
      <c r="AH38" s="7">
        <v>0</v>
      </c>
      <c r="AI38" s="7">
        <v>0</v>
      </c>
      <c r="AJ38" s="7"/>
    </row>
    <row r="39" spans="1:36" x14ac:dyDescent="0.35">
      <c r="A39" s="1"/>
      <c r="B39" s="37"/>
      <c r="C39" s="3"/>
      <c r="D39" s="3"/>
      <c r="E39" s="1"/>
      <c r="F39" s="3"/>
      <c r="G39" s="7"/>
      <c r="H39" s="1"/>
      <c r="I39" s="1"/>
      <c r="J39" s="3"/>
      <c r="K39" s="3"/>
      <c r="L39" s="3"/>
      <c r="M39" s="3"/>
      <c r="N39" s="6"/>
      <c r="O39" s="35"/>
      <c r="P39" s="3"/>
      <c r="Q39" s="3"/>
      <c r="R39" s="3"/>
      <c r="S39" s="5"/>
      <c r="T39" s="5"/>
      <c r="U39" s="3"/>
      <c r="V39" s="5"/>
      <c r="W39" s="5"/>
      <c r="X39" s="5"/>
      <c r="Y39" s="36"/>
      <c r="Z39" s="3"/>
      <c r="AA39" s="3"/>
      <c r="AB39" s="33"/>
      <c r="AC39" s="7"/>
      <c r="AD39" s="7"/>
      <c r="AE39" s="33"/>
      <c r="AG39" s="7">
        <v>0</v>
      </c>
      <c r="AH39" s="7">
        <v>0</v>
      </c>
      <c r="AI39" s="7">
        <v>0</v>
      </c>
      <c r="AJ39" s="7"/>
    </row>
    <row r="40" spans="1:36" x14ac:dyDescent="0.35">
      <c r="A40" s="1"/>
      <c r="B40" s="37"/>
      <c r="C40" s="3"/>
      <c r="D40" s="3"/>
      <c r="E40" s="1"/>
      <c r="F40" s="3"/>
      <c r="G40" s="7"/>
      <c r="H40" s="1"/>
      <c r="I40" s="1"/>
      <c r="J40" s="3"/>
      <c r="K40" s="3"/>
      <c r="L40" s="3"/>
      <c r="M40" s="3"/>
      <c r="N40" s="6"/>
      <c r="O40" s="35"/>
      <c r="P40" s="3"/>
      <c r="Q40" s="3"/>
      <c r="R40" s="3"/>
      <c r="S40" s="5"/>
      <c r="T40" s="5"/>
      <c r="U40" s="3"/>
      <c r="V40" s="5"/>
      <c r="W40" s="5"/>
      <c r="X40" s="5"/>
      <c r="Y40" s="36"/>
      <c r="Z40" s="3"/>
      <c r="AA40" s="3"/>
      <c r="AB40" s="33"/>
      <c r="AC40" s="7"/>
      <c r="AD40" s="7"/>
      <c r="AE40" s="33"/>
      <c r="AG40" s="7">
        <v>0</v>
      </c>
      <c r="AH40" s="7">
        <v>0</v>
      </c>
      <c r="AI40" s="7">
        <v>0</v>
      </c>
      <c r="AJ40" s="7"/>
    </row>
    <row r="41" spans="1:36" x14ac:dyDescent="0.35">
      <c r="A41" s="1"/>
      <c r="B41" s="37"/>
      <c r="C41" s="3"/>
      <c r="D41" s="3"/>
      <c r="E41" s="1"/>
      <c r="F41" s="3"/>
      <c r="G41" s="7"/>
      <c r="H41" s="1"/>
      <c r="I41" s="1"/>
      <c r="J41" s="3"/>
      <c r="K41" s="3"/>
      <c r="L41" s="3"/>
      <c r="M41" s="3"/>
      <c r="N41" s="6"/>
      <c r="O41" s="35"/>
      <c r="P41" s="3"/>
      <c r="Q41" s="3"/>
      <c r="R41" s="3"/>
      <c r="S41" s="5"/>
      <c r="T41" s="5"/>
      <c r="U41" s="3"/>
      <c r="V41" s="5"/>
      <c r="W41" s="5"/>
      <c r="X41" s="5"/>
      <c r="Y41" s="36"/>
      <c r="Z41" s="3"/>
      <c r="AA41" s="3"/>
      <c r="AB41" s="33"/>
      <c r="AC41" s="7"/>
      <c r="AD41" s="7"/>
      <c r="AE41" s="33"/>
      <c r="AG41" s="7">
        <v>0</v>
      </c>
      <c r="AH41" s="7">
        <v>0</v>
      </c>
      <c r="AI41" s="7">
        <v>0</v>
      </c>
      <c r="AJ41" s="7"/>
    </row>
    <row r="42" spans="1:36" x14ac:dyDescent="0.35">
      <c r="A42" s="1"/>
      <c r="B42" s="37"/>
      <c r="C42" s="3"/>
      <c r="D42" s="3"/>
      <c r="E42" s="1"/>
      <c r="F42" s="3"/>
      <c r="G42" s="7"/>
      <c r="H42" s="1"/>
      <c r="I42" s="1"/>
      <c r="J42" s="3"/>
      <c r="K42" s="3"/>
      <c r="L42" s="3"/>
      <c r="M42" s="3"/>
      <c r="N42" s="6"/>
      <c r="O42" s="35"/>
      <c r="P42" s="3"/>
      <c r="Q42" s="3"/>
      <c r="R42" s="3"/>
      <c r="S42" s="5"/>
      <c r="T42" s="5"/>
      <c r="U42" s="3"/>
      <c r="V42" s="5"/>
      <c r="W42" s="5"/>
      <c r="X42" s="5"/>
      <c r="Y42" s="36"/>
      <c r="Z42" s="3"/>
      <c r="AA42" s="3"/>
      <c r="AB42" s="33"/>
      <c r="AC42" s="7"/>
      <c r="AD42" s="7"/>
      <c r="AE42" s="33"/>
      <c r="AG42" s="7">
        <v>0</v>
      </c>
      <c r="AH42" s="7">
        <v>0</v>
      </c>
      <c r="AI42" s="7">
        <v>0</v>
      </c>
      <c r="AJ42" s="7"/>
    </row>
    <row r="43" spans="1:36" x14ac:dyDescent="0.35">
      <c r="A43" s="1"/>
      <c r="B43" s="37"/>
      <c r="C43" s="3"/>
      <c r="D43" s="3"/>
      <c r="E43" s="1"/>
      <c r="F43" s="3"/>
      <c r="G43" s="7"/>
      <c r="H43" s="1"/>
      <c r="I43" s="1"/>
      <c r="J43" s="3"/>
      <c r="K43" s="3"/>
      <c r="L43" s="3"/>
      <c r="M43" s="3"/>
      <c r="N43" s="6"/>
      <c r="O43" s="35"/>
      <c r="P43" s="3"/>
      <c r="Q43" s="3"/>
      <c r="R43" s="3"/>
      <c r="S43" s="5"/>
      <c r="T43" s="5"/>
      <c r="U43" s="3"/>
      <c r="V43" s="5"/>
      <c r="W43" s="5"/>
      <c r="X43" s="5"/>
      <c r="Y43" s="36"/>
      <c r="Z43" s="3"/>
      <c r="AA43" s="3"/>
      <c r="AB43" s="33"/>
      <c r="AC43" s="7"/>
      <c r="AD43" s="7"/>
      <c r="AE43" s="33"/>
      <c r="AG43" s="7">
        <v>0</v>
      </c>
      <c r="AH43" s="7">
        <v>0</v>
      </c>
      <c r="AI43" s="7">
        <v>0</v>
      </c>
      <c r="AJ43" s="7"/>
    </row>
    <row r="44" spans="1:36" x14ac:dyDescent="0.35">
      <c r="A44" s="1"/>
      <c r="B44" s="37"/>
      <c r="C44" s="3"/>
      <c r="D44" s="3"/>
      <c r="E44" s="1"/>
      <c r="F44" s="3"/>
      <c r="G44" s="7"/>
      <c r="H44" s="1"/>
      <c r="I44" s="1"/>
      <c r="J44" s="3"/>
      <c r="K44" s="3"/>
      <c r="L44" s="3"/>
      <c r="M44" s="3"/>
      <c r="N44" s="6"/>
      <c r="O44" s="35"/>
      <c r="P44" s="3"/>
      <c r="Q44" s="3"/>
      <c r="R44" s="3"/>
      <c r="S44" s="5"/>
      <c r="T44" s="5"/>
      <c r="U44" s="3"/>
      <c r="V44" s="5"/>
      <c r="W44" s="5"/>
      <c r="X44" s="5"/>
      <c r="Y44" s="36"/>
      <c r="Z44" s="3"/>
      <c r="AA44" s="3"/>
      <c r="AB44" s="33"/>
      <c r="AC44" s="7"/>
      <c r="AD44" s="7"/>
      <c r="AE44" s="33"/>
      <c r="AG44" s="7">
        <v>0</v>
      </c>
      <c r="AH44" s="7">
        <v>0</v>
      </c>
      <c r="AI44" s="7">
        <v>0</v>
      </c>
      <c r="AJ44" s="7"/>
    </row>
    <row r="45" spans="1:36" x14ac:dyDescent="0.35">
      <c r="A45" s="1"/>
      <c r="B45" s="37"/>
      <c r="C45" s="3"/>
      <c r="D45" s="3"/>
      <c r="E45" s="1"/>
      <c r="F45" s="3"/>
      <c r="G45" s="7"/>
      <c r="H45" s="1"/>
      <c r="I45" s="1"/>
      <c r="J45" s="3"/>
      <c r="K45" s="3"/>
      <c r="L45" s="3"/>
      <c r="M45" s="3"/>
      <c r="N45" s="6"/>
      <c r="O45" s="35"/>
      <c r="P45" s="3"/>
      <c r="Q45" s="3"/>
      <c r="R45" s="3"/>
      <c r="S45" s="5"/>
      <c r="T45" s="5"/>
      <c r="U45" s="3"/>
      <c r="V45" s="5"/>
      <c r="W45" s="5"/>
      <c r="X45" s="5"/>
      <c r="Y45" s="36"/>
      <c r="Z45" s="3"/>
      <c r="AA45" s="3"/>
      <c r="AB45" s="33"/>
      <c r="AC45" s="7"/>
      <c r="AD45" s="7"/>
      <c r="AE45" s="33"/>
      <c r="AG45" s="7"/>
      <c r="AH45" s="7"/>
      <c r="AI45" s="7"/>
      <c r="AJ45" s="7"/>
    </row>
    <row r="46" spans="1:36" x14ac:dyDescent="0.35">
      <c r="A46" s="1"/>
      <c r="B46" s="37"/>
      <c r="C46" s="3"/>
      <c r="D46" s="3"/>
      <c r="E46" s="1"/>
      <c r="F46" s="3"/>
      <c r="G46" s="7"/>
      <c r="H46" s="1"/>
      <c r="I46" s="1"/>
      <c r="J46" s="3"/>
      <c r="K46" s="3"/>
      <c r="L46" s="3"/>
      <c r="M46" s="3"/>
      <c r="N46" s="6"/>
      <c r="O46" s="35"/>
      <c r="P46" s="3"/>
      <c r="Q46" s="3"/>
      <c r="R46" s="3"/>
      <c r="S46" s="5"/>
      <c r="T46" s="5"/>
      <c r="U46" s="3"/>
      <c r="V46" s="5"/>
      <c r="W46" s="5"/>
      <c r="X46" s="5"/>
      <c r="Y46" s="36"/>
      <c r="Z46" s="3"/>
      <c r="AA46" s="3"/>
      <c r="AB46" s="33"/>
      <c r="AC46" s="7"/>
      <c r="AD46" s="7"/>
      <c r="AE46" s="33"/>
      <c r="AG46" s="7">
        <f t="shared" ref="AG46:AG66" si="24">IF(A46=1,Z46,0)</f>
        <v>0</v>
      </c>
      <c r="AH46" s="7">
        <f t="shared" ref="AH46:AH66" si="25">IF(B46&lt;&gt;B47,AA46,0)</f>
        <v>0</v>
      </c>
      <c r="AI46" s="7">
        <f t="shared" ref="AI46:AI66" si="26">IF(A46=1,U46,0)</f>
        <v>0</v>
      </c>
      <c r="AJ46" s="7">
        <f t="shared" ref="AJ46:AJ66" si="27">SUM(AI:AI)</f>
        <v>3195</v>
      </c>
    </row>
    <row r="47" spans="1:36" x14ac:dyDescent="0.35">
      <c r="AG47" s="7">
        <f t="shared" si="24"/>
        <v>0</v>
      </c>
      <c r="AH47" s="7">
        <f t="shared" si="25"/>
        <v>0</v>
      </c>
      <c r="AI47" s="7">
        <f t="shared" si="26"/>
        <v>0</v>
      </c>
      <c r="AJ47" s="7">
        <f t="shared" si="27"/>
        <v>3195</v>
      </c>
    </row>
    <row r="48" spans="1:36" x14ac:dyDescent="0.35">
      <c r="AG48" s="7">
        <f t="shared" si="24"/>
        <v>0</v>
      </c>
      <c r="AH48" s="7">
        <f t="shared" si="25"/>
        <v>0</v>
      </c>
      <c r="AI48" s="7">
        <f t="shared" si="26"/>
        <v>0</v>
      </c>
      <c r="AJ48" s="7">
        <f t="shared" si="27"/>
        <v>3195</v>
      </c>
    </row>
    <row r="49" spans="33:36" x14ac:dyDescent="0.35">
      <c r="AG49" s="7">
        <f t="shared" si="24"/>
        <v>0</v>
      </c>
      <c r="AH49" s="7">
        <f t="shared" si="25"/>
        <v>0</v>
      </c>
      <c r="AI49" s="7">
        <f t="shared" si="26"/>
        <v>0</v>
      </c>
      <c r="AJ49" s="7">
        <f t="shared" si="27"/>
        <v>3195</v>
      </c>
    </row>
    <row r="50" spans="33:36" x14ac:dyDescent="0.35">
      <c r="AG50" s="7">
        <f t="shared" si="24"/>
        <v>0</v>
      </c>
      <c r="AH50" s="7">
        <f t="shared" si="25"/>
        <v>0</v>
      </c>
      <c r="AI50" s="7">
        <f t="shared" si="26"/>
        <v>0</v>
      </c>
      <c r="AJ50" s="7">
        <f t="shared" si="27"/>
        <v>3195</v>
      </c>
    </row>
    <row r="51" spans="33:36" x14ac:dyDescent="0.35">
      <c r="AG51" s="7">
        <f t="shared" si="24"/>
        <v>0</v>
      </c>
      <c r="AH51" s="7">
        <f t="shared" si="25"/>
        <v>0</v>
      </c>
      <c r="AI51" s="7">
        <f t="shared" si="26"/>
        <v>0</v>
      </c>
      <c r="AJ51" s="7">
        <f t="shared" si="27"/>
        <v>3195</v>
      </c>
    </row>
    <row r="52" spans="33:36" x14ac:dyDescent="0.35">
      <c r="AG52" s="7">
        <f t="shared" si="24"/>
        <v>0</v>
      </c>
      <c r="AH52" s="7">
        <f t="shared" si="25"/>
        <v>0</v>
      </c>
      <c r="AI52" s="7">
        <f t="shared" si="26"/>
        <v>0</v>
      </c>
      <c r="AJ52" s="7">
        <f t="shared" si="27"/>
        <v>3195</v>
      </c>
    </row>
    <row r="53" spans="33:36" x14ac:dyDescent="0.35">
      <c r="AG53" s="7">
        <f t="shared" si="24"/>
        <v>0</v>
      </c>
      <c r="AH53" s="7">
        <f t="shared" si="25"/>
        <v>0</v>
      </c>
      <c r="AI53" s="7">
        <f t="shared" si="26"/>
        <v>0</v>
      </c>
      <c r="AJ53" s="7">
        <f t="shared" si="27"/>
        <v>3195</v>
      </c>
    </row>
    <row r="54" spans="33:36" x14ac:dyDescent="0.35">
      <c r="AG54" s="7">
        <f t="shared" si="24"/>
        <v>0</v>
      </c>
      <c r="AH54" s="7">
        <f t="shared" si="25"/>
        <v>0</v>
      </c>
      <c r="AI54" s="7">
        <f t="shared" si="26"/>
        <v>0</v>
      </c>
      <c r="AJ54" s="7">
        <f t="shared" si="27"/>
        <v>3195</v>
      </c>
    </row>
    <row r="55" spans="33:36" x14ac:dyDescent="0.35">
      <c r="AG55" s="7">
        <f t="shared" si="24"/>
        <v>0</v>
      </c>
      <c r="AH55" s="7">
        <f t="shared" si="25"/>
        <v>0</v>
      </c>
      <c r="AI55" s="7">
        <f t="shared" si="26"/>
        <v>0</v>
      </c>
      <c r="AJ55" s="7">
        <f t="shared" si="27"/>
        <v>3195</v>
      </c>
    </row>
    <row r="56" spans="33:36" x14ac:dyDescent="0.35">
      <c r="AG56" s="7">
        <f t="shared" si="24"/>
        <v>0</v>
      </c>
      <c r="AH56" s="7">
        <f t="shared" si="25"/>
        <v>0</v>
      </c>
      <c r="AI56" s="7">
        <f t="shared" si="26"/>
        <v>0</v>
      </c>
      <c r="AJ56" s="7">
        <f t="shared" si="27"/>
        <v>3195</v>
      </c>
    </row>
    <row r="57" spans="33:36" x14ac:dyDescent="0.35">
      <c r="AG57" s="7">
        <f t="shared" si="24"/>
        <v>0</v>
      </c>
      <c r="AH57" s="7">
        <f t="shared" si="25"/>
        <v>0</v>
      </c>
      <c r="AI57" s="7">
        <f t="shared" si="26"/>
        <v>0</v>
      </c>
      <c r="AJ57" s="7">
        <f t="shared" si="27"/>
        <v>3195</v>
      </c>
    </row>
    <row r="58" spans="33:36" x14ac:dyDescent="0.35">
      <c r="AG58" s="7">
        <f t="shared" si="24"/>
        <v>0</v>
      </c>
      <c r="AH58" s="7">
        <f t="shared" si="25"/>
        <v>0</v>
      </c>
      <c r="AI58" s="7">
        <f t="shared" si="26"/>
        <v>0</v>
      </c>
      <c r="AJ58" s="7">
        <f t="shared" si="27"/>
        <v>3195</v>
      </c>
    </row>
    <row r="59" spans="33:36" x14ac:dyDescent="0.35">
      <c r="AG59" s="7">
        <f t="shared" si="24"/>
        <v>0</v>
      </c>
      <c r="AH59" s="7">
        <f t="shared" si="25"/>
        <v>0</v>
      </c>
      <c r="AI59" s="7">
        <f t="shared" si="26"/>
        <v>0</v>
      </c>
      <c r="AJ59" s="7">
        <f t="shared" si="27"/>
        <v>3195</v>
      </c>
    </row>
    <row r="60" spans="33:36" x14ac:dyDescent="0.35">
      <c r="AG60" s="7">
        <f t="shared" si="24"/>
        <v>0</v>
      </c>
      <c r="AH60" s="7">
        <f t="shared" si="25"/>
        <v>0</v>
      </c>
      <c r="AI60" s="7">
        <f t="shared" si="26"/>
        <v>0</v>
      </c>
      <c r="AJ60" s="7">
        <f t="shared" si="27"/>
        <v>3195</v>
      </c>
    </row>
    <row r="61" spans="33:36" x14ac:dyDescent="0.35">
      <c r="AG61" s="7">
        <f t="shared" si="24"/>
        <v>0</v>
      </c>
      <c r="AH61" s="7">
        <f t="shared" si="25"/>
        <v>0</v>
      </c>
      <c r="AI61" s="7">
        <f t="shared" si="26"/>
        <v>0</v>
      </c>
      <c r="AJ61" s="7">
        <f t="shared" si="27"/>
        <v>3195</v>
      </c>
    </row>
    <row r="62" spans="33:36" x14ac:dyDescent="0.35">
      <c r="AG62" s="7">
        <f t="shared" si="24"/>
        <v>0</v>
      </c>
      <c r="AH62" s="7">
        <f t="shared" si="25"/>
        <v>0</v>
      </c>
      <c r="AI62" s="7">
        <f t="shared" si="26"/>
        <v>0</v>
      </c>
      <c r="AJ62" s="7">
        <f t="shared" si="27"/>
        <v>3195</v>
      </c>
    </row>
    <row r="63" spans="33:36" x14ac:dyDescent="0.35">
      <c r="AG63" s="7">
        <f t="shared" si="24"/>
        <v>0</v>
      </c>
      <c r="AH63" s="7">
        <f t="shared" si="25"/>
        <v>0</v>
      </c>
      <c r="AI63" s="7">
        <f t="shared" si="26"/>
        <v>0</v>
      </c>
      <c r="AJ63" s="7">
        <f t="shared" si="27"/>
        <v>3195</v>
      </c>
    </row>
    <row r="64" spans="33:36" x14ac:dyDescent="0.35">
      <c r="AG64" s="7">
        <f t="shared" si="24"/>
        <v>0</v>
      </c>
      <c r="AH64" s="7">
        <f t="shared" si="25"/>
        <v>0</v>
      </c>
      <c r="AI64" s="7">
        <f t="shared" si="26"/>
        <v>0</v>
      </c>
      <c r="AJ64" s="7">
        <f t="shared" si="27"/>
        <v>3195</v>
      </c>
    </row>
    <row r="65" spans="33:36" x14ac:dyDescent="0.35">
      <c r="AG65" s="7">
        <f t="shared" si="24"/>
        <v>0</v>
      </c>
      <c r="AH65" s="7">
        <f t="shared" si="25"/>
        <v>0</v>
      </c>
      <c r="AI65" s="7">
        <f t="shared" si="26"/>
        <v>0</v>
      </c>
      <c r="AJ65" s="7">
        <f t="shared" si="27"/>
        <v>3195</v>
      </c>
    </row>
    <row r="66" spans="33:36" x14ac:dyDescent="0.35">
      <c r="AG66" s="7">
        <f t="shared" si="24"/>
        <v>0</v>
      </c>
      <c r="AH66" s="7">
        <f t="shared" si="25"/>
        <v>0</v>
      </c>
      <c r="AI66" s="7">
        <f t="shared" si="26"/>
        <v>0</v>
      </c>
      <c r="AJ66" s="7">
        <f t="shared" si="27"/>
        <v>3195</v>
      </c>
    </row>
    <row r="67" spans="33:36" x14ac:dyDescent="0.35">
      <c r="AG67" s="7">
        <f>IF(A67=1,Z67,0)</f>
        <v>0</v>
      </c>
      <c r="AH67" s="7">
        <f>IF(B67&lt;&gt;B68,AA67,0)</f>
        <v>0</v>
      </c>
      <c r="AI67" s="7">
        <f>IF(A67=1,U67,0)</f>
        <v>0</v>
      </c>
      <c r="AJ67" s="7">
        <f>SUM(AI:AI)</f>
        <v>3195</v>
      </c>
    </row>
    <row r="68" spans="33:36" x14ac:dyDescent="0.35">
      <c r="AG68" s="7">
        <f>IF(A68=1,Z68,0)</f>
        <v>0</v>
      </c>
      <c r="AH68" s="7">
        <f>IF(B68&lt;&gt;B69,AA68,0)</f>
        <v>0</v>
      </c>
      <c r="AI68" s="7">
        <f>IF(A68=1,U68,0)</f>
        <v>0</v>
      </c>
      <c r="AJ68" s="7">
        <f>SUM(AI:AI)</f>
        <v>3195</v>
      </c>
    </row>
  </sheetData>
  <conditionalFormatting sqref="AE1:AF1">
    <cfRule type="expression" dxfId="19" priority="7">
      <formula>"$AE$2&lt;&gt;$AE$3"</formula>
    </cfRule>
    <cfRule type="expression" priority="8">
      <formula>$AE$2&lt;&gt;$AE$3</formula>
    </cfRule>
  </conditionalFormatting>
  <conditionalFormatting sqref="AE2:AE15">
    <cfRule type="expression" dxfId="18" priority="5">
      <formula>"$AE$2&lt;&gt;$AE$3"</formula>
    </cfRule>
    <cfRule type="expression" priority="6">
      <formula>$AE$2&lt;&gt;$AE$3</formula>
    </cfRule>
  </conditionalFormatting>
  <conditionalFormatting sqref="AE16:AE46">
    <cfRule type="expression" dxfId="17" priority="1">
      <formula>"$AE$2&lt;&gt;$AE$3"</formula>
    </cfRule>
    <cfRule type="expression" priority="2">
      <formula>$AE$2&lt;&gt;$AE$3</formula>
    </cfRule>
  </conditionalFormatting>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activeCell="A2" sqref="A2"/>
    </sheetView>
  </sheetViews>
  <sheetFormatPr defaultRowHeight="14.5" x14ac:dyDescent="0.35"/>
  <cols>
    <col min="11" max="11" width="11.54296875" bestFit="1" customWidth="1"/>
  </cols>
  <sheetData>
    <row r="1" spans="1:33" ht="87.5" thickBot="1" x14ac:dyDescent="0.4">
      <c r="A1" s="18" t="s">
        <v>0</v>
      </c>
      <c r="B1" s="19" t="s">
        <v>1</v>
      </c>
      <c r="C1" s="20" t="s">
        <v>2</v>
      </c>
      <c r="D1" s="20" t="s">
        <v>3</v>
      </c>
      <c r="E1" s="20" t="s">
        <v>4</v>
      </c>
      <c r="F1" s="20" t="s">
        <v>5</v>
      </c>
      <c r="G1" s="20" t="s">
        <v>6</v>
      </c>
      <c r="H1" s="20" t="s">
        <v>7</v>
      </c>
      <c r="I1" s="20" t="s">
        <v>8</v>
      </c>
      <c r="J1" s="20" t="s">
        <v>9</v>
      </c>
      <c r="K1" s="25" t="s">
        <v>10</v>
      </c>
      <c r="L1" s="25" t="s">
        <v>11</v>
      </c>
      <c r="M1" s="25" t="s">
        <v>12</v>
      </c>
      <c r="N1" s="25" t="s">
        <v>13</v>
      </c>
      <c r="O1" s="29" t="s">
        <v>13</v>
      </c>
      <c r="P1" s="25" t="s">
        <v>14</v>
      </c>
      <c r="Q1" s="25" t="s">
        <v>15</v>
      </c>
      <c r="R1" s="25" t="s">
        <v>12</v>
      </c>
      <c r="S1" s="25" t="s">
        <v>16</v>
      </c>
      <c r="T1" s="21" t="s">
        <v>16</v>
      </c>
      <c r="U1" s="25" t="s">
        <v>17</v>
      </c>
      <c r="V1" s="25" t="s">
        <v>18</v>
      </c>
      <c r="W1" s="25" t="s">
        <v>12</v>
      </c>
      <c r="X1" s="25" t="s">
        <v>19</v>
      </c>
      <c r="Y1" s="31" t="s">
        <v>19</v>
      </c>
      <c r="Z1" s="20" t="s">
        <v>21</v>
      </c>
      <c r="AA1" s="20" t="s">
        <v>22</v>
      </c>
      <c r="AB1" s="22" t="s">
        <v>23</v>
      </c>
    </row>
    <row r="2" spans="1:33" x14ac:dyDescent="0.35">
      <c r="A2" s="13">
        <v>1</v>
      </c>
      <c r="B2" s="14">
        <v>43922</v>
      </c>
      <c r="C2" s="15">
        <f>WEEKNUM(B2)</f>
        <v>14</v>
      </c>
      <c r="D2" s="15">
        <f>8</f>
        <v>8</v>
      </c>
      <c r="E2" s="13">
        <v>215</v>
      </c>
      <c r="F2" s="3">
        <f>E2/60</f>
        <v>3.5833333333333335</v>
      </c>
      <c r="G2" s="28" t="s">
        <v>42</v>
      </c>
      <c r="H2" s="13">
        <v>4.8</v>
      </c>
      <c r="I2" s="13">
        <v>70</v>
      </c>
      <c r="J2" s="15">
        <f>D2-F2</f>
        <v>4.4166666666666661</v>
      </c>
      <c r="K2" s="3">
        <f>IF(A2&gt;1,M1,(J2*107))</f>
        <v>472.58333333333326</v>
      </c>
      <c r="L2" s="15">
        <f>H2*I2</f>
        <v>336</v>
      </c>
      <c r="M2" s="15">
        <f>K2-L2</f>
        <v>136.58333333333326</v>
      </c>
      <c r="N2" s="16">
        <f>M2/H2</f>
        <v>28.454861111111097</v>
      </c>
      <c r="O2" s="30">
        <f>-N2</f>
        <v>-28.454861111111097</v>
      </c>
      <c r="P2" s="3">
        <f>IF(A2&gt;1,R1,(J2*165))</f>
        <v>728.74999999999989</v>
      </c>
      <c r="Q2" s="15">
        <f>H2*I2</f>
        <v>336</v>
      </c>
      <c r="R2" s="15">
        <f>P2-Q2</f>
        <v>392.74999999999989</v>
      </c>
      <c r="S2" s="17">
        <f>R2/H2</f>
        <v>81.822916666666643</v>
      </c>
      <c r="T2" s="17">
        <f>-S2</f>
        <v>-81.822916666666643</v>
      </c>
      <c r="U2" s="3">
        <f>IF(A2&gt;1,W1,(J2*126))</f>
        <v>556.49999999999989</v>
      </c>
      <c r="V2" s="17">
        <f>H2*I2</f>
        <v>336</v>
      </c>
      <c r="W2" s="17">
        <f>U2-V2</f>
        <v>220.49999999999989</v>
      </c>
      <c r="X2" s="17">
        <f>W2/H2</f>
        <v>45.937499999999979</v>
      </c>
      <c r="Y2" s="32">
        <f>-X2</f>
        <v>-45.937499999999979</v>
      </c>
      <c r="Z2" s="15">
        <f>(J2*150)</f>
        <v>662.49999999999989</v>
      </c>
      <c r="AA2" s="15">
        <f>SUMIFS($Q:$Q,$B:$B,$B2)</f>
        <v>336</v>
      </c>
      <c r="AB2" s="33">
        <f>IFERROR(AA2/Z2,"NA")</f>
        <v>0.50716981132075478</v>
      </c>
      <c r="AE2">
        <f>840*120</f>
        <v>100800</v>
      </c>
      <c r="AF2">
        <f>AE2/100</f>
        <v>1008</v>
      </c>
      <c r="AG2">
        <f>AF2/8</f>
        <v>126</v>
      </c>
    </row>
  </sheetData>
  <hyperlinks>
    <hyperlink ref="G2" r:id="rId1" display="https://tator.aka.amazon.com/projects/e378adae-125f-4b04-9890-3d0b0792157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8"/>
  <sheetViews>
    <sheetView topLeftCell="Y1" workbookViewId="0">
      <selection activeCell="AO3" sqref="AO3"/>
    </sheetView>
  </sheetViews>
  <sheetFormatPr defaultColWidth="9.1796875" defaultRowHeight="14.5" x14ac:dyDescent="0.35"/>
  <cols>
    <col min="2" max="2" width="10.08984375" bestFit="1" customWidth="1"/>
    <col min="10" max="10" width="14.26953125" customWidth="1"/>
    <col min="11" max="11" width="19.54296875" hidden="1" customWidth="1"/>
    <col min="12" max="12" width="25.26953125" hidden="1" customWidth="1"/>
    <col min="13" max="13" width="15.81640625" hidden="1" customWidth="1"/>
    <col min="14" max="14" width="1.1796875" hidden="1" customWidth="1"/>
    <col min="15" max="15" width="14.26953125" customWidth="1"/>
    <col min="16" max="16" width="12.7265625" hidden="1" customWidth="1"/>
    <col min="17" max="17" width="18.7265625" hidden="1" customWidth="1"/>
    <col min="18" max="18" width="18.26953125" hidden="1" customWidth="1"/>
    <col min="19" max="19" width="11.54296875" hidden="1" customWidth="1"/>
    <col min="20" max="20" width="7.81640625" hidden="1" customWidth="1"/>
    <col min="21" max="21" width="15.7265625" hidden="1" customWidth="1"/>
    <col min="22" max="22" width="14.7265625" hidden="1" customWidth="1"/>
    <col min="23" max="23" width="21.26953125" hidden="1" customWidth="1"/>
    <col min="24" max="24" width="33" hidden="1" customWidth="1"/>
    <col min="26" max="28" width="9.1796875" customWidth="1"/>
    <col min="29" max="30" width="9.1796875" hidden="1" customWidth="1"/>
    <col min="31" max="31" width="12.54296875" customWidth="1"/>
    <col min="32" max="32" width="3.54296875" bestFit="1" customWidth="1"/>
    <col min="33" max="36" width="9.1796875" hidden="1" customWidth="1"/>
    <col min="44" max="44" width="11.54296875" customWidth="1"/>
  </cols>
  <sheetData>
    <row r="1" spans="1:46" ht="70.5" customHeight="1" x14ac:dyDescent="0.35">
      <c r="A1" s="38" t="s">
        <v>0</v>
      </c>
      <c r="B1" s="39" t="s">
        <v>1</v>
      </c>
      <c r="C1" s="40" t="s">
        <v>2</v>
      </c>
      <c r="D1" s="40" t="s">
        <v>3</v>
      </c>
      <c r="E1" s="40" t="s">
        <v>4</v>
      </c>
      <c r="F1" s="40" t="s">
        <v>5</v>
      </c>
      <c r="G1" s="40" t="s">
        <v>6</v>
      </c>
      <c r="H1" s="40" t="s">
        <v>7</v>
      </c>
      <c r="I1" s="40" t="s">
        <v>8</v>
      </c>
      <c r="J1" s="40" t="s">
        <v>9</v>
      </c>
      <c r="K1" s="41" t="s">
        <v>10</v>
      </c>
      <c r="L1" s="41" t="s">
        <v>11</v>
      </c>
      <c r="M1" s="41" t="s">
        <v>12</v>
      </c>
      <c r="N1" s="41" t="s">
        <v>13</v>
      </c>
      <c r="O1" s="42" t="s">
        <v>13</v>
      </c>
      <c r="P1" s="41" t="s">
        <v>14</v>
      </c>
      <c r="Q1" s="41" t="s">
        <v>15</v>
      </c>
      <c r="R1" s="41" t="s">
        <v>12</v>
      </c>
      <c r="S1" s="41" t="s">
        <v>16</v>
      </c>
      <c r="T1" s="43" t="s">
        <v>16</v>
      </c>
      <c r="U1" s="41" t="s">
        <v>17</v>
      </c>
      <c r="V1" s="41" t="s">
        <v>18</v>
      </c>
      <c r="W1" s="41" t="s">
        <v>12</v>
      </c>
      <c r="X1" s="41" t="s">
        <v>19</v>
      </c>
      <c r="Y1" s="44" t="s">
        <v>19</v>
      </c>
      <c r="Z1" s="40" t="s">
        <v>21</v>
      </c>
      <c r="AA1" s="40" t="s">
        <v>22</v>
      </c>
      <c r="AB1" s="45" t="s">
        <v>23</v>
      </c>
      <c r="AC1" s="45" t="s">
        <v>24</v>
      </c>
      <c r="AD1" s="45" t="s">
        <v>25</v>
      </c>
      <c r="AE1" s="45" t="s">
        <v>26</v>
      </c>
      <c r="AF1" s="34" t="s">
        <v>27</v>
      </c>
      <c r="AG1" s="26" t="s">
        <v>28</v>
      </c>
      <c r="AH1" s="26" t="s">
        <v>29</v>
      </c>
      <c r="AI1" s="26" t="s">
        <v>30</v>
      </c>
      <c r="AJ1" s="27" t="s">
        <v>31</v>
      </c>
      <c r="AK1" s="4" t="s">
        <v>32</v>
      </c>
      <c r="AL1" s="4" t="s">
        <v>33</v>
      </c>
      <c r="AM1" s="4" t="s">
        <v>34</v>
      </c>
      <c r="AN1" s="4" t="s">
        <v>35</v>
      </c>
      <c r="AO1" s="4" t="s">
        <v>36</v>
      </c>
      <c r="AP1" s="24" t="s">
        <v>37</v>
      </c>
      <c r="AR1" s="10" t="s">
        <v>38</v>
      </c>
      <c r="AS1" s="10" t="s">
        <v>7</v>
      </c>
      <c r="AT1" s="10" t="s">
        <v>39</v>
      </c>
    </row>
    <row r="2" spans="1:46" x14ac:dyDescent="0.35">
      <c r="A2" s="1">
        <v>1</v>
      </c>
      <c r="B2" s="2">
        <v>44265</v>
      </c>
      <c r="C2" s="3">
        <f t="shared" ref="C2:C15" si="0">WEEKNUM(B2)</f>
        <v>11</v>
      </c>
      <c r="D2" s="3">
        <v>8</v>
      </c>
      <c r="E2" s="1">
        <v>207</v>
      </c>
      <c r="F2" s="3">
        <f t="shared" ref="F2:F15" si="1">E2/60</f>
        <v>3.45</v>
      </c>
      <c r="G2" s="7" t="s">
        <v>40</v>
      </c>
      <c r="H2" s="1">
        <v>2.8235294117647061</v>
      </c>
      <c r="I2" s="1">
        <v>242</v>
      </c>
      <c r="J2" s="3">
        <f t="shared" ref="J2:J15" si="2">D2-F2</f>
        <v>4.55</v>
      </c>
      <c r="K2" s="3">
        <f t="shared" ref="K2:K15" si="3">IF(A2&gt;1,M1,(J2*150))</f>
        <v>682.5</v>
      </c>
      <c r="L2" s="3">
        <f t="shared" ref="L2:L15" si="4">H2*I2</f>
        <v>683.2941176470589</v>
      </c>
      <c r="M2" s="3">
        <f t="shared" ref="M2:M15" si="5">K2-L2</f>
        <v>-0.79411764705889709</v>
      </c>
      <c r="N2" s="6">
        <f t="shared" ref="N2:N15" si="6">M2/H2</f>
        <v>-0.28125000000002603</v>
      </c>
      <c r="O2" s="35">
        <f t="shared" ref="O2:O15" si="7">-N2</f>
        <v>0.28125000000002603</v>
      </c>
      <c r="P2" s="3">
        <f t="shared" ref="P2:P15" si="8">IF(A2&gt;1,R1,(J2*165))</f>
        <v>750.75</v>
      </c>
      <c r="Q2" s="3">
        <f t="shared" ref="Q2:Q15" si="9">H2*I2</f>
        <v>683.2941176470589</v>
      </c>
      <c r="R2" s="3">
        <f t="shared" ref="R2:R15" si="10">P2-Q2</f>
        <v>67.455882352941103</v>
      </c>
      <c r="S2" s="5">
        <f t="shared" ref="S2:S15" si="11">R2/H2</f>
        <v>23.890624999999972</v>
      </c>
      <c r="T2" s="5">
        <f t="shared" ref="T2:T15" si="12">-S2</f>
        <v>-23.890624999999972</v>
      </c>
      <c r="U2" s="3">
        <f t="shared" ref="U2:U15" si="13">IF(A2&gt;1,W1,(J2*180))</f>
        <v>819</v>
      </c>
      <c r="V2" s="5">
        <f t="shared" ref="V2:V15" si="14">H2*I2</f>
        <v>683.2941176470589</v>
      </c>
      <c r="W2" s="5">
        <f t="shared" ref="W2:W15" si="15">U2-V2</f>
        <v>135.7058823529411</v>
      </c>
      <c r="X2" s="5">
        <f t="shared" ref="X2:X15" si="16">W2/H2</f>
        <v>48.062499999999972</v>
      </c>
      <c r="Y2" s="36">
        <f t="shared" ref="Y2:Y15" si="17">-X2</f>
        <v>-48.062499999999972</v>
      </c>
      <c r="Z2" s="3">
        <f t="shared" ref="Z2:Z15" si="18">(J2*150)</f>
        <v>682.5</v>
      </c>
      <c r="AA2" s="3">
        <f t="shared" ref="AA2:AA15" si="19">SUMIFS($Q:$Q,$B:$B,$B2)</f>
        <v>683.2941176470589</v>
      </c>
      <c r="AB2" s="33">
        <f t="shared" ref="AB2:AB15" si="20">IFERROR(AA2/Z2,"NA")</f>
        <v>1.0011635423400131</v>
      </c>
      <c r="AC2" s="7">
        <f t="shared" ref="AC2:AC15" si="21">SUMIFS($AG:$AG,$C:$C,$C2)</f>
        <v>1765</v>
      </c>
      <c r="AD2" s="7">
        <f t="shared" ref="AD2:AD15" si="22">SUMIFS($AH:$AH,$C:$C,$C2)</f>
        <v>2052.7058823529414</v>
      </c>
      <c r="AE2" s="33">
        <f t="shared" ref="AE2:AE15" si="23">IFERROR(AD2/AC2,"NA")</f>
        <v>1.1630061656390602</v>
      </c>
      <c r="AG2" s="7">
        <f>IF(A2=1,Z2,0)</f>
        <v>682.5</v>
      </c>
      <c r="AH2" s="7">
        <f>IF(B2&lt;&gt;B3,AA2,0)</f>
        <v>683.2941176470589</v>
      </c>
      <c r="AI2" s="7">
        <f>IF(A2=1,U2,0)</f>
        <v>819</v>
      </c>
      <c r="AJ2" s="7">
        <f>SUM(AI:AI)</f>
        <v>5007</v>
      </c>
      <c r="AK2" s="8">
        <f>SUM(AG:AG)</f>
        <v>4172.5</v>
      </c>
      <c r="AL2" s="8">
        <f>SUM(AH:AH)</f>
        <v>5458.8151260504201</v>
      </c>
      <c r="AM2" s="23">
        <f>AL2/AK2</f>
        <v>1.3082840326064518</v>
      </c>
      <c r="AN2" s="8">
        <f>AL2-AJ2</f>
        <v>451.81512605042008</v>
      </c>
      <c r="AO2" s="9">
        <f>AN2/AP2</f>
        <v>160.01785714285711</v>
      </c>
      <c r="AP2" s="1">
        <v>2.8235294117647061</v>
      </c>
      <c r="AR2" s="11">
        <v>425</v>
      </c>
      <c r="AS2" s="12">
        <v>1200</v>
      </c>
      <c r="AT2" s="12">
        <f>AS2/AR2</f>
        <v>2.8235294117647061</v>
      </c>
    </row>
    <row r="3" spans="1:46" x14ac:dyDescent="0.35">
      <c r="A3" s="1">
        <v>1</v>
      </c>
      <c r="B3" s="2">
        <v>44266</v>
      </c>
      <c r="C3" s="3">
        <f t="shared" si="0"/>
        <v>11</v>
      </c>
      <c r="D3" s="3">
        <v>8</v>
      </c>
      <c r="E3" s="1">
        <v>107</v>
      </c>
      <c r="F3" s="3">
        <f t="shared" si="1"/>
        <v>1.7833333333333334</v>
      </c>
      <c r="G3" s="7" t="s">
        <v>40</v>
      </c>
      <c r="H3" s="1">
        <v>2.8235294117647061</v>
      </c>
      <c r="I3" s="1">
        <v>323</v>
      </c>
      <c r="J3" s="3">
        <f t="shared" si="2"/>
        <v>6.2166666666666668</v>
      </c>
      <c r="K3" s="3">
        <f t="shared" si="3"/>
        <v>932.5</v>
      </c>
      <c r="L3" s="3">
        <f t="shared" si="4"/>
        <v>912.00000000000011</v>
      </c>
      <c r="M3" s="3">
        <f t="shared" si="5"/>
        <v>20.499999999999886</v>
      </c>
      <c r="N3" s="6">
        <f t="shared" si="6"/>
        <v>7.2604166666666261</v>
      </c>
      <c r="O3" s="35">
        <f t="shared" si="7"/>
        <v>-7.2604166666666261</v>
      </c>
      <c r="P3" s="3">
        <f t="shared" si="8"/>
        <v>1025.75</v>
      </c>
      <c r="Q3" s="3">
        <f t="shared" si="9"/>
        <v>912.00000000000011</v>
      </c>
      <c r="R3" s="3">
        <f t="shared" si="10"/>
        <v>113.74999999999989</v>
      </c>
      <c r="S3" s="5">
        <f t="shared" si="11"/>
        <v>40.286458333333293</v>
      </c>
      <c r="T3" s="5">
        <f t="shared" si="12"/>
        <v>-40.286458333333293</v>
      </c>
      <c r="U3" s="3">
        <f t="shared" si="13"/>
        <v>1119</v>
      </c>
      <c r="V3" s="5">
        <f t="shared" si="14"/>
        <v>912.00000000000011</v>
      </c>
      <c r="W3" s="5">
        <f t="shared" si="15"/>
        <v>206.99999999999989</v>
      </c>
      <c r="X3" s="5">
        <f t="shared" si="16"/>
        <v>73.312499999999957</v>
      </c>
      <c r="Y3" s="36">
        <f t="shared" si="17"/>
        <v>-73.312499999999957</v>
      </c>
      <c r="Z3" s="3">
        <f t="shared" si="18"/>
        <v>932.5</v>
      </c>
      <c r="AA3" s="3">
        <f t="shared" si="19"/>
        <v>912.00000000000011</v>
      </c>
      <c r="AB3" s="33">
        <f t="shared" si="20"/>
        <v>0.97801608579088484</v>
      </c>
      <c r="AC3" s="7">
        <f t="shared" si="21"/>
        <v>1765</v>
      </c>
      <c r="AD3" s="7">
        <f t="shared" si="22"/>
        <v>2052.7058823529414</v>
      </c>
      <c r="AE3" s="33">
        <f t="shared" si="23"/>
        <v>1.1630061656390602</v>
      </c>
      <c r="AG3" s="7">
        <f t="shared" ref="AG3:AG25" si="24">IF(A3=1,Z3,0)</f>
        <v>932.5</v>
      </c>
      <c r="AH3" s="7">
        <f t="shared" ref="AH3:AH25" si="25">IF(B3&lt;&gt;B4,AA3,0)</f>
        <v>912.00000000000011</v>
      </c>
      <c r="AI3" s="7">
        <f t="shared" ref="AI3:AI25" si="26">IF(A3=1,U3,0)</f>
        <v>1119</v>
      </c>
    </row>
    <row r="4" spans="1:46" x14ac:dyDescent="0.35">
      <c r="A4" s="1">
        <v>1</v>
      </c>
      <c r="B4" s="2">
        <v>44267</v>
      </c>
      <c r="C4" s="3">
        <f t="shared" si="0"/>
        <v>11</v>
      </c>
      <c r="D4" s="3">
        <v>8</v>
      </c>
      <c r="E4" s="1">
        <v>420</v>
      </c>
      <c r="F4" s="3">
        <f t="shared" si="1"/>
        <v>7</v>
      </c>
      <c r="G4" s="7" t="s">
        <v>40</v>
      </c>
      <c r="H4" s="1">
        <v>2.8235294117647061</v>
      </c>
      <c r="I4" s="1">
        <v>162</v>
      </c>
      <c r="J4" s="3">
        <f t="shared" si="2"/>
        <v>1</v>
      </c>
      <c r="K4" s="3">
        <f t="shared" si="3"/>
        <v>150</v>
      </c>
      <c r="L4" s="3">
        <f t="shared" si="4"/>
        <v>457.41176470588238</v>
      </c>
      <c r="M4" s="3">
        <f t="shared" si="5"/>
        <v>-307.41176470588238</v>
      </c>
      <c r="N4" s="6">
        <f t="shared" si="6"/>
        <v>-108.875</v>
      </c>
      <c r="O4" s="35">
        <f t="shared" si="7"/>
        <v>108.875</v>
      </c>
      <c r="P4" s="3">
        <f t="shared" si="8"/>
        <v>165</v>
      </c>
      <c r="Q4" s="3">
        <f t="shared" si="9"/>
        <v>457.41176470588238</v>
      </c>
      <c r="R4" s="3">
        <f t="shared" si="10"/>
        <v>-292.41176470588238</v>
      </c>
      <c r="S4" s="5">
        <f t="shared" si="11"/>
        <v>-103.5625</v>
      </c>
      <c r="T4" s="5">
        <f t="shared" si="12"/>
        <v>103.5625</v>
      </c>
      <c r="U4" s="3">
        <f t="shared" si="13"/>
        <v>180</v>
      </c>
      <c r="V4" s="5">
        <f t="shared" si="14"/>
        <v>457.41176470588238</v>
      </c>
      <c r="W4" s="5">
        <f t="shared" si="15"/>
        <v>-277.41176470588238</v>
      </c>
      <c r="X4" s="5">
        <f t="shared" si="16"/>
        <v>-98.25</v>
      </c>
      <c r="Y4" s="36">
        <f t="shared" si="17"/>
        <v>98.25</v>
      </c>
      <c r="Z4" s="3">
        <f t="shared" si="18"/>
        <v>150</v>
      </c>
      <c r="AA4" s="3">
        <f t="shared" si="19"/>
        <v>457.41176470588238</v>
      </c>
      <c r="AB4" s="33">
        <f t="shared" si="20"/>
        <v>3.0494117647058827</v>
      </c>
      <c r="AC4" s="7">
        <f t="shared" si="21"/>
        <v>1765</v>
      </c>
      <c r="AD4" s="7">
        <f t="shared" si="22"/>
        <v>2052.7058823529414</v>
      </c>
      <c r="AE4" s="33">
        <f t="shared" si="23"/>
        <v>1.1630061656390602</v>
      </c>
      <c r="AG4" s="7">
        <f>IF(A4=1,Z4,0)</f>
        <v>150</v>
      </c>
      <c r="AH4" s="7">
        <f t="shared" si="25"/>
        <v>457.41176470588238</v>
      </c>
      <c r="AI4" s="7">
        <f t="shared" si="26"/>
        <v>180</v>
      </c>
    </row>
    <row r="5" spans="1:46" x14ac:dyDescent="0.35">
      <c r="A5" s="1">
        <v>1</v>
      </c>
      <c r="B5" s="2">
        <v>44270</v>
      </c>
      <c r="C5" s="3">
        <f t="shared" si="0"/>
        <v>12</v>
      </c>
      <c r="D5" s="3">
        <v>8</v>
      </c>
      <c r="E5" s="1">
        <v>225</v>
      </c>
      <c r="F5" s="3">
        <f t="shared" si="1"/>
        <v>3.75</v>
      </c>
      <c r="G5" s="7" t="s">
        <v>40</v>
      </c>
      <c r="H5" s="1">
        <v>2.8235294117647061</v>
      </c>
      <c r="I5" s="1">
        <v>271</v>
      </c>
      <c r="J5" s="3">
        <f t="shared" si="2"/>
        <v>4.25</v>
      </c>
      <c r="K5" s="3">
        <f t="shared" si="3"/>
        <v>637.5</v>
      </c>
      <c r="L5" s="3">
        <f t="shared" si="4"/>
        <v>765.17647058823536</v>
      </c>
      <c r="M5" s="3">
        <f t="shared" si="5"/>
        <v>-127.67647058823536</v>
      </c>
      <c r="N5" s="6">
        <f t="shared" si="6"/>
        <v>-45.218750000000021</v>
      </c>
      <c r="O5" s="35">
        <f t="shared" si="7"/>
        <v>45.218750000000021</v>
      </c>
      <c r="P5" s="3">
        <f t="shared" si="8"/>
        <v>701.25</v>
      </c>
      <c r="Q5" s="3">
        <f t="shared" si="9"/>
        <v>765.17647058823536</v>
      </c>
      <c r="R5" s="3">
        <f t="shared" si="10"/>
        <v>-63.926470588235361</v>
      </c>
      <c r="S5" s="5">
        <f t="shared" si="11"/>
        <v>-22.640625000000021</v>
      </c>
      <c r="T5" s="5">
        <f t="shared" si="12"/>
        <v>22.640625000000021</v>
      </c>
      <c r="U5" s="3">
        <f t="shared" si="13"/>
        <v>765</v>
      </c>
      <c r="V5" s="5">
        <f t="shared" si="14"/>
        <v>765.17647058823536</v>
      </c>
      <c r="W5" s="5">
        <f t="shared" si="15"/>
        <v>-0.17647058823536099</v>
      </c>
      <c r="X5" s="5">
        <f t="shared" si="16"/>
        <v>-6.2500000000023676E-2</v>
      </c>
      <c r="Y5" s="36">
        <f t="shared" si="17"/>
        <v>6.2500000000023676E-2</v>
      </c>
      <c r="Z5" s="3">
        <f t="shared" si="18"/>
        <v>637.5</v>
      </c>
      <c r="AA5" s="3">
        <f t="shared" si="19"/>
        <v>765.17647058823536</v>
      </c>
      <c r="AB5" s="33">
        <f t="shared" si="20"/>
        <v>1.2002768166089965</v>
      </c>
      <c r="AC5" s="7">
        <f t="shared" si="21"/>
        <v>1312.5</v>
      </c>
      <c r="AD5" s="7">
        <f t="shared" si="22"/>
        <v>1700.8235294117649</v>
      </c>
      <c r="AE5" s="33">
        <f t="shared" si="23"/>
        <v>1.2958655462184876</v>
      </c>
      <c r="AG5" s="7">
        <f t="shared" si="24"/>
        <v>637.5</v>
      </c>
      <c r="AH5" s="7">
        <f t="shared" si="25"/>
        <v>765.17647058823536</v>
      </c>
      <c r="AI5" s="7">
        <f t="shared" si="26"/>
        <v>765</v>
      </c>
    </row>
    <row r="6" spans="1:46" x14ac:dyDescent="0.35">
      <c r="A6" s="1">
        <v>1</v>
      </c>
      <c r="B6" s="2">
        <v>44271</v>
      </c>
      <c r="C6" s="3">
        <f t="shared" si="0"/>
        <v>12</v>
      </c>
      <c r="D6" s="3">
        <v>8</v>
      </c>
      <c r="E6" s="1">
        <v>260</v>
      </c>
      <c r="F6" s="3">
        <f t="shared" si="1"/>
        <v>4.333333333333333</v>
      </c>
      <c r="G6" s="7" t="s">
        <v>40</v>
      </c>
      <c r="H6" s="1">
        <v>3</v>
      </c>
      <c r="I6" s="1">
        <v>196</v>
      </c>
      <c r="J6" s="3">
        <f t="shared" si="2"/>
        <v>3.666666666666667</v>
      </c>
      <c r="K6" s="3">
        <f t="shared" si="3"/>
        <v>550</v>
      </c>
      <c r="L6" s="3">
        <f t="shared" si="4"/>
        <v>588</v>
      </c>
      <c r="M6" s="3">
        <f t="shared" si="5"/>
        <v>-38</v>
      </c>
      <c r="N6" s="6">
        <f t="shared" si="6"/>
        <v>-12.666666666666666</v>
      </c>
      <c r="O6" s="35">
        <f t="shared" si="7"/>
        <v>12.666666666666666</v>
      </c>
      <c r="P6" s="3">
        <f t="shared" si="8"/>
        <v>605</v>
      </c>
      <c r="Q6" s="3">
        <f t="shared" si="9"/>
        <v>588</v>
      </c>
      <c r="R6" s="3">
        <f t="shared" si="10"/>
        <v>17</v>
      </c>
      <c r="S6" s="5">
        <f t="shared" si="11"/>
        <v>5.666666666666667</v>
      </c>
      <c r="T6" s="5">
        <f t="shared" si="12"/>
        <v>-5.666666666666667</v>
      </c>
      <c r="U6" s="3">
        <f t="shared" si="13"/>
        <v>660</v>
      </c>
      <c r="V6" s="5">
        <f t="shared" si="14"/>
        <v>588</v>
      </c>
      <c r="W6" s="5">
        <f t="shared" si="15"/>
        <v>72</v>
      </c>
      <c r="X6" s="5">
        <f t="shared" si="16"/>
        <v>24</v>
      </c>
      <c r="Y6" s="36">
        <f t="shared" si="17"/>
        <v>-24</v>
      </c>
      <c r="Z6" s="3">
        <f t="shared" si="18"/>
        <v>550</v>
      </c>
      <c r="AA6" s="3">
        <f t="shared" si="19"/>
        <v>588</v>
      </c>
      <c r="AB6" s="33">
        <f t="shared" si="20"/>
        <v>1.0690909090909091</v>
      </c>
      <c r="AC6" s="7">
        <f t="shared" si="21"/>
        <v>1312.5</v>
      </c>
      <c r="AD6" s="7">
        <f t="shared" si="22"/>
        <v>1700.8235294117649</v>
      </c>
      <c r="AE6" s="33">
        <f t="shared" si="23"/>
        <v>1.2958655462184876</v>
      </c>
      <c r="AG6" s="7">
        <f t="shared" si="24"/>
        <v>550</v>
      </c>
      <c r="AH6" s="7">
        <f t="shared" si="25"/>
        <v>588</v>
      </c>
      <c r="AI6" s="7">
        <f t="shared" si="26"/>
        <v>660</v>
      </c>
    </row>
    <row r="7" spans="1:46" x14ac:dyDescent="0.35">
      <c r="A7" s="1">
        <v>1</v>
      </c>
      <c r="B7" s="2">
        <v>44272</v>
      </c>
      <c r="C7" s="3">
        <f t="shared" si="0"/>
        <v>12</v>
      </c>
      <c r="D7" s="3">
        <v>4</v>
      </c>
      <c r="E7" s="1">
        <v>185</v>
      </c>
      <c r="F7" s="3">
        <f t="shared" si="1"/>
        <v>3.0833333333333335</v>
      </c>
      <c r="G7" s="7" t="s">
        <v>40</v>
      </c>
      <c r="H7" s="1">
        <v>3</v>
      </c>
      <c r="I7" s="1">
        <v>50</v>
      </c>
      <c r="J7" s="3">
        <f t="shared" si="2"/>
        <v>0.91666666666666652</v>
      </c>
      <c r="K7" s="3">
        <f t="shared" si="3"/>
        <v>137.49999999999997</v>
      </c>
      <c r="L7" s="3">
        <f t="shared" si="4"/>
        <v>150</v>
      </c>
      <c r="M7" s="3">
        <f t="shared" si="5"/>
        <v>-12.500000000000028</v>
      </c>
      <c r="N7" s="6">
        <f t="shared" si="6"/>
        <v>-4.1666666666666758</v>
      </c>
      <c r="O7" s="35">
        <f t="shared" si="7"/>
        <v>4.1666666666666758</v>
      </c>
      <c r="P7" s="3">
        <f t="shared" si="8"/>
        <v>151.24999999999997</v>
      </c>
      <c r="Q7" s="3">
        <f t="shared" si="9"/>
        <v>150</v>
      </c>
      <c r="R7" s="3">
        <f t="shared" si="10"/>
        <v>1.2499999999999716</v>
      </c>
      <c r="S7" s="5">
        <f t="shared" si="11"/>
        <v>0.41666666666665719</v>
      </c>
      <c r="T7" s="5">
        <f t="shared" si="12"/>
        <v>-0.41666666666665719</v>
      </c>
      <c r="U7" s="3">
        <f t="shared" si="13"/>
        <v>164.99999999999997</v>
      </c>
      <c r="V7" s="5">
        <f t="shared" si="14"/>
        <v>150</v>
      </c>
      <c r="W7" s="5">
        <f t="shared" si="15"/>
        <v>14.999999999999972</v>
      </c>
      <c r="X7" s="5">
        <f t="shared" si="16"/>
        <v>4.9999999999999902</v>
      </c>
      <c r="Y7" s="36">
        <f t="shared" si="17"/>
        <v>-4.9999999999999902</v>
      </c>
      <c r="Z7" s="3">
        <f t="shared" si="18"/>
        <v>137.49999999999997</v>
      </c>
      <c r="AA7" s="3">
        <f t="shared" si="19"/>
        <v>150</v>
      </c>
      <c r="AB7" s="33">
        <f t="shared" si="20"/>
        <v>1.0909090909090911</v>
      </c>
      <c r="AC7" s="7">
        <f t="shared" si="21"/>
        <v>1312.5</v>
      </c>
      <c r="AD7" s="7">
        <f t="shared" si="22"/>
        <v>1700.8235294117649</v>
      </c>
      <c r="AE7" s="33">
        <f t="shared" si="23"/>
        <v>1.2958655462184876</v>
      </c>
      <c r="AG7" s="7">
        <f t="shared" si="24"/>
        <v>137.49999999999997</v>
      </c>
      <c r="AH7" s="7">
        <f t="shared" si="25"/>
        <v>150</v>
      </c>
      <c r="AI7" s="7">
        <f t="shared" si="26"/>
        <v>164.99999999999997</v>
      </c>
    </row>
    <row r="8" spans="1:46" x14ac:dyDescent="0.35">
      <c r="A8" s="1">
        <v>1</v>
      </c>
      <c r="B8" s="2">
        <v>44274</v>
      </c>
      <c r="C8" s="3">
        <f t="shared" si="0"/>
        <v>12</v>
      </c>
      <c r="D8" s="3">
        <v>8</v>
      </c>
      <c r="E8" s="1">
        <v>485</v>
      </c>
      <c r="F8" s="3">
        <f t="shared" si="1"/>
        <v>8.0833333333333339</v>
      </c>
      <c r="G8" s="7" t="s">
        <v>40</v>
      </c>
      <c r="H8" s="1">
        <v>2.8235294117647061</v>
      </c>
      <c r="I8" s="1">
        <v>70</v>
      </c>
      <c r="J8" s="3">
        <f t="shared" si="2"/>
        <v>-8.3333333333333925E-2</v>
      </c>
      <c r="K8" s="3">
        <f t="shared" si="3"/>
        <v>-12.500000000000089</v>
      </c>
      <c r="L8" s="3">
        <f t="shared" si="4"/>
        <v>197.64705882352942</v>
      </c>
      <c r="M8" s="3">
        <f t="shared" si="5"/>
        <v>-210.14705882352951</v>
      </c>
      <c r="N8" s="6">
        <f t="shared" si="6"/>
        <v>-74.427083333333357</v>
      </c>
      <c r="O8" s="35">
        <f t="shared" si="7"/>
        <v>74.427083333333357</v>
      </c>
      <c r="P8" s="3">
        <f t="shared" si="8"/>
        <v>-13.750000000000098</v>
      </c>
      <c r="Q8" s="3">
        <f t="shared" si="9"/>
        <v>197.64705882352942</v>
      </c>
      <c r="R8" s="3">
        <f t="shared" si="10"/>
        <v>-211.39705882352951</v>
      </c>
      <c r="S8" s="5">
        <f t="shared" si="11"/>
        <v>-74.8697916666667</v>
      </c>
      <c r="T8" s="5">
        <f t="shared" si="12"/>
        <v>74.8697916666667</v>
      </c>
      <c r="U8" s="3">
        <f t="shared" si="13"/>
        <v>-15.000000000000107</v>
      </c>
      <c r="V8" s="5">
        <f t="shared" si="14"/>
        <v>197.64705882352942</v>
      </c>
      <c r="W8" s="5">
        <f t="shared" si="15"/>
        <v>-212.64705882352953</v>
      </c>
      <c r="X8" s="5">
        <f t="shared" si="16"/>
        <v>-75.312500000000043</v>
      </c>
      <c r="Y8" s="36">
        <f t="shared" si="17"/>
        <v>75.312500000000043</v>
      </c>
      <c r="Z8" s="3">
        <f t="shared" si="18"/>
        <v>-12.500000000000089</v>
      </c>
      <c r="AA8" s="3">
        <f t="shared" si="19"/>
        <v>197.64705882352942</v>
      </c>
      <c r="AB8" s="33">
        <f t="shared" si="20"/>
        <v>-15.811764705882242</v>
      </c>
      <c r="AC8" s="7">
        <f t="shared" si="21"/>
        <v>1312.5</v>
      </c>
      <c r="AD8" s="7">
        <f t="shared" si="22"/>
        <v>1700.8235294117649</v>
      </c>
      <c r="AE8" s="33">
        <f t="shared" si="23"/>
        <v>1.2958655462184876</v>
      </c>
      <c r="AG8" s="7">
        <f t="shared" si="24"/>
        <v>-12.500000000000089</v>
      </c>
      <c r="AH8" s="7">
        <f t="shared" si="25"/>
        <v>197.64705882352942</v>
      </c>
      <c r="AI8" s="7">
        <f t="shared" si="26"/>
        <v>-15.000000000000107</v>
      </c>
    </row>
    <row r="9" spans="1:46" x14ac:dyDescent="0.35">
      <c r="A9" s="1">
        <v>1</v>
      </c>
      <c r="B9" s="2">
        <v>44278</v>
      </c>
      <c r="C9" s="3">
        <f t="shared" si="0"/>
        <v>13</v>
      </c>
      <c r="D9" s="3">
        <v>8</v>
      </c>
      <c r="E9" s="1">
        <v>395</v>
      </c>
      <c r="F9" s="3">
        <f t="shared" si="1"/>
        <v>6.583333333333333</v>
      </c>
      <c r="G9" s="7" t="s">
        <v>40</v>
      </c>
      <c r="H9" s="12">
        <v>3.4285714285714284</v>
      </c>
      <c r="I9" s="1">
        <v>75</v>
      </c>
      <c r="J9" s="3">
        <f t="shared" si="2"/>
        <v>1.416666666666667</v>
      </c>
      <c r="K9" s="3">
        <f t="shared" si="3"/>
        <v>212.50000000000006</v>
      </c>
      <c r="L9" s="3">
        <f t="shared" si="4"/>
        <v>257.14285714285711</v>
      </c>
      <c r="M9" s="3">
        <f t="shared" si="5"/>
        <v>-44.642857142857054</v>
      </c>
      <c r="N9" s="6">
        <f t="shared" si="6"/>
        <v>-13.020833333333307</v>
      </c>
      <c r="O9" s="35">
        <f t="shared" si="7"/>
        <v>13.020833333333307</v>
      </c>
      <c r="P9" s="3">
        <f t="shared" si="8"/>
        <v>233.75000000000006</v>
      </c>
      <c r="Q9" s="3">
        <f t="shared" si="9"/>
        <v>257.14285714285711</v>
      </c>
      <c r="R9" s="3">
        <f t="shared" si="10"/>
        <v>-23.392857142857054</v>
      </c>
      <c r="S9" s="5">
        <f t="shared" si="11"/>
        <v>-6.8229166666666412</v>
      </c>
      <c r="T9" s="5">
        <f t="shared" si="12"/>
        <v>6.8229166666666412</v>
      </c>
      <c r="U9" s="3">
        <f t="shared" si="13"/>
        <v>255.00000000000006</v>
      </c>
      <c r="V9" s="5">
        <f t="shared" si="14"/>
        <v>257.14285714285711</v>
      </c>
      <c r="W9" s="5">
        <f t="shared" si="15"/>
        <v>-2.1428571428570535</v>
      </c>
      <c r="X9" s="5">
        <f t="shared" si="16"/>
        <v>-0.62499999999997402</v>
      </c>
      <c r="Y9" s="36">
        <f t="shared" si="17"/>
        <v>0.62499999999997402</v>
      </c>
      <c r="Z9" s="3">
        <f t="shared" si="18"/>
        <v>212.50000000000006</v>
      </c>
      <c r="AA9" s="3">
        <f t="shared" si="19"/>
        <v>257.14285714285711</v>
      </c>
      <c r="AB9" s="33">
        <f t="shared" si="20"/>
        <v>1.2100840336134449</v>
      </c>
      <c r="AC9" s="7">
        <f t="shared" si="21"/>
        <v>520</v>
      </c>
      <c r="AD9" s="7">
        <f t="shared" si="22"/>
        <v>565.71428571428567</v>
      </c>
      <c r="AE9" s="33">
        <f t="shared" si="23"/>
        <v>1.0879120879120878</v>
      </c>
      <c r="AG9" s="7">
        <f t="shared" si="24"/>
        <v>212.50000000000006</v>
      </c>
      <c r="AH9" s="7">
        <f t="shared" si="25"/>
        <v>257.14285714285711</v>
      </c>
      <c r="AI9" s="7">
        <f t="shared" si="26"/>
        <v>255.00000000000006</v>
      </c>
    </row>
    <row r="10" spans="1:46" x14ac:dyDescent="0.35">
      <c r="A10" s="1">
        <v>1</v>
      </c>
      <c r="B10" s="2">
        <v>44279</v>
      </c>
      <c r="C10" s="3">
        <f t="shared" si="0"/>
        <v>13</v>
      </c>
      <c r="D10" s="3">
        <v>8</v>
      </c>
      <c r="E10" s="1">
        <v>357</v>
      </c>
      <c r="F10" s="3">
        <f t="shared" si="1"/>
        <v>5.95</v>
      </c>
      <c r="G10" s="7" t="s">
        <v>40</v>
      </c>
      <c r="H10" s="12">
        <v>3.4285714285714284</v>
      </c>
      <c r="I10" s="1">
        <v>90</v>
      </c>
      <c r="J10" s="3">
        <f t="shared" si="2"/>
        <v>2.0499999999999998</v>
      </c>
      <c r="K10" s="3">
        <f t="shared" si="3"/>
        <v>307.5</v>
      </c>
      <c r="L10" s="3">
        <f t="shared" si="4"/>
        <v>308.57142857142856</v>
      </c>
      <c r="M10" s="3">
        <f t="shared" si="5"/>
        <v>-1.0714285714285552</v>
      </c>
      <c r="N10" s="6">
        <f t="shared" si="6"/>
        <v>-0.31249999999999528</v>
      </c>
      <c r="O10" s="35">
        <f t="shared" si="7"/>
        <v>0.31249999999999528</v>
      </c>
      <c r="P10" s="3">
        <f t="shared" si="8"/>
        <v>338.24999999999994</v>
      </c>
      <c r="Q10" s="3">
        <f t="shared" si="9"/>
        <v>308.57142857142856</v>
      </c>
      <c r="R10" s="3">
        <f t="shared" si="10"/>
        <v>29.678571428571388</v>
      </c>
      <c r="S10" s="5">
        <f t="shared" si="11"/>
        <v>8.6562499999999893</v>
      </c>
      <c r="T10" s="5">
        <f t="shared" si="12"/>
        <v>-8.6562499999999893</v>
      </c>
      <c r="U10" s="3">
        <f t="shared" si="13"/>
        <v>368.99999999999994</v>
      </c>
      <c r="V10" s="5">
        <f t="shared" si="14"/>
        <v>308.57142857142856</v>
      </c>
      <c r="W10" s="5">
        <f t="shared" si="15"/>
        <v>60.428571428571388</v>
      </c>
      <c r="X10" s="5">
        <f t="shared" si="16"/>
        <v>17.624999999999989</v>
      </c>
      <c r="Y10" s="36">
        <f t="shared" si="17"/>
        <v>-17.624999999999989</v>
      </c>
      <c r="Z10" s="3">
        <f t="shared" si="18"/>
        <v>307.5</v>
      </c>
      <c r="AA10" s="3">
        <f t="shared" si="19"/>
        <v>308.57142857142856</v>
      </c>
      <c r="AB10" s="33">
        <f t="shared" si="20"/>
        <v>1.0034843205574913</v>
      </c>
      <c r="AC10" s="7">
        <f t="shared" si="21"/>
        <v>520</v>
      </c>
      <c r="AD10" s="7">
        <f t="shared" si="22"/>
        <v>565.71428571428567</v>
      </c>
      <c r="AE10" s="33">
        <f t="shared" si="23"/>
        <v>1.0879120879120878</v>
      </c>
      <c r="AG10" s="7">
        <f t="shared" si="24"/>
        <v>307.5</v>
      </c>
      <c r="AH10" s="7">
        <f t="shared" si="25"/>
        <v>308.57142857142856</v>
      </c>
      <c r="AI10" s="7">
        <f t="shared" si="26"/>
        <v>368.99999999999994</v>
      </c>
    </row>
    <row r="11" spans="1:46" x14ac:dyDescent="0.35">
      <c r="A11" s="1">
        <v>1</v>
      </c>
      <c r="B11" s="2">
        <v>44285</v>
      </c>
      <c r="C11" s="3">
        <f t="shared" si="0"/>
        <v>14</v>
      </c>
      <c r="D11" s="3">
        <v>8</v>
      </c>
      <c r="E11" s="1">
        <v>290</v>
      </c>
      <c r="F11" s="3">
        <f t="shared" si="1"/>
        <v>4.833333333333333</v>
      </c>
      <c r="G11" s="7" t="s">
        <v>40</v>
      </c>
      <c r="H11" s="12">
        <v>3</v>
      </c>
      <c r="I11" s="1">
        <v>56</v>
      </c>
      <c r="J11" s="3">
        <f t="shared" si="2"/>
        <v>3.166666666666667</v>
      </c>
      <c r="K11" s="3">
        <f t="shared" si="3"/>
        <v>475.00000000000006</v>
      </c>
      <c r="L11" s="3">
        <f t="shared" si="4"/>
        <v>168</v>
      </c>
      <c r="M11" s="3">
        <f t="shared" si="5"/>
        <v>307.00000000000006</v>
      </c>
      <c r="N11" s="6">
        <f t="shared" si="6"/>
        <v>102.33333333333336</v>
      </c>
      <c r="O11" s="35">
        <f t="shared" si="7"/>
        <v>-102.33333333333336</v>
      </c>
      <c r="P11" s="3">
        <f t="shared" si="8"/>
        <v>522.5</v>
      </c>
      <c r="Q11" s="3">
        <f t="shared" si="9"/>
        <v>168</v>
      </c>
      <c r="R11" s="3">
        <f t="shared" si="10"/>
        <v>354.5</v>
      </c>
      <c r="S11" s="5">
        <f t="shared" si="11"/>
        <v>118.16666666666667</v>
      </c>
      <c r="T11" s="5">
        <f t="shared" si="12"/>
        <v>-118.16666666666667</v>
      </c>
      <c r="U11" s="3">
        <f t="shared" si="13"/>
        <v>570</v>
      </c>
      <c r="V11" s="5">
        <f t="shared" si="14"/>
        <v>168</v>
      </c>
      <c r="W11" s="5">
        <f t="shared" si="15"/>
        <v>402</v>
      </c>
      <c r="X11" s="5">
        <f t="shared" si="16"/>
        <v>134</v>
      </c>
      <c r="Y11" s="36">
        <f t="shared" si="17"/>
        <v>-134</v>
      </c>
      <c r="Z11" s="3">
        <f t="shared" si="18"/>
        <v>475.00000000000006</v>
      </c>
      <c r="AA11" s="3">
        <f t="shared" si="19"/>
        <v>749.57142857142856</v>
      </c>
      <c r="AB11" s="33">
        <f t="shared" si="20"/>
        <v>1.5780451127819546</v>
      </c>
      <c r="AC11" s="7">
        <f t="shared" si="21"/>
        <v>575.00000000000011</v>
      </c>
      <c r="AD11" s="7">
        <f t="shared" si="22"/>
        <v>1139.5714285714284</v>
      </c>
      <c r="AE11" s="33">
        <f t="shared" si="23"/>
        <v>1.9818633540372665</v>
      </c>
      <c r="AG11" s="7">
        <f t="shared" si="24"/>
        <v>475.00000000000006</v>
      </c>
      <c r="AH11" s="7">
        <f t="shared" si="25"/>
        <v>0</v>
      </c>
      <c r="AI11" s="7">
        <f t="shared" si="26"/>
        <v>570</v>
      </c>
    </row>
    <row r="12" spans="1:46" x14ac:dyDescent="0.35">
      <c r="A12" s="1">
        <v>2</v>
      </c>
      <c r="B12" s="2">
        <v>44285</v>
      </c>
      <c r="C12" s="3">
        <f t="shared" si="0"/>
        <v>14</v>
      </c>
      <c r="D12" s="3">
        <v>8</v>
      </c>
      <c r="E12" s="1">
        <v>290</v>
      </c>
      <c r="F12" s="3">
        <f t="shared" si="1"/>
        <v>4.833333333333333</v>
      </c>
      <c r="G12" s="7" t="s">
        <v>40</v>
      </c>
      <c r="H12" s="12">
        <v>3.4285714285714284</v>
      </c>
      <c r="I12" s="1">
        <v>32</v>
      </c>
      <c r="J12" s="3">
        <f t="shared" si="2"/>
        <v>3.166666666666667</v>
      </c>
      <c r="K12" s="3">
        <f t="shared" si="3"/>
        <v>307.00000000000006</v>
      </c>
      <c r="L12" s="3">
        <f t="shared" si="4"/>
        <v>109.71428571428571</v>
      </c>
      <c r="M12" s="3">
        <f t="shared" si="5"/>
        <v>197.28571428571433</v>
      </c>
      <c r="N12" s="6">
        <f t="shared" si="6"/>
        <v>57.541666666666686</v>
      </c>
      <c r="O12" s="35">
        <f t="shared" si="7"/>
        <v>-57.541666666666686</v>
      </c>
      <c r="P12" s="3">
        <f t="shared" si="8"/>
        <v>354.5</v>
      </c>
      <c r="Q12" s="3">
        <f t="shared" si="9"/>
        <v>109.71428571428571</v>
      </c>
      <c r="R12" s="3">
        <f t="shared" si="10"/>
        <v>244.78571428571428</v>
      </c>
      <c r="S12" s="5">
        <f t="shared" si="11"/>
        <v>71.395833333333329</v>
      </c>
      <c r="T12" s="5">
        <f t="shared" si="12"/>
        <v>-71.395833333333329</v>
      </c>
      <c r="U12" s="3">
        <f t="shared" si="13"/>
        <v>402</v>
      </c>
      <c r="V12" s="5">
        <f t="shared" si="14"/>
        <v>109.71428571428571</v>
      </c>
      <c r="W12" s="5">
        <f t="shared" si="15"/>
        <v>292.28571428571428</v>
      </c>
      <c r="X12" s="5">
        <f t="shared" si="16"/>
        <v>85.25</v>
      </c>
      <c r="Y12" s="36">
        <f t="shared" si="17"/>
        <v>-85.25</v>
      </c>
      <c r="Z12" s="3">
        <f t="shared" si="18"/>
        <v>475.00000000000006</v>
      </c>
      <c r="AA12" s="3">
        <f t="shared" si="19"/>
        <v>749.57142857142856</v>
      </c>
      <c r="AB12" s="33">
        <f t="shared" si="20"/>
        <v>1.5780451127819546</v>
      </c>
      <c r="AC12" s="7">
        <f t="shared" si="21"/>
        <v>575.00000000000011</v>
      </c>
      <c r="AD12" s="7">
        <f t="shared" si="22"/>
        <v>1139.5714285714284</v>
      </c>
      <c r="AE12" s="33">
        <f t="shared" si="23"/>
        <v>1.9818633540372665</v>
      </c>
      <c r="AG12" s="7">
        <f t="shared" si="24"/>
        <v>0</v>
      </c>
      <c r="AH12" s="7">
        <f t="shared" si="25"/>
        <v>0</v>
      </c>
      <c r="AI12" s="7">
        <f t="shared" si="26"/>
        <v>0</v>
      </c>
    </row>
    <row r="13" spans="1:46" x14ac:dyDescent="0.35">
      <c r="A13" s="1">
        <v>3</v>
      </c>
      <c r="B13" s="2">
        <v>44285</v>
      </c>
      <c r="C13" s="3">
        <f t="shared" si="0"/>
        <v>14</v>
      </c>
      <c r="D13" s="3">
        <v>8</v>
      </c>
      <c r="E13" s="1">
        <v>290</v>
      </c>
      <c r="F13" s="3">
        <f t="shared" si="1"/>
        <v>4.833333333333333</v>
      </c>
      <c r="G13" s="7" t="s">
        <v>40</v>
      </c>
      <c r="H13" s="1">
        <v>3</v>
      </c>
      <c r="I13" s="1">
        <v>59</v>
      </c>
      <c r="J13" s="3">
        <f t="shared" si="2"/>
        <v>3.166666666666667</v>
      </c>
      <c r="K13" s="3">
        <f t="shared" si="3"/>
        <v>197.28571428571433</v>
      </c>
      <c r="L13" s="3">
        <f t="shared" si="4"/>
        <v>177</v>
      </c>
      <c r="M13" s="3">
        <f t="shared" si="5"/>
        <v>20.285714285714334</v>
      </c>
      <c r="N13" s="6">
        <f t="shared" si="6"/>
        <v>6.7619047619047778</v>
      </c>
      <c r="O13" s="35">
        <f t="shared" si="7"/>
        <v>-6.7619047619047778</v>
      </c>
      <c r="P13" s="3">
        <f t="shared" si="8"/>
        <v>244.78571428571428</v>
      </c>
      <c r="Q13" s="3">
        <f t="shared" si="9"/>
        <v>177</v>
      </c>
      <c r="R13" s="3">
        <f t="shared" si="10"/>
        <v>67.785714285714278</v>
      </c>
      <c r="S13" s="5">
        <f t="shared" si="11"/>
        <v>22.595238095238091</v>
      </c>
      <c r="T13" s="5">
        <f t="shared" si="12"/>
        <v>-22.595238095238091</v>
      </c>
      <c r="U13" s="3">
        <f t="shared" si="13"/>
        <v>292.28571428571428</v>
      </c>
      <c r="V13" s="5">
        <f t="shared" si="14"/>
        <v>177</v>
      </c>
      <c r="W13" s="5">
        <f t="shared" si="15"/>
        <v>115.28571428571428</v>
      </c>
      <c r="X13" s="5">
        <f t="shared" si="16"/>
        <v>38.428571428571423</v>
      </c>
      <c r="Y13" s="36">
        <f t="shared" si="17"/>
        <v>-38.428571428571423</v>
      </c>
      <c r="Z13" s="3">
        <f t="shared" si="18"/>
        <v>475.00000000000006</v>
      </c>
      <c r="AA13" s="3">
        <f t="shared" si="19"/>
        <v>749.57142857142856</v>
      </c>
      <c r="AB13" s="33">
        <f t="shared" si="20"/>
        <v>1.5780451127819546</v>
      </c>
      <c r="AC13" s="7">
        <f t="shared" si="21"/>
        <v>575.00000000000011</v>
      </c>
      <c r="AD13" s="7">
        <f t="shared" si="22"/>
        <v>1139.5714285714284</v>
      </c>
      <c r="AE13" s="33">
        <f t="shared" si="23"/>
        <v>1.9818633540372665</v>
      </c>
      <c r="AG13" s="7">
        <f t="shared" si="24"/>
        <v>0</v>
      </c>
      <c r="AH13" s="7">
        <f t="shared" si="25"/>
        <v>0</v>
      </c>
      <c r="AI13" s="7">
        <f t="shared" si="26"/>
        <v>0</v>
      </c>
    </row>
    <row r="14" spans="1:46" x14ac:dyDescent="0.35">
      <c r="A14" s="1">
        <v>4</v>
      </c>
      <c r="B14" s="2">
        <v>44285</v>
      </c>
      <c r="C14" s="3">
        <f t="shared" si="0"/>
        <v>14</v>
      </c>
      <c r="D14" s="3">
        <v>8</v>
      </c>
      <c r="E14" s="1">
        <v>290</v>
      </c>
      <c r="F14" s="3">
        <f t="shared" si="1"/>
        <v>4.833333333333333</v>
      </c>
      <c r="G14" s="7" t="s">
        <v>40</v>
      </c>
      <c r="H14" s="12">
        <v>3.4285714285714284</v>
      </c>
      <c r="I14" s="1">
        <v>86</v>
      </c>
      <c r="J14" s="3">
        <f t="shared" si="2"/>
        <v>3.166666666666667</v>
      </c>
      <c r="K14" s="3">
        <f t="shared" si="3"/>
        <v>20.285714285714334</v>
      </c>
      <c r="L14" s="3">
        <f t="shared" si="4"/>
        <v>294.85714285714283</v>
      </c>
      <c r="M14" s="3">
        <f t="shared" si="5"/>
        <v>-274.5714285714285</v>
      </c>
      <c r="N14" s="6">
        <f t="shared" si="6"/>
        <v>-80.083333333333314</v>
      </c>
      <c r="O14" s="35">
        <f t="shared" si="7"/>
        <v>80.083333333333314</v>
      </c>
      <c r="P14" s="3">
        <f t="shared" si="8"/>
        <v>67.785714285714278</v>
      </c>
      <c r="Q14" s="3">
        <f t="shared" si="9"/>
        <v>294.85714285714283</v>
      </c>
      <c r="R14" s="3">
        <f t="shared" si="10"/>
        <v>-227.07142857142856</v>
      </c>
      <c r="S14" s="5">
        <f t="shared" si="11"/>
        <v>-66.229166666666671</v>
      </c>
      <c r="T14" s="5">
        <f t="shared" si="12"/>
        <v>66.229166666666671</v>
      </c>
      <c r="U14" s="3">
        <f t="shared" si="13"/>
        <v>115.28571428571428</v>
      </c>
      <c r="V14" s="5">
        <f t="shared" si="14"/>
        <v>294.85714285714283</v>
      </c>
      <c r="W14" s="5">
        <f t="shared" si="15"/>
        <v>-179.57142857142856</v>
      </c>
      <c r="X14" s="5">
        <f t="shared" si="16"/>
        <v>-52.375</v>
      </c>
      <c r="Y14" s="36">
        <f t="shared" si="17"/>
        <v>52.375</v>
      </c>
      <c r="Z14" s="3">
        <f t="shared" si="18"/>
        <v>475.00000000000006</v>
      </c>
      <c r="AA14" s="3">
        <f t="shared" si="19"/>
        <v>749.57142857142856</v>
      </c>
      <c r="AB14" s="33">
        <f t="shared" si="20"/>
        <v>1.5780451127819546</v>
      </c>
      <c r="AC14" s="7">
        <f t="shared" si="21"/>
        <v>575.00000000000011</v>
      </c>
      <c r="AD14" s="7">
        <f t="shared" si="22"/>
        <v>1139.5714285714284</v>
      </c>
      <c r="AE14" s="33">
        <f t="shared" si="23"/>
        <v>1.9818633540372665</v>
      </c>
      <c r="AG14" s="7">
        <f t="shared" si="24"/>
        <v>0</v>
      </c>
      <c r="AH14" s="7">
        <f t="shared" si="25"/>
        <v>749.57142857142856</v>
      </c>
      <c r="AI14" s="7">
        <f t="shared" si="26"/>
        <v>0</v>
      </c>
      <c r="AJ14" s="7"/>
    </row>
    <row r="15" spans="1:46" x14ac:dyDescent="0.35">
      <c r="A15" s="1">
        <v>1</v>
      </c>
      <c r="B15" s="2">
        <v>44286</v>
      </c>
      <c r="C15" s="3">
        <f t="shared" si="0"/>
        <v>14</v>
      </c>
      <c r="D15" s="3">
        <v>8</v>
      </c>
      <c r="E15" s="1">
        <v>440</v>
      </c>
      <c r="F15" s="3">
        <f t="shared" si="1"/>
        <v>7.333333333333333</v>
      </c>
      <c r="G15" s="7" t="s">
        <v>40</v>
      </c>
      <c r="H15" s="12">
        <v>3</v>
      </c>
      <c r="I15" s="1">
        <v>130</v>
      </c>
      <c r="J15" s="3">
        <f t="shared" si="2"/>
        <v>0.66666666666666696</v>
      </c>
      <c r="K15" s="3">
        <f t="shared" si="3"/>
        <v>100.00000000000004</v>
      </c>
      <c r="L15" s="3">
        <f t="shared" si="4"/>
        <v>390</v>
      </c>
      <c r="M15" s="3">
        <f t="shared" si="5"/>
        <v>-289.99999999999994</v>
      </c>
      <c r="N15" s="6">
        <f t="shared" si="6"/>
        <v>-96.666666666666643</v>
      </c>
      <c r="O15" s="35">
        <f t="shared" si="7"/>
        <v>96.666666666666643</v>
      </c>
      <c r="P15" s="3">
        <f t="shared" si="8"/>
        <v>110.00000000000004</v>
      </c>
      <c r="Q15" s="3">
        <f t="shared" si="9"/>
        <v>390</v>
      </c>
      <c r="R15" s="3">
        <f t="shared" si="10"/>
        <v>-279.99999999999994</v>
      </c>
      <c r="S15" s="5">
        <f t="shared" si="11"/>
        <v>-93.333333333333314</v>
      </c>
      <c r="T15" s="5">
        <f t="shared" si="12"/>
        <v>93.333333333333314</v>
      </c>
      <c r="U15" s="3">
        <f t="shared" si="13"/>
        <v>120.00000000000006</v>
      </c>
      <c r="V15" s="5">
        <f t="shared" si="14"/>
        <v>390</v>
      </c>
      <c r="W15" s="5">
        <f t="shared" si="15"/>
        <v>-269.99999999999994</v>
      </c>
      <c r="X15" s="5">
        <f t="shared" si="16"/>
        <v>-89.999999999999986</v>
      </c>
      <c r="Y15" s="36">
        <f t="shared" si="17"/>
        <v>89.999999999999986</v>
      </c>
      <c r="Z15" s="3">
        <f t="shared" si="18"/>
        <v>100.00000000000004</v>
      </c>
      <c r="AA15" s="3">
        <f t="shared" si="19"/>
        <v>390</v>
      </c>
      <c r="AB15" s="33">
        <f t="shared" si="20"/>
        <v>3.8999999999999981</v>
      </c>
      <c r="AC15" s="7">
        <f t="shared" si="21"/>
        <v>575.00000000000011</v>
      </c>
      <c r="AD15" s="7">
        <f t="shared" si="22"/>
        <v>1139.5714285714284</v>
      </c>
      <c r="AE15" s="33">
        <f t="shared" si="23"/>
        <v>1.9818633540372665</v>
      </c>
      <c r="AG15" s="7">
        <f t="shared" si="24"/>
        <v>100.00000000000004</v>
      </c>
      <c r="AH15" s="7">
        <f t="shared" si="25"/>
        <v>390</v>
      </c>
      <c r="AI15" s="7">
        <f t="shared" si="26"/>
        <v>120.00000000000006</v>
      </c>
      <c r="AJ15" s="7"/>
    </row>
    <row r="16" spans="1:46" x14ac:dyDescent="0.35">
      <c r="A16" s="1"/>
      <c r="B16" s="37"/>
      <c r="C16" s="3"/>
      <c r="D16" s="3"/>
      <c r="E16" s="1"/>
      <c r="F16" s="3"/>
      <c r="G16" s="7"/>
      <c r="H16" s="1"/>
      <c r="I16" s="1"/>
      <c r="J16" s="3"/>
      <c r="K16" s="3"/>
      <c r="L16" s="3"/>
      <c r="M16" s="3"/>
      <c r="N16" s="6"/>
      <c r="O16" s="35"/>
      <c r="P16" s="3"/>
      <c r="Q16" s="3"/>
      <c r="R16" s="3"/>
      <c r="S16" s="5"/>
      <c r="T16" s="5"/>
      <c r="U16" s="3"/>
      <c r="V16" s="5"/>
      <c r="W16" s="5"/>
      <c r="X16" s="5"/>
      <c r="Y16" s="36"/>
      <c r="Z16" s="3"/>
      <c r="AA16" s="3"/>
      <c r="AB16" s="33"/>
      <c r="AC16" s="7"/>
      <c r="AD16" s="7"/>
      <c r="AE16" s="33"/>
      <c r="AG16" s="7">
        <f t="shared" si="24"/>
        <v>0</v>
      </c>
      <c r="AH16" s="7">
        <f t="shared" si="25"/>
        <v>0</v>
      </c>
      <c r="AI16" s="7">
        <f t="shared" si="26"/>
        <v>0</v>
      </c>
      <c r="AJ16" s="7"/>
    </row>
    <row r="17" spans="1:36" x14ac:dyDescent="0.35">
      <c r="A17" s="1"/>
      <c r="B17" s="37"/>
      <c r="C17" s="3"/>
      <c r="D17" s="3"/>
      <c r="E17" s="1"/>
      <c r="F17" s="3"/>
      <c r="G17" s="7"/>
      <c r="H17" s="1"/>
      <c r="I17" s="1"/>
      <c r="J17" s="3"/>
      <c r="K17" s="3"/>
      <c r="L17" s="3"/>
      <c r="M17" s="3"/>
      <c r="N17" s="6"/>
      <c r="O17" s="35"/>
      <c r="P17" s="3"/>
      <c r="Q17" s="3"/>
      <c r="R17" s="3"/>
      <c r="S17" s="5"/>
      <c r="T17" s="5"/>
      <c r="U17" s="3"/>
      <c r="V17" s="5"/>
      <c r="W17" s="5"/>
      <c r="X17" s="5"/>
      <c r="Y17" s="36"/>
      <c r="Z17" s="3"/>
      <c r="AA17" s="3"/>
      <c r="AB17" s="33"/>
      <c r="AC17" s="7"/>
      <c r="AD17" s="7"/>
      <c r="AE17" s="33"/>
      <c r="AG17" s="7">
        <f t="shared" si="24"/>
        <v>0</v>
      </c>
      <c r="AH17" s="7">
        <f t="shared" si="25"/>
        <v>0</v>
      </c>
      <c r="AI17" s="7">
        <f t="shared" si="26"/>
        <v>0</v>
      </c>
      <c r="AJ17" s="7"/>
    </row>
    <row r="18" spans="1:36" x14ac:dyDescent="0.35">
      <c r="A18" s="1"/>
      <c r="B18" s="37"/>
      <c r="C18" s="3"/>
      <c r="D18" s="3"/>
      <c r="E18" s="1"/>
      <c r="F18" s="3"/>
      <c r="G18" s="7"/>
      <c r="H18" s="1"/>
      <c r="I18" s="1"/>
      <c r="J18" s="3"/>
      <c r="K18" s="3"/>
      <c r="L18" s="3"/>
      <c r="M18" s="3"/>
      <c r="N18" s="6"/>
      <c r="O18" s="35"/>
      <c r="P18" s="3"/>
      <c r="Q18" s="3"/>
      <c r="R18" s="3"/>
      <c r="S18" s="5"/>
      <c r="T18" s="5"/>
      <c r="U18" s="3"/>
      <c r="V18" s="5"/>
      <c r="W18" s="5"/>
      <c r="X18" s="5"/>
      <c r="Y18" s="36"/>
      <c r="Z18" s="3"/>
      <c r="AA18" s="3"/>
      <c r="AB18" s="33"/>
      <c r="AC18" s="7"/>
      <c r="AD18" s="7"/>
      <c r="AE18" s="33"/>
      <c r="AG18" s="7">
        <f t="shared" si="24"/>
        <v>0</v>
      </c>
      <c r="AH18" s="7">
        <f t="shared" si="25"/>
        <v>0</v>
      </c>
      <c r="AI18" s="7">
        <f t="shared" si="26"/>
        <v>0</v>
      </c>
      <c r="AJ18" s="7"/>
    </row>
    <row r="19" spans="1:36" x14ac:dyDescent="0.35">
      <c r="A19" s="1"/>
      <c r="B19" s="37"/>
      <c r="C19" s="3"/>
      <c r="D19" s="3"/>
      <c r="E19" s="1"/>
      <c r="F19" s="3"/>
      <c r="G19" s="7"/>
      <c r="H19" s="1"/>
      <c r="I19" s="1"/>
      <c r="J19" s="3"/>
      <c r="K19" s="3"/>
      <c r="L19" s="3"/>
      <c r="M19" s="3"/>
      <c r="N19" s="6"/>
      <c r="O19" s="35"/>
      <c r="P19" s="3"/>
      <c r="Q19" s="3"/>
      <c r="R19" s="3"/>
      <c r="S19" s="5"/>
      <c r="T19" s="5"/>
      <c r="U19" s="3"/>
      <c r="V19" s="5"/>
      <c r="W19" s="5"/>
      <c r="X19" s="5"/>
      <c r="Y19" s="36"/>
      <c r="Z19" s="3"/>
      <c r="AA19" s="3"/>
      <c r="AB19" s="33"/>
      <c r="AC19" s="7"/>
      <c r="AD19" s="7"/>
      <c r="AE19" s="33"/>
      <c r="AG19" s="7">
        <f t="shared" si="24"/>
        <v>0</v>
      </c>
      <c r="AH19" s="7">
        <f t="shared" si="25"/>
        <v>0</v>
      </c>
      <c r="AI19" s="7">
        <f t="shared" si="26"/>
        <v>0</v>
      </c>
      <c r="AJ19" s="7"/>
    </row>
    <row r="20" spans="1:36" x14ac:dyDescent="0.35">
      <c r="A20" s="1"/>
      <c r="B20" s="37"/>
      <c r="C20" s="3"/>
      <c r="D20" s="3"/>
      <c r="E20" s="1"/>
      <c r="F20" s="3"/>
      <c r="G20" s="7"/>
      <c r="H20" s="1"/>
      <c r="I20" s="1"/>
      <c r="J20" s="3"/>
      <c r="K20" s="3"/>
      <c r="L20" s="3"/>
      <c r="M20" s="3"/>
      <c r="N20" s="6"/>
      <c r="O20" s="35"/>
      <c r="P20" s="3"/>
      <c r="Q20" s="3"/>
      <c r="R20" s="3"/>
      <c r="S20" s="5"/>
      <c r="T20" s="5"/>
      <c r="U20" s="3"/>
      <c r="V20" s="5"/>
      <c r="W20" s="5"/>
      <c r="X20" s="5"/>
      <c r="Y20" s="36"/>
      <c r="Z20" s="3"/>
      <c r="AA20" s="3"/>
      <c r="AB20" s="33"/>
      <c r="AC20" s="7"/>
      <c r="AD20" s="7"/>
      <c r="AE20" s="33"/>
      <c r="AG20" s="7">
        <f t="shared" si="24"/>
        <v>0</v>
      </c>
      <c r="AH20" s="7">
        <f t="shared" si="25"/>
        <v>0</v>
      </c>
      <c r="AI20" s="7">
        <f t="shared" si="26"/>
        <v>0</v>
      </c>
      <c r="AJ20" s="7"/>
    </row>
    <row r="21" spans="1:36" x14ac:dyDescent="0.35">
      <c r="A21" s="1"/>
      <c r="B21" s="37"/>
      <c r="C21" s="3"/>
      <c r="D21" s="3"/>
      <c r="E21" s="1"/>
      <c r="F21" s="3"/>
      <c r="G21" s="7"/>
      <c r="H21" s="1"/>
      <c r="I21" s="1"/>
      <c r="J21" s="3"/>
      <c r="K21" s="3"/>
      <c r="L21" s="3"/>
      <c r="M21" s="3"/>
      <c r="N21" s="6"/>
      <c r="O21" s="35"/>
      <c r="P21" s="3"/>
      <c r="Q21" s="3"/>
      <c r="R21" s="3"/>
      <c r="S21" s="5"/>
      <c r="T21" s="5"/>
      <c r="U21" s="3"/>
      <c r="V21" s="5"/>
      <c r="W21" s="5"/>
      <c r="X21" s="5"/>
      <c r="Y21" s="36"/>
      <c r="Z21" s="3"/>
      <c r="AA21" s="3"/>
      <c r="AB21" s="33"/>
      <c r="AC21" s="7"/>
      <c r="AD21" s="7"/>
      <c r="AE21" s="33"/>
      <c r="AG21" s="7">
        <f t="shared" si="24"/>
        <v>0</v>
      </c>
      <c r="AH21" s="7">
        <f t="shared" si="25"/>
        <v>0</v>
      </c>
      <c r="AI21" s="7">
        <f t="shared" si="26"/>
        <v>0</v>
      </c>
      <c r="AJ21" s="7"/>
    </row>
    <row r="22" spans="1:36" x14ac:dyDescent="0.35">
      <c r="A22" s="1"/>
      <c r="B22" s="37"/>
      <c r="C22" s="3"/>
      <c r="D22" s="3"/>
      <c r="E22" s="1"/>
      <c r="F22" s="3"/>
      <c r="G22" s="7"/>
      <c r="H22" s="1"/>
      <c r="I22" s="1"/>
      <c r="J22" s="3"/>
      <c r="K22" s="3"/>
      <c r="L22" s="3"/>
      <c r="M22" s="3"/>
      <c r="N22" s="6"/>
      <c r="O22" s="35"/>
      <c r="P22" s="3"/>
      <c r="Q22" s="3"/>
      <c r="R22" s="3"/>
      <c r="S22" s="5"/>
      <c r="T22" s="5"/>
      <c r="U22" s="3"/>
      <c r="V22" s="5"/>
      <c r="W22" s="5"/>
      <c r="X22" s="5"/>
      <c r="Y22" s="36"/>
      <c r="Z22" s="3"/>
      <c r="AA22" s="3"/>
      <c r="AB22" s="33"/>
      <c r="AC22" s="7"/>
      <c r="AD22" s="7"/>
      <c r="AE22" s="33"/>
      <c r="AG22" s="7">
        <f t="shared" si="24"/>
        <v>0</v>
      </c>
      <c r="AH22" s="7">
        <f t="shared" si="25"/>
        <v>0</v>
      </c>
      <c r="AI22" s="7">
        <f t="shared" si="26"/>
        <v>0</v>
      </c>
      <c r="AJ22" s="7"/>
    </row>
    <row r="23" spans="1:36" x14ac:dyDescent="0.35">
      <c r="A23" s="1"/>
      <c r="B23" s="37"/>
      <c r="C23" s="3"/>
      <c r="D23" s="3"/>
      <c r="E23" s="1"/>
      <c r="F23" s="3"/>
      <c r="G23" s="7"/>
      <c r="H23" s="1"/>
      <c r="I23" s="1"/>
      <c r="J23" s="3"/>
      <c r="K23" s="3"/>
      <c r="L23" s="3"/>
      <c r="M23" s="3"/>
      <c r="N23" s="6"/>
      <c r="O23" s="35"/>
      <c r="P23" s="3"/>
      <c r="Q23" s="3"/>
      <c r="R23" s="3"/>
      <c r="S23" s="5"/>
      <c r="T23" s="5"/>
      <c r="U23" s="3"/>
      <c r="V23" s="5"/>
      <c r="W23" s="5"/>
      <c r="X23" s="5"/>
      <c r="Y23" s="36"/>
      <c r="Z23" s="3"/>
      <c r="AA23" s="3"/>
      <c r="AB23" s="33"/>
      <c r="AC23" s="7"/>
      <c r="AD23" s="7"/>
      <c r="AE23" s="33"/>
      <c r="AG23" s="7">
        <f t="shared" si="24"/>
        <v>0</v>
      </c>
      <c r="AH23" s="7">
        <f t="shared" si="25"/>
        <v>0</v>
      </c>
      <c r="AI23" s="7">
        <f t="shared" si="26"/>
        <v>0</v>
      </c>
      <c r="AJ23" s="7"/>
    </row>
    <row r="24" spans="1:36" x14ac:dyDescent="0.35">
      <c r="A24" s="1"/>
      <c r="B24" s="37"/>
      <c r="C24" s="3"/>
      <c r="D24" s="3"/>
      <c r="E24" s="1"/>
      <c r="F24" s="3"/>
      <c r="G24" s="7"/>
      <c r="H24" s="1"/>
      <c r="I24" s="1"/>
      <c r="J24" s="3"/>
      <c r="K24" s="3"/>
      <c r="L24" s="3"/>
      <c r="M24" s="3"/>
      <c r="N24" s="6"/>
      <c r="O24" s="35"/>
      <c r="P24" s="3"/>
      <c r="Q24" s="3"/>
      <c r="R24" s="3"/>
      <c r="S24" s="5"/>
      <c r="T24" s="5"/>
      <c r="U24" s="3"/>
      <c r="V24" s="5"/>
      <c r="W24" s="5"/>
      <c r="X24" s="5"/>
      <c r="Y24" s="36"/>
      <c r="Z24" s="3"/>
      <c r="AA24" s="3"/>
      <c r="AB24" s="33"/>
      <c r="AC24" s="7"/>
      <c r="AD24" s="7"/>
      <c r="AE24" s="33"/>
      <c r="AG24" s="7">
        <f t="shared" si="24"/>
        <v>0</v>
      </c>
      <c r="AH24" s="7">
        <f t="shared" si="25"/>
        <v>0</v>
      </c>
      <c r="AI24" s="7">
        <f t="shared" si="26"/>
        <v>0</v>
      </c>
      <c r="AJ24" s="7"/>
    </row>
    <row r="25" spans="1:36" x14ac:dyDescent="0.35">
      <c r="A25" s="1"/>
      <c r="B25" s="37"/>
      <c r="C25" s="3"/>
      <c r="D25" s="3"/>
      <c r="E25" s="1"/>
      <c r="F25" s="3"/>
      <c r="G25" s="7"/>
      <c r="H25" s="1"/>
      <c r="I25" s="1"/>
      <c r="J25" s="3"/>
      <c r="K25" s="3"/>
      <c r="L25" s="3"/>
      <c r="M25" s="3"/>
      <c r="N25" s="6"/>
      <c r="O25" s="35"/>
      <c r="P25" s="3"/>
      <c r="Q25" s="3"/>
      <c r="R25" s="3"/>
      <c r="S25" s="5"/>
      <c r="T25" s="5"/>
      <c r="U25" s="3"/>
      <c r="V25" s="5"/>
      <c r="W25" s="5"/>
      <c r="X25" s="5"/>
      <c r="Y25" s="36"/>
      <c r="Z25" s="3"/>
      <c r="AA25" s="3"/>
      <c r="AB25" s="33"/>
      <c r="AC25" s="7"/>
      <c r="AD25" s="7"/>
      <c r="AE25" s="33"/>
      <c r="AG25" s="7">
        <f t="shared" si="24"/>
        <v>0</v>
      </c>
      <c r="AH25" s="7">
        <f t="shared" si="25"/>
        <v>0</v>
      </c>
      <c r="AI25" s="7">
        <f t="shared" si="26"/>
        <v>0</v>
      </c>
      <c r="AJ25" s="7"/>
    </row>
    <row r="26" spans="1:36" x14ac:dyDescent="0.35">
      <c r="A26" s="1"/>
      <c r="B26" s="37"/>
      <c r="C26" s="3"/>
      <c r="D26" s="3"/>
      <c r="E26" s="1"/>
      <c r="F26" s="3"/>
      <c r="G26" s="7"/>
      <c r="H26" s="1"/>
      <c r="I26" s="1"/>
      <c r="J26" s="3"/>
      <c r="K26" s="3"/>
      <c r="L26" s="3"/>
      <c r="M26" s="3"/>
      <c r="N26" s="6"/>
      <c r="O26" s="35"/>
      <c r="P26" s="3"/>
      <c r="Q26" s="3"/>
      <c r="R26" s="3"/>
      <c r="S26" s="5"/>
      <c r="T26" s="5"/>
      <c r="U26" s="3"/>
      <c r="V26" s="5"/>
      <c r="W26" s="5"/>
      <c r="X26" s="5"/>
      <c r="Y26" s="36"/>
      <c r="Z26" s="3"/>
      <c r="AA26" s="3"/>
      <c r="AB26" s="33"/>
      <c r="AC26" s="7"/>
      <c r="AD26" s="7"/>
      <c r="AE26" s="33"/>
      <c r="AG26" s="7">
        <v>0</v>
      </c>
      <c r="AH26" s="7">
        <v>0</v>
      </c>
      <c r="AI26" s="7">
        <v>0</v>
      </c>
      <c r="AJ26" s="7"/>
    </row>
    <row r="27" spans="1:36" x14ac:dyDescent="0.35">
      <c r="A27" s="1"/>
      <c r="B27" s="37"/>
      <c r="C27" s="3"/>
      <c r="D27" s="3"/>
      <c r="E27" s="1"/>
      <c r="F27" s="3"/>
      <c r="G27" s="7"/>
      <c r="H27" s="1"/>
      <c r="I27" s="1"/>
      <c r="J27" s="3"/>
      <c r="K27" s="3"/>
      <c r="L27" s="3"/>
      <c r="M27" s="3"/>
      <c r="N27" s="6"/>
      <c r="O27" s="35"/>
      <c r="P27" s="3"/>
      <c r="Q27" s="3"/>
      <c r="R27" s="3"/>
      <c r="S27" s="5"/>
      <c r="T27" s="5"/>
      <c r="U27" s="3"/>
      <c r="V27" s="5"/>
      <c r="W27" s="5"/>
      <c r="X27" s="5"/>
      <c r="Y27" s="36"/>
      <c r="Z27" s="3"/>
      <c r="AA27" s="3"/>
      <c r="AB27" s="33"/>
      <c r="AC27" s="7"/>
      <c r="AD27" s="7"/>
      <c r="AE27" s="33"/>
      <c r="AG27" s="7">
        <v>0</v>
      </c>
      <c r="AH27" s="7">
        <v>0</v>
      </c>
      <c r="AI27" s="7">
        <v>0</v>
      </c>
      <c r="AJ27" s="7"/>
    </row>
    <row r="28" spans="1:36" x14ac:dyDescent="0.35">
      <c r="A28" s="1"/>
      <c r="B28" s="37"/>
      <c r="C28" s="3"/>
      <c r="D28" s="3"/>
      <c r="E28" s="1"/>
      <c r="F28" s="3"/>
      <c r="G28" s="7"/>
      <c r="H28" s="1"/>
      <c r="I28" s="1"/>
      <c r="J28" s="3"/>
      <c r="K28" s="3"/>
      <c r="L28" s="3"/>
      <c r="M28" s="3"/>
      <c r="N28" s="6"/>
      <c r="O28" s="35"/>
      <c r="P28" s="3"/>
      <c r="Q28" s="3"/>
      <c r="R28" s="3"/>
      <c r="S28" s="5"/>
      <c r="T28" s="5"/>
      <c r="U28" s="3"/>
      <c r="V28" s="5"/>
      <c r="W28" s="5"/>
      <c r="X28" s="5"/>
      <c r="Y28" s="36"/>
      <c r="Z28" s="3"/>
      <c r="AA28" s="3"/>
      <c r="AB28" s="33"/>
      <c r="AC28" s="7"/>
      <c r="AD28" s="7"/>
      <c r="AE28" s="33"/>
      <c r="AG28" s="7">
        <v>0</v>
      </c>
      <c r="AH28" s="7">
        <v>0</v>
      </c>
      <c r="AI28" s="7">
        <v>0</v>
      </c>
      <c r="AJ28" s="7"/>
    </row>
    <row r="29" spans="1:36" x14ac:dyDescent="0.35">
      <c r="A29" s="1"/>
      <c r="B29" s="37"/>
      <c r="C29" s="3"/>
      <c r="D29" s="3"/>
      <c r="E29" s="1"/>
      <c r="F29" s="3"/>
      <c r="G29" s="7"/>
      <c r="H29" s="1"/>
      <c r="I29" s="1"/>
      <c r="J29" s="3"/>
      <c r="K29" s="3"/>
      <c r="L29" s="3"/>
      <c r="M29" s="3"/>
      <c r="N29" s="6"/>
      <c r="O29" s="35"/>
      <c r="P29" s="3"/>
      <c r="Q29" s="3"/>
      <c r="R29" s="3"/>
      <c r="S29" s="5"/>
      <c r="T29" s="5"/>
      <c r="U29" s="3"/>
      <c r="V29" s="5"/>
      <c r="W29" s="5"/>
      <c r="X29" s="5"/>
      <c r="Y29" s="36"/>
      <c r="Z29" s="3"/>
      <c r="AA29" s="3"/>
      <c r="AB29" s="33"/>
      <c r="AC29" s="7"/>
      <c r="AD29" s="7"/>
      <c r="AE29" s="33"/>
      <c r="AG29" s="7">
        <v>0</v>
      </c>
      <c r="AH29" s="7">
        <v>0</v>
      </c>
      <c r="AI29" s="7">
        <v>0</v>
      </c>
      <c r="AJ29" s="7"/>
    </row>
    <row r="30" spans="1:36" x14ac:dyDescent="0.35">
      <c r="A30" s="1"/>
      <c r="B30" s="37"/>
      <c r="C30" s="3"/>
      <c r="D30" s="3"/>
      <c r="E30" s="1"/>
      <c r="F30" s="3"/>
      <c r="G30" s="7"/>
      <c r="H30" s="1"/>
      <c r="I30" s="1"/>
      <c r="J30" s="3"/>
      <c r="K30" s="3"/>
      <c r="L30" s="3"/>
      <c r="M30" s="3"/>
      <c r="N30" s="6"/>
      <c r="O30" s="35"/>
      <c r="P30" s="3"/>
      <c r="Q30" s="3"/>
      <c r="R30" s="3"/>
      <c r="S30" s="5"/>
      <c r="T30" s="5"/>
      <c r="U30" s="3"/>
      <c r="V30" s="5"/>
      <c r="W30" s="5"/>
      <c r="X30" s="5"/>
      <c r="Y30" s="36"/>
      <c r="Z30" s="3"/>
      <c r="AA30" s="3"/>
      <c r="AB30" s="33"/>
      <c r="AC30" s="7"/>
      <c r="AD30" s="7"/>
      <c r="AE30" s="33"/>
      <c r="AG30" s="7">
        <v>0</v>
      </c>
      <c r="AH30" s="7">
        <v>0</v>
      </c>
      <c r="AI30" s="7">
        <v>0</v>
      </c>
      <c r="AJ30" s="7"/>
    </row>
    <row r="31" spans="1:36" x14ac:dyDescent="0.35">
      <c r="A31" s="1"/>
      <c r="B31" s="37"/>
      <c r="C31" s="3"/>
      <c r="D31" s="3"/>
      <c r="E31" s="1"/>
      <c r="F31" s="3"/>
      <c r="G31" s="7"/>
      <c r="H31" s="1"/>
      <c r="I31" s="1"/>
      <c r="J31" s="3"/>
      <c r="K31" s="3"/>
      <c r="L31" s="3"/>
      <c r="M31" s="3"/>
      <c r="N31" s="6"/>
      <c r="O31" s="35"/>
      <c r="P31" s="3"/>
      <c r="Q31" s="3"/>
      <c r="R31" s="3"/>
      <c r="S31" s="5"/>
      <c r="T31" s="5"/>
      <c r="U31" s="3"/>
      <c r="V31" s="5"/>
      <c r="W31" s="5"/>
      <c r="X31" s="5"/>
      <c r="Y31" s="36"/>
      <c r="Z31" s="3"/>
      <c r="AA31" s="3"/>
      <c r="AB31" s="33"/>
      <c r="AC31" s="7"/>
      <c r="AD31" s="7"/>
      <c r="AE31" s="33"/>
      <c r="AG31" s="7">
        <v>0</v>
      </c>
      <c r="AH31" s="7">
        <v>0</v>
      </c>
      <c r="AI31" s="7">
        <v>0</v>
      </c>
      <c r="AJ31" s="7"/>
    </row>
    <row r="32" spans="1:36" x14ac:dyDescent="0.35">
      <c r="A32" s="1"/>
      <c r="B32" s="37"/>
      <c r="C32" s="3"/>
      <c r="D32" s="3"/>
      <c r="E32" s="1"/>
      <c r="F32" s="3"/>
      <c r="G32" s="7"/>
      <c r="H32" s="1"/>
      <c r="I32" s="1"/>
      <c r="J32" s="3"/>
      <c r="K32" s="3"/>
      <c r="L32" s="3"/>
      <c r="M32" s="3"/>
      <c r="N32" s="6"/>
      <c r="O32" s="35"/>
      <c r="P32" s="3"/>
      <c r="Q32" s="3"/>
      <c r="R32" s="3"/>
      <c r="S32" s="5"/>
      <c r="T32" s="5"/>
      <c r="U32" s="3"/>
      <c r="V32" s="5"/>
      <c r="W32" s="5"/>
      <c r="X32" s="5"/>
      <c r="Y32" s="36"/>
      <c r="Z32" s="3"/>
      <c r="AA32" s="3"/>
      <c r="AB32" s="33"/>
      <c r="AC32" s="7"/>
      <c r="AD32" s="7"/>
      <c r="AE32" s="33"/>
      <c r="AG32" s="7">
        <v>0</v>
      </c>
      <c r="AH32" s="7">
        <v>0</v>
      </c>
      <c r="AI32" s="7">
        <v>0</v>
      </c>
      <c r="AJ32" s="7"/>
    </row>
    <row r="33" spans="1:36" x14ac:dyDescent="0.35">
      <c r="A33" s="1"/>
      <c r="B33" s="37"/>
      <c r="C33" s="3"/>
      <c r="D33" s="3"/>
      <c r="E33" s="1"/>
      <c r="F33" s="3"/>
      <c r="G33" s="7"/>
      <c r="H33" s="1"/>
      <c r="I33" s="1"/>
      <c r="J33" s="3"/>
      <c r="K33" s="3"/>
      <c r="L33" s="3"/>
      <c r="M33" s="3"/>
      <c r="N33" s="6"/>
      <c r="O33" s="35"/>
      <c r="P33" s="3"/>
      <c r="Q33" s="3"/>
      <c r="R33" s="3"/>
      <c r="S33" s="5"/>
      <c r="T33" s="5"/>
      <c r="U33" s="3"/>
      <c r="V33" s="5"/>
      <c r="W33" s="5"/>
      <c r="X33" s="5"/>
      <c r="Y33" s="36"/>
      <c r="Z33" s="3"/>
      <c r="AA33" s="3"/>
      <c r="AB33" s="33"/>
      <c r="AC33" s="7"/>
      <c r="AD33" s="7"/>
      <c r="AE33" s="33"/>
      <c r="AG33" s="7">
        <v>0</v>
      </c>
      <c r="AH33" s="7">
        <v>0</v>
      </c>
      <c r="AI33" s="7">
        <v>0</v>
      </c>
      <c r="AJ33" s="7"/>
    </row>
    <row r="34" spans="1:36" x14ac:dyDescent="0.35">
      <c r="A34" s="1"/>
      <c r="B34" s="37"/>
      <c r="C34" s="3"/>
      <c r="D34" s="3"/>
      <c r="E34" s="1"/>
      <c r="F34" s="3"/>
      <c r="G34" s="7"/>
      <c r="H34" s="1"/>
      <c r="I34" s="1"/>
      <c r="J34" s="3"/>
      <c r="K34" s="3"/>
      <c r="L34" s="3"/>
      <c r="M34" s="3"/>
      <c r="N34" s="6"/>
      <c r="O34" s="35"/>
      <c r="P34" s="3"/>
      <c r="Q34" s="3"/>
      <c r="R34" s="3"/>
      <c r="S34" s="5"/>
      <c r="T34" s="5"/>
      <c r="U34" s="3"/>
      <c r="V34" s="5"/>
      <c r="W34" s="5"/>
      <c r="X34" s="5"/>
      <c r="Y34" s="36"/>
      <c r="Z34" s="3"/>
      <c r="AA34" s="3"/>
      <c r="AB34" s="33"/>
      <c r="AC34" s="7"/>
      <c r="AD34" s="7"/>
      <c r="AE34" s="33"/>
      <c r="AG34" s="7">
        <v>0</v>
      </c>
      <c r="AH34" s="7">
        <v>0</v>
      </c>
      <c r="AI34" s="7">
        <v>0</v>
      </c>
      <c r="AJ34" s="7"/>
    </row>
    <row r="35" spans="1:36" x14ac:dyDescent="0.35">
      <c r="A35" s="1"/>
      <c r="B35" s="37"/>
      <c r="C35" s="3"/>
      <c r="D35" s="3"/>
      <c r="E35" s="1"/>
      <c r="F35" s="3"/>
      <c r="G35" s="7"/>
      <c r="H35" s="1"/>
      <c r="I35" s="1"/>
      <c r="J35" s="3"/>
      <c r="K35" s="3"/>
      <c r="L35" s="3"/>
      <c r="M35" s="3"/>
      <c r="N35" s="6"/>
      <c r="O35" s="35"/>
      <c r="P35" s="3"/>
      <c r="Q35" s="3"/>
      <c r="R35" s="3"/>
      <c r="S35" s="5"/>
      <c r="T35" s="5"/>
      <c r="U35" s="3"/>
      <c r="V35" s="5"/>
      <c r="W35" s="5"/>
      <c r="X35" s="5"/>
      <c r="Y35" s="36"/>
      <c r="Z35" s="3"/>
      <c r="AA35" s="3"/>
      <c r="AB35" s="33"/>
      <c r="AC35" s="7"/>
      <c r="AD35" s="7"/>
      <c r="AE35" s="33"/>
      <c r="AG35" s="7">
        <v>0</v>
      </c>
      <c r="AH35" s="7">
        <v>0</v>
      </c>
      <c r="AI35" s="7">
        <v>0</v>
      </c>
      <c r="AJ35" s="7"/>
    </row>
    <row r="36" spans="1:36" x14ac:dyDescent="0.35">
      <c r="A36" s="1"/>
      <c r="B36" s="37"/>
      <c r="C36" s="3"/>
      <c r="D36" s="3"/>
      <c r="E36" s="1"/>
      <c r="F36" s="3"/>
      <c r="G36" s="7"/>
      <c r="H36" s="1"/>
      <c r="I36" s="1"/>
      <c r="J36" s="3"/>
      <c r="K36" s="3"/>
      <c r="L36" s="3"/>
      <c r="M36" s="3"/>
      <c r="N36" s="6"/>
      <c r="O36" s="35"/>
      <c r="P36" s="3"/>
      <c r="Q36" s="3"/>
      <c r="R36" s="3"/>
      <c r="S36" s="5"/>
      <c r="T36" s="5"/>
      <c r="U36" s="3"/>
      <c r="V36" s="5"/>
      <c r="W36" s="5"/>
      <c r="X36" s="5"/>
      <c r="Y36" s="36"/>
      <c r="Z36" s="3"/>
      <c r="AA36" s="3"/>
      <c r="AB36" s="33"/>
      <c r="AC36" s="7"/>
      <c r="AD36" s="7"/>
      <c r="AE36" s="33"/>
      <c r="AG36" s="7">
        <v>0</v>
      </c>
      <c r="AH36" s="7">
        <v>0</v>
      </c>
      <c r="AI36" s="7">
        <v>0</v>
      </c>
      <c r="AJ36" s="7"/>
    </row>
    <row r="37" spans="1:36" x14ac:dyDescent="0.35">
      <c r="A37" s="1"/>
      <c r="B37" s="37"/>
      <c r="C37" s="3"/>
      <c r="D37" s="3"/>
      <c r="E37" s="1"/>
      <c r="F37" s="3"/>
      <c r="G37" s="7"/>
      <c r="H37" s="1"/>
      <c r="I37" s="1"/>
      <c r="J37" s="3"/>
      <c r="K37" s="3"/>
      <c r="L37" s="3"/>
      <c r="M37" s="3"/>
      <c r="N37" s="6"/>
      <c r="O37" s="35"/>
      <c r="P37" s="3"/>
      <c r="Q37" s="3"/>
      <c r="R37" s="3"/>
      <c r="S37" s="5"/>
      <c r="T37" s="5"/>
      <c r="U37" s="3"/>
      <c r="V37" s="5"/>
      <c r="W37" s="5"/>
      <c r="X37" s="5"/>
      <c r="Y37" s="36"/>
      <c r="Z37" s="3"/>
      <c r="AA37" s="3"/>
      <c r="AB37" s="33"/>
      <c r="AC37" s="7"/>
      <c r="AD37" s="7"/>
      <c r="AE37" s="33"/>
      <c r="AG37" s="7">
        <v>0</v>
      </c>
      <c r="AH37" s="7">
        <v>0</v>
      </c>
      <c r="AI37" s="7">
        <v>0</v>
      </c>
      <c r="AJ37" s="7"/>
    </row>
    <row r="38" spans="1:36" x14ac:dyDescent="0.35">
      <c r="A38" s="1"/>
      <c r="B38" s="37"/>
      <c r="C38" s="3"/>
      <c r="D38" s="3"/>
      <c r="E38" s="1"/>
      <c r="F38" s="3"/>
      <c r="G38" s="7"/>
      <c r="H38" s="1"/>
      <c r="I38" s="1"/>
      <c r="J38" s="3"/>
      <c r="K38" s="3"/>
      <c r="L38" s="3"/>
      <c r="M38" s="3"/>
      <c r="N38" s="6"/>
      <c r="O38" s="35"/>
      <c r="P38" s="3"/>
      <c r="Q38" s="3"/>
      <c r="R38" s="3"/>
      <c r="S38" s="5"/>
      <c r="T38" s="5"/>
      <c r="U38" s="3"/>
      <c r="V38" s="5"/>
      <c r="W38" s="5"/>
      <c r="X38" s="5"/>
      <c r="Y38" s="36"/>
      <c r="Z38" s="3"/>
      <c r="AA38" s="3"/>
      <c r="AB38" s="33"/>
      <c r="AC38" s="7"/>
      <c r="AD38" s="7"/>
      <c r="AE38" s="33"/>
      <c r="AG38" s="7">
        <v>0</v>
      </c>
      <c r="AH38" s="7">
        <v>0</v>
      </c>
      <c r="AI38" s="7">
        <v>0</v>
      </c>
      <c r="AJ38" s="7"/>
    </row>
    <row r="39" spans="1:36" x14ac:dyDescent="0.35">
      <c r="A39" s="1"/>
      <c r="B39" s="37"/>
      <c r="C39" s="3"/>
      <c r="D39" s="3"/>
      <c r="E39" s="1"/>
      <c r="F39" s="3"/>
      <c r="G39" s="7"/>
      <c r="H39" s="1"/>
      <c r="I39" s="1"/>
      <c r="J39" s="3"/>
      <c r="K39" s="3"/>
      <c r="L39" s="3"/>
      <c r="M39" s="3"/>
      <c r="N39" s="6"/>
      <c r="O39" s="35"/>
      <c r="P39" s="3"/>
      <c r="Q39" s="3"/>
      <c r="R39" s="3"/>
      <c r="S39" s="5"/>
      <c r="T39" s="5"/>
      <c r="U39" s="3"/>
      <c r="V39" s="5"/>
      <c r="W39" s="5"/>
      <c r="X39" s="5"/>
      <c r="Y39" s="36"/>
      <c r="Z39" s="3"/>
      <c r="AA39" s="3"/>
      <c r="AB39" s="33"/>
      <c r="AC39" s="7"/>
      <c r="AD39" s="7"/>
      <c r="AE39" s="33"/>
      <c r="AG39" s="7">
        <v>0</v>
      </c>
      <c r="AH39" s="7">
        <v>0</v>
      </c>
      <c r="AI39" s="7">
        <v>0</v>
      </c>
      <c r="AJ39" s="7"/>
    </row>
    <row r="40" spans="1:36" x14ac:dyDescent="0.35">
      <c r="A40" s="1"/>
      <c r="B40" s="37"/>
      <c r="C40" s="3"/>
      <c r="D40" s="3"/>
      <c r="E40" s="1"/>
      <c r="F40" s="3"/>
      <c r="G40" s="7"/>
      <c r="H40" s="1"/>
      <c r="I40" s="1"/>
      <c r="J40" s="3"/>
      <c r="K40" s="3"/>
      <c r="L40" s="3"/>
      <c r="M40" s="3"/>
      <c r="N40" s="6"/>
      <c r="O40" s="35"/>
      <c r="P40" s="3"/>
      <c r="Q40" s="3"/>
      <c r="R40" s="3"/>
      <c r="S40" s="5"/>
      <c r="T40" s="5"/>
      <c r="U40" s="3"/>
      <c r="V40" s="5"/>
      <c r="W40" s="5"/>
      <c r="X40" s="5"/>
      <c r="Y40" s="36"/>
      <c r="Z40" s="3"/>
      <c r="AA40" s="3"/>
      <c r="AB40" s="33"/>
      <c r="AC40" s="7"/>
      <c r="AD40" s="7"/>
      <c r="AE40" s="33"/>
      <c r="AG40" s="7">
        <v>0</v>
      </c>
      <c r="AH40" s="7">
        <v>0</v>
      </c>
      <c r="AI40" s="7">
        <v>0</v>
      </c>
      <c r="AJ40" s="7"/>
    </row>
    <row r="41" spans="1:36" x14ac:dyDescent="0.35">
      <c r="A41" s="1"/>
      <c r="B41" s="37"/>
      <c r="C41" s="3"/>
      <c r="D41" s="3"/>
      <c r="E41" s="1"/>
      <c r="F41" s="3"/>
      <c r="G41" s="7"/>
      <c r="H41" s="1"/>
      <c r="I41" s="1"/>
      <c r="J41" s="3"/>
      <c r="K41" s="3"/>
      <c r="L41" s="3"/>
      <c r="M41" s="3"/>
      <c r="N41" s="6"/>
      <c r="O41" s="35"/>
      <c r="P41" s="3"/>
      <c r="Q41" s="3"/>
      <c r="R41" s="3"/>
      <c r="S41" s="5"/>
      <c r="T41" s="5"/>
      <c r="U41" s="3"/>
      <c r="V41" s="5"/>
      <c r="W41" s="5"/>
      <c r="X41" s="5"/>
      <c r="Y41" s="36"/>
      <c r="Z41" s="3"/>
      <c r="AA41" s="3"/>
      <c r="AB41" s="33"/>
      <c r="AC41" s="7"/>
      <c r="AD41" s="7"/>
      <c r="AE41" s="33"/>
      <c r="AG41" s="7">
        <v>0</v>
      </c>
      <c r="AH41" s="7">
        <v>0</v>
      </c>
      <c r="AI41" s="7">
        <v>0</v>
      </c>
      <c r="AJ41" s="7"/>
    </row>
    <row r="42" spans="1:36" x14ac:dyDescent="0.35">
      <c r="A42" s="1"/>
      <c r="B42" s="37"/>
      <c r="C42" s="3"/>
      <c r="D42" s="3"/>
      <c r="E42" s="1"/>
      <c r="F42" s="3"/>
      <c r="G42" s="7"/>
      <c r="H42" s="1"/>
      <c r="I42" s="1"/>
      <c r="J42" s="3"/>
      <c r="K42" s="3"/>
      <c r="L42" s="3"/>
      <c r="M42" s="3"/>
      <c r="N42" s="6"/>
      <c r="O42" s="35"/>
      <c r="P42" s="3"/>
      <c r="Q42" s="3"/>
      <c r="R42" s="3"/>
      <c r="S42" s="5"/>
      <c r="T42" s="5"/>
      <c r="U42" s="3"/>
      <c r="V42" s="5"/>
      <c r="W42" s="5"/>
      <c r="X42" s="5"/>
      <c r="Y42" s="36"/>
      <c r="Z42" s="3"/>
      <c r="AA42" s="3"/>
      <c r="AB42" s="33"/>
      <c r="AC42" s="7"/>
      <c r="AD42" s="7"/>
      <c r="AE42" s="33"/>
      <c r="AG42" s="7">
        <v>0</v>
      </c>
      <c r="AH42" s="7">
        <v>0</v>
      </c>
      <c r="AI42" s="7">
        <v>0</v>
      </c>
      <c r="AJ42" s="7"/>
    </row>
    <row r="43" spans="1:36" x14ac:dyDescent="0.35">
      <c r="A43" s="1"/>
      <c r="B43" s="37"/>
      <c r="C43" s="3"/>
      <c r="D43" s="3"/>
      <c r="E43" s="1"/>
      <c r="F43" s="3"/>
      <c r="G43" s="7"/>
      <c r="H43" s="1"/>
      <c r="I43" s="1"/>
      <c r="J43" s="3"/>
      <c r="K43" s="3"/>
      <c r="L43" s="3"/>
      <c r="M43" s="3"/>
      <c r="N43" s="6"/>
      <c r="O43" s="35"/>
      <c r="P43" s="3"/>
      <c r="Q43" s="3"/>
      <c r="R43" s="3"/>
      <c r="S43" s="5"/>
      <c r="T43" s="5"/>
      <c r="U43" s="3"/>
      <c r="V43" s="5"/>
      <c r="W43" s="5"/>
      <c r="X43" s="5"/>
      <c r="Y43" s="36"/>
      <c r="Z43" s="3"/>
      <c r="AA43" s="3"/>
      <c r="AB43" s="33"/>
      <c r="AC43" s="7"/>
      <c r="AD43" s="7"/>
      <c r="AE43" s="33"/>
      <c r="AG43" s="7">
        <v>0</v>
      </c>
      <c r="AH43" s="7">
        <v>0</v>
      </c>
      <c r="AI43" s="7">
        <v>0</v>
      </c>
      <c r="AJ43" s="7"/>
    </row>
    <row r="44" spans="1:36" x14ac:dyDescent="0.35">
      <c r="A44" s="1"/>
      <c r="B44" s="37"/>
      <c r="C44" s="3"/>
      <c r="D44" s="3"/>
      <c r="E44" s="1"/>
      <c r="F44" s="3"/>
      <c r="G44" s="7"/>
      <c r="H44" s="1"/>
      <c r="I44" s="1"/>
      <c r="J44" s="3"/>
      <c r="K44" s="3"/>
      <c r="L44" s="3"/>
      <c r="M44" s="3"/>
      <c r="N44" s="6"/>
      <c r="O44" s="35"/>
      <c r="P44" s="3"/>
      <c r="Q44" s="3"/>
      <c r="R44" s="3"/>
      <c r="S44" s="5"/>
      <c r="T44" s="5"/>
      <c r="U44" s="3"/>
      <c r="V44" s="5"/>
      <c r="W44" s="5"/>
      <c r="X44" s="5"/>
      <c r="Y44" s="36"/>
      <c r="Z44" s="3"/>
      <c r="AA44" s="3"/>
      <c r="AB44" s="33"/>
      <c r="AC44" s="7"/>
      <c r="AD44" s="7"/>
      <c r="AE44" s="33"/>
      <c r="AG44" s="7">
        <v>0</v>
      </c>
      <c r="AH44" s="7">
        <v>0</v>
      </c>
      <c r="AI44" s="7">
        <v>0</v>
      </c>
      <c r="AJ44" s="7"/>
    </row>
    <row r="45" spans="1:36" x14ac:dyDescent="0.35">
      <c r="A45" s="1"/>
      <c r="B45" s="37"/>
      <c r="C45" s="3"/>
      <c r="D45" s="3"/>
      <c r="E45" s="1"/>
      <c r="F45" s="3"/>
      <c r="G45" s="7"/>
      <c r="H45" s="1"/>
      <c r="I45" s="1"/>
      <c r="J45" s="3"/>
      <c r="K45" s="3"/>
      <c r="L45" s="3"/>
      <c r="M45" s="3"/>
      <c r="N45" s="6"/>
      <c r="O45" s="35"/>
      <c r="P45" s="3"/>
      <c r="Q45" s="3"/>
      <c r="R45" s="3"/>
      <c r="S45" s="5"/>
      <c r="T45" s="5"/>
      <c r="U45" s="3"/>
      <c r="V45" s="5"/>
      <c r="W45" s="5"/>
      <c r="X45" s="5"/>
      <c r="Y45" s="36"/>
      <c r="Z45" s="3"/>
      <c r="AA45" s="3"/>
      <c r="AB45" s="33"/>
      <c r="AC45" s="7"/>
      <c r="AD45" s="7"/>
      <c r="AE45" s="33"/>
      <c r="AG45" s="7"/>
      <c r="AH45" s="7"/>
      <c r="AI45" s="7"/>
      <c r="AJ45" s="7"/>
    </row>
    <row r="46" spans="1:36" x14ac:dyDescent="0.35">
      <c r="A46" s="1"/>
      <c r="B46" s="37"/>
      <c r="C46" s="3"/>
      <c r="D46" s="3"/>
      <c r="E46" s="1"/>
      <c r="F46" s="3"/>
      <c r="G46" s="7"/>
      <c r="H46" s="1"/>
      <c r="I46" s="1"/>
      <c r="J46" s="3"/>
      <c r="K46" s="3"/>
      <c r="L46" s="3"/>
      <c r="M46" s="3"/>
      <c r="N46" s="6"/>
      <c r="O46" s="35"/>
      <c r="P46" s="3"/>
      <c r="Q46" s="3"/>
      <c r="R46" s="3"/>
      <c r="S46" s="5"/>
      <c r="T46" s="5"/>
      <c r="U46" s="3"/>
      <c r="V46" s="5"/>
      <c r="W46" s="5"/>
      <c r="X46" s="5"/>
      <c r="Y46" s="36"/>
      <c r="Z46" s="3"/>
      <c r="AA46" s="3"/>
      <c r="AB46" s="33"/>
      <c r="AC46" s="7"/>
      <c r="AD46" s="7"/>
      <c r="AE46" s="33"/>
      <c r="AG46" s="7">
        <f t="shared" ref="AG46:AG68" si="27">IF(A46=1,Z46,0)</f>
        <v>0</v>
      </c>
      <c r="AH46" s="7">
        <f t="shared" ref="AH46:AH68" si="28">IF(B46&lt;&gt;B47,AA46,0)</f>
        <v>0</v>
      </c>
      <c r="AI46" s="7">
        <f t="shared" ref="AI46:AI68" si="29">IF(A46=1,U46,0)</f>
        <v>0</v>
      </c>
      <c r="AJ46" s="7">
        <f t="shared" ref="AJ46:AJ68" si="30">SUM(AI:AI)</f>
        <v>5007</v>
      </c>
    </row>
    <row r="47" spans="1:36" x14ac:dyDescent="0.35">
      <c r="AG47" s="7">
        <f t="shared" si="27"/>
        <v>0</v>
      </c>
      <c r="AH47" s="7">
        <f t="shared" si="28"/>
        <v>0</v>
      </c>
      <c r="AI47" s="7">
        <f t="shared" si="29"/>
        <v>0</v>
      </c>
      <c r="AJ47" s="7">
        <f t="shared" si="30"/>
        <v>5007</v>
      </c>
    </row>
    <row r="48" spans="1:36" x14ac:dyDescent="0.35">
      <c r="AG48" s="7">
        <f t="shared" si="27"/>
        <v>0</v>
      </c>
      <c r="AH48" s="7">
        <f t="shared" si="28"/>
        <v>0</v>
      </c>
      <c r="AI48" s="7">
        <f t="shared" si="29"/>
        <v>0</v>
      </c>
      <c r="AJ48" s="7">
        <f t="shared" si="30"/>
        <v>5007</v>
      </c>
    </row>
    <row r="49" spans="33:36" x14ac:dyDescent="0.35">
      <c r="AG49" s="7">
        <f t="shared" si="27"/>
        <v>0</v>
      </c>
      <c r="AH49" s="7">
        <f t="shared" si="28"/>
        <v>0</v>
      </c>
      <c r="AI49" s="7">
        <f t="shared" si="29"/>
        <v>0</v>
      </c>
      <c r="AJ49" s="7">
        <f t="shared" si="30"/>
        <v>5007</v>
      </c>
    </row>
    <row r="50" spans="33:36" x14ac:dyDescent="0.35">
      <c r="AG50" s="7">
        <f t="shared" si="27"/>
        <v>0</v>
      </c>
      <c r="AH50" s="7">
        <f t="shared" si="28"/>
        <v>0</v>
      </c>
      <c r="AI50" s="7">
        <f t="shared" si="29"/>
        <v>0</v>
      </c>
      <c r="AJ50" s="7">
        <f t="shared" si="30"/>
        <v>5007</v>
      </c>
    </row>
    <row r="51" spans="33:36" x14ac:dyDescent="0.35">
      <c r="AG51" s="7">
        <f t="shared" si="27"/>
        <v>0</v>
      </c>
      <c r="AH51" s="7">
        <f t="shared" si="28"/>
        <v>0</v>
      </c>
      <c r="AI51" s="7">
        <f t="shared" si="29"/>
        <v>0</v>
      </c>
      <c r="AJ51" s="7">
        <f t="shared" si="30"/>
        <v>5007</v>
      </c>
    </row>
    <row r="52" spans="33:36" x14ac:dyDescent="0.35">
      <c r="AG52" s="7">
        <f t="shared" si="27"/>
        <v>0</v>
      </c>
      <c r="AH52" s="7">
        <f t="shared" si="28"/>
        <v>0</v>
      </c>
      <c r="AI52" s="7">
        <f t="shared" si="29"/>
        <v>0</v>
      </c>
      <c r="AJ52" s="7">
        <f t="shared" si="30"/>
        <v>5007</v>
      </c>
    </row>
    <row r="53" spans="33:36" x14ac:dyDescent="0.35">
      <c r="AG53" s="7">
        <f t="shared" si="27"/>
        <v>0</v>
      </c>
      <c r="AH53" s="7">
        <f t="shared" si="28"/>
        <v>0</v>
      </c>
      <c r="AI53" s="7">
        <f t="shared" si="29"/>
        <v>0</v>
      </c>
      <c r="AJ53" s="7">
        <f t="shared" si="30"/>
        <v>5007</v>
      </c>
    </row>
    <row r="54" spans="33:36" x14ac:dyDescent="0.35">
      <c r="AG54" s="7">
        <f t="shared" si="27"/>
        <v>0</v>
      </c>
      <c r="AH54" s="7">
        <f t="shared" si="28"/>
        <v>0</v>
      </c>
      <c r="AI54" s="7">
        <f t="shared" si="29"/>
        <v>0</v>
      </c>
      <c r="AJ54" s="7">
        <f t="shared" si="30"/>
        <v>5007</v>
      </c>
    </row>
    <row r="55" spans="33:36" x14ac:dyDescent="0.35">
      <c r="AG55" s="7">
        <f t="shared" si="27"/>
        <v>0</v>
      </c>
      <c r="AH55" s="7">
        <f t="shared" si="28"/>
        <v>0</v>
      </c>
      <c r="AI55" s="7">
        <f t="shared" si="29"/>
        <v>0</v>
      </c>
      <c r="AJ55" s="7">
        <f t="shared" si="30"/>
        <v>5007</v>
      </c>
    </row>
    <row r="56" spans="33:36" x14ac:dyDescent="0.35">
      <c r="AG56" s="7">
        <f t="shared" si="27"/>
        <v>0</v>
      </c>
      <c r="AH56" s="7">
        <f t="shared" si="28"/>
        <v>0</v>
      </c>
      <c r="AI56" s="7">
        <f t="shared" si="29"/>
        <v>0</v>
      </c>
      <c r="AJ56" s="7">
        <f t="shared" si="30"/>
        <v>5007</v>
      </c>
    </row>
    <row r="57" spans="33:36" x14ac:dyDescent="0.35">
      <c r="AG57" s="7">
        <f t="shared" si="27"/>
        <v>0</v>
      </c>
      <c r="AH57" s="7">
        <f t="shared" si="28"/>
        <v>0</v>
      </c>
      <c r="AI57" s="7">
        <f t="shared" si="29"/>
        <v>0</v>
      </c>
      <c r="AJ57" s="7">
        <f t="shared" si="30"/>
        <v>5007</v>
      </c>
    </row>
    <row r="58" spans="33:36" x14ac:dyDescent="0.35">
      <c r="AG58" s="7">
        <f t="shared" si="27"/>
        <v>0</v>
      </c>
      <c r="AH58" s="7">
        <f t="shared" si="28"/>
        <v>0</v>
      </c>
      <c r="AI58" s="7">
        <f t="shared" si="29"/>
        <v>0</v>
      </c>
      <c r="AJ58" s="7">
        <f t="shared" si="30"/>
        <v>5007</v>
      </c>
    </row>
    <row r="59" spans="33:36" x14ac:dyDescent="0.35">
      <c r="AG59" s="7">
        <f t="shared" si="27"/>
        <v>0</v>
      </c>
      <c r="AH59" s="7">
        <f t="shared" si="28"/>
        <v>0</v>
      </c>
      <c r="AI59" s="7">
        <f t="shared" si="29"/>
        <v>0</v>
      </c>
      <c r="AJ59" s="7">
        <f t="shared" si="30"/>
        <v>5007</v>
      </c>
    </row>
    <row r="60" spans="33:36" x14ac:dyDescent="0.35">
      <c r="AG60" s="7">
        <f t="shared" si="27"/>
        <v>0</v>
      </c>
      <c r="AH60" s="7">
        <f t="shared" si="28"/>
        <v>0</v>
      </c>
      <c r="AI60" s="7">
        <f t="shared" si="29"/>
        <v>0</v>
      </c>
      <c r="AJ60" s="7">
        <f t="shared" si="30"/>
        <v>5007</v>
      </c>
    </row>
    <row r="61" spans="33:36" x14ac:dyDescent="0.35">
      <c r="AG61" s="7">
        <f t="shared" si="27"/>
        <v>0</v>
      </c>
      <c r="AH61" s="7">
        <f t="shared" si="28"/>
        <v>0</v>
      </c>
      <c r="AI61" s="7">
        <f t="shared" si="29"/>
        <v>0</v>
      </c>
      <c r="AJ61" s="7">
        <f t="shared" si="30"/>
        <v>5007</v>
      </c>
    </row>
    <row r="62" spans="33:36" x14ac:dyDescent="0.35">
      <c r="AG62" s="7">
        <f t="shared" si="27"/>
        <v>0</v>
      </c>
      <c r="AH62" s="7">
        <f t="shared" si="28"/>
        <v>0</v>
      </c>
      <c r="AI62" s="7">
        <f t="shared" si="29"/>
        <v>0</v>
      </c>
      <c r="AJ62" s="7">
        <f t="shared" si="30"/>
        <v>5007</v>
      </c>
    </row>
    <row r="63" spans="33:36" x14ac:dyDescent="0.35">
      <c r="AG63" s="7">
        <f t="shared" si="27"/>
        <v>0</v>
      </c>
      <c r="AH63" s="7">
        <f t="shared" si="28"/>
        <v>0</v>
      </c>
      <c r="AI63" s="7">
        <f t="shared" si="29"/>
        <v>0</v>
      </c>
      <c r="AJ63" s="7">
        <f t="shared" si="30"/>
        <v>5007</v>
      </c>
    </row>
    <row r="64" spans="33:36" x14ac:dyDescent="0.35">
      <c r="AG64" s="7">
        <f t="shared" si="27"/>
        <v>0</v>
      </c>
      <c r="AH64" s="7">
        <f t="shared" si="28"/>
        <v>0</v>
      </c>
      <c r="AI64" s="7">
        <f t="shared" si="29"/>
        <v>0</v>
      </c>
      <c r="AJ64" s="7">
        <f t="shared" si="30"/>
        <v>5007</v>
      </c>
    </row>
    <row r="65" spans="33:36" x14ac:dyDescent="0.35">
      <c r="AG65" s="7">
        <f t="shared" si="27"/>
        <v>0</v>
      </c>
      <c r="AH65" s="7">
        <f t="shared" si="28"/>
        <v>0</v>
      </c>
      <c r="AI65" s="7">
        <f t="shared" si="29"/>
        <v>0</v>
      </c>
      <c r="AJ65" s="7">
        <f t="shared" si="30"/>
        <v>5007</v>
      </c>
    </row>
    <row r="66" spans="33:36" x14ac:dyDescent="0.35">
      <c r="AG66" s="7">
        <f t="shared" si="27"/>
        <v>0</v>
      </c>
      <c r="AH66" s="7">
        <f t="shared" si="28"/>
        <v>0</v>
      </c>
      <c r="AI66" s="7">
        <f t="shared" si="29"/>
        <v>0</v>
      </c>
      <c r="AJ66" s="7">
        <f t="shared" si="30"/>
        <v>5007</v>
      </c>
    </row>
    <row r="67" spans="33:36" x14ac:dyDescent="0.35">
      <c r="AG67" s="7">
        <f t="shared" si="27"/>
        <v>0</v>
      </c>
      <c r="AH67" s="7">
        <f t="shared" si="28"/>
        <v>0</v>
      </c>
      <c r="AI67" s="7">
        <f t="shared" si="29"/>
        <v>0</v>
      </c>
      <c r="AJ67" s="7">
        <f t="shared" si="30"/>
        <v>5007</v>
      </c>
    </row>
    <row r="68" spans="33:36" x14ac:dyDescent="0.35">
      <c r="AG68" s="7">
        <f t="shared" si="27"/>
        <v>0</v>
      </c>
      <c r="AH68" s="7">
        <f t="shared" si="28"/>
        <v>0</v>
      </c>
      <c r="AI68" s="7">
        <f t="shared" si="29"/>
        <v>0</v>
      </c>
      <c r="AJ68" s="7">
        <f t="shared" si="30"/>
        <v>5007</v>
      </c>
    </row>
  </sheetData>
  <conditionalFormatting sqref="AE1:AF1">
    <cfRule type="expression" dxfId="16" priority="5">
      <formula>"$AE$2&lt;&gt;$AE$3"</formula>
    </cfRule>
    <cfRule type="expression" priority="6">
      <formula>$AE$2&lt;&gt;$AE$3</formula>
    </cfRule>
  </conditionalFormatting>
  <conditionalFormatting sqref="AE2:AE15">
    <cfRule type="expression" dxfId="15" priority="3">
      <formula>"$AE$2&lt;&gt;$AE$3"</formula>
    </cfRule>
    <cfRule type="expression" priority="4">
      <formula>$AE$2&lt;&gt;$AE$3</formula>
    </cfRule>
  </conditionalFormatting>
  <conditionalFormatting sqref="AE16:AE46">
    <cfRule type="expression" dxfId="14" priority="1">
      <formula>"$AE$2&lt;&gt;$AE$3"</formula>
    </cfRule>
    <cfRule type="expression" priority="2">
      <formula>$AE$2&lt;&gt;$AE$3</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8"/>
  <sheetViews>
    <sheetView workbookViewId="0">
      <selection activeCell="F2" sqref="F2"/>
    </sheetView>
  </sheetViews>
  <sheetFormatPr defaultColWidth="9.1796875" defaultRowHeight="14.5" x14ac:dyDescent="0.35"/>
  <cols>
    <col min="2" max="2" width="9.7265625" bestFit="1" customWidth="1"/>
    <col min="10" max="10" width="14.26953125" customWidth="1"/>
    <col min="11" max="11" width="19.54296875" hidden="1" customWidth="1"/>
    <col min="12" max="12" width="25.26953125" hidden="1" customWidth="1"/>
    <col min="13" max="13" width="15.81640625" hidden="1" customWidth="1"/>
    <col min="14" max="14" width="1.1796875" hidden="1" customWidth="1"/>
    <col min="15" max="15" width="14.26953125" customWidth="1"/>
    <col min="16" max="16" width="12.7265625" hidden="1" customWidth="1"/>
    <col min="17" max="17" width="18.7265625" hidden="1" customWidth="1"/>
    <col min="18" max="18" width="18.26953125" hidden="1" customWidth="1"/>
    <col min="19" max="19" width="11.54296875" hidden="1" customWidth="1"/>
    <col min="20" max="20" width="7.81640625" hidden="1" customWidth="1"/>
    <col min="21" max="21" width="15.7265625" hidden="1" customWidth="1"/>
    <col min="22" max="22" width="14.7265625" hidden="1" customWidth="1"/>
    <col min="23" max="24" width="9.1796875" hidden="1" customWidth="1"/>
    <col min="25" max="28" width="9.1796875" customWidth="1"/>
    <col min="29" max="30" width="9.1796875" hidden="1" customWidth="1"/>
    <col min="31" max="31" width="12.54296875" customWidth="1"/>
    <col min="32" max="32" width="3.54296875" bestFit="1" customWidth="1"/>
    <col min="33" max="36" width="9.1796875" hidden="1" customWidth="1"/>
    <col min="44" max="44" width="11.54296875" customWidth="1"/>
  </cols>
  <sheetData>
    <row r="1" spans="1:46" ht="70.5" customHeight="1" x14ac:dyDescent="0.35">
      <c r="A1" s="38" t="s">
        <v>0</v>
      </c>
      <c r="B1" s="39" t="s">
        <v>1</v>
      </c>
      <c r="C1" s="40" t="s">
        <v>2</v>
      </c>
      <c r="D1" s="40" t="s">
        <v>3</v>
      </c>
      <c r="E1" s="40" t="s">
        <v>4</v>
      </c>
      <c r="F1" s="40" t="s">
        <v>5</v>
      </c>
      <c r="G1" s="40" t="s">
        <v>6</v>
      </c>
      <c r="H1" s="40" t="s">
        <v>7</v>
      </c>
      <c r="I1" s="40" t="s">
        <v>8</v>
      </c>
      <c r="J1" s="40" t="s">
        <v>9</v>
      </c>
      <c r="K1" s="41" t="s">
        <v>10</v>
      </c>
      <c r="L1" s="41" t="s">
        <v>11</v>
      </c>
      <c r="M1" s="41" t="s">
        <v>12</v>
      </c>
      <c r="N1" s="41" t="s">
        <v>13</v>
      </c>
      <c r="O1" s="42" t="s">
        <v>13</v>
      </c>
      <c r="P1" s="41" t="s">
        <v>14</v>
      </c>
      <c r="Q1" s="41" t="s">
        <v>15</v>
      </c>
      <c r="R1" s="41" t="s">
        <v>12</v>
      </c>
      <c r="S1" s="41" t="s">
        <v>16</v>
      </c>
      <c r="T1" s="43" t="s">
        <v>16</v>
      </c>
      <c r="U1" s="41" t="s">
        <v>17</v>
      </c>
      <c r="V1" s="41" t="s">
        <v>18</v>
      </c>
      <c r="W1" s="41" t="s">
        <v>12</v>
      </c>
      <c r="X1" s="41" t="s">
        <v>19</v>
      </c>
      <c r="Y1" s="44" t="s">
        <v>19</v>
      </c>
      <c r="Z1" s="40" t="s">
        <v>21</v>
      </c>
      <c r="AA1" s="40" t="s">
        <v>22</v>
      </c>
      <c r="AB1" s="45" t="s">
        <v>23</v>
      </c>
      <c r="AC1" s="45" t="s">
        <v>24</v>
      </c>
      <c r="AD1" s="45" t="s">
        <v>25</v>
      </c>
      <c r="AE1" s="45" t="s">
        <v>26</v>
      </c>
      <c r="AF1" s="34" t="s">
        <v>27</v>
      </c>
      <c r="AG1" s="26" t="s">
        <v>28</v>
      </c>
      <c r="AH1" s="26" t="s">
        <v>29</v>
      </c>
      <c r="AI1" s="26" t="s">
        <v>30</v>
      </c>
      <c r="AJ1" s="27" t="s">
        <v>31</v>
      </c>
      <c r="AK1" s="4" t="s">
        <v>32</v>
      </c>
      <c r="AL1" s="4" t="s">
        <v>33</v>
      </c>
      <c r="AM1" s="4" t="s">
        <v>34</v>
      </c>
      <c r="AN1" s="4" t="s">
        <v>35</v>
      </c>
      <c r="AO1" s="4" t="s">
        <v>36</v>
      </c>
      <c r="AP1" s="24" t="s">
        <v>37</v>
      </c>
      <c r="AR1" s="10" t="s">
        <v>38</v>
      </c>
      <c r="AS1" s="10" t="s">
        <v>7</v>
      </c>
      <c r="AT1" s="10" t="s">
        <v>39</v>
      </c>
    </row>
    <row r="2" spans="1:46" x14ac:dyDescent="0.35">
      <c r="A2" s="1">
        <v>1</v>
      </c>
      <c r="B2" s="2">
        <v>44287</v>
      </c>
      <c r="C2" s="3">
        <f>WEEKNUM(B2)</f>
        <v>14</v>
      </c>
      <c r="D2" s="3">
        <v>8</v>
      </c>
      <c r="E2" s="1">
        <v>182</v>
      </c>
      <c r="F2" s="3">
        <f>E2/60</f>
        <v>3.0333333333333332</v>
      </c>
      <c r="G2" s="7" t="s">
        <v>40</v>
      </c>
      <c r="H2" s="12">
        <v>3</v>
      </c>
      <c r="I2" s="1">
        <v>290</v>
      </c>
      <c r="J2" s="3">
        <f>D2-F2</f>
        <v>4.9666666666666668</v>
      </c>
      <c r="K2" s="3">
        <f>IF(A2&gt;1,M1,(J2*150))</f>
        <v>745</v>
      </c>
      <c r="L2" s="3">
        <f>H2*I2</f>
        <v>870</v>
      </c>
      <c r="M2" s="3">
        <f>K2-L2</f>
        <v>-125</v>
      </c>
      <c r="N2" s="6">
        <f>M2/H2</f>
        <v>-41.666666666666664</v>
      </c>
      <c r="O2" s="35">
        <f>-N2</f>
        <v>41.666666666666664</v>
      </c>
      <c r="P2" s="3">
        <f>IF(A2&gt;1,R1,(J2*165))</f>
        <v>819.5</v>
      </c>
      <c r="Q2" s="3">
        <f>H2*I2</f>
        <v>870</v>
      </c>
      <c r="R2" s="3">
        <f>P2-Q2</f>
        <v>-50.5</v>
      </c>
      <c r="S2" s="5">
        <f>R2/H2</f>
        <v>-16.833333333333332</v>
      </c>
      <c r="T2" s="5">
        <f>-S2</f>
        <v>16.833333333333332</v>
      </c>
      <c r="U2" s="3">
        <f>IF(A2&gt;1,W1,(J2*180))</f>
        <v>894</v>
      </c>
      <c r="V2" s="5">
        <f>H2*I2</f>
        <v>870</v>
      </c>
      <c r="W2" s="5">
        <f>U2-V2</f>
        <v>24</v>
      </c>
      <c r="X2" s="5">
        <f>W2/H2</f>
        <v>8</v>
      </c>
      <c r="Y2" s="36">
        <f>-X2</f>
        <v>-8</v>
      </c>
      <c r="Z2" s="3">
        <f>(J2*150)</f>
        <v>745</v>
      </c>
      <c r="AA2" s="3">
        <f>SUMIFS($Q:$Q,$B:$B,$B2)</f>
        <v>870</v>
      </c>
      <c r="AB2" s="33">
        <f>IFERROR(AA2/Z2,"NA")</f>
        <v>1.1677852348993289</v>
      </c>
      <c r="AC2" s="7">
        <f>SUMIFS($AG:$AG,$C:$C,$C2)</f>
        <v>745</v>
      </c>
      <c r="AD2" s="7">
        <f>SUMIFS($AH:$AH,$C:$C,$C2)</f>
        <v>870</v>
      </c>
      <c r="AE2" s="33">
        <f>IFERROR(AD2/AC2,"NA")</f>
        <v>1.1677852348993289</v>
      </c>
      <c r="AG2" s="7">
        <f>IF(A2=1,Z2,0)</f>
        <v>745</v>
      </c>
      <c r="AH2" s="7">
        <f>IF(B2&lt;&gt;B3,AA2,0)</f>
        <v>870</v>
      </c>
      <c r="AI2" s="7">
        <f>IF(A2=1,U2,0)</f>
        <v>894</v>
      </c>
      <c r="AJ2" s="7">
        <f>SUM(AI:AI)</f>
        <v>894</v>
      </c>
      <c r="AK2" s="8">
        <f>SUM(AG:AG)</f>
        <v>745</v>
      </c>
      <c r="AL2" s="8">
        <f>SUM(AH:AH)</f>
        <v>870</v>
      </c>
      <c r="AM2" s="23">
        <f>AL2/AK2</f>
        <v>1.1677852348993289</v>
      </c>
      <c r="AN2" s="8">
        <f>AL2-AJ2</f>
        <v>-24</v>
      </c>
      <c r="AO2" s="9">
        <f>AN2/AP2</f>
        <v>-8</v>
      </c>
      <c r="AP2" s="12">
        <v>3</v>
      </c>
      <c r="AR2" s="11">
        <v>520</v>
      </c>
      <c r="AS2" s="12">
        <v>1200</v>
      </c>
      <c r="AT2" s="12">
        <f>AS2/AR2</f>
        <v>2.3076923076923075</v>
      </c>
    </row>
    <row r="3" spans="1:46" x14ac:dyDescent="0.35">
      <c r="A3" s="1"/>
      <c r="B3" s="2"/>
      <c r="C3" s="3"/>
      <c r="D3" s="3"/>
      <c r="E3" s="1"/>
      <c r="F3" s="3"/>
      <c r="G3" s="7"/>
      <c r="H3" s="12"/>
      <c r="I3" s="1"/>
      <c r="J3" s="3"/>
      <c r="K3" s="3"/>
      <c r="L3" s="3"/>
      <c r="M3" s="3"/>
      <c r="N3" s="6"/>
      <c r="O3" s="35"/>
      <c r="P3" s="3"/>
      <c r="Q3" s="3"/>
      <c r="R3" s="3"/>
      <c r="S3" s="5"/>
      <c r="T3" s="5"/>
      <c r="U3" s="3"/>
      <c r="V3" s="5"/>
      <c r="W3" s="5"/>
      <c r="X3" s="5"/>
      <c r="Y3" s="36"/>
      <c r="Z3" s="3"/>
      <c r="AA3" s="3"/>
      <c r="AB3" s="33"/>
      <c r="AC3" s="7"/>
      <c r="AD3" s="7"/>
      <c r="AE3" s="33"/>
      <c r="AG3" s="7">
        <f t="shared" ref="AG3:AG25" si="0">IF(A3=1,Z3,0)</f>
        <v>0</v>
      </c>
      <c r="AH3" s="7">
        <f t="shared" ref="AH3:AH25" si="1">IF(B3&lt;&gt;B4,AA3,0)</f>
        <v>0</v>
      </c>
      <c r="AI3" s="7">
        <f t="shared" ref="AI3:AI25" si="2">IF(A3=1,U3,0)</f>
        <v>0</v>
      </c>
    </row>
    <row r="4" spans="1:46" x14ac:dyDescent="0.35">
      <c r="A4" s="1"/>
      <c r="B4" s="2"/>
      <c r="C4" s="3"/>
      <c r="D4" s="3"/>
      <c r="E4" s="1"/>
      <c r="F4" s="3"/>
      <c r="G4" s="7"/>
      <c r="H4" s="12"/>
      <c r="I4" s="1"/>
      <c r="J4" s="3"/>
      <c r="K4" s="3"/>
      <c r="L4" s="3"/>
      <c r="M4" s="3"/>
      <c r="N4" s="6"/>
      <c r="O4" s="35"/>
      <c r="P4" s="3"/>
      <c r="Q4" s="3"/>
      <c r="R4" s="3"/>
      <c r="S4" s="5"/>
      <c r="T4" s="5"/>
      <c r="U4" s="3"/>
      <c r="V4" s="5"/>
      <c r="W4" s="5"/>
      <c r="X4" s="5"/>
      <c r="Y4" s="36"/>
      <c r="Z4" s="3"/>
      <c r="AA4" s="3"/>
      <c r="AB4" s="33"/>
      <c r="AC4" s="7"/>
      <c r="AD4" s="7"/>
      <c r="AE4" s="33"/>
      <c r="AG4" s="7">
        <f>IF(A4=1,Z4,0)</f>
        <v>0</v>
      </c>
      <c r="AH4" s="7">
        <f t="shared" si="1"/>
        <v>0</v>
      </c>
      <c r="AI4" s="7">
        <f t="shared" si="2"/>
        <v>0</v>
      </c>
    </row>
    <row r="5" spans="1:46" x14ac:dyDescent="0.35">
      <c r="A5" s="1"/>
      <c r="B5" s="2"/>
      <c r="C5" s="3"/>
      <c r="D5" s="3"/>
      <c r="E5" s="1"/>
      <c r="F5" s="3"/>
      <c r="G5" s="7"/>
      <c r="H5" s="12"/>
      <c r="I5" s="1"/>
      <c r="J5" s="3"/>
      <c r="K5" s="3"/>
      <c r="L5" s="3"/>
      <c r="M5" s="3"/>
      <c r="N5" s="6"/>
      <c r="O5" s="35"/>
      <c r="P5" s="3"/>
      <c r="Q5" s="3"/>
      <c r="R5" s="3"/>
      <c r="S5" s="5"/>
      <c r="T5" s="5"/>
      <c r="U5" s="3"/>
      <c r="V5" s="5"/>
      <c r="W5" s="5"/>
      <c r="X5" s="5"/>
      <c r="Y5" s="36"/>
      <c r="Z5" s="3"/>
      <c r="AA5" s="3"/>
      <c r="AB5" s="33"/>
      <c r="AC5" s="7"/>
      <c r="AD5" s="7"/>
      <c r="AE5" s="33"/>
      <c r="AG5" s="7">
        <f t="shared" si="0"/>
        <v>0</v>
      </c>
      <c r="AH5" s="7">
        <f t="shared" si="1"/>
        <v>0</v>
      </c>
      <c r="AI5" s="7">
        <f t="shared" si="2"/>
        <v>0</v>
      </c>
    </row>
    <row r="6" spans="1:46" x14ac:dyDescent="0.35">
      <c r="A6" s="1"/>
      <c r="B6" s="2"/>
      <c r="C6" s="3"/>
      <c r="D6" s="3"/>
      <c r="E6" s="1"/>
      <c r="F6" s="3"/>
      <c r="G6" s="7"/>
      <c r="H6" s="12"/>
      <c r="I6" s="1"/>
      <c r="J6" s="3"/>
      <c r="K6" s="3"/>
      <c r="L6" s="3"/>
      <c r="M6" s="3"/>
      <c r="N6" s="6"/>
      <c r="O6" s="35"/>
      <c r="P6" s="3"/>
      <c r="Q6" s="3"/>
      <c r="R6" s="3"/>
      <c r="S6" s="5"/>
      <c r="T6" s="5"/>
      <c r="U6" s="3"/>
      <c r="V6" s="5"/>
      <c r="W6" s="5"/>
      <c r="X6" s="5"/>
      <c r="Y6" s="36"/>
      <c r="Z6" s="3"/>
      <c r="AA6" s="3"/>
      <c r="AB6" s="33"/>
      <c r="AC6" s="7"/>
      <c r="AD6" s="7"/>
      <c r="AE6" s="33"/>
      <c r="AG6" s="7">
        <f t="shared" si="0"/>
        <v>0</v>
      </c>
      <c r="AH6" s="7">
        <f t="shared" si="1"/>
        <v>0</v>
      </c>
      <c r="AI6" s="7">
        <f t="shared" si="2"/>
        <v>0</v>
      </c>
    </row>
    <row r="7" spans="1:46" x14ac:dyDescent="0.35">
      <c r="A7" s="1"/>
      <c r="B7" s="2"/>
      <c r="C7" s="3"/>
      <c r="D7" s="3"/>
      <c r="E7" s="1"/>
      <c r="F7" s="3"/>
      <c r="G7" s="7"/>
      <c r="H7" s="12"/>
      <c r="I7" s="1"/>
      <c r="J7" s="3"/>
      <c r="K7" s="3"/>
      <c r="L7" s="3"/>
      <c r="M7" s="3"/>
      <c r="N7" s="6"/>
      <c r="O7" s="35"/>
      <c r="P7" s="3"/>
      <c r="Q7" s="3"/>
      <c r="R7" s="3"/>
      <c r="S7" s="5"/>
      <c r="T7" s="5"/>
      <c r="U7" s="3"/>
      <c r="V7" s="5"/>
      <c r="W7" s="5"/>
      <c r="X7" s="5"/>
      <c r="Y7" s="36"/>
      <c r="Z7" s="3"/>
      <c r="AA7" s="3"/>
      <c r="AB7" s="33"/>
      <c r="AC7" s="7"/>
      <c r="AD7" s="7"/>
      <c r="AE7" s="33"/>
      <c r="AG7" s="7">
        <f t="shared" si="0"/>
        <v>0</v>
      </c>
      <c r="AH7" s="7">
        <f t="shared" si="1"/>
        <v>0</v>
      </c>
      <c r="AI7" s="7">
        <f t="shared" si="2"/>
        <v>0</v>
      </c>
    </row>
    <row r="8" spans="1:46" x14ac:dyDescent="0.35">
      <c r="A8" s="1"/>
      <c r="B8" s="2"/>
      <c r="C8" s="3"/>
      <c r="D8" s="3"/>
      <c r="E8" s="1"/>
      <c r="F8" s="3"/>
      <c r="G8" s="7"/>
      <c r="H8" s="12"/>
      <c r="I8" s="1"/>
      <c r="J8" s="3"/>
      <c r="K8" s="3"/>
      <c r="L8" s="3"/>
      <c r="M8" s="3"/>
      <c r="N8" s="6"/>
      <c r="O8" s="35"/>
      <c r="P8" s="3"/>
      <c r="Q8" s="3"/>
      <c r="R8" s="3"/>
      <c r="S8" s="5"/>
      <c r="T8" s="5"/>
      <c r="U8" s="3"/>
      <c r="V8" s="5"/>
      <c r="W8" s="5"/>
      <c r="X8" s="5"/>
      <c r="Y8" s="36"/>
      <c r="Z8" s="3"/>
      <c r="AA8" s="3"/>
      <c r="AB8" s="33"/>
      <c r="AC8" s="7"/>
      <c r="AD8" s="7"/>
      <c r="AE8" s="33"/>
      <c r="AG8" s="7">
        <f t="shared" si="0"/>
        <v>0</v>
      </c>
      <c r="AH8" s="7">
        <f t="shared" si="1"/>
        <v>0</v>
      </c>
      <c r="AI8" s="7">
        <f t="shared" si="2"/>
        <v>0</v>
      </c>
    </row>
    <row r="9" spans="1:46" x14ac:dyDescent="0.35">
      <c r="A9" s="1"/>
      <c r="B9" s="2"/>
      <c r="C9" s="3"/>
      <c r="D9" s="3"/>
      <c r="E9" s="1"/>
      <c r="F9" s="3"/>
      <c r="G9" s="7"/>
      <c r="H9" s="12"/>
      <c r="I9" s="1"/>
      <c r="J9" s="3"/>
      <c r="K9" s="3"/>
      <c r="L9" s="3"/>
      <c r="M9" s="3"/>
      <c r="N9" s="6"/>
      <c r="O9" s="35"/>
      <c r="P9" s="3"/>
      <c r="Q9" s="3"/>
      <c r="R9" s="3"/>
      <c r="S9" s="5"/>
      <c r="T9" s="5"/>
      <c r="U9" s="3"/>
      <c r="V9" s="5"/>
      <c r="W9" s="5"/>
      <c r="X9" s="5"/>
      <c r="Y9" s="36"/>
      <c r="Z9" s="3"/>
      <c r="AA9" s="3"/>
      <c r="AB9" s="33"/>
      <c r="AC9" s="7"/>
      <c r="AD9" s="7"/>
      <c r="AE9" s="33"/>
      <c r="AG9" s="7">
        <f t="shared" si="0"/>
        <v>0</v>
      </c>
      <c r="AH9" s="7">
        <f t="shared" si="1"/>
        <v>0</v>
      </c>
      <c r="AI9" s="7">
        <f t="shared" si="2"/>
        <v>0</v>
      </c>
    </row>
    <row r="10" spans="1:46" x14ac:dyDescent="0.35">
      <c r="A10" s="1"/>
      <c r="B10" s="2"/>
      <c r="C10" s="3"/>
      <c r="D10" s="3"/>
      <c r="E10" s="1"/>
      <c r="F10" s="3"/>
      <c r="G10" s="7"/>
      <c r="H10" s="12"/>
      <c r="I10" s="1"/>
      <c r="J10" s="3"/>
      <c r="K10" s="3"/>
      <c r="L10" s="3"/>
      <c r="M10" s="3"/>
      <c r="N10" s="6"/>
      <c r="O10" s="35"/>
      <c r="P10" s="3"/>
      <c r="Q10" s="3"/>
      <c r="R10" s="3"/>
      <c r="S10" s="5"/>
      <c r="T10" s="5"/>
      <c r="U10" s="3"/>
      <c r="V10" s="5"/>
      <c r="W10" s="5"/>
      <c r="X10" s="5"/>
      <c r="Y10" s="36"/>
      <c r="Z10" s="3"/>
      <c r="AA10" s="3"/>
      <c r="AB10" s="33"/>
      <c r="AC10" s="7"/>
      <c r="AD10" s="7"/>
      <c r="AE10" s="33"/>
      <c r="AG10" s="7">
        <f t="shared" si="0"/>
        <v>0</v>
      </c>
      <c r="AH10" s="7">
        <f t="shared" si="1"/>
        <v>0</v>
      </c>
      <c r="AI10" s="7">
        <f t="shared" si="2"/>
        <v>0</v>
      </c>
    </row>
    <row r="11" spans="1:46" x14ac:dyDescent="0.35">
      <c r="A11" s="1"/>
      <c r="B11" s="2"/>
      <c r="C11" s="3"/>
      <c r="D11" s="3"/>
      <c r="E11" s="1"/>
      <c r="F11" s="3"/>
      <c r="G11" s="7"/>
      <c r="H11" s="12"/>
      <c r="I11" s="1"/>
      <c r="J11" s="3"/>
      <c r="K11" s="3"/>
      <c r="L11" s="3"/>
      <c r="M11" s="3"/>
      <c r="N11" s="6"/>
      <c r="O11" s="35"/>
      <c r="P11" s="3"/>
      <c r="Q11" s="3"/>
      <c r="R11" s="3"/>
      <c r="S11" s="5"/>
      <c r="T11" s="5"/>
      <c r="U11" s="3"/>
      <c r="V11" s="5"/>
      <c r="W11" s="5"/>
      <c r="X11" s="5"/>
      <c r="Y11" s="36"/>
      <c r="Z11" s="3"/>
      <c r="AA11" s="3"/>
      <c r="AB11" s="33"/>
      <c r="AC11" s="7"/>
      <c r="AD11" s="7"/>
      <c r="AE11" s="33"/>
      <c r="AG11" s="7">
        <f t="shared" si="0"/>
        <v>0</v>
      </c>
      <c r="AH11" s="7">
        <f t="shared" si="1"/>
        <v>0</v>
      </c>
      <c r="AI11" s="7">
        <f t="shared" si="2"/>
        <v>0</v>
      </c>
    </row>
    <row r="12" spans="1:46" x14ac:dyDescent="0.35">
      <c r="A12" s="1"/>
      <c r="B12" s="2"/>
      <c r="C12" s="3"/>
      <c r="D12" s="3"/>
      <c r="E12" s="1"/>
      <c r="F12" s="3"/>
      <c r="G12" s="7"/>
      <c r="H12" s="12"/>
      <c r="I12" s="1"/>
      <c r="J12" s="3"/>
      <c r="K12" s="3"/>
      <c r="L12" s="3"/>
      <c r="M12" s="3"/>
      <c r="N12" s="6"/>
      <c r="O12" s="35"/>
      <c r="P12" s="3"/>
      <c r="Q12" s="3"/>
      <c r="R12" s="3"/>
      <c r="S12" s="5"/>
      <c r="T12" s="5"/>
      <c r="U12" s="3"/>
      <c r="V12" s="5"/>
      <c r="W12" s="5"/>
      <c r="X12" s="5"/>
      <c r="Y12" s="36"/>
      <c r="Z12" s="3"/>
      <c r="AA12" s="3"/>
      <c r="AB12" s="33"/>
      <c r="AC12" s="7"/>
      <c r="AD12" s="7"/>
      <c r="AE12" s="33"/>
      <c r="AG12" s="7">
        <f t="shared" si="0"/>
        <v>0</v>
      </c>
      <c r="AH12" s="7">
        <f t="shared" si="1"/>
        <v>0</v>
      </c>
      <c r="AI12" s="7">
        <f t="shared" si="2"/>
        <v>0</v>
      </c>
    </row>
    <row r="13" spans="1:46" x14ac:dyDescent="0.35">
      <c r="A13" s="1"/>
      <c r="B13" s="2"/>
      <c r="C13" s="3"/>
      <c r="D13" s="3"/>
      <c r="E13" s="1"/>
      <c r="F13" s="3"/>
      <c r="G13" s="7"/>
      <c r="H13" s="12"/>
      <c r="I13" s="1"/>
      <c r="J13" s="3"/>
      <c r="K13" s="3"/>
      <c r="L13" s="3"/>
      <c r="M13" s="3"/>
      <c r="N13" s="6"/>
      <c r="O13" s="35"/>
      <c r="P13" s="3"/>
      <c r="Q13" s="3"/>
      <c r="R13" s="3"/>
      <c r="S13" s="5"/>
      <c r="T13" s="5"/>
      <c r="U13" s="3"/>
      <c r="V13" s="5"/>
      <c r="W13" s="5"/>
      <c r="X13" s="5"/>
      <c r="Y13" s="36"/>
      <c r="Z13" s="3"/>
      <c r="AA13" s="3"/>
      <c r="AB13" s="33"/>
      <c r="AC13" s="7"/>
      <c r="AD13" s="7"/>
      <c r="AE13" s="33"/>
      <c r="AG13" s="7">
        <f t="shared" si="0"/>
        <v>0</v>
      </c>
      <c r="AH13" s="7">
        <f t="shared" si="1"/>
        <v>0</v>
      </c>
      <c r="AI13" s="7">
        <f t="shared" si="2"/>
        <v>0</v>
      </c>
    </row>
    <row r="14" spans="1:46" x14ac:dyDescent="0.35">
      <c r="A14" s="1"/>
      <c r="B14" s="2"/>
      <c r="C14" s="3"/>
      <c r="D14" s="3"/>
      <c r="E14" s="1"/>
      <c r="F14" s="3"/>
      <c r="G14" s="7"/>
      <c r="H14" s="12"/>
      <c r="I14" s="1"/>
      <c r="J14" s="3"/>
      <c r="K14" s="3"/>
      <c r="L14" s="3"/>
      <c r="M14" s="3"/>
      <c r="N14" s="6"/>
      <c r="O14" s="35"/>
      <c r="P14" s="3"/>
      <c r="Q14" s="3"/>
      <c r="R14" s="3"/>
      <c r="S14" s="5"/>
      <c r="T14" s="5"/>
      <c r="U14" s="3"/>
      <c r="V14" s="5"/>
      <c r="W14" s="5"/>
      <c r="X14" s="5"/>
      <c r="Y14" s="36"/>
      <c r="Z14" s="3"/>
      <c r="AA14" s="3"/>
      <c r="AB14" s="33"/>
      <c r="AC14" s="7"/>
      <c r="AD14" s="7"/>
      <c r="AE14" s="33"/>
      <c r="AG14" s="7">
        <f t="shared" si="0"/>
        <v>0</v>
      </c>
      <c r="AH14" s="7">
        <f t="shared" si="1"/>
        <v>0</v>
      </c>
      <c r="AI14" s="7">
        <f t="shared" si="2"/>
        <v>0</v>
      </c>
      <c r="AJ14" s="7"/>
    </row>
    <row r="15" spans="1:46" x14ac:dyDescent="0.35">
      <c r="A15" s="1"/>
      <c r="B15" s="2"/>
      <c r="C15" s="3"/>
      <c r="D15" s="3"/>
      <c r="E15" s="1"/>
      <c r="F15" s="3"/>
      <c r="G15" s="7"/>
      <c r="H15" s="12"/>
      <c r="I15" s="1"/>
      <c r="J15" s="3"/>
      <c r="K15" s="3"/>
      <c r="L15" s="3"/>
      <c r="M15" s="3"/>
      <c r="N15" s="6"/>
      <c r="O15" s="35"/>
      <c r="P15" s="3"/>
      <c r="Q15" s="3"/>
      <c r="R15" s="3"/>
      <c r="S15" s="5"/>
      <c r="T15" s="5"/>
      <c r="U15" s="3"/>
      <c r="V15" s="5"/>
      <c r="W15" s="5"/>
      <c r="X15" s="5"/>
      <c r="Y15" s="36"/>
      <c r="Z15" s="3"/>
      <c r="AA15" s="3"/>
      <c r="AB15" s="33"/>
      <c r="AC15" s="7"/>
      <c r="AD15" s="7"/>
      <c r="AE15" s="33"/>
      <c r="AG15" s="7">
        <f t="shared" si="0"/>
        <v>0</v>
      </c>
      <c r="AH15" s="7">
        <f t="shared" si="1"/>
        <v>0</v>
      </c>
      <c r="AI15" s="7">
        <f t="shared" si="2"/>
        <v>0</v>
      </c>
      <c r="AJ15" s="7"/>
    </row>
    <row r="16" spans="1:46" x14ac:dyDescent="0.35">
      <c r="A16" s="1"/>
      <c r="B16" s="2"/>
      <c r="C16" s="3"/>
      <c r="D16" s="3"/>
      <c r="E16" s="1"/>
      <c r="F16" s="3"/>
      <c r="G16" s="7"/>
      <c r="H16" s="12"/>
      <c r="I16" s="1"/>
      <c r="J16" s="3"/>
      <c r="K16" s="3"/>
      <c r="L16" s="3"/>
      <c r="M16" s="3"/>
      <c r="N16" s="6"/>
      <c r="O16" s="35"/>
      <c r="P16" s="3"/>
      <c r="Q16" s="3"/>
      <c r="R16" s="3"/>
      <c r="S16" s="5"/>
      <c r="T16" s="5"/>
      <c r="U16" s="3"/>
      <c r="V16" s="5"/>
      <c r="W16" s="5"/>
      <c r="X16" s="5"/>
      <c r="Y16" s="36"/>
      <c r="Z16" s="3"/>
      <c r="AA16" s="3"/>
      <c r="AB16" s="33"/>
      <c r="AC16" s="7"/>
      <c r="AD16" s="7"/>
      <c r="AE16" s="33"/>
      <c r="AG16" s="7">
        <f t="shared" si="0"/>
        <v>0</v>
      </c>
      <c r="AH16" s="7">
        <f t="shared" si="1"/>
        <v>0</v>
      </c>
      <c r="AI16" s="7">
        <f t="shared" si="2"/>
        <v>0</v>
      </c>
      <c r="AJ16" s="7"/>
    </row>
    <row r="17" spans="1:44" x14ac:dyDescent="0.35">
      <c r="A17" s="1"/>
      <c r="B17" s="2"/>
      <c r="C17" s="3"/>
      <c r="D17" s="3"/>
      <c r="E17" s="1"/>
      <c r="F17" s="3"/>
      <c r="G17" s="7"/>
      <c r="H17" s="12"/>
      <c r="I17" s="1"/>
      <c r="J17" s="3"/>
      <c r="K17" s="3"/>
      <c r="L17" s="3"/>
      <c r="M17" s="3"/>
      <c r="N17" s="6"/>
      <c r="O17" s="35"/>
      <c r="P17" s="3"/>
      <c r="Q17" s="3"/>
      <c r="R17" s="3"/>
      <c r="S17" s="5"/>
      <c r="T17" s="5"/>
      <c r="U17" s="3"/>
      <c r="V17" s="5"/>
      <c r="W17" s="5"/>
      <c r="X17" s="5"/>
      <c r="Y17" s="36"/>
      <c r="Z17" s="3"/>
      <c r="AA17" s="3"/>
      <c r="AB17" s="33"/>
      <c r="AC17" s="7"/>
      <c r="AD17" s="7"/>
      <c r="AE17" s="33"/>
      <c r="AG17" s="7">
        <f t="shared" si="0"/>
        <v>0</v>
      </c>
      <c r="AH17" s="7">
        <f t="shared" si="1"/>
        <v>0</v>
      </c>
      <c r="AI17" s="7">
        <f t="shared" si="2"/>
        <v>0</v>
      </c>
      <c r="AJ17" s="7"/>
    </row>
    <row r="18" spans="1:44" x14ac:dyDescent="0.35">
      <c r="A18" s="1"/>
      <c r="B18" s="2"/>
      <c r="C18" s="3"/>
      <c r="D18" s="3"/>
      <c r="E18" s="1"/>
      <c r="F18" s="3"/>
      <c r="G18" s="7"/>
      <c r="H18" s="12"/>
      <c r="I18" s="1"/>
      <c r="J18" s="3"/>
      <c r="K18" s="3"/>
      <c r="L18" s="3"/>
      <c r="M18" s="3"/>
      <c r="N18" s="6"/>
      <c r="O18" s="35"/>
      <c r="P18" s="3"/>
      <c r="Q18" s="3"/>
      <c r="R18" s="3"/>
      <c r="S18" s="5"/>
      <c r="T18" s="5"/>
      <c r="U18" s="3"/>
      <c r="V18" s="5"/>
      <c r="W18" s="5"/>
      <c r="X18" s="5"/>
      <c r="Y18" s="36"/>
      <c r="Z18" s="3"/>
      <c r="AA18" s="3"/>
      <c r="AB18" s="33"/>
      <c r="AC18" s="7"/>
      <c r="AD18" s="7"/>
      <c r="AE18" s="33"/>
      <c r="AG18" s="7">
        <f t="shared" si="0"/>
        <v>0</v>
      </c>
      <c r="AH18" s="7">
        <f t="shared" si="1"/>
        <v>0</v>
      </c>
      <c r="AI18" s="7">
        <f t="shared" si="2"/>
        <v>0</v>
      </c>
      <c r="AJ18" s="7"/>
    </row>
    <row r="19" spans="1:44" x14ac:dyDescent="0.35">
      <c r="A19" s="1"/>
      <c r="B19" s="2"/>
      <c r="C19" s="3"/>
      <c r="D19" s="3"/>
      <c r="E19" s="1"/>
      <c r="F19" s="3"/>
      <c r="G19" s="7"/>
      <c r="H19" s="12"/>
      <c r="I19" s="1"/>
      <c r="J19" s="3"/>
      <c r="K19" s="3"/>
      <c r="L19" s="3"/>
      <c r="M19" s="3"/>
      <c r="N19" s="6"/>
      <c r="O19" s="35"/>
      <c r="P19" s="3"/>
      <c r="Q19" s="3"/>
      <c r="R19" s="3"/>
      <c r="S19" s="5"/>
      <c r="T19" s="5"/>
      <c r="U19" s="3"/>
      <c r="V19" s="5"/>
      <c r="W19" s="5"/>
      <c r="X19" s="5"/>
      <c r="Y19" s="36"/>
      <c r="Z19" s="3"/>
      <c r="AA19" s="3"/>
      <c r="AB19" s="33"/>
      <c r="AC19" s="7"/>
      <c r="AD19" s="7"/>
      <c r="AE19" s="33"/>
      <c r="AG19" s="7">
        <f t="shared" si="0"/>
        <v>0</v>
      </c>
      <c r="AH19" s="7">
        <f t="shared" si="1"/>
        <v>0</v>
      </c>
      <c r="AI19" s="7">
        <f t="shared" si="2"/>
        <v>0</v>
      </c>
      <c r="AJ19" s="7"/>
      <c r="AP19">
        <v>6369</v>
      </c>
      <c r="AQ19">
        <v>5283</v>
      </c>
    </row>
    <row r="20" spans="1:44" x14ac:dyDescent="0.35">
      <c r="A20" s="1"/>
      <c r="B20" s="37"/>
      <c r="C20" s="3"/>
      <c r="D20" s="3"/>
      <c r="E20" s="1"/>
      <c r="F20" s="3"/>
      <c r="G20" s="7"/>
      <c r="H20" s="1"/>
      <c r="I20" s="1"/>
      <c r="J20" s="3"/>
      <c r="K20" s="3"/>
      <c r="L20" s="3"/>
      <c r="M20" s="3"/>
      <c r="N20" s="6"/>
      <c r="O20" s="35"/>
      <c r="P20" s="3"/>
      <c r="Q20" s="3"/>
      <c r="R20" s="3"/>
      <c r="S20" s="5"/>
      <c r="T20" s="5"/>
      <c r="U20" s="3"/>
      <c r="V20" s="5"/>
      <c r="W20" s="5"/>
      <c r="X20" s="5"/>
      <c r="Y20" s="36"/>
      <c r="Z20" s="3"/>
      <c r="AA20" s="3"/>
      <c r="AB20" s="33"/>
      <c r="AC20" s="7"/>
      <c r="AD20" s="7"/>
      <c r="AE20" s="33"/>
      <c r="AG20" s="7">
        <f t="shared" si="0"/>
        <v>0</v>
      </c>
      <c r="AH20" s="7">
        <f t="shared" si="1"/>
        <v>0</v>
      </c>
      <c r="AI20" s="7">
        <f t="shared" si="2"/>
        <v>0</v>
      </c>
      <c r="AJ20" s="7"/>
      <c r="AP20">
        <f>I2*AP2</f>
        <v>870</v>
      </c>
      <c r="AQ20">
        <f>Z2</f>
        <v>745</v>
      </c>
    </row>
    <row r="21" spans="1:44" x14ac:dyDescent="0.35">
      <c r="A21" s="1"/>
      <c r="B21" s="37"/>
      <c r="C21" s="3"/>
      <c r="D21" s="3"/>
      <c r="E21" s="1"/>
      <c r="F21" s="3"/>
      <c r="G21" s="7"/>
      <c r="H21" s="1"/>
      <c r="I21" s="1"/>
      <c r="J21" s="3"/>
      <c r="K21" s="3"/>
      <c r="L21" s="3"/>
      <c r="M21" s="3"/>
      <c r="N21" s="6"/>
      <c r="O21" s="35"/>
      <c r="P21" s="3"/>
      <c r="Q21" s="3"/>
      <c r="R21" s="3"/>
      <c r="S21" s="5"/>
      <c r="T21" s="5"/>
      <c r="U21" s="3"/>
      <c r="V21" s="5"/>
      <c r="W21" s="5"/>
      <c r="X21" s="5"/>
      <c r="Y21" s="36"/>
      <c r="Z21" s="3"/>
      <c r="AA21" s="3"/>
      <c r="AB21" s="33"/>
      <c r="AC21" s="7"/>
      <c r="AD21" s="7"/>
      <c r="AE21" s="33"/>
      <c r="AG21" s="7">
        <f t="shared" si="0"/>
        <v>0</v>
      </c>
      <c r="AH21" s="7">
        <f t="shared" si="1"/>
        <v>0</v>
      </c>
      <c r="AI21" s="7">
        <f t="shared" si="2"/>
        <v>0</v>
      </c>
      <c r="AJ21" s="7"/>
    </row>
    <row r="22" spans="1:44" x14ac:dyDescent="0.35">
      <c r="A22" s="1"/>
      <c r="B22" s="37"/>
      <c r="C22" s="3"/>
      <c r="D22" s="3"/>
      <c r="E22" s="1"/>
      <c r="F22" s="3"/>
      <c r="G22" s="7"/>
      <c r="H22" s="1"/>
      <c r="I22" s="1"/>
      <c r="J22" s="3"/>
      <c r="K22" s="3"/>
      <c r="L22" s="3"/>
      <c r="M22" s="3"/>
      <c r="N22" s="6"/>
      <c r="O22" s="35"/>
      <c r="P22" s="3"/>
      <c r="Q22" s="3"/>
      <c r="R22" s="3"/>
      <c r="S22" s="5"/>
      <c r="T22" s="5"/>
      <c r="U22" s="3"/>
      <c r="V22" s="5"/>
      <c r="W22" s="5"/>
      <c r="X22" s="5"/>
      <c r="Y22" s="36"/>
      <c r="Z22" s="3"/>
      <c r="AA22" s="3"/>
      <c r="AB22" s="33"/>
      <c r="AC22" s="7"/>
      <c r="AD22" s="7"/>
      <c r="AE22" s="33"/>
      <c r="AG22" s="7">
        <f t="shared" si="0"/>
        <v>0</v>
      </c>
      <c r="AH22" s="7">
        <f t="shared" si="1"/>
        <v>0</v>
      </c>
      <c r="AI22" s="7">
        <f t="shared" si="2"/>
        <v>0</v>
      </c>
      <c r="AJ22" s="7"/>
      <c r="AP22">
        <f>SUM(AP19:AP20)</f>
        <v>7239</v>
      </c>
      <c r="AQ22">
        <f>SUM(AQ19:AQ20)</f>
        <v>6028</v>
      </c>
      <c r="AR22" s="46">
        <f>AP22/AQ22</f>
        <v>1.2008958195089583</v>
      </c>
    </row>
    <row r="23" spans="1:44" x14ac:dyDescent="0.35">
      <c r="A23" s="1"/>
      <c r="B23" s="37"/>
      <c r="C23" s="3"/>
      <c r="D23" s="3"/>
      <c r="E23" s="1"/>
      <c r="F23" s="3"/>
      <c r="G23" s="7"/>
      <c r="H23" s="1"/>
      <c r="I23" s="1"/>
      <c r="J23" s="3"/>
      <c r="K23" s="3"/>
      <c r="L23" s="3"/>
      <c r="M23" s="3"/>
      <c r="N23" s="6"/>
      <c r="O23" s="35"/>
      <c r="P23" s="3"/>
      <c r="Q23" s="3"/>
      <c r="R23" s="3"/>
      <c r="S23" s="5"/>
      <c r="T23" s="5"/>
      <c r="U23" s="3"/>
      <c r="V23" s="5"/>
      <c r="W23" s="5"/>
      <c r="X23" s="5"/>
      <c r="Y23" s="36"/>
      <c r="Z23" s="3"/>
      <c r="AA23" s="3"/>
      <c r="AB23" s="33"/>
      <c r="AC23" s="7"/>
      <c r="AD23" s="7"/>
      <c r="AE23" s="33"/>
      <c r="AG23" s="7">
        <f t="shared" si="0"/>
        <v>0</v>
      </c>
      <c r="AH23" s="7">
        <f t="shared" si="1"/>
        <v>0</v>
      </c>
      <c r="AI23" s="7">
        <f t="shared" si="2"/>
        <v>0</v>
      </c>
      <c r="AJ23" s="7"/>
    </row>
    <row r="24" spans="1:44" x14ac:dyDescent="0.35">
      <c r="A24" s="1"/>
      <c r="B24" s="37"/>
      <c r="C24" s="3"/>
      <c r="D24" s="3"/>
      <c r="E24" s="1"/>
      <c r="F24" s="3"/>
      <c r="G24" s="7"/>
      <c r="H24" s="1"/>
      <c r="I24" s="1"/>
      <c r="J24" s="3"/>
      <c r="K24" s="3"/>
      <c r="L24" s="3"/>
      <c r="M24" s="3"/>
      <c r="N24" s="6"/>
      <c r="O24" s="35"/>
      <c r="P24" s="3"/>
      <c r="Q24" s="3"/>
      <c r="R24" s="3"/>
      <c r="S24" s="5"/>
      <c r="T24" s="5"/>
      <c r="U24" s="3"/>
      <c r="V24" s="5"/>
      <c r="W24" s="5"/>
      <c r="X24" s="5"/>
      <c r="Y24" s="36"/>
      <c r="Z24" s="3"/>
      <c r="AA24" s="3"/>
      <c r="AB24" s="33"/>
      <c r="AC24" s="7"/>
      <c r="AD24" s="7"/>
      <c r="AE24" s="33"/>
      <c r="AG24" s="7">
        <f t="shared" si="0"/>
        <v>0</v>
      </c>
      <c r="AH24" s="7">
        <f t="shared" si="1"/>
        <v>0</v>
      </c>
      <c r="AI24" s="7">
        <f t="shared" si="2"/>
        <v>0</v>
      </c>
      <c r="AJ24" s="7"/>
    </row>
    <row r="25" spans="1:44" x14ac:dyDescent="0.35">
      <c r="A25" s="1"/>
      <c r="B25" s="37"/>
      <c r="C25" s="3"/>
      <c r="D25" s="3"/>
      <c r="E25" s="1"/>
      <c r="F25" s="3"/>
      <c r="G25" s="7"/>
      <c r="H25" s="1"/>
      <c r="I25" s="1"/>
      <c r="J25" s="3"/>
      <c r="K25" s="3"/>
      <c r="L25" s="3"/>
      <c r="M25" s="3"/>
      <c r="N25" s="6"/>
      <c r="O25" s="35"/>
      <c r="P25" s="3"/>
      <c r="Q25" s="3"/>
      <c r="R25" s="3"/>
      <c r="S25" s="5"/>
      <c r="T25" s="5"/>
      <c r="U25" s="3"/>
      <c r="V25" s="5"/>
      <c r="W25" s="5"/>
      <c r="X25" s="5"/>
      <c r="Y25" s="36"/>
      <c r="Z25" s="3"/>
      <c r="AA25" s="3"/>
      <c r="AB25" s="33"/>
      <c r="AC25" s="7"/>
      <c r="AD25" s="7"/>
      <c r="AE25" s="33"/>
      <c r="AG25" s="7">
        <f t="shared" si="0"/>
        <v>0</v>
      </c>
      <c r="AH25" s="7">
        <f t="shared" si="1"/>
        <v>0</v>
      </c>
      <c r="AI25" s="7">
        <f t="shared" si="2"/>
        <v>0</v>
      </c>
      <c r="AJ25" s="7"/>
    </row>
    <row r="26" spans="1:44" x14ac:dyDescent="0.35">
      <c r="A26" s="1"/>
      <c r="B26" s="37"/>
      <c r="C26" s="3"/>
      <c r="D26" s="3"/>
      <c r="E26" s="1"/>
      <c r="F26" s="3"/>
      <c r="G26" s="7"/>
      <c r="H26" s="1"/>
      <c r="I26" s="1"/>
      <c r="J26" s="3"/>
      <c r="K26" s="3"/>
      <c r="L26" s="3"/>
      <c r="M26" s="3"/>
      <c r="N26" s="6"/>
      <c r="O26" s="35"/>
      <c r="P26" s="3"/>
      <c r="Q26" s="3"/>
      <c r="R26" s="3"/>
      <c r="S26" s="5"/>
      <c r="T26" s="5"/>
      <c r="U26" s="3"/>
      <c r="V26" s="5"/>
      <c r="W26" s="5"/>
      <c r="X26" s="5"/>
      <c r="Y26" s="36"/>
      <c r="Z26" s="3"/>
      <c r="AA26" s="3"/>
      <c r="AB26" s="33"/>
      <c r="AC26" s="7"/>
      <c r="AD26" s="7"/>
      <c r="AE26" s="33"/>
      <c r="AG26" s="7">
        <v>0</v>
      </c>
      <c r="AH26" s="7">
        <v>0</v>
      </c>
      <c r="AI26" s="7">
        <v>0</v>
      </c>
      <c r="AJ26" s="7"/>
    </row>
    <row r="27" spans="1:44" x14ac:dyDescent="0.35">
      <c r="A27" s="1"/>
      <c r="B27" s="37"/>
      <c r="C27" s="3"/>
      <c r="D27" s="3"/>
      <c r="E27" s="1"/>
      <c r="F27" s="3"/>
      <c r="G27" s="7"/>
      <c r="H27" s="1"/>
      <c r="I27" s="1"/>
      <c r="J27" s="3"/>
      <c r="K27" s="3"/>
      <c r="L27" s="3"/>
      <c r="M27" s="3"/>
      <c r="N27" s="6"/>
      <c r="O27" s="35"/>
      <c r="P27" s="3"/>
      <c r="Q27" s="3"/>
      <c r="R27" s="3"/>
      <c r="S27" s="5"/>
      <c r="T27" s="5"/>
      <c r="U27" s="3"/>
      <c r="V27" s="5"/>
      <c r="W27" s="5"/>
      <c r="X27" s="5"/>
      <c r="Y27" s="36"/>
      <c r="Z27" s="3"/>
      <c r="AA27" s="3"/>
      <c r="AB27" s="33"/>
      <c r="AC27" s="7"/>
      <c r="AD27" s="7"/>
      <c r="AE27" s="33"/>
      <c r="AG27" s="7">
        <v>0</v>
      </c>
      <c r="AH27" s="7">
        <v>0</v>
      </c>
      <c r="AI27" s="7">
        <v>0</v>
      </c>
      <c r="AJ27" s="7"/>
    </row>
    <row r="28" spans="1:44" x14ac:dyDescent="0.35">
      <c r="A28" s="1"/>
      <c r="B28" s="37"/>
      <c r="C28" s="3"/>
      <c r="D28" s="3"/>
      <c r="E28" s="1"/>
      <c r="F28" s="3"/>
      <c r="G28" s="7"/>
      <c r="H28" s="1"/>
      <c r="I28" s="1"/>
      <c r="J28" s="3"/>
      <c r="K28" s="3"/>
      <c r="L28" s="3"/>
      <c r="M28" s="3"/>
      <c r="N28" s="6"/>
      <c r="O28" s="35"/>
      <c r="P28" s="3"/>
      <c r="Q28" s="3"/>
      <c r="R28" s="3"/>
      <c r="S28" s="5"/>
      <c r="T28" s="5"/>
      <c r="U28" s="3"/>
      <c r="V28" s="5"/>
      <c r="W28" s="5"/>
      <c r="X28" s="5"/>
      <c r="Y28" s="36"/>
      <c r="Z28" s="3"/>
      <c r="AA28" s="3"/>
      <c r="AB28" s="33"/>
      <c r="AC28" s="7"/>
      <c r="AD28" s="7"/>
      <c r="AE28" s="33"/>
      <c r="AG28" s="7">
        <v>0</v>
      </c>
      <c r="AH28" s="7">
        <v>0</v>
      </c>
      <c r="AI28" s="7">
        <v>0</v>
      </c>
      <c r="AJ28" s="7"/>
    </row>
    <row r="29" spans="1:44" x14ac:dyDescent="0.35">
      <c r="A29" s="1"/>
      <c r="B29" s="37"/>
      <c r="C29" s="3"/>
      <c r="D29" s="3"/>
      <c r="E29" s="1"/>
      <c r="F29" s="3"/>
      <c r="G29" s="7"/>
      <c r="H29" s="1"/>
      <c r="I29" s="1"/>
      <c r="J29" s="3"/>
      <c r="K29" s="3"/>
      <c r="L29" s="3"/>
      <c r="M29" s="3"/>
      <c r="N29" s="6"/>
      <c r="O29" s="35"/>
      <c r="P29" s="3"/>
      <c r="Q29" s="3"/>
      <c r="R29" s="3"/>
      <c r="S29" s="5"/>
      <c r="T29" s="5"/>
      <c r="U29" s="3"/>
      <c r="V29" s="5"/>
      <c r="W29" s="5"/>
      <c r="X29" s="5"/>
      <c r="Y29" s="36"/>
      <c r="Z29" s="3"/>
      <c r="AA29" s="3"/>
      <c r="AB29" s="33"/>
      <c r="AC29" s="7"/>
      <c r="AD29" s="7"/>
      <c r="AE29" s="33"/>
      <c r="AG29" s="7">
        <v>0</v>
      </c>
      <c r="AH29" s="7">
        <v>0</v>
      </c>
      <c r="AI29" s="7">
        <v>0</v>
      </c>
      <c r="AJ29" s="7"/>
    </row>
    <row r="30" spans="1:44" x14ac:dyDescent="0.35">
      <c r="A30" s="1"/>
      <c r="B30" s="37"/>
      <c r="C30" s="3"/>
      <c r="D30" s="3"/>
      <c r="E30" s="1"/>
      <c r="F30" s="3"/>
      <c r="G30" s="7"/>
      <c r="H30" s="1"/>
      <c r="I30" s="1"/>
      <c r="J30" s="3"/>
      <c r="K30" s="3"/>
      <c r="L30" s="3"/>
      <c r="M30" s="3"/>
      <c r="N30" s="6"/>
      <c r="O30" s="35"/>
      <c r="P30" s="3"/>
      <c r="Q30" s="3"/>
      <c r="R30" s="3"/>
      <c r="S30" s="5"/>
      <c r="T30" s="5"/>
      <c r="U30" s="3"/>
      <c r="V30" s="5"/>
      <c r="W30" s="5"/>
      <c r="X30" s="5"/>
      <c r="Y30" s="36"/>
      <c r="Z30" s="3"/>
      <c r="AA30" s="3"/>
      <c r="AB30" s="33"/>
      <c r="AC30" s="7"/>
      <c r="AD30" s="7"/>
      <c r="AE30" s="33"/>
      <c r="AG30" s="7">
        <v>0</v>
      </c>
      <c r="AH30" s="7">
        <v>0</v>
      </c>
      <c r="AI30" s="7">
        <v>0</v>
      </c>
      <c r="AJ30" s="7"/>
    </row>
    <row r="31" spans="1:44" x14ac:dyDescent="0.35">
      <c r="A31" s="1"/>
      <c r="B31" s="37"/>
      <c r="C31" s="3"/>
      <c r="D31" s="3"/>
      <c r="E31" s="1"/>
      <c r="F31" s="3"/>
      <c r="G31" s="7"/>
      <c r="H31" s="1"/>
      <c r="I31" s="1"/>
      <c r="J31" s="3"/>
      <c r="K31" s="3"/>
      <c r="L31" s="3"/>
      <c r="M31" s="3"/>
      <c r="N31" s="6"/>
      <c r="O31" s="35"/>
      <c r="P31" s="3"/>
      <c r="Q31" s="3"/>
      <c r="R31" s="3"/>
      <c r="S31" s="5"/>
      <c r="T31" s="5"/>
      <c r="U31" s="3"/>
      <c r="V31" s="5"/>
      <c r="W31" s="5"/>
      <c r="X31" s="5"/>
      <c r="Y31" s="36"/>
      <c r="Z31" s="3"/>
      <c r="AA31" s="3"/>
      <c r="AB31" s="33"/>
      <c r="AC31" s="7"/>
      <c r="AD31" s="7"/>
      <c r="AE31" s="33"/>
      <c r="AG31" s="7">
        <v>0</v>
      </c>
      <c r="AH31" s="7">
        <v>0</v>
      </c>
      <c r="AI31" s="7">
        <v>0</v>
      </c>
      <c r="AJ31" s="7"/>
    </row>
    <row r="32" spans="1:44" x14ac:dyDescent="0.35">
      <c r="A32" s="1"/>
      <c r="B32" s="37"/>
      <c r="C32" s="3"/>
      <c r="D32" s="3"/>
      <c r="E32" s="1"/>
      <c r="F32" s="3"/>
      <c r="G32" s="7"/>
      <c r="H32" s="1"/>
      <c r="I32" s="1"/>
      <c r="J32" s="3"/>
      <c r="K32" s="3"/>
      <c r="L32" s="3"/>
      <c r="M32" s="3"/>
      <c r="N32" s="6"/>
      <c r="O32" s="35"/>
      <c r="P32" s="3"/>
      <c r="Q32" s="3"/>
      <c r="R32" s="3"/>
      <c r="S32" s="5"/>
      <c r="T32" s="5"/>
      <c r="U32" s="3"/>
      <c r="V32" s="5"/>
      <c r="W32" s="5"/>
      <c r="X32" s="5"/>
      <c r="Y32" s="36"/>
      <c r="Z32" s="3"/>
      <c r="AA32" s="3"/>
      <c r="AB32" s="33"/>
      <c r="AC32" s="7"/>
      <c r="AD32" s="7"/>
      <c r="AE32" s="33"/>
      <c r="AG32" s="7">
        <v>0</v>
      </c>
      <c r="AH32" s="7">
        <v>0</v>
      </c>
      <c r="AI32" s="7">
        <v>0</v>
      </c>
      <c r="AJ32" s="7"/>
    </row>
    <row r="33" spans="1:36" x14ac:dyDescent="0.35">
      <c r="A33" s="1"/>
      <c r="B33" s="37"/>
      <c r="C33" s="3"/>
      <c r="D33" s="3"/>
      <c r="E33" s="1"/>
      <c r="F33" s="3"/>
      <c r="G33" s="7"/>
      <c r="H33" s="1"/>
      <c r="I33" s="1"/>
      <c r="J33" s="3"/>
      <c r="K33" s="3"/>
      <c r="L33" s="3"/>
      <c r="M33" s="3"/>
      <c r="N33" s="6"/>
      <c r="O33" s="35"/>
      <c r="P33" s="3"/>
      <c r="Q33" s="3"/>
      <c r="R33" s="3"/>
      <c r="S33" s="5"/>
      <c r="T33" s="5"/>
      <c r="U33" s="3"/>
      <c r="V33" s="5"/>
      <c r="W33" s="5"/>
      <c r="X33" s="5"/>
      <c r="Y33" s="36"/>
      <c r="Z33" s="3"/>
      <c r="AA33" s="3"/>
      <c r="AB33" s="33"/>
      <c r="AC33" s="7"/>
      <c r="AD33" s="7"/>
      <c r="AE33" s="33"/>
      <c r="AG33" s="7">
        <v>0</v>
      </c>
      <c r="AH33" s="7">
        <v>0</v>
      </c>
      <c r="AI33" s="7">
        <v>0</v>
      </c>
      <c r="AJ33" s="7"/>
    </row>
    <row r="34" spans="1:36" x14ac:dyDescent="0.35">
      <c r="A34" s="1"/>
      <c r="B34" s="37"/>
      <c r="C34" s="3"/>
      <c r="D34" s="3"/>
      <c r="E34" s="1"/>
      <c r="F34" s="3"/>
      <c r="G34" s="7"/>
      <c r="H34" s="1"/>
      <c r="I34" s="1"/>
      <c r="J34" s="3"/>
      <c r="K34" s="3"/>
      <c r="L34" s="3"/>
      <c r="M34" s="3"/>
      <c r="N34" s="6"/>
      <c r="O34" s="35"/>
      <c r="P34" s="3"/>
      <c r="Q34" s="3"/>
      <c r="R34" s="3"/>
      <c r="S34" s="5"/>
      <c r="T34" s="5"/>
      <c r="U34" s="3"/>
      <c r="V34" s="5"/>
      <c r="W34" s="5"/>
      <c r="X34" s="5"/>
      <c r="Y34" s="36"/>
      <c r="Z34" s="3"/>
      <c r="AA34" s="3"/>
      <c r="AB34" s="33"/>
      <c r="AC34" s="7"/>
      <c r="AD34" s="7"/>
      <c r="AE34" s="33"/>
      <c r="AG34" s="7">
        <v>0</v>
      </c>
      <c r="AH34" s="7">
        <v>0</v>
      </c>
      <c r="AI34" s="7">
        <v>0</v>
      </c>
      <c r="AJ34" s="7"/>
    </row>
    <row r="35" spans="1:36" x14ac:dyDescent="0.35">
      <c r="A35" s="1"/>
      <c r="B35" s="37"/>
      <c r="C35" s="3"/>
      <c r="D35" s="3"/>
      <c r="E35" s="1"/>
      <c r="F35" s="3"/>
      <c r="G35" s="7"/>
      <c r="H35" s="1"/>
      <c r="I35" s="1"/>
      <c r="J35" s="3"/>
      <c r="K35" s="3"/>
      <c r="L35" s="3"/>
      <c r="M35" s="3"/>
      <c r="N35" s="6"/>
      <c r="O35" s="35"/>
      <c r="P35" s="3"/>
      <c r="Q35" s="3"/>
      <c r="R35" s="3"/>
      <c r="S35" s="5"/>
      <c r="T35" s="5"/>
      <c r="U35" s="3"/>
      <c r="V35" s="5"/>
      <c r="W35" s="5"/>
      <c r="X35" s="5"/>
      <c r="Y35" s="36"/>
      <c r="Z35" s="3"/>
      <c r="AA35" s="3"/>
      <c r="AB35" s="33"/>
      <c r="AC35" s="7"/>
      <c r="AD35" s="7"/>
      <c r="AE35" s="33"/>
      <c r="AG35" s="7">
        <v>0</v>
      </c>
      <c r="AH35" s="7">
        <v>0</v>
      </c>
      <c r="AI35" s="7">
        <v>0</v>
      </c>
      <c r="AJ35" s="7"/>
    </row>
    <row r="36" spans="1:36" x14ac:dyDescent="0.35">
      <c r="A36" s="1"/>
      <c r="B36" s="37"/>
      <c r="C36" s="3"/>
      <c r="D36" s="3"/>
      <c r="E36" s="1"/>
      <c r="F36" s="3"/>
      <c r="G36" s="7"/>
      <c r="H36" s="1"/>
      <c r="I36" s="1"/>
      <c r="J36" s="3"/>
      <c r="K36" s="3"/>
      <c r="L36" s="3"/>
      <c r="M36" s="3"/>
      <c r="N36" s="6"/>
      <c r="O36" s="35"/>
      <c r="P36" s="3"/>
      <c r="Q36" s="3"/>
      <c r="R36" s="3"/>
      <c r="S36" s="5"/>
      <c r="T36" s="5"/>
      <c r="U36" s="3"/>
      <c r="V36" s="5"/>
      <c r="W36" s="5"/>
      <c r="X36" s="5"/>
      <c r="Y36" s="36"/>
      <c r="Z36" s="3"/>
      <c r="AA36" s="3"/>
      <c r="AB36" s="33"/>
      <c r="AC36" s="7"/>
      <c r="AD36" s="7"/>
      <c r="AE36" s="33"/>
      <c r="AG36" s="7">
        <v>0</v>
      </c>
      <c r="AH36" s="7">
        <v>0</v>
      </c>
      <c r="AI36" s="7">
        <v>0</v>
      </c>
      <c r="AJ36" s="7"/>
    </row>
    <row r="37" spans="1:36" x14ac:dyDescent="0.35">
      <c r="A37" s="1"/>
      <c r="B37" s="37"/>
      <c r="C37" s="3"/>
      <c r="D37" s="3"/>
      <c r="E37" s="1"/>
      <c r="F37" s="3"/>
      <c r="G37" s="7"/>
      <c r="H37" s="1"/>
      <c r="I37" s="1"/>
      <c r="J37" s="3"/>
      <c r="K37" s="3"/>
      <c r="L37" s="3"/>
      <c r="M37" s="3"/>
      <c r="N37" s="6"/>
      <c r="O37" s="35"/>
      <c r="P37" s="3"/>
      <c r="Q37" s="3"/>
      <c r="R37" s="3"/>
      <c r="S37" s="5"/>
      <c r="T37" s="5"/>
      <c r="U37" s="3"/>
      <c r="V37" s="5"/>
      <c r="W37" s="5"/>
      <c r="X37" s="5"/>
      <c r="Y37" s="36"/>
      <c r="Z37" s="3"/>
      <c r="AA37" s="3"/>
      <c r="AB37" s="33"/>
      <c r="AC37" s="7"/>
      <c r="AD37" s="7"/>
      <c r="AE37" s="33"/>
      <c r="AG37" s="7">
        <v>0</v>
      </c>
      <c r="AH37" s="7">
        <v>0</v>
      </c>
      <c r="AI37" s="7">
        <v>0</v>
      </c>
      <c r="AJ37" s="7"/>
    </row>
    <row r="38" spans="1:36" x14ac:dyDescent="0.35">
      <c r="A38" s="1"/>
      <c r="B38" s="37"/>
      <c r="C38" s="3"/>
      <c r="D38" s="3"/>
      <c r="E38" s="1"/>
      <c r="F38" s="3"/>
      <c r="G38" s="7"/>
      <c r="H38" s="1"/>
      <c r="I38" s="1"/>
      <c r="J38" s="3"/>
      <c r="K38" s="3"/>
      <c r="L38" s="3"/>
      <c r="M38" s="3"/>
      <c r="N38" s="6"/>
      <c r="O38" s="35"/>
      <c r="P38" s="3"/>
      <c r="Q38" s="3"/>
      <c r="R38" s="3"/>
      <c r="S38" s="5"/>
      <c r="T38" s="5"/>
      <c r="U38" s="3"/>
      <c r="V38" s="5"/>
      <c r="W38" s="5"/>
      <c r="X38" s="5"/>
      <c r="Y38" s="36"/>
      <c r="Z38" s="3"/>
      <c r="AA38" s="3"/>
      <c r="AB38" s="33"/>
      <c r="AC38" s="7"/>
      <c r="AD38" s="7"/>
      <c r="AE38" s="33"/>
      <c r="AG38" s="7">
        <v>0</v>
      </c>
      <c r="AH38" s="7">
        <v>0</v>
      </c>
      <c r="AI38" s="7">
        <v>0</v>
      </c>
      <c r="AJ38" s="7"/>
    </row>
    <row r="39" spans="1:36" x14ac:dyDescent="0.35">
      <c r="A39" s="1"/>
      <c r="B39" s="37"/>
      <c r="C39" s="3"/>
      <c r="D39" s="3"/>
      <c r="E39" s="1"/>
      <c r="F39" s="3"/>
      <c r="G39" s="7"/>
      <c r="H39" s="1"/>
      <c r="I39" s="1"/>
      <c r="J39" s="3"/>
      <c r="K39" s="3"/>
      <c r="L39" s="3"/>
      <c r="M39" s="3"/>
      <c r="N39" s="6"/>
      <c r="O39" s="35"/>
      <c r="P39" s="3"/>
      <c r="Q39" s="3"/>
      <c r="R39" s="3"/>
      <c r="S39" s="5"/>
      <c r="T39" s="5"/>
      <c r="U39" s="3"/>
      <c r="V39" s="5"/>
      <c r="W39" s="5"/>
      <c r="X39" s="5"/>
      <c r="Y39" s="36"/>
      <c r="Z39" s="3"/>
      <c r="AA39" s="3"/>
      <c r="AB39" s="33"/>
      <c r="AC39" s="7"/>
      <c r="AD39" s="7"/>
      <c r="AE39" s="33"/>
      <c r="AG39" s="7">
        <v>0</v>
      </c>
      <c r="AH39" s="7">
        <v>0</v>
      </c>
      <c r="AI39" s="7">
        <v>0</v>
      </c>
      <c r="AJ39" s="7"/>
    </row>
    <row r="40" spans="1:36" x14ac:dyDescent="0.35">
      <c r="A40" s="1"/>
      <c r="B40" s="37"/>
      <c r="C40" s="3"/>
      <c r="D40" s="3"/>
      <c r="E40" s="1"/>
      <c r="F40" s="3"/>
      <c r="G40" s="7"/>
      <c r="H40" s="1"/>
      <c r="I40" s="1"/>
      <c r="J40" s="3"/>
      <c r="K40" s="3"/>
      <c r="L40" s="3"/>
      <c r="M40" s="3"/>
      <c r="N40" s="6"/>
      <c r="O40" s="35"/>
      <c r="P40" s="3"/>
      <c r="Q40" s="3"/>
      <c r="R40" s="3"/>
      <c r="S40" s="5"/>
      <c r="T40" s="5"/>
      <c r="U40" s="3"/>
      <c r="V40" s="5"/>
      <c r="W40" s="5"/>
      <c r="X40" s="5"/>
      <c r="Y40" s="36"/>
      <c r="Z40" s="3"/>
      <c r="AA40" s="3"/>
      <c r="AB40" s="33"/>
      <c r="AC40" s="7"/>
      <c r="AD40" s="7"/>
      <c r="AE40" s="33"/>
      <c r="AG40" s="7">
        <v>0</v>
      </c>
      <c r="AH40" s="7">
        <v>0</v>
      </c>
      <c r="AI40" s="7">
        <v>0</v>
      </c>
      <c r="AJ40" s="7"/>
    </row>
    <row r="41" spans="1:36" x14ac:dyDescent="0.35">
      <c r="A41" s="1"/>
      <c r="B41" s="37"/>
      <c r="C41" s="3"/>
      <c r="D41" s="3"/>
      <c r="E41" s="1"/>
      <c r="F41" s="3"/>
      <c r="G41" s="7"/>
      <c r="H41" s="1"/>
      <c r="I41" s="1"/>
      <c r="J41" s="3"/>
      <c r="K41" s="3"/>
      <c r="L41" s="3"/>
      <c r="M41" s="3"/>
      <c r="N41" s="6"/>
      <c r="O41" s="35"/>
      <c r="P41" s="3"/>
      <c r="Q41" s="3"/>
      <c r="R41" s="3"/>
      <c r="S41" s="5"/>
      <c r="T41" s="5"/>
      <c r="U41" s="3"/>
      <c r="V41" s="5"/>
      <c r="W41" s="5"/>
      <c r="X41" s="5"/>
      <c r="Y41" s="36"/>
      <c r="Z41" s="3"/>
      <c r="AA41" s="3"/>
      <c r="AB41" s="33"/>
      <c r="AC41" s="7"/>
      <c r="AD41" s="7"/>
      <c r="AE41" s="33"/>
      <c r="AG41" s="7">
        <v>0</v>
      </c>
      <c r="AH41" s="7">
        <v>0</v>
      </c>
      <c r="AI41" s="7">
        <v>0</v>
      </c>
      <c r="AJ41" s="7"/>
    </row>
    <row r="42" spans="1:36" x14ac:dyDescent="0.35">
      <c r="A42" s="1"/>
      <c r="B42" s="37"/>
      <c r="C42" s="3"/>
      <c r="D42" s="3"/>
      <c r="E42" s="1"/>
      <c r="F42" s="3"/>
      <c r="G42" s="7"/>
      <c r="H42" s="1"/>
      <c r="I42" s="1"/>
      <c r="J42" s="3"/>
      <c r="K42" s="3"/>
      <c r="L42" s="3"/>
      <c r="M42" s="3"/>
      <c r="N42" s="6"/>
      <c r="O42" s="35"/>
      <c r="P42" s="3"/>
      <c r="Q42" s="3"/>
      <c r="R42" s="3"/>
      <c r="S42" s="5"/>
      <c r="T42" s="5"/>
      <c r="U42" s="3"/>
      <c r="V42" s="5"/>
      <c r="W42" s="5"/>
      <c r="X42" s="5"/>
      <c r="Y42" s="36"/>
      <c r="Z42" s="3"/>
      <c r="AA42" s="3"/>
      <c r="AB42" s="33"/>
      <c r="AC42" s="7"/>
      <c r="AD42" s="7"/>
      <c r="AE42" s="33"/>
      <c r="AG42" s="7">
        <v>0</v>
      </c>
      <c r="AH42" s="7">
        <v>0</v>
      </c>
      <c r="AI42" s="7">
        <v>0</v>
      </c>
      <c r="AJ42" s="7"/>
    </row>
    <row r="43" spans="1:36" x14ac:dyDescent="0.35">
      <c r="A43" s="1"/>
      <c r="B43" s="37"/>
      <c r="C43" s="3"/>
      <c r="D43" s="3"/>
      <c r="E43" s="1"/>
      <c r="F43" s="3"/>
      <c r="G43" s="7"/>
      <c r="H43" s="1"/>
      <c r="I43" s="1"/>
      <c r="J43" s="3"/>
      <c r="K43" s="3"/>
      <c r="L43" s="3"/>
      <c r="M43" s="3"/>
      <c r="N43" s="6"/>
      <c r="O43" s="35"/>
      <c r="P43" s="3"/>
      <c r="Q43" s="3"/>
      <c r="R43" s="3"/>
      <c r="S43" s="5"/>
      <c r="T43" s="5"/>
      <c r="U43" s="3"/>
      <c r="V43" s="5"/>
      <c r="W43" s="5"/>
      <c r="X43" s="5"/>
      <c r="Y43" s="36"/>
      <c r="Z43" s="3"/>
      <c r="AA43" s="3"/>
      <c r="AB43" s="33"/>
      <c r="AC43" s="7"/>
      <c r="AD43" s="7"/>
      <c r="AE43" s="33"/>
      <c r="AG43" s="7">
        <v>0</v>
      </c>
      <c r="AH43" s="7">
        <v>0</v>
      </c>
      <c r="AI43" s="7">
        <v>0</v>
      </c>
      <c r="AJ43" s="7"/>
    </row>
    <row r="44" spans="1:36" x14ac:dyDescent="0.35">
      <c r="A44" s="1"/>
      <c r="B44" s="37"/>
      <c r="C44" s="3"/>
      <c r="D44" s="3"/>
      <c r="E44" s="1"/>
      <c r="F44" s="3"/>
      <c r="G44" s="7"/>
      <c r="H44" s="1"/>
      <c r="I44" s="1"/>
      <c r="J44" s="3"/>
      <c r="K44" s="3"/>
      <c r="L44" s="3"/>
      <c r="M44" s="3"/>
      <c r="N44" s="6"/>
      <c r="O44" s="35"/>
      <c r="P44" s="3"/>
      <c r="Q44" s="3"/>
      <c r="R44" s="3"/>
      <c r="S44" s="5"/>
      <c r="T44" s="5"/>
      <c r="U44" s="3"/>
      <c r="V44" s="5"/>
      <c r="W44" s="5"/>
      <c r="X44" s="5"/>
      <c r="Y44" s="36"/>
      <c r="Z44" s="3"/>
      <c r="AA44" s="3"/>
      <c r="AB44" s="33"/>
      <c r="AC44" s="7"/>
      <c r="AD44" s="7"/>
      <c r="AE44" s="33"/>
      <c r="AG44" s="7">
        <v>0</v>
      </c>
      <c r="AH44" s="7">
        <v>0</v>
      </c>
      <c r="AI44" s="7">
        <v>0</v>
      </c>
      <c r="AJ44" s="7"/>
    </row>
    <row r="45" spans="1:36" x14ac:dyDescent="0.35">
      <c r="A45" s="1"/>
      <c r="B45" s="37"/>
      <c r="C45" s="3"/>
      <c r="D45" s="3"/>
      <c r="E45" s="1"/>
      <c r="F45" s="3"/>
      <c r="G45" s="7"/>
      <c r="H45" s="1"/>
      <c r="I45" s="1"/>
      <c r="J45" s="3"/>
      <c r="K45" s="3"/>
      <c r="L45" s="3"/>
      <c r="M45" s="3"/>
      <c r="N45" s="6"/>
      <c r="O45" s="35"/>
      <c r="P45" s="3"/>
      <c r="Q45" s="3"/>
      <c r="R45" s="3"/>
      <c r="S45" s="5"/>
      <c r="T45" s="5"/>
      <c r="U45" s="3"/>
      <c r="V45" s="5"/>
      <c r="W45" s="5"/>
      <c r="X45" s="5"/>
      <c r="Y45" s="36"/>
      <c r="Z45" s="3"/>
      <c r="AA45" s="3"/>
      <c r="AB45" s="33"/>
      <c r="AC45" s="7"/>
      <c r="AD45" s="7"/>
      <c r="AE45" s="33"/>
      <c r="AG45" s="7"/>
      <c r="AH45" s="7"/>
      <c r="AI45" s="7"/>
      <c r="AJ45" s="7"/>
    </row>
    <row r="46" spans="1:36" x14ac:dyDescent="0.35">
      <c r="A46" s="1"/>
      <c r="B46" s="37"/>
      <c r="C46" s="3"/>
      <c r="D46" s="3"/>
      <c r="E46" s="1"/>
      <c r="F46" s="3"/>
      <c r="G46" s="7"/>
      <c r="H46" s="1"/>
      <c r="I46" s="1"/>
      <c r="J46" s="3"/>
      <c r="K46" s="3"/>
      <c r="L46" s="3"/>
      <c r="M46" s="3"/>
      <c r="N46" s="6"/>
      <c r="O46" s="35"/>
      <c r="P46" s="3"/>
      <c r="Q46" s="3"/>
      <c r="R46" s="3"/>
      <c r="S46" s="5"/>
      <c r="T46" s="5"/>
      <c r="U46" s="3"/>
      <c r="V46" s="5"/>
      <c r="W46" s="5"/>
      <c r="X46" s="5"/>
      <c r="Y46" s="36"/>
      <c r="Z46" s="3"/>
      <c r="AA46" s="3"/>
      <c r="AB46" s="33"/>
      <c r="AC46" s="7"/>
      <c r="AD46" s="7"/>
      <c r="AE46" s="33"/>
      <c r="AG46" s="7">
        <f t="shared" ref="AG46:AG68" si="3">IF(A46=1,Z46,0)</f>
        <v>0</v>
      </c>
      <c r="AH46" s="7">
        <f t="shared" ref="AH46:AH68" si="4">IF(B46&lt;&gt;B47,AA46,0)</f>
        <v>0</v>
      </c>
      <c r="AI46" s="7">
        <f t="shared" ref="AI46:AI68" si="5">IF(A46=1,U46,0)</f>
        <v>0</v>
      </c>
      <c r="AJ46" s="7">
        <f t="shared" ref="AJ46:AJ68" si="6">SUM(AI:AI)</f>
        <v>894</v>
      </c>
    </row>
    <row r="47" spans="1:36" x14ac:dyDescent="0.35">
      <c r="AG47" s="7">
        <f t="shared" si="3"/>
        <v>0</v>
      </c>
      <c r="AH47" s="7">
        <f t="shared" si="4"/>
        <v>0</v>
      </c>
      <c r="AI47" s="7">
        <f t="shared" si="5"/>
        <v>0</v>
      </c>
      <c r="AJ47" s="7">
        <f t="shared" si="6"/>
        <v>894</v>
      </c>
    </row>
    <row r="48" spans="1:36" x14ac:dyDescent="0.35">
      <c r="AG48" s="7">
        <f t="shared" si="3"/>
        <v>0</v>
      </c>
      <c r="AH48" s="7">
        <f t="shared" si="4"/>
        <v>0</v>
      </c>
      <c r="AI48" s="7">
        <f t="shared" si="5"/>
        <v>0</v>
      </c>
      <c r="AJ48" s="7">
        <f t="shared" si="6"/>
        <v>894</v>
      </c>
    </row>
    <row r="49" spans="33:36" x14ac:dyDescent="0.35">
      <c r="AG49" s="7">
        <f t="shared" si="3"/>
        <v>0</v>
      </c>
      <c r="AH49" s="7">
        <f t="shared" si="4"/>
        <v>0</v>
      </c>
      <c r="AI49" s="7">
        <f t="shared" si="5"/>
        <v>0</v>
      </c>
      <c r="AJ49" s="7">
        <f t="shared" si="6"/>
        <v>894</v>
      </c>
    </row>
    <row r="50" spans="33:36" x14ac:dyDescent="0.35">
      <c r="AG50" s="7">
        <f t="shared" si="3"/>
        <v>0</v>
      </c>
      <c r="AH50" s="7">
        <f t="shared" si="4"/>
        <v>0</v>
      </c>
      <c r="AI50" s="7">
        <f t="shared" si="5"/>
        <v>0</v>
      </c>
      <c r="AJ50" s="7">
        <f t="shared" si="6"/>
        <v>894</v>
      </c>
    </row>
    <row r="51" spans="33:36" x14ac:dyDescent="0.35">
      <c r="AG51" s="7">
        <f t="shared" si="3"/>
        <v>0</v>
      </c>
      <c r="AH51" s="7">
        <f t="shared" si="4"/>
        <v>0</v>
      </c>
      <c r="AI51" s="7">
        <f t="shared" si="5"/>
        <v>0</v>
      </c>
      <c r="AJ51" s="7">
        <f t="shared" si="6"/>
        <v>894</v>
      </c>
    </row>
    <row r="52" spans="33:36" x14ac:dyDescent="0.35">
      <c r="AG52" s="7">
        <f t="shared" si="3"/>
        <v>0</v>
      </c>
      <c r="AH52" s="7">
        <f t="shared" si="4"/>
        <v>0</v>
      </c>
      <c r="AI52" s="7">
        <f t="shared" si="5"/>
        <v>0</v>
      </c>
      <c r="AJ52" s="7">
        <f t="shared" si="6"/>
        <v>894</v>
      </c>
    </row>
    <row r="53" spans="33:36" x14ac:dyDescent="0.35">
      <c r="AG53" s="7">
        <f t="shared" si="3"/>
        <v>0</v>
      </c>
      <c r="AH53" s="7">
        <f t="shared" si="4"/>
        <v>0</v>
      </c>
      <c r="AI53" s="7">
        <f t="shared" si="5"/>
        <v>0</v>
      </c>
      <c r="AJ53" s="7">
        <f t="shared" si="6"/>
        <v>894</v>
      </c>
    </row>
    <row r="54" spans="33:36" x14ac:dyDescent="0.35">
      <c r="AG54" s="7">
        <f t="shared" si="3"/>
        <v>0</v>
      </c>
      <c r="AH54" s="7">
        <f t="shared" si="4"/>
        <v>0</v>
      </c>
      <c r="AI54" s="7">
        <f t="shared" si="5"/>
        <v>0</v>
      </c>
      <c r="AJ54" s="7">
        <f t="shared" si="6"/>
        <v>894</v>
      </c>
    </row>
    <row r="55" spans="33:36" x14ac:dyDescent="0.35">
      <c r="AG55" s="7">
        <f t="shared" si="3"/>
        <v>0</v>
      </c>
      <c r="AH55" s="7">
        <f t="shared" si="4"/>
        <v>0</v>
      </c>
      <c r="AI55" s="7">
        <f t="shared" si="5"/>
        <v>0</v>
      </c>
      <c r="AJ55" s="7">
        <f t="shared" si="6"/>
        <v>894</v>
      </c>
    </row>
    <row r="56" spans="33:36" x14ac:dyDescent="0.35">
      <c r="AG56" s="7">
        <f t="shared" si="3"/>
        <v>0</v>
      </c>
      <c r="AH56" s="7">
        <f t="shared" si="4"/>
        <v>0</v>
      </c>
      <c r="AI56" s="7">
        <f t="shared" si="5"/>
        <v>0</v>
      </c>
      <c r="AJ56" s="7">
        <f t="shared" si="6"/>
        <v>894</v>
      </c>
    </row>
    <row r="57" spans="33:36" x14ac:dyDescent="0.35">
      <c r="AG57" s="7">
        <f t="shared" si="3"/>
        <v>0</v>
      </c>
      <c r="AH57" s="7">
        <f t="shared" si="4"/>
        <v>0</v>
      </c>
      <c r="AI57" s="7">
        <f t="shared" si="5"/>
        <v>0</v>
      </c>
      <c r="AJ57" s="7">
        <f t="shared" si="6"/>
        <v>894</v>
      </c>
    </row>
    <row r="58" spans="33:36" x14ac:dyDescent="0.35">
      <c r="AG58" s="7">
        <f t="shared" si="3"/>
        <v>0</v>
      </c>
      <c r="AH58" s="7">
        <f t="shared" si="4"/>
        <v>0</v>
      </c>
      <c r="AI58" s="7">
        <f t="shared" si="5"/>
        <v>0</v>
      </c>
      <c r="AJ58" s="7">
        <f t="shared" si="6"/>
        <v>894</v>
      </c>
    </row>
    <row r="59" spans="33:36" x14ac:dyDescent="0.35">
      <c r="AG59" s="7">
        <f t="shared" si="3"/>
        <v>0</v>
      </c>
      <c r="AH59" s="7">
        <f t="shared" si="4"/>
        <v>0</v>
      </c>
      <c r="AI59" s="7">
        <f t="shared" si="5"/>
        <v>0</v>
      </c>
      <c r="AJ59" s="7">
        <f t="shared" si="6"/>
        <v>894</v>
      </c>
    </row>
    <row r="60" spans="33:36" x14ac:dyDescent="0.35">
      <c r="AG60" s="7">
        <f t="shared" si="3"/>
        <v>0</v>
      </c>
      <c r="AH60" s="7">
        <f t="shared" si="4"/>
        <v>0</v>
      </c>
      <c r="AI60" s="7">
        <f t="shared" si="5"/>
        <v>0</v>
      </c>
      <c r="AJ60" s="7">
        <f t="shared" si="6"/>
        <v>894</v>
      </c>
    </row>
    <row r="61" spans="33:36" x14ac:dyDescent="0.35">
      <c r="AG61" s="7">
        <f t="shared" si="3"/>
        <v>0</v>
      </c>
      <c r="AH61" s="7">
        <f t="shared" si="4"/>
        <v>0</v>
      </c>
      <c r="AI61" s="7">
        <f t="shared" si="5"/>
        <v>0</v>
      </c>
      <c r="AJ61" s="7">
        <f t="shared" si="6"/>
        <v>894</v>
      </c>
    </row>
    <row r="62" spans="33:36" x14ac:dyDescent="0.35">
      <c r="AG62" s="7">
        <f t="shared" si="3"/>
        <v>0</v>
      </c>
      <c r="AH62" s="7">
        <f t="shared" si="4"/>
        <v>0</v>
      </c>
      <c r="AI62" s="7">
        <f t="shared" si="5"/>
        <v>0</v>
      </c>
      <c r="AJ62" s="7">
        <f t="shared" si="6"/>
        <v>894</v>
      </c>
    </row>
    <row r="63" spans="33:36" x14ac:dyDescent="0.35">
      <c r="AG63" s="7">
        <f t="shared" si="3"/>
        <v>0</v>
      </c>
      <c r="AH63" s="7">
        <f t="shared" si="4"/>
        <v>0</v>
      </c>
      <c r="AI63" s="7">
        <f t="shared" si="5"/>
        <v>0</v>
      </c>
      <c r="AJ63" s="7">
        <f t="shared" si="6"/>
        <v>894</v>
      </c>
    </row>
    <row r="64" spans="33:36" x14ac:dyDescent="0.35">
      <c r="AG64" s="7">
        <f t="shared" si="3"/>
        <v>0</v>
      </c>
      <c r="AH64" s="7">
        <f t="shared" si="4"/>
        <v>0</v>
      </c>
      <c r="AI64" s="7">
        <f t="shared" si="5"/>
        <v>0</v>
      </c>
      <c r="AJ64" s="7">
        <f t="shared" si="6"/>
        <v>894</v>
      </c>
    </row>
    <row r="65" spans="33:36" x14ac:dyDescent="0.35">
      <c r="AG65" s="7">
        <f t="shared" si="3"/>
        <v>0</v>
      </c>
      <c r="AH65" s="7">
        <f t="shared" si="4"/>
        <v>0</v>
      </c>
      <c r="AI65" s="7">
        <f t="shared" si="5"/>
        <v>0</v>
      </c>
      <c r="AJ65" s="7">
        <f t="shared" si="6"/>
        <v>894</v>
      </c>
    </row>
    <row r="66" spans="33:36" x14ac:dyDescent="0.35">
      <c r="AG66" s="7">
        <f t="shared" si="3"/>
        <v>0</v>
      </c>
      <c r="AH66" s="7">
        <f t="shared" si="4"/>
        <v>0</v>
      </c>
      <c r="AI66" s="7">
        <f t="shared" si="5"/>
        <v>0</v>
      </c>
      <c r="AJ66" s="7">
        <f t="shared" si="6"/>
        <v>894</v>
      </c>
    </row>
    <row r="67" spans="33:36" x14ac:dyDescent="0.35">
      <c r="AG67" s="7">
        <f t="shared" si="3"/>
        <v>0</v>
      </c>
      <c r="AH67" s="7">
        <f t="shared" si="4"/>
        <v>0</v>
      </c>
      <c r="AI67" s="7">
        <f t="shared" si="5"/>
        <v>0</v>
      </c>
      <c r="AJ67" s="7">
        <f t="shared" si="6"/>
        <v>894</v>
      </c>
    </row>
    <row r="68" spans="33:36" x14ac:dyDescent="0.35">
      <c r="AG68" s="7">
        <f t="shared" si="3"/>
        <v>0</v>
      </c>
      <c r="AH68" s="7">
        <f t="shared" si="4"/>
        <v>0</v>
      </c>
      <c r="AI68" s="7">
        <f t="shared" si="5"/>
        <v>0</v>
      </c>
      <c r="AJ68" s="7">
        <f t="shared" si="6"/>
        <v>894</v>
      </c>
    </row>
  </sheetData>
  <conditionalFormatting sqref="AE1:AF1">
    <cfRule type="expression" dxfId="13" priority="5">
      <formula>"$AE$2&lt;&gt;$AE$3"</formula>
    </cfRule>
    <cfRule type="expression" priority="6">
      <formula>$AE$2&lt;&gt;$AE$3</formula>
    </cfRule>
  </conditionalFormatting>
  <conditionalFormatting sqref="AE2:AE19">
    <cfRule type="expression" dxfId="12" priority="3">
      <formula>"$AE$2&lt;&gt;$AE$3"</formula>
    </cfRule>
    <cfRule type="expression" priority="4">
      <formula>$AE$2&lt;&gt;$AE$3</formula>
    </cfRule>
  </conditionalFormatting>
  <conditionalFormatting sqref="AE20:AE46">
    <cfRule type="expression" dxfId="11" priority="1">
      <formula>"$AE$2&lt;&gt;$AE$3"</formula>
    </cfRule>
    <cfRule type="expression" priority="2">
      <formula>$AE$2&lt;&gt;$AE$3</formula>
    </cfRule>
  </conditionalFormatting>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8"/>
  <sheetViews>
    <sheetView topLeftCell="A10" workbookViewId="0">
      <selection activeCell="AB2" sqref="AB2"/>
    </sheetView>
  </sheetViews>
  <sheetFormatPr defaultColWidth="9.1796875" defaultRowHeight="14.5" x14ac:dyDescent="0.35"/>
  <cols>
    <col min="2" max="2" width="10.08984375" bestFit="1" customWidth="1"/>
    <col min="10" max="10" width="14.26953125" customWidth="1"/>
    <col min="11" max="11" width="19.54296875" hidden="1" customWidth="1"/>
    <col min="12" max="12" width="25.26953125" hidden="1" customWidth="1"/>
    <col min="13" max="13" width="15.81640625" hidden="1" customWidth="1"/>
    <col min="14" max="14" width="1.1796875" hidden="1" customWidth="1"/>
    <col min="15" max="15" width="9.1796875" customWidth="1"/>
    <col min="16" max="16" width="12.7265625" hidden="1" customWidth="1"/>
    <col min="17" max="17" width="18.7265625" hidden="1" customWidth="1"/>
    <col min="18" max="18" width="18.26953125" hidden="1" customWidth="1"/>
    <col min="19" max="19" width="11.54296875" hidden="1" customWidth="1"/>
    <col min="20" max="20" width="7.81640625" hidden="1" customWidth="1"/>
    <col min="21" max="21" width="15.7265625" hidden="1" customWidth="1"/>
    <col min="22" max="22" width="14.7265625" hidden="1" customWidth="1"/>
    <col min="23" max="24" width="9.1796875" hidden="1" customWidth="1"/>
    <col min="25" max="25" width="9.54296875" customWidth="1"/>
    <col min="26" max="28" width="9.1796875" customWidth="1"/>
    <col min="29" max="30" width="9.1796875" hidden="1" customWidth="1"/>
    <col min="31" max="31" width="12.54296875" customWidth="1"/>
    <col min="32" max="32" width="3.54296875" bestFit="1" customWidth="1"/>
    <col min="33" max="35" width="9.1796875" hidden="1" customWidth="1"/>
    <col min="36" max="36" width="12" hidden="1" customWidth="1"/>
    <col min="39" max="39" width="18.7265625" customWidth="1"/>
    <col min="44" max="44" width="11.54296875" customWidth="1"/>
  </cols>
  <sheetData>
    <row r="1" spans="1:46" ht="70.5" customHeight="1" x14ac:dyDescent="0.35">
      <c r="A1" s="38" t="s">
        <v>0</v>
      </c>
      <c r="B1" s="39" t="s">
        <v>1</v>
      </c>
      <c r="C1" s="40" t="s">
        <v>2</v>
      </c>
      <c r="D1" s="40" t="s">
        <v>3</v>
      </c>
      <c r="E1" s="40" t="s">
        <v>4</v>
      </c>
      <c r="F1" s="40" t="s">
        <v>5</v>
      </c>
      <c r="G1" s="40" t="s">
        <v>6</v>
      </c>
      <c r="H1" s="40" t="s">
        <v>7</v>
      </c>
      <c r="I1" s="40" t="s">
        <v>8</v>
      </c>
      <c r="J1" s="40" t="s">
        <v>9</v>
      </c>
      <c r="K1" s="41" t="s">
        <v>10</v>
      </c>
      <c r="L1" s="41" t="s">
        <v>11</v>
      </c>
      <c r="M1" s="41" t="s">
        <v>12</v>
      </c>
      <c r="N1" s="41" t="s">
        <v>13</v>
      </c>
      <c r="O1" s="42" t="s">
        <v>13</v>
      </c>
      <c r="P1" s="41" t="s">
        <v>14</v>
      </c>
      <c r="Q1" s="41" t="s">
        <v>15</v>
      </c>
      <c r="R1" s="41" t="s">
        <v>12</v>
      </c>
      <c r="S1" s="41" t="s">
        <v>16</v>
      </c>
      <c r="T1" s="43" t="s">
        <v>16</v>
      </c>
      <c r="U1" s="41" t="s">
        <v>17</v>
      </c>
      <c r="V1" s="41" t="s">
        <v>18</v>
      </c>
      <c r="W1" s="41" t="s">
        <v>12</v>
      </c>
      <c r="X1" s="41" t="s">
        <v>19</v>
      </c>
      <c r="Y1" s="44" t="s">
        <v>20</v>
      </c>
      <c r="Z1" s="40" t="s">
        <v>21</v>
      </c>
      <c r="AA1" s="40" t="s">
        <v>22</v>
      </c>
      <c r="AB1" s="45" t="s">
        <v>23</v>
      </c>
      <c r="AC1" s="45" t="s">
        <v>24</v>
      </c>
      <c r="AD1" s="45" t="s">
        <v>25</v>
      </c>
      <c r="AE1" s="45" t="s">
        <v>26</v>
      </c>
      <c r="AF1" s="34" t="s">
        <v>27</v>
      </c>
      <c r="AG1" s="26" t="s">
        <v>28</v>
      </c>
      <c r="AH1" s="26" t="s">
        <v>29</v>
      </c>
      <c r="AI1" s="26" t="s">
        <v>30</v>
      </c>
      <c r="AJ1" s="27" t="s">
        <v>31</v>
      </c>
      <c r="AK1" s="4" t="s">
        <v>32</v>
      </c>
      <c r="AL1" s="4" t="s">
        <v>33</v>
      </c>
      <c r="AM1" s="4" t="s">
        <v>34</v>
      </c>
      <c r="AN1" s="4" t="s">
        <v>35</v>
      </c>
      <c r="AO1" s="4" t="s">
        <v>36</v>
      </c>
      <c r="AP1" s="24" t="s">
        <v>37</v>
      </c>
      <c r="AR1" s="10" t="s">
        <v>38</v>
      </c>
      <c r="AS1" s="10" t="s">
        <v>7</v>
      </c>
      <c r="AT1" s="10" t="s">
        <v>39</v>
      </c>
    </row>
    <row r="2" spans="1:46" x14ac:dyDescent="0.35">
      <c r="A2" s="1">
        <v>1</v>
      </c>
      <c r="B2" s="2">
        <v>44320</v>
      </c>
      <c r="C2" s="3">
        <f t="shared" ref="C2:C21" si="0">WEEKNUM(B2)</f>
        <v>19</v>
      </c>
      <c r="D2" s="3">
        <v>8</v>
      </c>
      <c r="E2" s="1">
        <v>480</v>
      </c>
      <c r="F2" s="3">
        <f t="shared" ref="F2:F21" si="1">E2/60</f>
        <v>8</v>
      </c>
      <c r="G2" s="48" t="s">
        <v>40</v>
      </c>
      <c r="H2" s="9">
        <v>3</v>
      </c>
      <c r="I2" s="1">
        <v>0</v>
      </c>
      <c r="J2" s="49">
        <f t="shared" ref="J2:J21" si="2">D2-F2</f>
        <v>0</v>
      </c>
      <c r="K2" s="3">
        <f t="shared" ref="K2:K21" si="3">IF(A2&gt;1,M1,(J2*150))</f>
        <v>0</v>
      </c>
      <c r="L2" s="3">
        <f t="shared" ref="L2:L21" si="4">H2*I2</f>
        <v>0</v>
      </c>
      <c r="M2" s="3">
        <f t="shared" ref="M2:M21" si="5">K2-L2</f>
        <v>0</v>
      </c>
      <c r="N2" s="6">
        <f t="shared" ref="N2:N21" si="6">M2/H2</f>
        <v>0</v>
      </c>
      <c r="O2" s="35">
        <f t="shared" ref="O2:O21" si="7">-N2</f>
        <v>0</v>
      </c>
      <c r="P2" s="3">
        <f t="shared" ref="P2:P21" si="8">IF(A2&gt;1,R1,(J2*165))</f>
        <v>0</v>
      </c>
      <c r="Q2" s="3">
        <f t="shared" ref="Q2:Q21" si="9">H2*I2</f>
        <v>0</v>
      </c>
      <c r="R2" s="3">
        <f t="shared" ref="R2:R21" si="10">P2-Q2</f>
        <v>0</v>
      </c>
      <c r="S2" s="5">
        <f t="shared" ref="S2:S21" si="11">R2/H2</f>
        <v>0</v>
      </c>
      <c r="T2" s="5">
        <f t="shared" ref="T2:T21" si="12">-S2</f>
        <v>0</v>
      </c>
      <c r="U2" s="3">
        <f t="shared" ref="U2:U21" si="13">IF(A2&gt;1,W1,(J2*180))</f>
        <v>0</v>
      </c>
      <c r="V2" s="5">
        <f t="shared" ref="V2:V21" si="14">H2*I2</f>
        <v>0</v>
      </c>
      <c r="W2" s="5">
        <f t="shared" ref="W2:W21" si="15">U2-V2</f>
        <v>0</v>
      </c>
      <c r="X2" s="5">
        <f t="shared" ref="X2:X21" si="16">W2/H2</f>
        <v>0</v>
      </c>
      <c r="Y2" s="36">
        <f t="shared" ref="Y2:Y21" si="17">-X2</f>
        <v>0</v>
      </c>
      <c r="Z2" s="3">
        <f t="shared" ref="Z2:Z21" si="18">(J2*150)</f>
        <v>0</v>
      </c>
      <c r="AA2" s="3">
        <f t="shared" ref="AA2:AA21" si="19">SUMIFS($Q:$Q,$B:$B,$B2)</f>
        <v>0</v>
      </c>
      <c r="AB2" s="33" t="str">
        <f t="shared" ref="AB2:AB21" si="20">IFERROR(AA2/Z2,"NA")</f>
        <v>NA</v>
      </c>
      <c r="AC2" s="7">
        <f t="shared" ref="AC2:AC21" si="21">SUMIFS($AG:$AG,$C:$C,$C2)</f>
        <v>1825</v>
      </c>
      <c r="AD2" s="7">
        <f t="shared" ref="AD2:AD21" si="22">SUMIFS($AH:$AH,$C:$C,$C2)</f>
        <v>2188.9411764705883</v>
      </c>
      <c r="AE2" s="33">
        <f t="shared" ref="AE2:AE21" si="23">IFERROR(AD2/AC2,"NA")</f>
        <v>1.1994198227236099</v>
      </c>
      <c r="AG2" s="7">
        <f>IF(A2=1,Z2,0)</f>
        <v>0</v>
      </c>
      <c r="AH2" s="7">
        <f>IF(B2&lt;&gt;B3,AA2,0)</f>
        <v>0</v>
      </c>
      <c r="AI2" s="7">
        <f>IF(A2=1,U2,0)</f>
        <v>0</v>
      </c>
      <c r="AJ2" s="7">
        <f>SUM(AI:AI)</f>
        <v>12831</v>
      </c>
      <c r="AK2" s="8">
        <f>SUM(AG:AG)</f>
        <v>10692.5</v>
      </c>
      <c r="AL2" s="8">
        <f>SUM(AH:AH)</f>
        <v>12674.294117647059</v>
      </c>
      <c r="AM2" s="23">
        <f>AL2/AK2</f>
        <v>1.1853443177598373</v>
      </c>
      <c r="AN2" s="8">
        <f>AL2-AJ2</f>
        <v>-156.70588235294053</v>
      </c>
      <c r="AO2" s="9">
        <f>AN2/AP2</f>
        <v>-52.235294117646845</v>
      </c>
      <c r="AP2" s="12">
        <v>3</v>
      </c>
      <c r="AR2" s="11">
        <v>425</v>
      </c>
      <c r="AS2" s="12">
        <v>1200</v>
      </c>
      <c r="AT2" s="12">
        <f>AS2/AR2</f>
        <v>2.8235294117647061</v>
      </c>
    </row>
    <row r="3" spans="1:46" x14ac:dyDescent="0.35">
      <c r="A3" s="1">
        <v>1</v>
      </c>
      <c r="B3" s="2">
        <v>44321</v>
      </c>
      <c r="C3" s="3">
        <f t="shared" si="0"/>
        <v>19</v>
      </c>
      <c r="D3" s="3">
        <v>8</v>
      </c>
      <c r="E3" s="1">
        <v>350</v>
      </c>
      <c r="F3" s="3">
        <f t="shared" si="1"/>
        <v>5.833333333333333</v>
      </c>
      <c r="G3" s="48" t="s">
        <v>40</v>
      </c>
      <c r="H3" s="9">
        <v>2.8235294117647061</v>
      </c>
      <c r="I3" s="1">
        <v>138</v>
      </c>
      <c r="J3" s="49">
        <f t="shared" si="2"/>
        <v>2.166666666666667</v>
      </c>
      <c r="K3" s="3">
        <f t="shared" si="3"/>
        <v>325.00000000000006</v>
      </c>
      <c r="L3" s="3">
        <f t="shared" si="4"/>
        <v>389.64705882352945</v>
      </c>
      <c r="M3" s="3">
        <f t="shared" si="5"/>
        <v>-64.647058823529392</v>
      </c>
      <c r="N3" s="6">
        <f t="shared" si="6"/>
        <v>-22.895833333333325</v>
      </c>
      <c r="O3" s="35">
        <f t="shared" si="7"/>
        <v>22.895833333333325</v>
      </c>
      <c r="P3" s="3">
        <f t="shared" si="8"/>
        <v>357.50000000000006</v>
      </c>
      <c r="Q3" s="3">
        <f t="shared" si="9"/>
        <v>389.64705882352945</v>
      </c>
      <c r="R3" s="3">
        <f t="shared" si="10"/>
        <v>-32.147058823529392</v>
      </c>
      <c r="S3" s="5">
        <f t="shared" si="11"/>
        <v>-11.385416666666659</v>
      </c>
      <c r="T3" s="5">
        <f t="shared" si="12"/>
        <v>11.385416666666659</v>
      </c>
      <c r="U3" s="3">
        <f t="shared" si="13"/>
        <v>390.00000000000006</v>
      </c>
      <c r="V3" s="5">
        <f t="shared" si="14"/>
        <v>389.64705882352945</v>
      </c>
      <c r="W3" s="5">
        <f t="shared" si="15"/>
        <v>0.3529411764706083</v>
      </c>
      <c r="X3" s="5">
        <f t="shared" si="16"/>
        <v>0.12500000000000711</v>
      </c>
      <c r="Y3" s="36">
        <f t="shared" si="17"/>
        <v>-0.12500000000000711</v>
      </c>
      <c r="Z3" s="3">
        <f t="shared" si="18"/>
        <v>325.00000000000006</v>
      </c>
      <c r="AA3" s="3">
        <f t="shared" si="19"/>
        <v>389.64705882352945</v>
      </c>
      <c r="AB3" s="33">
        <f t="shared" si="20"/>
        <v>1.1989140271493213</v>
      </c>
      <c r="AC3" s="7">
        <f t="shared" si="21"/>
        <v>1825</v>
      </c>
      <c r="AD3" s="7">
        <f t="shared" si="22"/>
        <v>2188.9411764705883</v>
      </c>
      <c r="AE3" s="33">
        <f t="shared" si="23"/>
        <v>1.1994198227236099</v>
      </c>
      <c r="AG3" s="7">
        <f t="shared" ref="AG3:AG25" si="24">IF(A3=1,Z3,0)</f>
        <v>325.00000000000006</v>
      </c>
      <c r="AH3" s="7">
        <f t="shared" ref="AH3:AH25" si="25">IF(B3&lt;&gt;B4,AA3,0)</f>
        <v>389.64705882352945</v>
      </c>
      <c r="AI3" s="7">
        <f t="shared" ref="AI3:AI25" si="26">IF(A3=1,U3,0)</f>
        <v>390.00000000000006</v>
      </c>
    </row>
    <row r="4" spans="1:46" x14ac:dyDescent="0.35">
      <c r="A4" s="1">
        <v>1</v>
      </c>
      <c r="B4" s="2">
        <v>44322</v>
      </c>
      <c r="C4" s="3">
        <f t="shared" si="0"/>
        <v>19</v>
      </c>
      <c r="D4" s="3">
        <v>8</v>
      </c>
      <c r="E4" s="1">
        <v>140</v>
      </c>
      <c r="F4" s="3">
        <f t="shared" si="1"/>
        <v>2.3333333333333335</v>
      </c>
      <c r="G4" s="48" t="s">
        <v>40</v>
      </c>
      <c r="H4" s="9">
        <v>2.8235294117647061</v>
      </c>
      <c r="I4" s="1">
        <v>361</v>
      </c>
      <c r="J4" s="49">
        <f t="shared" si="2"/>
        <v>5.6666666666666661</v>
      </c>
      <c r="K4" s="3">
        <f t="shared" si="3"/>
        <v>849.99999999999989</v>
      </c>
      <c r="L4" s="3">
        <f t="shared" si="4"/>
        <v>1019.2941176470589</v>
      </c>
      <c r="M4" s="3">
        <f t="shared" si="5"/>
        <v>-169.29411764705901</v>
      </c>
      <c r="N4" s="6">
        <f t="shared" si="6"/>
        <v>-59.958333333333393</v>
      </c>
      <c r="O4" s="35">
        <f t="shared" si="7"/>
        <v>59.958333333333393</v>
      </c>
      <c r="P4" s="3">
        <f t="shared" si="8"/>
        <v>934.99999999999989</v>
      </c>
      <c r="Q4" s="3">
        <f t="shared" si="9"/>
        <v>1019.2941176470589</v>
      </c>
      <c r="R4" s="3">
        <f t="shared" si="10"/>
        <v>-84.294117647059011</v>
      </c>
      <c r="S4" s="5">
        <f t="shared" si="11"/>
        <v>-29.854166666666732</v>
      </c>
      <c r="T4" s="5">
        <f t="shared" si="12"/>
        <v>29.854166666666732</v>
      </c>
      <c r="U4" s="3">
        <f t="shared" si="13"/>
        <v>1019.9999999999999</v>
      </c>
      <c r="V4" s="5">
        <f t="shared" si="14"/>
        <v>1019.2941176470589</v>
      </c>
      <c r="W4" s="5">
        <f t="shared" si="15"/>
        <v>0.70588235294098922</v>
      </c>
      <c r="X4" s="5">
        <f t="shared" si="16"/>
        <v>0.24999999999993366</v>
      </c>
      <c r="Y4" s="36">
        <f t="shared" si="17"/>
        <v>-0.24999999999993366</v>
      </c>
      <c r="Z4" s="3">
        <f t="shared" si="18"/>
        <v>849.99999999999989</v>
      </c>
      <c r="AA4" s="3">
        <f t="shared" si="19"/>
        <v>1019.2941176470589</v>
      </c>
      <c r="AB4" s="33">
        <f t="shared" si="20"/>
        <v>1.1991695501730106</v>
      </c>
      <c r="AC4" s="7">
        <f t="shared" si="21"/>
        <v>1825</v>
      </c>
      <c r="AD4" s="7">
        <f t="shared" si="22"/>
        <v>2188.9411764705883</v>
      </c>
      <c r="AE4" s="33">
        <f t="shared" si="23"/>
        <v>1.1994198227236099</v>
      </c>
      <c r="AG4" s="7">
        <f>IF(A4=1,Z4,0)</f>
        <v>849.99999999999989</v>
      </c>
      <c r="AH4" s="7">
        <f t="shared" si="25"/>
        <v>1019.2941176470589</v>
      </c>
      <c r="AI4" s="7">
        <f t="shared" si="26"/>
        <v>1019.9999999999999</v>
      </c>
    </row>
    <row r="5" spans="1:46" x14ac:dyDescent="0.35">
      <c r="A5" s="1">
        <v>1</v>
      </c>
      <c r="B5" s="2">
        <v>44323</v>
      </c>
      <c r="C5" s="3">
        <f t="shared" si="0"/>
        <v>19</v>
      </c>
      <c r="D5" s="3">
        <v>8</v>
      </c>
      <c r="E5" s="1">
        <v>220</v>
      </c>
      <c r="F5" s="3">
        <f t="shared" si="1"/>
        <v>3.6666666666666665</v>
      </c>
      <c r="G5" s="48" t="s">
        <v>40</v>
      </c>
      <c r="H5" s="9">
        <v>3</v>
      </c>
      <c r="I5" s="1">
        <v>260</v>
      </c>
      <c r="J5" s="49">
        <f t="shared" si="2"/>
        <v>4.3333333333333339</v>
      </c>
      <c r="K5" s="3">
        <f t="shared" si="3"/>
        <v>650.00000000000011</v>
      </c>
      <c r="L5" s="3">
        <f t="shared" si="4"/>
        <v>780</v>
      </c>
      <c r="M5" s="3">
        <f t="shared" si="5"/>
        <v>-129.99999999999989</v>
      </c>
      <c r="N5" s="6">
        <f t="shared" si="6"/>
        <v>-43.333333333333293</v>
      </c>
      <c r="O5" s="35">
        <f t="shared" si="7"/>
        <v>43.333333333333293</v>
      </c>
      <c r="P5" s="3">
        <f t="shared" si="8"/>
        <v>715.00000000000011</v>
      </c>
      <c r="Q5" s="3">
        <f t="shared" si="9"/>
        <v>780</v>
      </c>
      <c r="R5" s="3">
        <f t="shared" si="10"/>
        <v>-64.999999999999886</v>
      </c>
      <c r="S5" s="5">
        <f t="shared" si="11"/>
        <v>-21.666666666666629</v>
      </c>
      <c r="T5" s="5">
        <f t="shared" si="12"/>
        <v>21.666666666666629</v>
      </c>
      <c r="U5" s="3">
        <f t="shared" si="13"/>
        <v>780.00000000000011</v>
      </c>
      <c r="V5" s="5">
        <f t="shared" si="14"/>
        <v>780</v>
      </c>
      <c r="W5" s="5">
        <f t="shared" si="15"/>
        <v>0</v>
      </c>
      <c r="X5" s="5">
        <f t="shared" si="16"/>
        <v>0</v>
      </c>
      <c r="Y5" s="36">
        <f t="shared" si="17"/>
        <v>0</v>
      </c>
      <c r="Z5" s="3">
        <f t="shared" si="18"/>
        <v>650.00000000000011</v>
      </c>
      <c r="AA5" s="3">
        <f t="shared" si="19"/>
        <v>780</v>
      </c>
      <c r="AB5" s="33">
        <f t="shared" si="20"/>
        <v>1.1999999999999997</v>
      </c>
      <c r="AC5" s="7">
        <f t="shared" si="21"/>
        <v>1825</v>
      </c>
      <c r="AD5" s="7">
        <f t="shared" si="22"/>
        <v>2188.9411764705883</v>
      </c>
      <c r="AE5" s="33">
        <f t="shared" si="23"/>
        <v>1.1994198227236099</v>
      </c>
      <c r="AG5" s="7">
        <f t="shared" si="24"/>
        <v>650.00000000000011</v>
      </c>
      <c r="AH5" s="7">
        <f t="shared" si="25"/>
        <v>780</v>
      </c>
      <c r="AI5" s="7">
        <f t="shared" si="26"/>
        <v>780.00000000000011</v>
      </c>
    </row>
    <row r="6" spans="1:46" x14ac:dyDescent="0.35">
      <c r="A6" s="1">
        <v>1</v>
      </c>
      <c r="B6" s="2">
        <v>44326</v>
      </c>
      <c r="C6" s="3">
        <f t="shared" si="0"/>
        <v>20</v>
      </c>
      <c r="D6" s="3">
        <v>8</v>
      </c>
      <c r="E6" s="1">
        <v>90</v>
      </c>
      <c r="F6" s="3">
        <f t="shared" si="1"/>
        <v>1.5</v>
      </c>
      <c r="G6" s="48" t="s">
        <v>40</v>
      </c>
      <c r="H6" s="9">
        <v>3</v>
      </c>
      <c r="I6" s="1">
        <v>262</v>
      </c>
      <c r="J6" s="49">
        <f t="shared" si="2"/>
        <v>6.5</v>
      </c>
      <c r="K6" s="3">
        <f t="shared" si="3"/>
        <v>975</v>
      </c>
      <c r="L6" s="3">
        <f t="shared" si="4"/>
        <v>786</v>
      </c>
      <c r="M6" s="3">
        <f t="shared" si="5"/>
        <v>189</v>
      </c>
      <c r="N6" s="6">
        <f t="shared" si="6"/>
        <v>63</v>
      </c>
      <c r="O6" s="35">
        <f t="shared" si="7"/>
        <v>-63</v>
      </c>
      <c r="P6" s="3">
        <f t="shared" si="8"/>
        <v>1072.5</v>
      </c>
      <c r="Q6" s="3">
        <f t="shared" si="9"/>
        <v>786</v>
      </c>
      <c r="R6" s="3">
        <f t="shared" si="10"/>
        <v>286.5</v>
      </c>
      <c r="S6" s="5">
        <f t="shared" si="11"/>
        <v>95.5</v>
      </c>
      <c r="T6" s="5">
        <f t="shared" si="12"/>
        <v>-95.5</v>
      </c>
      <c r="U6" s="3">
        <f t="shared" si="13"/>
        <v>1170</v>
      </c>
      <c r="V6" s="5">
        <f t="shared" si="14"/>
        <v>786</v>
      </c>
      <c r="W6" s="5">
        <f t="shared" si="15"/>
        <v>384</v>
      </c>
      <c r="X6" s="5">
        <f t="shared" si="16"/>
        <v>128</v>
      </c>
      <c r="Y6" s="36">
        <f t="shared" si="17"/>
        <v>-128</v>
      </c>
      <c r="Z6" s="3">
        <f t="shared" si="18"/>
        <v>975</v>
      </c>
      <c r="AA6" s="3">
        <f t="shared" si="19"/>
        <v>1170</v>
      </c>
      <c r="AB6" s="33">
        <f t="shared" si="20"/>
        <v>1.2</v>
      </c>
      <c r="AC6" s="7">
        <f t="shared" si="21"/>
        <v>2680</v>
      </c>
      <c r="AD6" s="7">
        <f t="shared" si="22"/>
        <v>3215.4705882352941</v>
      </c>
      <c r="AE6" s="33">
        <f t="shared" si="23"/>
        <v>1.1998024582967515</v>
      </c>
      <c r="AG6" s="7">
        <f t="shared" si="24"/>
        <v>975</v>
      </c>
      <c r="AH6" s="7">
        <f t="shared" si="25"/>
        <v>0</v>
      </c>
      <c r="AI6" s="7">
        <f t="shared" si="26"/>
        <v>1170</v>
      </c>
    </row>
    <row r="7" spans="1:46" x14ac:dyDescent="0.35">
      <c r="A7" s="1">
        <v>2</v>
      </c>
      <c r="B7" s="2">
        <v>44326</v>
      </c>
      <c r="C7" s="3">
        <f t="shared" si="0"/>
        <v>20</v>
      </c>
      <c r="D7" s="3">
        <v>8</v>
      </c>
      <c r="E7" s="1">
        <v>90</v>
      </c>
      <c r="F7" s="3">
        <f t="shared" si="1"/>
        <v>1.5</v>
      </c>
      <c r="G7" s="48" t="s">
        <v>40</v>
      </c>
      <c r="H7" s="9">
        <v>2.8235294117647061</v>
      </c>
      <c r="I7" s="1">
        <v>136</v>
      </c>
      <c r="J7" s="49">
        <f t="shared" si="2"/>
        <v>6.5</v>
      </c>
      <c r="K7" s="3">
        <f t="shared" si="3"/>
        <v>189</v>
      </c>
      <c r="L7" s="3">
        <f t="shared" si="4"/>
        <v>384</v>
      </c>
      <c r="M7" s="3">
        <f t="shared" si="5"/>
        <v>-195</v>
      </c>
      <c r="N7" s="6">
        <f t="shared" si="6"/>
        <v>-69.0625</v>
      </c>
      <c r="O7" s="35">
        <f t="shared" si="7"/>
        <v>69.0625</v>
      </c>
      <c r="P7" s="3">
        <f t="shared" si="8"/>
        <v>286.5</v>
      </c>
      <c r="Q7" s="3">
        <f t="shared" si="9"/>
        <v>384</v>
      </c>
      <c r="R7" s="3">
        <f t="shared" si="10"/>
        <v>-97.5</v>
      </c>
      <c r="S7" s="5">
        <f t="shared" si="11"/>
        <v>-34.53125</v>
      </c>
      <c r="T7" s="5">
        <f t="shared" si="12"/>
        <v>34.53125</v>
      </c>
      <c r="U7" s="3">
        <f t="shared" si="13"/>
        <v>384</v>
      </c>
      <c r="V7" s="5">
        <f t="shared" si="14"/>
        <v>384</v>
      </c>
      <c r="W7" s="5">
        <f t="shared" si="15"/>
        <v>0</v>
      </c>
      <c r="X7" s="5">
        <f t="shared" si="16"/>
        <v>0</v>
      </c>
      <c r="Y7" s="36">
        <f t="shared" si="17"/>
        <v>0</v>
      </c>
      <c r="Z7" s="3">
        <f t="shared" si="18"/>
        <v>975</v>
      </c>
      <c r="AA7" s="3">
        <f t="shared" si="19"/>
        <v>1170</v>
      </c>
      <c r="AB7" s="33">
        <f t="shared" si="20"/>
        <v>1.2</v>
      </c>
      <c r="AC7" s="7">
        <f t="shared" si="21"/>
        <v>2680</v>
      </c>
      <c r="AD7" s="7">
        <f t="shared" si="22"/>
        <v>3215.4705882352941</v>
      </c>
      <c r="AE7" s="33">
        <f t="shared" si="23"/>
        <v>1.1998024582967515</v>
      </c>
      <c r="AG7" s="7">
        <f t="shared" si="24"/>
        <v>0</v>
      </c>
      <c r="AH7" s="7">
        <f t="shared" si="25"/>
        <v>1170</v>
      </c>
      <c r="AI7" s="7">
        <f t="shared" si="26"/>
        <v>0</v>
      </c>
    </row>
    <row r="8" spans="1:46" x14ac:dyDescent="0.35">
      <c r="A8" s="1">
        <v>1</v>
      </c>
      <c r="B8" s="2">
        <v>44327</v>
      </c>
      <c r="C8" s="3">
        <f t="shared" si="0"/>
        <v>20</v>
      </c>
      <c r="D8" s="3">
        <v>8</v>
      </c>
      <c r="E8" s="1">
        <v>153</v>
      </c>
      <c r="F8" s="3">
        <f t="shared" si="1"/>
        <v>2.5499999999999998</v>
      </c>
      <c r="G8" s="48" t="s">
        <v>40</v>
      </c>
      <c r="H8" s="9">
        <v>3</v>
      </c>
      <c r="I8" s="1">
        <v>288</v>
      </c>
      <c r="J8" s="49">
        <f t="shared" si="2"/>
        <v>5.45</v>
      </c>
      <c r="K8" s="3">
        <f t="shared" si="3"/>
        <v>817.5</v>
      </c>
      <c r="L8" s="3">
        <f t="shared" si="4"/>
        <v>864</v>
      </c>
      <c r="M8" s="3">
        <f t="shared" si="5"/>
        <v>-46.5</v>
      </c>
      <c r="N8" s="6">
        <f t="shared" si="6"/>
        <v>-15.5</v>
      </c>
      <c r="O8" s="35">
        <f t="shared" si="7"/>
        <v>15.5</v>
      </c>
      <c r="P8" s="3">
        <f t="shared" si="8"/>
        <v>899.25</v>
      </c>
      <c r="Q8" s="3">
        <f t="shared" si="9"/>
        <v>864</v>
      </c>
      <c r="R8" s="3">
        <f t="shared" si="10"/>
        <v>35.25</v>
      </c>
      <c r="S8" s="5">
        <f t="shared" si="11"/>
        <v>11.75</v>
      </c>
      <c r="T8" s="5">
        <f t="shared" si="12"/>
        <v>-11.75</v>
      </c>
      <c r="U8" s="3">
        <f t="shared" si="13"/>
        <v>981</v>
      </c>
      <c r="V8" s="5">
        <f t="shared" si="14"/>
        <v>864</v>
      </c>
      <c r="W8" s="5">
        <f t="shared" si="15"/>
        <v>117</v>
      </c>
      <c r="X8" s="5">
        <f t="shared" si="16"/>
        <v>39</v>
      </c>
      <c r="Y8" s="36">
        <f t="shared" si="17"/>
        <v>-39</v>
      </c>
      <c r="Z8" s="3">
        <f t="shared" si="18"/>
        <v>817.5</v>
      </c>
      <c r="AA8" s="3">
        <f t="shared" si="19"/>
        <v>921</v>
      </c>
      <c r="AB8" s="33">
        <f t="shared" si="20"/>
        <v>1.1266055045871559</v>
      </c>
      <c r="AC8" s="7">
        <f t="shared" si="21"/>
        <v>2680</v>
      </c>
      <c r="AD8" s="7">
        <f t="shared" si="22"/>
        <v>3215.4705882352941</v>
      </c>
      <c r="AE8" s="33">
        <f t="shared" si="23"/>
        <v>1.1998024582967515</v>
      </c>
      <c r="AG8" s="7">
        <f t="shared" si="24"/>
        <v>817.5</v>
      </c>
      <c r="AH8" s="7">
        <f t="shared" si="25"/>
        <v>0</v>
      </c>
      <c r="AI8" s="7">
        <f t="shared" si="26"/>
        <v>981</v>
      </c>
    </row>
    <row r="9" spans="1:46" x14ac:dyDescent="0.35">
      <c r="A9" s="1">
        <v>2</v>
      </c>
      <c r="B9" s="2">
        <v>44327</v>
      </c>
      <c r="C9" s="3">
        <f t="shared" si="0"/>
        <v>20</v>
      </c>
      <c r="D9" s="3">
        <v>8</v>
      </c>
      <c r="E9" s="1">
        <v>153</v>
      </c>
      <c r="F9" s="3">
        <f t="shared" si="1"/>
        <v>2.5499999999999998</v>
      </c>
      <c r="G9" s="48" t="s">
        <v>40</v>
      </c>
      <c r="H9" s="9">
        <v>3</v>
      </c>
      <c r="I9" s="1">
        <v>19</v>
      </c>
      <c r="J9" s="49">
        <f t="shared" si="2"/>
        <v>5.45</v>
      </c>
      <c r="K9" s="3">
        <f t="shared" si="3"/>
        <v>-46.5</v>
      </c>
      <c r="L9" s="3">
        <f t="shared" si="4"/>
        <v>57</v>
      </c>
      <c r="M9" s="3">
        <f t="shared" si="5"/>
        <v>-103.5</v>
      </c>
      <c r="N9" s="6">
        <f t="shared" si="6"/>
        <v>-34.5</v>
      </c>
      <c r="O9" s="35">
        <f t="shared" si="7"/>
        <v>34.5</v>
      </c>
      <c r="P9" s="3">
        <f t="shared" si="8"/>
        <v>35.25</v>
      </c>
      <c r="Q9" s="3">
        <f t="shared" si="9"/>
        <v>57</v>
      </c>
      <c r="R9" s="3">
        <f t="shared" si="10"/>
        <v>-21.75</v>
      </c>
      <c r="S9" s="5">
        <f t="shared" si="11"/>
        <v>-7.25</v>
      </c>
      <c r="T9" s="5">
        <f t="shared" si="12"/>
        <v>7.25</v>
      </c>
      <c r="U9" s="3">
        <f t="shared" si="13"/>
        <v>117</v>
      </c>
      <c r="V9" s="5">
        <f t="shared" si="14"/>
        <v>57</v>
      </c>
      <c r="W9" s="5">
        <f t="shared" si="15"/>
        <v>60</v>
      </c>
      <c r="X9" s="5">
        <f t="shared" si="16"/>
        <v>20</v>
      </c>
      <c r="Y9" s="36">
        <f t="shared" si="17"/>
        <v>-20</v>
      </c>
      <c r="Z9" s="3">
        <f t="shared" si="18"/>
        <v>817.5</v>
      </c>
      <c r="AA9" s="3">
        <f t="shared" si="19"/>
        <v>921</v>
      </c>
      <c r="AB9" s="33">
        <f t="shared" si="20"/>
        <v>1.1266055045871559</v>
      </c>
      <c r="AC9" s="7">
        <f t="shared" si="21"/>
        <v>2680</v>
      </c>
      <c r="AD9" s="7">
        <f t="shared" si="22"/>
        <v>3215.4705882352941</v>
      </c>
      <c r="AE9" s="33">
        <f t="shared" si="23"/>
        <v>1.1998024582967515</v>
      </c>
      <c r="AG9" s="7">
        <f t="shared" si="24"/>
        <v>0</v>
      </c>
      <c r="AH9" s="7">
        <f t="shared" si="25"/>
        <v>921</v>
      </c>
      <c r="AI9" s="7">
        <f t="shared" si="26"/>
        <v>0</v>
      </c>
    </row>
    <row r="10" spans="1:46" x14ac:dyDescent="0.35">
      <c r="A10" s="1">
        <v>1</v>
      </c>
      <c r="B10" s="2">
        <v>44328</v>
      </c>
      <c r="C10" s="3">
        <f t="shared" si="0"/>
        <v>20</v>
      </c>
      <c r="D10" s="3">
        <v>8</v>
      </c>
      <c r="E10" s="1">
        <v>220</v>
      </c>
      <c r="F10" s="3">
        <f t="shared" si="1"/>
        <v>3.6666666666666665</v>
      </c>
      <c r="G10" s="48" t="s">
        <v>40</v>
      </c>
      <c r="H10" s="9">
        <v>3</v>
      </c>
      <c r="I10" s="1">
        <v>260</v>
      </c>
      <c r="J10" s="49">
        <f t="shared" si="2"/>
        <v>4.3333333333333339</v>
      </c>
      <c r="K10" s="3">
        <f t="shared" si="3"/>
        <v>650.00000000000011</v>
      </c>
      <c r="L10" s="3">
        <f t="shared" si="4"/>
        <v>780</v>
      </c>
      <c r="M10" s="3">
        <f t="shared" si="5"/>
        <v>-129.99999999999989</v>
      </c>
      <c r="N10" s="6">
        <f t="shared" si="6"/>
        <v>-43.333333333333293</v>
      </c>
      <c r="O10" s="35">
        <f t="shared" si="7"/>
        <v>43.333333333333293</v>
      </c>
      <c r="P10" s="3">
        <f t="shared" si="8"/>
        <v>715.00000000000011</v>
      </c>
      <c r="Q10" s="3">
        <f t="shared" si="9"/>
        <v>780</v>
      </c>
      <c r="R10" s="3">
        <f t="shared" si="10"/>
        <v>-64.999999999999886</v>
      </c>
      <c r="S10" s="5">
        <f t="shared" si="11"/>
        <v>-21.666666666666629</v>
      </c>
      <c r="T10" s="5">
        <f t="shared" si="12"/>
        <v>21.666666666666629</v>
      </c>
      <c r="U10" s="3">
        <f t="shared" si="13"/>
        <v>780.00000000000011</v>
      </c>
      <c r="V10" s="5">
        <f t="shared" si="14"/>
        <v>780</v>
      </c>
      <c r="W10" s="5">
        <f t="shared" si="15"/>
        <v>0</v>
      </c>
      <c r="X10" s="5">
        <f t="shared" si="16"/>
        <v>0</v>
      </c>
      <c r="Y10" s="36">
        <f t="shared" si="17"/>
        <v>0</v>
      </c>
      <c r="Z10" s="3">
        <f t="shared" si="18"/>
        <v>650.00000000000011</v>
      </c>
      <c r="AA10" s="3">
        <f t="shared" si="19"/>
        <v>780</v>
      </c>
      <c r="AB10" s="33">
        <f t="shared" si="20"/>
        <v>1.1999999999999997</v>
      </c>
      <c r="AC10" s="7">
        <f t="shared" si="21"/>
        <v>2680</v>
      </c>
      <c r="AD10" s="7">
        <f t="shared" si="22"/>
        <v>3215.4705882352941</v>
      </c>
      <c r="AE10" s="33">
        <f t="shared" si="23"/>
        <v>1.1998024582967515</v>
      </c>
      <c r="AG10" s="7">
        <f t="shared" si="24"/>
        <v>650.00000000000011</v>
      </c>
      <c r="AH10" s="7">
        <f t="shared" si="25"/>
        <v>780</v>
      </c>
      <c r="AI10" s="7">
        <f t="shared" si="26"/>
        <v>780.00000000000011</v>
      </c>
    </row>
    <row r="11" spans="1:46" x14ac:dyDescent="0.35">
      <c r="A11" s="1">
        <v>1</v>
      </c>
      <c r="B11" s="2">
        <v>44329</v>
      </c>
      <c r="C11" s="3">
        <f t="shared" si="0"/>
        <v>20</v>
      </c>
      <c r="D11" s="3">
        <v>8</v>
      </c>
      <c r="E11" s="1">
        <v>385</v>
      </c>
      <c r="F11" s="3">
        <f t="shared" si="1"/>
        <v>6.416666666666667</v>
      </c>
      <c r="G11" s="48" t="s">
        <v>40</v>
      </c>
      <c r="H11" s="9">
        <v>2.8235294117647061</v>
      </c>
      <c r="I11" s="1">
        <v>122</v>
      </c>
      <c r="J11" s="49">
        <f t="shared" si="2"/>
        <v>1.583333333333333</v>
      </c>
      <c r="K11" s="3">
        <f t="shared" si="3"/>
        <v>237.49999999999994</v>
      </c>
      <c r="L11" s="3">
        <f t="shared" si="4"/>
        <v>344.47058823529414</v>
      </c>
      <c r="M11" s="3">
        <f t="shared" si="5"/>
        <v>-106.9705882352942</v>
      </c>
      <c r="N11" s="6">
        <f t="shared" si="6"/>
        <v>-37.885416666666693</v>
      </c>
      <c r="O11" s="35">
        <f t="shared" si="7"/>
        <v>37.885416666666693</v>
      </c>
      <c r="P11" s="3">
        <f t="shared" si="8"/>
        <v>261.24999999999994</v>
      </c>
      <c r="Q11" s="3">
        <f t="shared" si="9"/>
        <v>344.47058823529414</v>
      </c>
      <c r="R11" s="3">
        <f t="shared" si="10"/>
        <v>-83.220588235294201</v>
      </c>
      <c r="S11" s="5">
        <f t="shared" si="11"/>
        <v>-29.473958333333361</v>
      </c>
      <c r="T11" s="5">
        <f t="shared" si="12"/>
        <v>29.473958333333361</v>
      </c>
      <c r="U11" s="3">
        <f t="shared" si="13"/>
        <v>284.99999999999994</v>
      </c>
      <c r="V11" s="5">
        <f t="shared" si="14"/>
        <v>344.47058823529414</v>
      </c>
      <c r="W11" s="5">
        <f t="shared" si="15"/>
        <v>-59.470588235294201</v>
      </c>
      <c r="X11" s="5">
        <f t="shared" si="16"/>
        <v>-21.062500000000028</v>
      </c>
      <c r="Y11" s="36">
        <f t="shared" si="17"/>
        <v>21.062500000000028</v>
      </c>
      <c r="Z11" s="3">
        <f t="shared" si="18"/>
        <v>237.49999999999994</v>
      </c>
      <c r="AA11" s="3">
        <f t="shared" si="19"/>
        <v>344.47058823529414</v>
      </c>
      <c r="AB11" s="33">
        <f t="shared" si="20"/>
        <v>1.4504024767801862</v>
      </c>
      <c r="AC11" s="7">
        <f t="shared" si="21"/>
        <v>2680</v>
      </c>
      <c r="AD11" s="7">
        <f t="shared" si="22"/>
        <v>3215.4705882352941</v>
      </c>
      <c r="AE11" s="33">
        <f t="shared" si="23"/>
        <v>1.1998024582967515</v>
      </c>
      <c r="AG11" s="7">
        <f t="shared" si="24"/>
        <v>237.49999999999994</v>
      </c>
      <c r="AH11" s="7">
        <f t="shared" si="25"/>
        <v>344.47058823529414</v>
      </c>
      <c r="AI11" s="7">
        <f t="shared" si="26"/>
        <v>284.99999999999994</v>
      </c>
    </row>
    <row r="12" spans="1:46" x14ac:dyDescent="0.35">
      <c r="A12" s="1">
        <v>1</v>
      </c>
      <c r="B12" s="2">
        <v>44333</v>
      </c>
      <c r="C12" s="3">
        <f t="shared" si="0"/>
        <v>21</v>
      </c>
      <c r="D12" s="3">
        <v>8</v>
      </c>
      <c r="E12" s="1">
        <v>358</v>
      </c>
      <c r="F12" s="3">
        <f t="shared" si="1"/>
        <v>5.9666666666666668</v>
      </c>
      <c r="G12" s="48" t="s">
        <v>40</v>
      </c>
      <c r="H12" s="9">
        <v>2.8235294117647061</v>
      </c>
      <c r="I12" s="1">
        <v>130</v>
      </c>
      <c r="J12" s="49">
        <f t="shared" si="2"/>
        <v>2.0333333333333332</v>
      </c>
      <c r="K12" s="3">
        <f t="shared" si="3"/>
        <v>305</v>
      </c>
      <c r="L12" s="3">
        <f t="shared" si="4"/>
        <v>367.05882352941177</v>
      </c>
      <c r="M12" s="3">
        <f t="shared" si="5"/>
        <v>-62.058823529411768</v>
      </c>
      <c r="N12" s="6">
        <f t="shared" si="6"/>
        <v>-21.979166666666668</v>
      </c>
      <c r="O12" s="35">
        <f t="shared" si="7"/>
        <v>21.979166666666668</v>
      </c>
      <c r="P12" s="3">
        <f t="shared" si="8"/>
        <v>335.5</v>
      </c>
      <c r="Q12" s="3">
        <f t="shared" si="9"/>
        <v>367.05882352941177</v>
      </c>
      <c r="R12" s="3">
        <f t="shared" si="10"/>
        <v>-31.558823529411768</v>
      </c>
      <c r="S12" s="5">
        <f t="shared" si="11"/>
        <v>-11.177083333333334</v>
      </c>
      <c r="T12" s="5">
        <f t="shared" si="12"/>
        <v>11.177083333333334</v>
      </c>
      <c r="U12" s="3">
        <f t="shared" si="13"/>
        <v>366</v>
      </c>
      <c r="V12" s="5">
        <f t="shared" si="14"/>
        <v>367.05882352941177</v>
      </c>
      <c r="W12" s="5">
        <f t="shared" si="15"/>
        <v>-1.058823529411768</v>
      </c>
      <c r="X12" s="5">
        <f t="shared" si="16"/>
        <v>-0.37500000000000117</v>
      </c>
      <c r="Y12" s="36">
        <f t="shared" si="17"/>
        <v>0.37500000000000117</v>
      </c>
      <c r="Z12" s="3">
        <f t="shared" si="18"/>
        <v>305</v>
      </c>
      <c r="AA12" s="3">
        <f t="shared" si="19"/>
        <v>367.05882352941177</v>
      </c>
      <c r="AB12" s="33">
        <f t="shared" si="20"/>
        <v>1.2034715525554485</v>
      </c>
      <c r="AC12" s="7">
        <f t="shared" si="21"/>
        <v>1327.5</v>
      </c>
      <c r="AD12" s="7">
        <f t="shared" si="22"/>
        <v>1436.8235294117646</v>
      </c>
      <c r="AE12" s="33">
        <f t="shared" si="23"/>
        <v>1.0823529411764705</v>
      </c>
      <c r="AG12" s="7">
        <f t="shared" si="24"/>
        <v>305</v>
      </c>
      <c r="AH12" s="7">
        <f t="shared" si="25"/>
        <v>367.05882352941177</v>
      </c>
      <c r="AI12" s="7">
        <f t="shared" si="26"/>
        <v>366</v>
      </c>
    </row>
    <row r="13" spans="1:46" x14ac:dyDescent="0.35">
      <c r="A13" s="1">
        <v>1</v>
      </c>
      <c r="B13" s="2">
        <v>44334</v>
      </c>
      <c r="C13" s="3">
        <f t="shared" si="0"/>
        <v>21</v>
      </c>
      <c r="D13" s="3">
        <v>8</v>
      </c>
      <c r="E13" s="1">
        <v>266</v>
      </c>
      <c r="F13" s="3">
        <f t="shared" si="1"/>
        <v>4.4333333333333336</v>
      </c>
      <c r="G13" s="48" t="s">
        <v>40</v>
      </c>
      <c r="H13" s="9">
        <v>3</v>
      </c>
      <c r="I13" s="1">
        <v>142</v>
      </c>
      <c r="J13" s="49">
        <f t="shared" si="2"/>
        <v>3.5666666666666664</v>
      </c>
      <c r="K13" s="3">
        <f t="shared" si="3"/>
        <v>535</v>
      </c>
      <c r="L13" s="3">
        <f t="shared" si="4"/>
        <v>426</v>
      </c>
      <c r="M13" s="3">
        <f t="shared" si="5"/>
        <v>109</v>
      </c>
      <c r="N13" s="6">
        <f t="shared" si="6"/>
        <v>36.333333333333336</v>
      </c>
      <c r="O13" s="35">
        <f t="shared" si="7"/>
        <v>-36.333333333333336</v>
      </c>
      <c r="P13" s="3">
        <f t="shared" si="8"/>
        <v>588.5</v>
      </c>
      <c r="Q13" s="3">
        <f t="shared" si="9"/>
        <v>426</v>
      </c>
      <c r="R13" s="3">
        <f t="shared" si="10"/>
        <v>162.5</v>
      </c>
      <c r="S13" s="5">
        <f t="shared" si="11"/>
        <v>54.166666666666664</v>
      </c>
      <c r="T13" s="5">
        <f t="shared" si="12"/>
        <v>-54.166666666666664</v>
      </c>
      <c r="U13" s="3">
        <f t="shared" si="13"/>
        <v>642</v>
      </c>
      <c r="V13" s="5">
        <f t="shared" si="14"/>
        <v>426</v>
      </c>
      <c r="W13" s="5">
        <f t="shared" si="15"/>
        <v>216</v>
      </c>
      <c r="X13" s="5">
        <f t="shared" si="16"/>
        <v>72</v>
      </c>
      <c r="Y13" s="36">
        <f t="shared" si="17"/>
        <v>-72</v>
      </c>
      <c r="Z13" s="3">
        <f t="shared" si="18"/>
        <v>535</v>
      </c>
      <c r="AA13" s="3">
        <f t="shared" si="19"/>
        <v>685.76470588235293</v>
      </c>
      <c r="AB13" s="33">
        <f t="shared" si="20"/>
        <v>1.2818031885651457</v>
      </c>
      <c r="AC13" s="7">
        <f t="shared" si="21"/>
        <v>1327.5</v>
      </c>
      <c r="AD13" s="7">
        <f t="shared" si="22"/>
        <v>1436.8235294117646</v>
      </c>
      <c r="AE13" s="33">
        <f t="shared" si="23"/>
        <v>1.0823529411764705</v>
      </c>
      <c r="AG13" s="7">
        <f t="shared" si="24"/>
        <v>535</v>
      </c>
      <c r="AH13" s="7">
        <f t="shared" si="25"/>
        <v>0</v>
      </c>
      <c r="AI13" s="7">
        <f t="shared" si="26"/>
        <v>642</v>
      </c>
    </row>
    <row r="14" spans="1:46" x14ac:dyDescent="0.35">
      <c r="A14" s="1">
        <v>2</v>
      </c>
      <c r="B14" s="2">
        <v>44334</v>
      </c>
      <c r="C14" s="3">
        <f t="shared" si="0"/>
        <v>21</v>
      </c>
      <c r="D14" s="3">
        <v>8</v>
      </c>
      <c r="E14" s="1">
        <v>266</v>
      </c>
      <c r="F14" s="3">
        <f t="shared" si="1"/>
        <v>4.4333333333333336</v>
      </c>
      <c r="G14" s="48" t="s">
        <v>40</v>
      </c>
      <c r="H14" s="9">
        <v>2.8235294117647061</v>
      </c>
      <c r="I14" s="1">
        <v>92</v>
      </c>
      <c r="J14" s="49">
        <f t="shared" si="2"/>
        <v>3.5666666666666664</v>
      </c>
      <c r="K14" s="3">
        <f t="shared" si="3"/>
        <v>109</v>
      </c>
      <c r="L14" s="3">
        <f t="shared" si="4"/>
        <v>259.76470588235298</v>
      </c>
      <c r="M14" s="3">
        <f t="shared" si="5"/>
        <v>-150.76470588235298</v>
      </c>
      <c r="N14" s="6">
        <f t="shared" si="6"/>
        <v>-53.395833333333343</v>
      </c>
      <c r="O14" s="35">
        <f t="shared" si="7"/>
        <v>53.395833333333343</v>
      </c>
      <c r="P14" s="3">
        <f t="shared" si="8"/>
        <v>162.5</v>
      </c>
      <c r="Q14" s="3">
        <f t="shared" si="9"/>
        <v>259.76470588235298</v>
      </c>
      <c r="R14" s="3">
        <f t="shared" si="10"/>
        <v>-97.264705882352985</v>
      </c>
      <c r="S14" s="5">
        <f t="shared" si="11"/>
        <v>-34.447916666666679</v>
      </c>
      <c r="T14" s="5">
        <f t="shared" si="12"/>
        <v>34.447916666666679</v>
      </c>
      <c r="U14" s="3">
        <f t="shared" si="13"/>
        <v>216</v>
      </c>
      <c r="V14" s="5">
        <f t="shared" si="14"/>
        <v>259.76470588235298</v>
      </c>
      <c r="W14" s="5">
        <f t="shared" si="15"/>
        <v>-43.764705882352985</v>
      </c>
      <c r="X14" s="5">
        <f t="shared" si="16"/>
        <v>-15.500000000000014</v>
      </c>
      <c r="Y14" s="36">
        <f t="shared" si="17"/>
        <v>15.500000000000014</v>
      </c>
      <c r="Z14" s="3">
        <f t="shared" si="18"/>
        <v>535</v>
      </c>
      <c r="AA14" s="3">
        <f t="shared" si="19"/>
        <v>685.76470588235293</v>
      </c>
      <c r="AB14" s="33">
        <f t="shared" si="20"/>
        <v>1.2818031885651457</v>
      </c>
      <c r="AC14" s="7">
        <f t="shared" si="21"/>
        <v>1327.5</v>
      </c>
      <c r="AD14" s="7">
        <f t="shared" si="22"/>
        <v>1436.8235294117646</v>
      </c>
      <c r="AE14" s="33">
        <f t="shared" si="23"/>
        <v>1.0823529411764705</v>
      </c>
      <c r="AG14" s="7">
        <f t="shared" si="24"/>
        <v>0</v>
      </c>
      <c r="AH14" s="7">
        <f t="shared" si="25"/>
        <v>685.76470588235293</v>
      </c>
      <c r="AI14" s="7">
        <f t="shared" si="26"/>
        <v>0</v>
      </c>
      <c r="AJ14" s="7"/>
    </row>
    <row r="15" spans="1:46" x14ac:dyDescent="0.35">
      <c r="A15" s="1">
        <v>1</v>
      </c>
      <c r="B15" s="2">
        <v>44335</v>
      </c>
      <c r="C15" s="3">
        <f t="shared" si="0"/>
        <v>21</v>
      </c>
      <c r="D15" s="3">
        <v>8</v>
      </c>
      <c r="E15" s="1">
        <v>285</v>
      </c>
      <c r="F15" s="3">
        <f t="shared" si="1"/>
        <v>4.75</v>
      </c>
      <c r="G15" s="48" t="s">
        <v>40</v>
      </c>
      <c r="H15" s="9">
        <v>2.8235294117647061</v>
      </c>
      <c r="I15" s="1">
        <v>136</v>
      </c>
      <c r="J15" s="49">
        <f t="shared" si="2"/>
        <v>3.25</v>
      </c>
      <c r="K15" s="3">
        <f t="shared" si="3"/>
        <v>487.5</v>
      </c>
      <c r="L15" s="3">
        <f t="shared" si="4"/>
        <v>384</v>
      </c>
      <c r="M15" s="3">
        <f t="shared" si="5"/>
        <v>103.5</v>
      </c>
      <c r="N15" s="6">
        <f t="shared" si="6"/>
        <v>36.65625</v>
      </c>
      <c r="O15" s="35">
        <f t="shared" si="7"/>
        <v>-36.65625</v>
      </c>
      <c r="P15" s="3">
        <f t="shared" si="8"/>
        <v>536.25</v>
      </c>
      <c r="Q15" s="3">
        <f t="shared" si="9"/>
        <v>384</v>
      </c>
      <c r="R15" s="3">
        <f t="shared" si="10"/>
        <v>152.25</v>
      </c>
      <c r="S15" s="5">
        <f t="shared" si="11"/>
        <v>53.921875</v>
      </c>
      <c r="T15" s="5">
        <f t="shared" si="12"/>
        <v>-53.921875</v>
      </c>
      <c r="U15" s="3">
        <f t="shared" si="13"/>
        <v>585</v>
      </c>
      <c r="V15" s="5">
        <f t="shared" si="14"/>
        <v>384</v>
      </c>
      <c r="W15" s="5">
        <f t="shared" si="15"/>
        <v>201</v>
      </c>
      <c r="X15" s="5">
        <f t="shared" si="16"/>
        <v>71.1875</v>
      </c>
      <c r="Y15" s="36">
        <f t="shared" si="17"/>
        <v>-71.1875</v>
      </c>
      <c r="Z15" s="3">
        <f t="shared" si="18"/>
        <v>487.5</v>
      </c>
      <c r="AA15" s="3">
        <f t="shared" si="19"/>
        <v>384</v>
      </c>
      <c r="AB15" s="33">
        <f t="shared" si="20"/>
        <v>0.78769230769230769</v>
      </c>
      <c r="AC15" s="7">
        <f t="shared" si="21"/>
        <v>1327.5</v>
      </c>
      <c r="AD15" s="7">
        <f t="shared" si="22"/>
        <v>1436.8235294117646</v>
      </c>
      <c r="AE15" s="33">
        <f t="shared" si="23"/>
        <v>1.0823529411764705</v>
      </c>
      <c r="AG15" s="7">
        <f t="shared" si="24"/>
        <v>487.5</v>
      </c>
      <c r="AH15" s="7">
        <f t="shared" si="25"/>
        <v>384</v>
      </c>
      <c r="AI15" s="7">
        <f t="shared" si="26"/>
        <v>585</v>
      </c>
      <c r="AJ15" s="7"/>
    </row>
    <row r="16" spans="1:46" x14ac:dyDescent="0.35">
      <c r="A16" s="1">
        <v>1</v>
      </c>
      <c r="B16" s="2">
        <v>44340</v>
      </c>
      <c r="C16" s="3">
        <f t="shared" si="0"/>
        <v>22</v>
      </c>
      <c r="D16" s="3">
        <v>8</v>
      </c>
      <c r="E16" s="1"/>
      <c r="F16" s="3">
        <f t="shared" si="1"/>
        <v>0</v>
      </c>
      <c r="G16" s="48" t="s">
        <v>40</v>
      </c>
      <c r="H16" s="9">
        <v>2.8235294117647061</v>
      </c>
      <c r="I16" s="1">
        <v>510</v>
      </c>
      <c r="J16" s="49">
        <f t="shared" si="2"/>
        <v>8</v>
      </c>
      <c r="K16" s="3">
        <f t="shared" si="3"/>
        <v>1200</v>
      </c>
      <c r="L16" s="3">
        <f t="shared" si="4"/>
        <v>1440</v>
      </c>
      <c r="M16" s="3">
        <f t="shared" si="5"/>
        <v>-240</v>
      </c>
      <c r="N16" s="6">
        <f t="shared" si="6"/>
        <v>-85</v>
      </c>
      <c r="O16" s="35">
        <f t="shared" si="7"/>
        <v>85</v>
      </c>
      <c r="P16" s="3">
        <f t="shared" si="8"/>
        <v>1320</v>
      </c>
      <c r="Q16" s="3">
        <f t="shared" si="9"/>
        <v>1440</v>
      </c>
      <c r="R16" s="3">
        <f t="shared" si="10"/>
        <v>-120</v>
      </c>
      <c r="S16" s="5">
        <f t="shared" si="11"/>
        <v>-42.5</v>
      </c>
      <c r="T16" s="5">
        <f t="shared" si="12"/>
        <v>42.5</v>
      </c>
      <c r="U16" s="3">
        <f t="shared" si="13"/>
        <v>1440</v>
      </c>
      <c r="V16" s="5">
        <f t="shared" si="14"/>
        <v>1440</v>
      </c>
      <c r="W16" s="5">
        <f t="shared" si="15"/>
        <v>0</v>
      </c>
      <c r="X16" s="5">
        <f t="shared" si="16"/>
        <v>0</v>
      </c>
      <c r="Y16" s="36">
        <f t="shared" si="17"/>
        <v>0</v>
      </c>
      <c r="Z16" s="3">
        <f t="shared" si="18"/>
        <v>1200</v>
      </c>
      <c r="AA16" s="3">
        <f t="shared" si="19"/>
        <v>1440</v>
      </c>
      <c r="AB16" s="33">
        <f t="shared" si="20"/>
        <v>1.2</v>
      </c>
      <c r="AC16" s="7">
        <f t="shared" si="21"/>
        <v>4260</v>
      </c>
      <c r="AD16" s="7">
        <f t="shared" si="22"/>
        <v>5113.0588235294117</v>
      </c>
      <c r="AE16" s="33">
        <f t="shared" si="23"/>
        <v>1.200248550124275</v>
      </c>
      <c r="AG16" s="7">
        <f t="shared" si="24"/>
        <v>1200</v>
      </c>
      <c r="AH16" s="7">
        <f t="shared" si="25"/>
        <v>1440</v>
      </c>
      <c r="AI16" s="7">
        <f t="shared" si="26"/>
        <v>1440</v>
      </c>
      <c r="AJ16" s="7"/>
      <c r="AO16" s="47"/>
      <c r="AP16" s="47"/>
    </row>
    <row r="17" spans="1:44" x14ac:dyDescent="0.35">
      <c r="A17" s="1">
        <v>1</v>
      </c>
      <c r="B17" s="2">
        <v>44341</v>
      </c>
      <c r="C17" s="3">
        <f t="shared" si="0"/>
        <v>22</v>
      </c>
      <c r="D17" s="3">
        <v>8</v>
      </c>
      <c r="E17" s="1">
        <v>210</v>
      </c>
      <c r="F17" s="3">
        <f t="shared" si="1"/>
        <v>3.5</v>
      </c>
      <c r="G17" s="48" t="s">
        <v>40</v>
      </c>
      <c r="H17" s="9">
        <v>3</v>
      </c>
      <c r="I17" s="1">
        <v>270</v>
      </c>
      <c r="J17" s="49">
        <f t="shared" si="2"/>
        <v>4.5</v>
      </c>
      <c r="K17" s="3">
        <f t="shared" si="3"/>
        <v>675</v>
      </c>
      <c r="L17" s="3">
        <f t="shared" si="4"/>
        <v>810</v>
      </c>
      <c r="M17" s="3">
        <f t="shared" si="5"/>
        <v>-135</v>
      </c>
      <c r="N17" s="6">
        <f t="shared" si="6"/>
        <v>-45</v>
      </c>
      <c r="O17" s="35">
        <f t="shared" si="7"/>
        <v>45</v>
      </c>
      <c r="P17" s="3">
        <f t="shared" si="8"/>
        <v>742.5</v>
      </c>
      <c r="Q17" s="3">
        <f t="shared" si="9"/>
        <v>810</v>
      </c>
      <c r="R17" s="3">
        <f t="shared" si="10"/>
        <v>-67.5</v>
      </c>
      <c r="S17" s="5">
        <f t="shared" si="11"/>
        <v>-22.5</v>
      </c>
      <c r="T17" s="5">
        <f t="shared" si="12"/>
        <v>22.5</v>
      </c>
      <c r="U17" s="3">
        <f t="shared" si="13"/>
        <v>810</v>
      </c>
      <c r="V17" s="5">
        <f t="shared" si="14"/>
        <v>810</v>
      </c>
      <c r="W17" s="5">
        <f t="shared" si="15"/>
        <v>0</v>
      </c>
      <c r="X17" s="5">
        <f t="shared" si="16"/>
        <v>0</v>
      </c>
      <c r="Y17" s="36">
        <f t="shared" si="17"/>
        <v>0</v>
      </c>
      <c r="Z17" s="3">
        <f t="shared" si="18"/>
        <v>675</v>
      </c>
      <c r="AA17" s="3">
        <f t="shared" si="19"/>
        <v>810</v>
      </c>
      <c r="AB17" s="33">
        <f t="shared" si="20"/>
        <v>1.2</v>
      </c>
      <c r="AC17" s="7">
        <f t="shared" si="21"/>
        <v>4260</v>
      </c>
      <c r="AD17" s="7">
        <f t="shared" si="22"/>
        <v>5113.0588235294117</v>
      </c>
      <c r="AE17" s="33">
        <f t="shared" si="23"/>
        <v>1.200248550124275</v>
      </c>
      <c r="AG17" s="7">
        <f t="shared" si="24"/>
        <v>675</v>
      </c>
      <c r="AH17" s="7">
        <f t="shared" si="25"/>
        <v>810</v>
      </c>
      <c r="AI17" s="7">
        <f t="shared" si="26"/>
        <v>810</v>
      </c>
      <c r="AJ17" s="7"/>
      <c r="AN17">
        <v>10</v>
      </c>
      <c r="AO17" s="47"/>
      <c r="AP17" s="47"/>
    </row>
    <row r="18" spans="1:44" x14ac:dyDescent="0.35">
      <c r="A18" s="1">
        <v>1</v>
      </c>
      <c r="B18" s="2">
        <v>44342</v>
      </c>
      <c r="C18" s="3">
        <f t="shared" si="0"/>
        <v>22</v>
      </c>
      <c r="D18" s="3">
        <v>8</v>
      </c>
      <c r="E18" s="1">
        <v>339</v>
      </c>
      <c r="F18" s="3">
        <f t="shared" si="1"/>
        <v>5.65</v>
      </c>
      <c r="G18" s="48" t="s">
        <v>40</v>
      </c>
      <c r="H18" s="9">
        <v>2.8235294117647061</v>
      </c>
      <c r="I18" s="1">
        <v>151</v>
      </c>
      <c r="J18" s="49">
        <f t="shared" si="2"/>
        <v>2.3499999999999996</v>
      </c>
      <c r="K18" s="3">
        <f t="shared" si="3"/>
        <v>352.49999999999994</v>
      </c>
      <c r="L18" s="3">
        <f t="shared" si="4"/>
        <v>426.35294117647061</v>
      </c>
      <c r="M18" s="3">
        <f t="shared" si="5"/>
        <v>-73.852941176470665</v>
      </c>
      <c r="N18" s="6">
        <f t="shared" si="6"/>
        <v>-26.156250000000025</v>
      </c>
      <c r="O18" s="35">
        <f t="shared" si="7"/>
        <v>26.156250000000025</v>
      </c>
      <c r="P18" s="3">
        <f t="shared" si="8"/>
        <v>387.74999999999994</v>
      </c>
      <c r="Q18" s="3">
        <f t="shared" si="9"/>
        <v>426.35294117647061</v>
      </c>
      <c r="R18" s="3">
        <f t="shared" si="10"/>
        <v>-38.602941176470665</v>
      </c>
      <c r="S18" s="5">
        <f t="shared" si="11"/>
        <v>-13.671875000000027</v>
      </c>
      <c r="T18" s="5">
        <f t="shared" si="12"/>
        <v>13.671875000000027</v>
      </c>
      <c r="U18" s="3">
        <f t="shared" si="13"/>
        <v>422.99999999999994</v>
      </c>
      <c r="V18" s="5">
        <f t="shared" si="14"/>
        <v>426.35294117647061</v>
      </c>
      <c r="W18" s="5">
        <f t="shared" si="15"/>
        <v>-3.3529411764706651</v>
      </c>
      <c r="X18" s="5">
        <f t="shared" si="16"/>
        <v>-1.1875000000000271</v>
      </c>
      <c r="Y18" s="36">
        <f t="shared" si="17"/>
        <v>1.1875000000000271</v>
      </c>
      <c r="Z18" s="3">
        <f t="shared" si="18"/>
        <v>352.49999999999994</v>
      </c>
      <c r="AA18" s="3">
        <f t="shared" si="19"/>
        <v>426.35294117647061</v>
      </c>
      <c r="AB18" s="33">
        <f t="shared" si="20"/>
        <v>1.2095118898623283</v>
      </c>
      <c r="AC18" s="7">
        <f t="shared" si="21"/>
        <v>4260</v>
      </c>
      <c r="AD18" s="7">
        <f t="shared" si="22"/>
        <v>5113.0588235294117</v>
      </c>
      <c r="AE18" s="33">
        <f t="shared" si="23"/>
        <v>1.200248550124275</v>
      </c>
      <c r="AG18" s="7">
        <f t="shared" si="24"/>
        <v>352.49999999999994</v>
      </c>
      <c r="AH18" s="7">
        <f t="shared" si="25"/>
        <v>426.35294117647061</v>
      </c>
      <c r="AI18" s="7">
        <f t="shared" si="26"/>
        <v>422.99999999999994</v>
      </c>
      <c r="AJ18" s="7"/>
    </row>
    <row r="19" spans="1:44" x14ac:dyDescent="0.35">
      <c r="A19" s="1">
        <v>1</v>
      </c>
      <c r="B19" s="2">
        <v>44343</v>
      </c>
      <c r="C19" s="3">
        <f t="shared" si="0"/>
        <v>22</v>
      </c>
      <c r="D19" s="3">
        <v>8</v>
      </c>
      <c r="E19" s="1">
        <v>27</v>
      </c>
      <c r="F19" s="3">
        <f t="shared" si="1"/>
        <v>0.45</v>
      </c>
      <c r="G19" s="48" t="s">
        <v>40</v>
      </c>
      <c r="H19" s="9">
        <v>2.8235294117647061</v>
      </c>
      <c r="I19" s="1">
        <v>483</v>
      </c>
      <c r="J19" s="49">
        <f t="shared" si="2"/>
        <v>7.55</v>
      </c>
      <c r="K19" s="3">
        <f t="shared" si="3"/>
        <v>1132.5</v>
      </c>
      <c r="L19" s="3">
        <f t="shared" si="4"/>
        <v>1363.7647058823529</v>
      </c>
      <c r="M19" s="3">
        <f t="shared" si="5"/>
        <v>-231.26470588235293</v>
      </c>
      <c r="N19" s="6">
        <f t="shared" si="6"/>
        <v>-81.906249999999986</v>
      </c>
      <c r="O19" s="35">
        <f t="shared" si="7"/>
        <v>81.906249999999986</v>
      </c>
      <c r="P19" s="3">
        <f t="shared" si="8"/>
        <v>1245.75</v>
      </c>
      <c r="Q19" s="3">
        <f t="shared" si="9"/>
        <v>1363.7647058823529</v>
      </c>
      <c r="R19" s="3">
        <f t="shared" si="10"/>
        <v>-118.01470588235293</v>
      </c>
      <c r="S19" s="5">
        <f t="shared" si="11"/>
        <v>-41.796874999999993</v>
      </c>
      <c r="T19" s="5">
        <f t="shared" si="12"/>
        <v>41.796874999999993</v>
      </c>
      <c r="U19" s="3">
        <f t="shared" si="13"/>
        <v>1359</v>
      </c>
      <c r="V19" s="5">
        <f t="shared" si="14"/>
        <v>1363.7647058823529</v>
      </c>
      <c r="W19" s="5">
        <f t="shared" si="15"/>
        <v>-4.7647058823529278</v>
      </c>
      <c r="X19" s="5">
        <f t="shared" si="16"/>
        <v>-1.6874999999999951</v>
      </c>
      <c r="Y19" s="36">
        <f t="shared" si="17"/>
        <v>1.6874999999999951</v>
      </c>
      <c r="Z19" s="3">
        <f t="shared" si="18"/>
        <v>1132.5</v>
      </c>
      <c r="AA19" s="3">
        <f t="shared" si="19"/>
        <v>1363.7647058823529</v>
      </c>
      <c r="AB19" s="33">
        <f t="shared" si="20"/>
        <v>1.2042072458122322</v>
      </c>
      <c r="AC19" s="7">
        <f t="shared" si="21"/>
        <v>4260</v>
      </c>
      <c r="AD19" s="7">
        <f t="shared" si="22"/>
        <v>5113.0588235294117</v>
      </c>
      <c r="AE19" s="33">
        <f t="shared" si="23"/>
        <v>1.200248550124275</v>
      </c>
      <c r="AG19" s="7">
        <f t="shared" si="24"/>
        <v>1132.5</v>
      </c>
      <c r="AH19" s="7">
        <f t="shared" si="25"/>
        <v>1363.7647058823529</v>
      </c>
      <c r="AI19" s="7">
        <f t="shared" si="26"/>
        <v>1359</v>
      </c>
      <c r="AJ19" s="7"/>
      <c r="AM19" t="s">
        <v>41</v>
      </c>
    </row>
    <row r="20" spans="1:44" x14ac:dyDescent="0.35">
      <c r="A20" s="1">
        <v>1</v>
      </c>
      <c r="B20" s="2">
        <v>44344</v>
      </c>
      <c r="C20" s="3">
        <f t="shared" si="0"/>
        <v>22</v>
      </c>
      <c r="D20" s="3">
        <v>8</v>
      </c>
      <c r="E20" s="1">
        <v>120</v>
      </c>
      <c r="F20" s="3">
        <f t="shared" si="1"/>
        <v>2</v>
      </c>
      <c r="G20" s="48" t="s">
        <v>40</v>
      </c>
      <c r="H20" s="9">
        <v>2.8235294117647061</v>
      </c>
      <c r="I20" s="1">
        <v>380</v>
      </c>
      <c r="J20" s="49">
        <f t="shared" si="2"/>
        <v>6</v>
      </c>
      <c r="K20" s="3">
        <f t="shared" si="3"/>
        <v>900</v>
      </c>
      <c r="L20" s="3">
        <f t="shared" si="4"/>
        <v>1072.9411764705883</v>
      </c>
      <c r="M20" s="3">
        <f t="shared" si="5"/>
        <v>-172.94117647058829</v>
      </c>
      <c r="N20" s="6">
        <f t="shared" si="6"/>
        <v>-61.250000000000014</v>
      </c>
      <c r="O20" s="35">
        <f t="shared" si="7"/>
        <v>61.250000000000014</v>
      </c>
      <c r="P20" s="3">
        <f t="shared" si="8"/>
        <v>990</v>
      </c>
      <c r="Q20" s="3">
        <f t="shared" si="9"/>
        <v>1072.9411764705883</v>
      </c>
      <c r="R20" s="3">
        <f t="shared" si="10"/>
        <v>-82.941176470588289</v>
      </c>
      <c r="S20" s="5">
        <f t="shared" si="11"/>
        <v>-29.375000000000018</v>
      </c>
      <c r="T20" s="5">
        <f t="shared" si="12"/>
        <v>29.375000000000018</v>
      </c>
      <c r="U20" s="3">
        <f t="shared" si="13"/>
        <v>1080</v>
      </c>
      <c r="V20" s="5">
        <f t="shared" si="14"/>
        <v>1072.9411764705883</v>
      </c>
      <c r="W20" s="5">
        <f t="shared" si="15"/>
        <v>7.0588235294117112</v>
      </c>
      <c r="X20" s="5">
        <f t="shared" si="16"/>
        <v>2.4999999999999809</v>
      </c>
      <c r="Y20" s="36">
        <f t="shared" si="17"/>
        <v>-2.4999999999999809</v>
      </c>
      <c r="Z20" s="3">
        <f t="shared" si="18"/>
        <v>900</v>
      </c>
      <c r="AA20" s="3">
        <f t="shared" si="19"/>
        <v>1072.9411764705883</v>
      </c>
      <c r="AB20" s="33">
        <f t="shared" si="20"/>
        <v>1.192156862745098</v>
      </c>
      <c r="AC20" s="7">
        <f t="shared" si="21"/>
        <v>4260</v>
      </c>
      <c r="AD20" s="7">
        <f t="shared" si="22"/>
        <v>5113.0588235294117</v>
      </c>
      <c r="AE20" s="33">
        <f t="shared" si="23"/>
        <v>1.200248550124275</v>
      </c>
      <c r="AG20" s="7">
        <f t="shared" si="24"/>
        <v>900</v>
      </c>
      <c r="AH20" s="7">
        <f t="shared" si="25"/>
        <v>1072.9411764705883</v>
      </c>
      <c r="AI20" s="7">
        <f t="shared" si="26"/>
        <v>1080</v>
      </c>
      <c r="AJ20" s="7"/>
    </row>
    <row r="21" spans="1:44" x14ac:dyDescent="0.35">
      <c r="A21" s="1">
        <v>1</v>
      </c>
      <c r="B21" s="2">
        <v>44347</v>
      </c>
      <c r="C21" s="3">
        <f t="shared" si="0"/>
        <v>23</v>
      </c>
      <c r="D21" s="3">
        <v>4</v>
      </c>
      <c r="E21" s="1"/>
      <c r="F21" s="3">
        <f t="shared" si="1"/>
        <v>0</v>
      </c>
      <c r="G21" s="48" t="s">
        <v>40</v>
      </c>
      <c r="H21" s="9">
        <v>2.8235294117647061</v>
      </c>
      <c r="I21" s="1">
        <v>255</v>
      </c>
      <c r="J21" s="49">
        <f t="shared" si="2"/>
        <v>4</v>
      </c>
      <c r="K21" s="3">
        <f t="shared" si="3"/>
        <v>600</v>
      </c>
      <c r="L21" s="3">
        <f t="shared" si="4"/>
        <v>720</v>
      </c>
      <c r="M21" s="3">
        <f t="shared" si="5"/>
        <v>-120</v>
      </c>
      <c r="N21" s="6">
        <f t="shared" si="6"/>
        <v>-42.5</v>
      </c>
      <c r="O21" s="35">
        <f t="shared" si="7"/>
        <v>42.5</v>
      </c>
      <c r="P21" s="3">
        <f t="shared" si="8"/>
        <v>660</v>
      </c>
      <c r="Q21" s="3">
        <f t="shared" si="9"/>
        <v>720</v>
      </c>
      <c r="R21" s="3">
        <f t="shared" si="10"/>
        <v>-60</v>
      </c>
      <c r="S21" s="5">
        <f t="shared" si="11"/>
        <v>-21.25</v>
      </c>
      <c r="T21" s="5">
        <f t="shared" si="12"/>
        <v>21.25</v>
      </c>
      <c r="U21" s="3">
        <f t="shared" si="13"/>
        <v>720</v>
      </c>
      <c r="V21" s="5">
        <f t="shared" si="14"/>
        <v>720</v>
      </c>
      <c r="W21" s="5">
        <f t="shared" si="15"/>
        <v>0</v>
      </c>
      <c r="X21" s="5">
        <f t="shared" si="16"/>
        <v>0</v>
      </c>
      <c r="Y21" s="36">
        <f t="shared" si="17"/>
        <v>0</v>
      </c>
      <c r="Z21" s="3">
        <f t="shared" si="18"/>
        <v>600</v>
      </c>
      <c r="AA21" s="3">
        <f t="shared" si="19"/>
        <v>720</v>
      </c>
      <c r="AB21" s="33">
        <f t="shared" si="20"/>
        <v>1.2</v>
      </c>
      <c r="AC21" s="7">
        <f t="shared" si="21"/>
        <v>600</v>
      </c>
      <c r="AD21" s="7">
        <f t="shared" si="22"/>
        <v>720</v>
      </c>
      <c r="AE21" s="33">
        <f t="shared" si="23"/>
        <v>1.2</v>
      </c>
      <c r="AG21" s="7">
        <f t="shared" si="24"/>
        <v>600</v>
      </c>
      <c r="AH21" s="7">
        <f t="shared" si="25"/>
        <v>720</v>
      </c>
      <c r="AI21" s="7">
        <f t="shared" si="26"/>
        <v>720</v>
      </c>
      <c r="AJ21" s="7"/>
    </row>
    <row r="22" spans="1:44" x14ac:dyDescent="0.35">
      <c r="A22" s="1"/>
      <c r="B22" s="37"/>
      <c r="C22" s="3"/>
      <c r="D22" s="3"/>
      <c r="E22" s="1"/>
      <c r="F22" s="3"/>
      <c r="G22" s="48"/>
      <c r="H22" s="9"/>
      <c r="I22" s="1"/>
      <c r="J22" s="49"/>
      <c r="K22" s="3"/>
      <c r="L22" s="3"/>
      <c r="M22" s="3"/>
      <c r="N22" s="6"/>
      <c r="O22" s="35"/>
      <c r="P22" s="3"/>
      <c r="Q22" s="3"/>
      <c r="R22" s="3"/>
      <c r="S22" s="5"/>
      <c r="T22" s="5"/>
      <c r="U22" s="3"/>
      <c r="V22" s="5"/>
      <c r="W22" s="5"/>
      <c r="X22" s="5"/>
      <c r="Y22" s="36"/>
      <c r="Z22" s="3"/>
      <c r="AA22" s="3"/>
      <c r="AB22" s="33"/>
      <c r="AC22" s="7"/>
      <c r="AD22" s="7"/>
      <c r="AE22" s="33"/>
      <c r="AG22" s="7">
        <f t="shared" si="24"/>
        <v>0</v>
      </c>
      <c r="AH22" s="7">
        <f t="shared" si="25"/>
        <v>0</v>
      </c>
      <c r="AI22" s="7">
        <f t="shared" si="26"/>
        <v>0</v>
      </c>
      <c r="AJ22" s="7"/>
      <c r="AR22" s="46"/>
    </row>
    <row r="23" spans="1:44" x14ac:dyDescent="0.35">
      <c r="A23" s="1"/>
      <c r="B23" s="37"/>
      <c r="C23" s="3"/>
      <c r="D23" s="3"/>
      <c r="E23" s="1"/>
      <c r="F23" s="3"/>
      <c r="G23" s="48"/>
      <c r="H23" s="9"/>
      <c r="I23" s="1"/>
      <c r="J23" s="49"/>
      <c r="K23" s="3"/>
      <c r="L23" s="3"/>
      <c r="M23" s="3"/>
      <c r="N23" s="6"/>
      <c r="O23" s="35"/>
      <c r="P23" s="3"/>
      <c r="Q23" s="3"/>
      <c r="R23" s="3"/>
      <c r="S23" s="5"/>
      <c r="T23" s="5"/>
      <c r="U23" s="3"/>
      <c r="V23" s="5"/>
      <c r="W23" s="5"/>
      <c r="X23" s="5"/>
      <c r="Y23" s="36"/>
      <c r="Z23" s="3"/>
      <c r="AA23" s="3"/>
      <c r="AB23" s="33"/>
      <c r="AC23" s="7"/>
      <c r="AD23" s="7"/>
      <c r="AE23" s="33"/>
      <c r="AG23" s="7">
        <f t="shared" si="24"/>
        <v>0</v>
      </c>
      <c r="AH23" s="7">
        <f t="shared" si="25"/>
        <v>0</v>
      </c>
      <c r="AI23" s="7">
        <f t="shared" si="26"/>
        <v>0</v>
      </c>
      <c r="AJ23" s="7"/>
      <c r="AQ23">
        <v>370</v>
      </c>
      <c r="AR23">
        <f>AQ23/60</f>
        <v>6.166666666666667</v>
      </c>
    </row>
    <row r="24" spans="1:44" x14ac:dyDescent="0.35">
      <c r="A24" s="1"/>
      <c r="B24" s="37"/>
      <c r="C24" s="3"/>
      <c r="D24" s="3"/>
      <c r="E24" s="1"/>
      <c r="F24" s="3"/>
      <c r="G24" s="48"/>
      <c r="H24" s="9"/>
      <c r="I24" s="1"/>
      <c r="J24" s="49"/>
      <c r="K24" s="3"/>
      <c r="L24" s="3"/>
      <c r="M24" s="3"/>
      <c r="N24" s="6"/>
      <c r="O24" s="35"/>
      <c r="P24" s="3"/>
      <c r="Q24" s="3"/>
      <c r="R24" s="3"/>
      <c r="S24" s="5"/>
      <c r="T24" s="5"/>
      <c r="U24" s="3"/>
      <c r="V24" s="5"/>
      <c r="W24" s="5"/>
      <c r="X24" s="5"/>
      <c r="Y24" s="36"/>
      <c r="Z24" s="3"/>
      <c r="AA24" s="3"/>
      <c r="AB24" s="33"/>
      <c r="AC24" s="7"/>
      <c r="AD24" s="7"/>
      <c r="AE24" s="33"/>
      <c r="AG24" s="7">
        <f t="shared" si="24"/>
        <v>0</v>
      </c>
      <c r="AH24" s="7">
        <f t="shared" si="25"/>
        <v>0</v>
      </c>
      <c r="AI24" s="7">
        <f t="shared" si="26"/>
        <v>0</v>
      </c>
      <c r="AJ24" s="7"/>
    </row>
    <row r="25" spans="1:44" x14ac:dyDescent="0.35">
      <c r="A25" s="1"/>
      <c r="B25" s="37"/>
      <c r="C25" s="3"/>
      <c r="D25" s="3"/>
      <c r="E25" s="1"/>
      <c r="F25" s="3"/>
      <c r="G25" s="48"/>
      <c r="H25" s="9"/>
      <c r="I25" s="1"/>
      <c r="J25" s="49"/>
      <c r="K25" s="3"/>
      <c r="L25" s="3"/>
      <c r="M25" s="3"/>
      <c r="N25" s="6"/>
      <c r="O25" s="35"/>
      <c r="P25" s="3"/>
      <c r="Q25" s="3"/>
      <c r="R25" s="3"/>
      <c r="S25" s="5"/>
      <c r="T25" s="5"/>
      <c r="U25" s="3"/>
      <c r="V25" s="5"/>
      <c r="W25" s="5"/>
      <c r="X25" s="5"/>
      <c r="Y25" s="36"/>
      <c r="Z25" s="3"/>
      <c r="AA25" s="3"/>
      <c r="AB25" s="33"/>
      <c r="AC25" s="7"/>
      <c r="AD25" s="7"/>
      <c r="AE25" s="33"/>
      <c r="AG25" s="7">
        <f t="shared" si="24"/>
        <v>0</v>
      </c>
      <c r="AH25" s="7">
        <f t="shared" si="25"/>
        <v>0</v>
      </c>
      <c r="AI25" s="7">
        <f t="shared" si="26"/>
        <v>0</v>
      </c>
      <c r="AJ25" s="7"/>
    </row>
    <row r="26" spans="1:44" x14ac:dyDescent="0.35">
      <c r="A26" s="1"/>
      <c r="B26" s="37"/>
      <c r="C26" s="3"/>
      <c r="D26" s="3"/>
      <c r="E26" s="1"/>
      <c r="F26" s="3"/>
      <c r="G26" s="48"/>
      <c r="H26" s="9"/>
      <c r="I26" s="1"/>
      <c r="J26" s="49"/>
      <c r="K26" s="3"/>
      <c r="L26" s="3"/>
      <c r="M26" s="3"/>
      <c r="N26" s="6"/>
      <c r="O26" s="35"/>
      <c r="P26" s="3"/>
      <c r="Q26" s="3"/>
      <c r="R26" s="3"/>
      <c r="S26" s="5"/>
      <c r="T26" s="5"/>
      <c r="U26" s="3"/>
      <c r="V26" s="5"/>
      <c r="W26" s="5"/>
      <c r="X26" s="5"/>
      <c r="Y26" s="36"/>
      <c r="Z26" s="3"/>
      <c r="AA26" s="3"/>
      <c r="AB26" s="33"/>
      <c r="AC26" s="7"/>
      <c r="AD26" s="7"/>
      <c r="AE26" s="33"/>
      <c r="AG26" s="7">
        <v>0</v>
      </c>
      <c r="AH26" s="7">
        <v>0</v>
      </c>
      <c r="AI26" s="7">
        <v>0</v>
      </c>
      <c r="AJ26" s="7"/>
      <c r="AO26">
        <v>6526</v>
      </c>
      <c r="AP26">
        <v>5255</v>
      </c>
      <c r="AQ26">
        <f>AO26/AP26</f>
        <v>1.2418648905803997</v>
      </c>
    </row>
    <row r="27" spans="1:44" x14ac:dyDescent="0.35">
      <c r="A27" s="1"/>
      <c r="B27" s="37"/>
      <c r="C27" s="3"/>
      <c r="D27" s="3"/>
      <c r="E27" s="1"/>
      <c r="F27" s="3"/>
      <c r="G27" s="48"/>
      <c r="H27" s="9"/>
      <c r="I27" s="1"/>
      <c r="J27" s="49"/>
      <c r="K27" s="3"/>
      <c r="L27" s="3"/>
      <c r="M27" s="3"/>
      <c r="N27" s="6"/>
      <c r="O27" s="35"/>
      <c r="P27" s="3"/>
      <c r="Q27" s="3"/>
      <c r="R27" s="3"/>
      <c r="S27" s="5"/>
      <c r="T27" s="5"/>
      <c r="U27" s="3"/>
      <c r="V27" s="5"/>
      <c r="W27" s="5"/>
      <c r="X27" s="5"/>
      <c r="Y27" s="36"/>
      <c r="Z27" s="3"/>
      <c r="AA27" s="3"/>
      <c r="AB27" s="33"/>
      <c r="AC27" s="7"/>
      <c r="AD27" s="7"/>
      <c r="AE27" s="33"/>
      <c r="AG27" s="7">
        <v>0</v>
      </c>
      <c r="AH27" s="7">
        <v>0</v>
      </c>
      <c r="AI27" s="7">
        <v>0</v>
      </c>
      <c r="AJ27" s="7"/>
      <c r="AO27">
        <f>AA15</f>
        <v>384</v>
      </c>
      <c r="AP27">
        <f>Z15</f>
        <v>487.5</v>
      </c>
    </row>
    <row r="28" spans="1:44" x14ac:dyDescent="0.35">
      <c r="A28" s="1"/>
      <c r="B28" s="37"/>
      <c r="C28" s="3"/>
      <c r="D28" s="3"/>
      <c r="E28" s="1"/>
      <c r="F28" s="3"/>
      <c r="G28" s="48"/>
      <c r="H28" s="9"/>
      <c r="I28" s="1"/>
      <c r="J28" s="49"/>
      <c r="K28" s="3"/>
      <c r="L28" s="3"/>
      <c r="M28" s="3"/>
      <c r="N28" s="6"/>
      <c r="O28" s="35"/>
      <c r="P28" s="3"/>
      <c r="Q28" s="3"/>
      <c r="R28" s="3"/>
      <c r="S28" s="5"/>
      <c r="T28" s="5"/>
      <c r="U28" s="3"/>
      <c r="V28" s="5"/>
      <c r="W28" s="5"/>
      <c r="X28" s="5"/>
      <c r="Y28" s="36"/>
      <c r="Z28" s="3"/>
      <c r="AA28" s="3"/>
      <c r="AB28" s="33"/>
      <c r="AC28" s="7"/>
      <c r="AD28" s="7"/>
      <c r="AE28" s="33"/>
      <c r="AG28" s="7">
        <v>0</v>
      </c>
      <c r="AH28" s="7">
        <v>0</v>
      </c>
      <c r="AI28" s="7">
        <v>0</v>
      </c>
      <c r="AJ28" s="7"/>
      <c r="AO28">
        <f>SUM(AO26:AO27)</f>
        <v>6910</v>
      </c>
      <c r="AP28">
        <f>SUM(AP26:AP27)</f>
        <v>5742.5</v>
      </c>
      <c r="AQ28">
        <f>AO28/AP28</f>
        <v>1.2033086634740966</v>
      </c>
    </row>
    <row r="29" spans="1:44" x14ac:dyDescent="0.35">
      <c r="A29" s="1"/>
      <c r="B29" s="37"/>
      <c r="C29" s="3"/>
      <c r="D29" s="3"/>
      <c r="E29" s="1"/>
      <c r="F29" s="3"/>
      <c r="G29" s="48"/>
      <c r="H29" s="9"/>
      <c r="I29" s="1"/>
      <c r="J29" s="49"/>
      <c r="K29" s="3"/>
      <c r="L29" s="3"/>
      <c r="M29" s="3"/>
      <c r="N29" s="6"/>
      <c r="O29" s="35"/>
      <c r="P29" s="3"/>
      <c r="Q29" s="3"/>
      <c r="R29" s="3"/>
      <c r="S29" s="5"/>
      <c r="T29" s="5"/>
      <c r="U29" s="3"/>
      <c r="V29" s="5"/>
      <c r="W29" s="5"/>
      <c r="X29" s="5"/>
      <c r="Y29" s="36"/>
      <c r="Z29" s="3"/>
      <c r="AA29" s="3"/>
      <c r="AB29" s="33"/>
      <c r="AC29" s="7"/>
      <c r="AD29" s="7"/>
      <c r="AE29" s="33"/>
      <c r="AG29" s="7">
        <v>0</v>
      </c>
      <c r="AH29" s="7">
        <v>0</v>
      </c>
      <c r="AI29" s="7">
        <v>0</v>
      </c>
      <c r="AJ29" s="7"/>
    </row>
    <row r="30" spans="1:44" x14ac:dyDescent="0.35">
      <c r="A30" s="1"/>
      <c r="B30" s="37"/>
      <c r="C30" s="3"/>
      <c r="D30" s="3"/>
      <c r="E30" s="1"/>
      <c r="F30" s="3"/>
      <c r="G30" s="48"/>
      <c r="H30" s="9"/>
      <c r="I30" s="1"/>
      <c r="J30" s="49"/>
      <c r="K30" s="3"/>
      <c r="L30" s="3"/>
      <c r="M30" s="3"/>
      <c r="N30" s="6"/>
      <c r="O30" s="35"/>
      <c r="P30" s="3"/>
      <c r="Q30" s="3"/>
      <c r="R30" s="3"/>
      <c r="S30" s="5"/>
      <c r="T30" s="5"/>
      <c r="U30" s="3"/>
      <c r="V30" s="5"/>
      <c r="W30" s="5"/>
      <c r="X30" s="5"/>
      <c r="Y30" s="36"/>
      <c r="Z30" s="3"/>
      <c r="AA30" s="3"/>
      <c r="AB30" s="33"/>
      <c r="AC30" s="7"/>
      <c r="AD30" s="7"/>
      <c r="AE30" s="33"/>
      <c r="AG30" s="7">
        <v>0</v>
      </c>
      <c r="AH30" s="7">
        <v>0</v>
      </c>
      <c r="AI30" s="7">
        <v>0</v>
      </c>
      <c r="AJ30" s="7"/>
    </row>
    <row r="31" spans="1:44" x14ac:dyDescent="0.35">
      <c r="A31" s="1"/>
      <c r="B31" s="37"/>
      <c r="C31" s="3"/>
      <c r="D31" s="3"/>
      <c r="E31" s="1"/>
      <c r="F31" s="3"/>
      <c r="G31" s="48"/>
      <c r="H31" s="9"/>
      <c r="I31" s="1"/>
      <c r="J31" s="49"/>
      <c r="K31" s="3"/>
      <c r="L31" s="3"/>
      <c r="M31" s="3"/>
      <c r="N31" s="6"/>
      <c r="O31" s="35"/>
      <c r="P31" s="3"/>
      <c r="Q31" s="3"/>
      <c r="R31" s="3"/>
      <c r="S31" s="5"/>
      <c r="T31" s="5"/>
      <c r="U31" s="3"/>
      <c r="V31" s="5"/>
      <c r="W31" s="5"/>
      <c r="X31" s="5"/>
      <c r="Y31" s="36"/>
      <c r="Z31" s="3"/>
      <c r="AA31" s="3"/>
      <c r="AB31" s="33"/>
      <c r="AC31" s="7"/>
      <c r="AD31" s="7"/>
      <c r="AE31" s="33"/>
      <c r="AG31" s="7">
        <v>0</v>
      </c>
      <c r="AH31" s="7">
        <v>0</v>
      </c>
      <c r="AI31" s="7">
        <v>0</v>
      </c>
      <c r="AJ31" s="7"/>
    </row>
    <row r="32" spans="1:44" x14ac:dyDescent="0.35">
      <c r="A32" s="1"/>
      <c r="B32" s="37"/>
      <c r="C32" s="3"/>
      <c r="D32" s="3"/>
      <c r="E32" s="1"/>
      <c r="F32" s="3"/>
      <c r="G32" s="48"/>
      <c r="H32" s="9"/>
      <c r="I32" s="1"/>
      <c r="J32" s="49"/>
      <c r="K32" s="3"/>
      <c r="L32" s="3"/>
      <c r="M32" s="3"/>
      <c r="N32" s="6"/>
      <c r="O32" s="35"/>
      <c r="P32" s="3"/>
      <c r="Q32" s="3"/>
      <c r="R32" s="3"/>
      <c r="S32" s="5"/>
      <c r="T32" s="5"/>
      <c r="U32" s="3"/>
      <c r="V32" s="5"/>
      <c r="W32" s="5"/>
      <c r="X32" s="5"/>
      <c r="Y32" s="36"/>
      <c r="Z32" s="3"/>
      <c r="AA32" s="3"/>
      <c r="AB32" s="33"/>
      <c r="AC32" s="7"/>
      <c r="AD32" s="7"/>
      <c r="AE32" s="33"/>
      <c r="AG32" s="7">
        <v>0</v>
      </c>
      <c r="AH32" s="7">
        <v>0</v>
      </c>
      <c r="AI32" s="7">
        <v>0</v>
      </c>
      <c r="AJ32" s="7"/>
    </row>
    <row r="33" spans="1:36" x14ac:dyDescent="0.35">
      <c r="A33" s="1"/>
      <c r="B33" s="37"/>
      <c r="C33" s="3"/>
      <c r="D33" s="3"/>
      <c r="E33" s="1"/>
      <c r="F33" s="3"/>
      <c r="G33" s="48"/>
      <c r="H33" s="9"/>
      <c r="I33" s="1"/>
      <c r="J33" s="49"/>
      <c r="K33" s="3"/>
      <c r="L33" s="3"/>
      <c r="M33" s="3"/>
      <c r="N33" s="6"/>
      <c r="O33" s="35"/>
      <c r="P33" s="3"/>
      <c r="Q33" s="3"/>
      <c r="R33" s="3"/>
      <c r="S33" s="5"/>
      <c r="T33" s="5"/>
      <c r="U33" s="3"/>
      <c r="V33" s="5"/>
      <c r="W33" s="5"/>
      <c r="X33" s="5"/>
      <c r="Y33" s="36"/>
      <c r="Z33" s="3"/>
      <c r="AA33" s="3"/>
      <c r="AB33" s="33"/>
      <c r="AC33" s="7"/>
      <c r="AD33" s="7"/>
      <c r="AE33" s="33"/>
      <c r="AG33" s="7">
        <v>0</v>
      </c>
      <c r="AH33" s="7">
        <v>0</v>
      </c>
      <c r="AI33" s="7">
        <v>0</v>
      </c>
      <c r="AJ33" s="7"/>
    </row>
    <row r="34" spans="1:36" x14ac:dyDescent="0.35">
      <c r="A34" s="1"/>
      <c r="B34" s="37"/>
      <c r="C34" s="3"/>
      <c r="D34" s="3"/>
      <c r="E34" s="1"/>
      <c r="F34" s="3"/>
      <c r="G34" s="48"/>
      <c r="H34" s="9"/>
      <c r="I34" s="1"/>
      <c r="J34" s="49"/>
      <c r="K34" s="3"/>
      <c r="L34" s="3"/>
      <c r="M34" s="3"/>
      <c r="N34" s="6"/>
      <c r="O34" s="35"/>
      <c r="P34" s="3"/>
      <c r="Q34" s="3"/>
      <c r="R34" s="3"/>
      <c r="S34" s="5"/>
      <c r="T34" s="5"/>
      <c r="U34" s="3"/>
      <c r="V34" s="5"/>
      <c r="W34" s="5"/>
      <c r="X34" s="5"/>
      <c r="Y34" s="36"/>
      <c r="Z34" s="3"/>
      <c r="AA34" s="3"/>
      <c r="AB34" s="33"/>
      <c r="AC34" s="7"/>
      <c r="AD34" s="7"/>
      <c r="AE34" s="33"/>
      <c r="AG34" s="7">
        <v>0</v>
      </c>
      <c r="AH34" s="7">
        <v>0</v>
      </c>
      <c r="AI34" s="7">
        <v>0</v>
      </c>
      <c r="AJ34" s="7"/>
    </row>
    <row r="35" spans="1:36" x14ac:dyDescent="0.35">
      <c r="A35" s="1"/>
      <c r="B35" s="37"/>
      <c r="C35" s="3"/>
      <c r="D35" s="3"/>
      <c r="E35" s="1"/>
      <c r="F35" s="3"/>
      <c r="G35" s="48"/>
      <c r="H35" s="9"/>
      <c r="I35" s="1"/>
      <c r="J35" s="49"/>
      <c r="K35" s="3"/>
      <c r="L35" s="3"/>
      <c r="M35" s="3"/>
      <c r="N35" s="6"/>
      <c r="O35" s="35"/>
      <c r="P35" s="3"/>
      <c r="Q35" s="3"/>
      <c r="R35" s="3"/>
      <c r="S35" s="5"/>
      <c r="T35" s="5"/>
      <c r="U35" s="3"/>
      <c r="V35" s="5"/>
      <c r="W35" s="5"/>
      <c r="X35" s="5"/>
      <c r="Y35" s="36"/>
      <c r="Z35" s="3"/>
      <c r="AA35" s="3"/>
      <c r="AB35" s="33"/>
      <c r="AC35" s="7"/>
      <c r="AD35" s="7"/>
      <c r="AE35" s="33"/>
      <c r="AG35" s="7">
        <v>0</v>
      </c>
      <c r="AH35" s="7">
        <v>0</v>
      </c>
      <c r="AI35" s="7">
        <v>0</v>
      </c>
      <c r="AJ35" s="7"/>
    </row>
    <row r="36" spans="1:36" x14ac:dyDescent="0.35">
      <c r="A36" s="1"/>
      <c r="B36" s="37"/>
      <c r="C36" s="3"/>
      <c r="D36" s="3"/>
      <c r="E36" s="1"/>
      <c r="F36" s="3"/>
      <c r="G36" s="48"/>
      <c r="H36" s="9"/>
      <c r="I36" s="1"/>
      <c r="J36" s="49"/>
      <c r="K36" s="3"/>
      <c r="L36" s="3"/>
      <c r="M36" s="3"/>
      <c r="N36" s="6"/>
      <c r="O36" s="35"/>
      <c r="P36" s="3"/>
      <c r="Q36" s="3"/>
      <c r="R36" s="3"/>
      <c r="S36" s="5"/>
      <c r="T36" s="5"/>
      <c r="U36" s="3"/>
      <c r="V36" s="5"/>
      <c r="W36" s="5"/>
      <c r="X36" s="5"/>
      <c r="Y36" s="36"/>
      <c r="Z36" s="3"/>
      <c r="AA36" s="3"/>
      <c r="AB36" s="33"/>
      <c r="AC36" s="7"/>
      <c r="AD36" s="7"/>
      <c r="AE36" s="33"/>
      <c r="AG36" s="7">
        <v>0</v>
      </c>
      <c r="AH36" s="7">
        <v>0</v>
      </c>
      <c r="AI36" s="7">
        <v>0</v>
      </c>
      <c r="AJ36" s="7"/>
    </row>
    <row r="37" spans="1:36" x14ac:dyDescent="0.35">
      <c r="A37" s="1"/>
      <c r="B37" s="37"/>
      <c r="C37" s="3"/>
      <c r="D37" s="3"/>
      <c r="E37" s="1"/>
      <c r="F37" s="3"/>
      <c r="G37" s="48"/>
      <c r="H37" s="9"/>
      <c r="I37" s="1"/>
      <c r="J37" s="49"/>
      <c r="K37" s="3"/>
      <c r="L37" s="3"/>
      <c r="M37" s="3"/>
      <c r="N37" s="6"/>
      <c r="O37" s="35"/>
      <c r="P37" s="3"/>
      <c r="Q37" s="3"/>
      <c r="R37" s="3"/>
      <c r="S37" s="5"/>
      <c r="T37" s="5"/>
      <c r="U37" s="3"/>
      <c r="V37" s="5"/>
      <c r="W37" s="5"/>
      <c r="X37" s="5"/>
      <c r="Y37" s="36"/>
      <c r="Z37" s="3"/>
      <c r="AA37" s="3"/>
      <c r="AB37" s="33"/>
      <c r="AC37" s="7"/>
      <c r="AD37" s="7"/>
      <c r="AE37" s="33"/>
      <c r="AG37" s="7">
        <v>0</v>
      </c>
      <c r="AH37" s="7">
        <v>0</v>
      </c>
      <c r="AI37" s="7">
        <v>0</v>
      </c>
      <c r="AJ37" s="7"/>
    </row>
    <row r="38" spans="1:36" x14ac:dyDescent="0.35">
      <c r="A38" s="1"/>
      <c r="B38" s="37"/>
      <c r="C38" s="3"/>
      <c r="D38" s="3"/>
      <c r="E38" s="1"/>
      <c r="F38" s="3"/>
      <c r="G38" s="48"/>
      <c r="H38" s="9"/>
      <c r="I38" s="1"/>
      <c r="J38" s="49"/>
      <c r="K38" s="3"/>
      <c r="L38" s="3"/>
      <c r="M38" s="3"/>
      <c r="N38" s="6"/>
      <c r="O38" s="35"/>
      <c r="P38" s="3"/>
      <c r="Q38" s="3"/>
      <c r="R38" s="3"/>
      <c r="S38" s="5"/>
      <c r="T38" s="5"/>
      <c r="U38" s="3"/>
      <c r="V38" s="5"/>
      <c r="W38" s="5"/>
      <c r="X38" s="5"/>
      <c r="Y38" s="36"/>
      <c r="Z38" s="3"/>
      <c r="AA38" s="3"/>
      <c r="AB38" s="33"/>
      <c r="AC38" s="7"/>
      <c r="AD38" s="7"/>
      <c r="AE38" s="33"/>
      <c r="AG38" s="7">
        <v>0</v>
      </c>
      <c r="AH38" s="7">
        <v>0</v>
      </c>
      <c r="AI38" s="7">
        <v>0</v>
      </c>
      <c r="AJ38" s="7"/>
    </row>
    <row r="39" spans="1:36" x14ac:dyDescent="0.35">
      <c r="A39" s="1"/>
      <c r="B39" s="37"/>
      <c r="C39" s="3"/>
      <c r="D39" s="3"/>
      <c r="E39" s="1"/>
      <c r="F39" s="3"/>
      <c r="G39" s="48"/>
      <c r="H39" s="9"/>
      <c r="I39" s="1"/>
      <c r="J39" s="49"/>
      <c r="K39" s="3"/>
      <c r="L39" s="3"/>
      <c r="M39" s="3"/>
      <c r="N39" s="6"/>
      <c r="O39" s="35"/>
      <c r="P39" s="3"/>
      <c r="Q39" s="3"/>
      <c r="R39" s="3"/>
      <c r="S39" s="5"/>
      <c r="T39" s="5"/>
      <c r="U39" s="3"/>
      <c r="V39" s="5"/>
      <c r="W39" s="5"/>
      <c r="X39" s="5"/>
      <c r="Y39" s="36"/>
      <c r="Z39" s="3"/>
      <c r="AA39" s="3"/>
      <c r="AB39" s="33"/>
      <c r="AC39" s="7"/>
      <c r="AD39" s="7"/>
      <c r="AE39" s="33"/>
      <c r="AG39" s="7">
        <v>0</v>
      </c>
      <c r="AH39" s="7">
        <v>0</v>
      </c>
      <c r="AI39" s="7">
        <v>0</v>
      </c>
      <c r="AJ39" s="7"/>
    </row>
    <row r="40" spans="1:36" x14ac:dyDescent="0.35">
      <c r="A40" s="1"/>
      <c r="B40" s="37"/>
      <c r="C40" s="3"/>
      <c r="D40" s="3"/>
      <c r="E40" s="1"/>
      <c r="F40" s="3"/>
      <c r="G40" s="48"/>
      <c r="H40" s="9"/>
      <c r="I40" s="1"/>
      <c r="J40" s="49"/>
      <c r="K40" s="3"/>
      <c r="L40" s="3"/>
      <c r="M40" s="3"/>
      <c r="N40" s="6"/>
      <c r="O40" s="35"/>
      <c r="P40" s="3"/>
      <c r="Q40" s="3"/>
      <c r="R40" s="3"/>
      <c r="S40" s="5"/>
      <c r="T40" s="5"/>
      <c r="U40" s="3"/>
      <c r="V40" s="5"/>
      <c r="W40" s="5"/>
      <c r="X40" s="5"/>
      <c r="Y40" s="36"/>
      <c r="Z40" s="3"/>
      <c r="AA40" s="3"/>
      <c r="AB40" s="33"/>
      <c r="AC40" s="7"/>
      <c r="AD40" s="7"/>
      <c r="AE40" s="33"/>
      <c r="AG40" s="7">
        <v>0</v>
      </c>
      <c r="AH40" s="7">
        <v>0</v>
      </c>
      <c r="AI40" s="7">
        <v>0</v>
      </c>
      <c r="AJ40" s="7"/>
    </row>
    <row r="41" spans="1:36" x14ac:dyDescent="0.35">
      <c r="A41" s="1"/>
      <c r="B41" s="37"/>
      <c r="C41" s="3"/>
      <c r="D41" s="3"/>
      <c r="E41" s="1"/>
      <c r="F41" s="3"/>
      <c r="G41" s="48"/>
      <c r="H41" s="9"/>
      <c r="I41" s="1"/>
      <c r="J41" s="49"/>
      <c r="K41" s="3"/>
      <c r="L41" s="3"/>
      <c r="M41" s="3"/>
      <c r="N41" s="6"/>
      <c r="O41" s="35"/>
      <c r="P41" s="3"/>
      <c r="Q41" s="3"/>
      <c r="R41" s="3"/>
      <c r="S41" s="5"/>
      <c r="T41" s="5"/>
      <c r="U41" s="3"/>
      <c r="V41" s="5"/>
      <c r="W41" s="5"/>
      <c r="X41" s="5"/>
      <c r="Y41" s="36"/>
      <c r="Z41" s="3"/>
      <c r="AA41" s="3"/>
      <c r="AB41" s="33"/>
      <c r="AC41" s="7"/>
      <c r="AD41" s="7"/>
      <c r="AE41" s="33"/>
      <c r="AG41" s="7">
        <v>0</v>
      </c>
      <c r="AH41" s="7">
        <v>0</v>
      </c>
      <c r="AI41" s="7">
        <v>0</v>
      </c>
      <c r="AJ41" s="7"/>
    </row>
    <row r="42" spans="1:36" x14ac:dyDescent="0.35">
      <c r="A42" s="1"/>
      <c r="B42" s="37"/>
      <c r="C42" s="3"/>
      <c r="D42" s="3"/>
      <c r="E42" s="1"/>
      <c r="F42" s="3"/>
      <c r="G42" s="48"/>
      <c r="H42" s="9"/>
      <c r="I42" s="1"/>
      <c r="J42" s="49"/>
      <c r="K42" s="3"/>
      <c r="L42" s="3"/>
      <c r="M42" s="3"/>
      <c r="N42" s="6"/>
      <c r="O42" s="35"/>
      <c r="P42" s="3"/>
      <c r="Q42" s="3"/>
      <c r="R42" s="3"/>
      <c r="S42" s="5"/>
      <c r="T42" s="5"/>
      <c r="U42" s="3"/>
      <c r="V42" s="5"/>
      <c r="W42" s="5"/>
      <c r="X42" s="5"/>
      <c r="Y42" s="36"/>
      <c r="Z42" s="3"/>
      <c r="AA42" s="3"/>
      <c r="AB42" s="33"/>
      <c r="AC42" s="7"/>
      <c r="AD42" s="7"/>
      <c r="AE42" s="33"/>
      <c r="AG42" s="7">
        <v>0</v>
      </c>
      <c r="AH42" s="7">
        <v>0</v>
      </c>
      <c r="AI42" s="7">
        <v>0</v>
      </c>
      <c r="AJ42" s="7"/>
    </row>
    <row r="43" spans="1:36" x14ac:dyDescent="0.35">
      <c r="A43" s="1"/>
      <c r="B43" s="37"/>
      <c r="C43" s="3"/>
      <c r="D43" s="3"/>
      <c r="E43" s="1"/>
      <c r="F43" s="3"/>
      <c r="G43" s="48"/>
      <c r="H43" s="9"/>
      <c r="I43" s="1"/>
      <c r="J43" s="49"/>
      <c r="K43" s="3"/>
      <c r="L43" s="3"/>
      <c r="M43" s="3"/>
      <c r="N43" s="6"/>
      <c r="O43" s="35"/>
      <c r="P43" s="3"/>
      <c r="Q43" s="3"/>
      <c r="R43" s="3"/>
      <c r="S43" s="5"/>
      <c r="T43" s="5"/>
      <c r="U43" s="3"/>
      <c r="V43" s="5"/>
      <c r="W43" s="5"/>
      <c r="X43" s="5"/>
      <c r="Y43" s="36"/>
      <c r="Z43" s="3"/>
      <c r="AA43" s="3"/>
      <c r="AB43" s="33"/>
      <c r="AC43" s="7"/>
      <c r="AD43" s="7"/>
      <c r="AE43" s="33"/>
      <c r="AG43" s="7">
        <v>0</v>
      </c>
      <c r="AH43" s="7">
        <v>0</v>
      </c>
      <c r="AI43" s="7">
        <v>0</v>
      </c>
      <c r="AJ43" s="7"/>
    </row>
    <row r="44" spans="1:36" x14ac:dyDescent="0.35">
      <c r="A44" s="1"/>
      <c r="B44" s="37"/>
      <c r="C44" s="3"/>
      <c r="D44" s="3"/>
      <c r="E44" s="1"/>
      <c r="F44" s="3"/>
      <c r="G44" s="48"/>
      <c r="H44" s="9"/>
      <c r="I44" s="1"/>
      <c r="J44" s="49"/>
      <c r="K44" s="3"/>
      <c r="L44" s="3"/>
      <c r="M44" s="3"/>
      <c r="N44" s="6"/>
      <c r="O44" s="35"/>
      <c r="P44" s="3"/>
      <c r="Q44" s="3"/>
      <c r="R44" s="3"/>
      <c r="S44" s="5"/>
      <c r="T44" s="5"/>
      <c r="U44" s="3"/>
      <c r="V44" s="5"/>
      <c r="W44" s="5"/>
      <c r="X44" s="5"/>
      <c r="Y44" s="36"/>
      <c r="Z44" s="3"/>
      <c r="AA44" s="3"/>
      <c r="AB44" s="33"/>
      <c r="AC44" s="7"/>
      <c r="AD44" s="7"/>
      <c r="AE44" s="33"/>
      <c r="AG44" s="7">
        <v>0</v>
      </c>
      <c r="AH44" s="7">
        <v>0</v>
      </c>
      <c r="AI44" s="7">
        <v>0</v>
      </c>
      <c r="AJ44" s="7"/>
    </row>
    <row r="45" spans="1:36" x14ac:dyDescent="0.35">
      <c r="A45" s="1"/>
      <c r="B45" s="37"/>
      <c r="C45" s="3"/>
      <c r="D45" s="3"/>
      <c r="E45" s="1"/>
      <c r="F45" s="3"/>
      <c r="G45" s="48"/>
      <c r="H45" s="9"/>
      <c r="I45" s="1"/>
      <c r="J45" s="49"/>
      <c r="K45" s="3"/>
      <c r="L45" s="3"/>
      <c r="M45" s="3"/>
      <c r="N45" s="6"/>
      <c r="O45" s="35"/>
      <c r="P45" s="3"/>
      <c r="Q45" s="3"/>
      <c r="R45" s="3"/>
      <c r="S45" s="5"/>
      <c r="T45" s="5"/>
      <c r="U45" s="3"/>
      <c r="V45" s="5"/>
      <c r="W45" s="5"/>
      <c r="X45" s="5"/>
      <c r="Y45" s="36"/>
      <c r="Z45" s="3"/>
      <c r="AA45" s="3"/>
      <c r="AB45" s="33"/>
      <c r="AC45" s="7"/>
      <c r="AD45" s="7"/>
      <c r="AE45" s="33"/>
      <c r="AG45" s="7"/>
      <c r="AH45" s="7"/>
      <c r="AI45" s="7"/>
      <c r="AJ45" s="7"/>
    </row>
    <row r="46" spans="1:36" x14ac:dyDescent="0.35">
      <c r="A46" s="1"/>
      <c r="B46" s="37"/>
      <c r="C46" s="3"/>
      <c r="D46" s="3"/>
      <c r="E46" s="1"/>
      <c r="F46" s="3"/>
      <c r="G46" s="48"/>
      <c r="H46" s="9"/>
      <c r="I46" s="1"/>
      <c r="J46" s="49"/>
      <c r="K46" s="3"/>
      <c r="L46" s="3"/>
      <c r="M46" s="3"/>
      <c r="N46" s="6"/>
      <c r="O46" s="35"/>
      <c r="P46" s="3"/>
      <c r="Q46" s="3"/>
      <c r="R46" s="3"/>
      <c r="S46" s="5"/>
      <c r="T46" s="5"/>
      <c r="U46" s="3"/>
      <c r="V46" s="5"/>
      <c r="W46" s="5"/>
      <c r="X46" s="5"/>
      <c r="Y46" s="36"/>
      <c r="Z46" s="3"/>
      <c r="AA46" s="3"/>
      <c r="AB46" s="33"/>
      <c r="AC46" s="7"/>
      <c r="AD46" s="7"/>
      <c r="AE46" s="33"/>
      <c r="AG46" s="7">
        <f t="shared" ref="AG46:AG68" si="27">IF(A46=1,Z46,0)</f>
        <v>0</v>
      </c>
      <c r="AH46" s="7">
        <f t="shared" ref="AH46:AH68" si="28">IF(B46&lt;&gt;B47,AA46,0)</f>
        <v>0</v>
      </c>
      <c r="AI46" s="7">
        <f t="shared" ref="AI46:AI68" si="29">IF(A46=1,U46,0)</f>
        <v>0</v>
      </c>
      <c r="AJ46" s="7">
        <f t="shared" ref="AJ46:AJ68" si="30">SUM(AI:AI)</f>
        <v>12831</v>
      </c>
    </row>
    <row r="47" spans="1:36" x14ac:dyDescent="0.35">
      <c r="AG47" s="7">
        <f t="shared" si="27"/>
        <v>0</v>
      </c>
      <c r="AH47" s="7">
        <f t="shared" si="28"/>
        <v>0</v>
      </c>
      <c r="AI47" s="7">
        <f t="shared" si="29"/>
        <v>0</v>
      </c>
      <c r="AJ47" s="7">
        <f t="shared" si="30"/>
        <v>12831</v>
      </c>
    </row>
    <row r="48" spans="1:36" x14ac:dyDescent="0.35">
      <c r="AG48" s="7">
        <f t="shared" si="27"/>
        <v>0</v>
      </c>
      <c r="AH48" s="7">
        <f t="shared" si="28"/>
        <v>0</v>
      </c>
      <c r="AI48" s="7">
        <f t="shared" si="29"/>
        <v>0</v>
      </c>
      <c r="AJ48" s="7">
        <f t="shared" si="30"/>
        <v>12831</v>
      </c>
    </row>
    <row r="49" spans="33:36" x14ac:dyDescent="0.35">
      <c r="AG49" s="7">
        <f t="shared" si="27"/>
        <v>0</v>
      </c>
      <c r="AH49" s="7">
        <f t="shared" si="28"/>
        <v>0</v>
      </c>
      <c r="AI49" s="7">
        <f t="shared" si="29"/>
        <v>0</v>
      </c>
      <c r="AJ49" s="7">
        <f t="shared" si="30"/>
        <v>12831</v>
      </c>
    </row>
    <row r="50" spans="33:36" x14ac:dyDescent="0.35">
      <c r="AG50" s="7">
        <f t="shared" si="27"/>
        <v>0</v>
      </c>
      <c r="AH50" s="7">
        <f t="shared" si="28"/>
        <v>0</v>
      </c>
      <c r="AI50" s="7">
        <f t="shared" si="29"/>
        <v>0</v>
      </c>
      <c r="AJ50" s="7">
        <f t="shared" si="30"/>
        <v>12831</v>
      </c>
    </row>
    <row r="51" spans="33:36" x14ac:dyDescent="0.35">
      <c r="AG51" s="7">
        <f t="shared" si="27"/>
        <v>0</v>
      </c>
      <c r="AH51" s="7">
        <f t="shared" si="28"/>
        <v>0</v>
      </c>
      <c r="AI51" s="7">
        <f t="shared" si="29"/>
        <v>0</v>
      </c>
      <c r="AJ51" s="7">
        <f t="shared" si="30"/>
        <v>12831</v>
      </c>
    </row>
    <row r="52" spans="33:36" x14ac:dyDescent="0.35">
      <c r="AG52" s="7">
        <f t="shared" si="27"/>
        <v>0</v>
      </c>
      <c r="AH52" s="7">
        <f t="shared" si="28"/>
        <v>0</v>
      </c>
      <c r="AI52" s="7">
        <f t="shared" si="29"/>
        <v>0</v>
      </c>
      <c r="AJ52" s="7">
        <f t="shared" si="30"/>
        <v>12831</v>
      </c>
    </row>
    <row r="53" spans="33:36" x14ac:dyDescent="0.35">
      <c r="AG53" s="7">
        <f t="shared" si="27"/>
        <v>0</v>
      </c>
      <c r="AH53" s="7">
        <f t="shared" si="28"/>
        <v>0</v>
      </c>
      <c r="AI53" s="7">
        <f t="shared" si="29"/>
        <v>0</v>
      </c>
      <c r="AJ53" s="7">
        <f t="shared" si="30"/>
        <v>12831</v>
      </c>
    </row>
    <row r="54" spans="33:36" x14ac:dyDescent="0.35">
      <c r="AG54" s="7">
        <f t="shared" si="27"/>
        <v>0</v>
      </c>
      <c r="AH54" s="7">
        <f t="shared" si="28"/>
        <v>0</v>
      </c>
      <c r="AI54" s="7">
        <f t="shared" si="29"/>
        <v>0</v>
      </c>
      <c r="AJ54" s="7">
        <f t="shared" si="30"/>
        <v>12831</v>
      </c>
    </row>
    <row r="55" spans="33:36" x14ac:dyDescent="0.35">
      <c r="AG55" s="7">
        <f t="shared" si="27"/>
        <v>0</v>
      </c>
      <c r="AH55" s="7">
        <f t="shared" si="28"/>
        <v>0</v>
      </c>
      <c r="AI55" s="7">
        <f t="shared" si="29"/>
        <v>0</v>
      </c>
      <c r="AJ55" s="7">
        <f t="shared" si="30"/>
        <v>12831</v>
      </c>
    </row>
    <row r="56" spans="33:36" x14ac:dyDescent="0.35">
      <c r="AG56" s="7">
        <f t="shared" si="27"/>
        <v>0</v>
      </c>
      <c r="AH56" s="7">
        <f t="shared" si="28"/>
        <v>0</v>
      </c>
      <c r="AI56" s="7">
        <f t="shared" si="29"/>
        <v>0</v>
      </c>
      <c r="AJ56" s="7">
        <f t="shared" si="30"/>
        <v>12831</v>
      </c>
    </row>
    <row r="57" spans="33:36" x14ac:dyDescent="0.35">
      <c r="AG57" s="7">
        <f t="shared" si="27"/>
        <v>0</v>
      </c>
      <c r="AH57" s="7">
        <f t="shared" si="28"/>
        <v>0</v>
      </c>
      <c r="AI57" s="7">
        <f t="shared" si="29"/>
        <v>0</v>
      </c>
      <c r="AJ57" s="7">
        <f t="shared" si="30"/>
        <v>12831</v>
      </c>
    </row>
    <row r="58" spans="33:36" x14ac:dyDescent="0.35">
      <c r="AG58" s="7">
        <f t="shared" si="27"/>
        <v>0</v>
      </c>
      <c r="AH58" s="7">
        <f t="shared" si="28"/>
        <v>0</v>
      </c>
      <c r="AI58" s="7">
        <f t="shared" si="29"/>
        <v>0</v>
      </c>
      <c r="AJ58" s="7">
        <f t="shared" si="30"/>
        <v>12831</v>
      </c>
    </row>
    <row r="59" spans="33:36" x14ac:dyDescent="0.35">
      <c r="AG59" s="7">
        <f t="shared" si="27"/>
        <v>0</v>
      </c>
      <c r="AH59" s="7">
        <f t="shared" si="28"/>
        <v>0</v>
      </c>
      <c r="AI59" s="7">
        <f t="shared" si="29"/>
        <v>0</v>
      </c>
      <c r="AJ59" s="7">
        <f t="shared" si="30"/>
        <v>12831</v>
      </c>
    </row>
    <row r="60" spans="33:36" x14ac:dyDescent="0.35">
      <c r="AG60" s="7">
        <f t="shared" si="27"/>
        <v>0</v>
      </c>
      <c r="AH60" s="7">
        <f t="shared" si="28"/>
        <v>0</v>
      </c>
      <c r="AI60" s="7">
        <f t="shared" si="29"/>
        <v>0</v>
      </c>
      <c r="AJ60" s="7">
        <f t="shared" si="30"/>
        <v>12831</v>
      </c>
    </row>
    <row r="61" spans="33:36" x14ac:dyDescent="0.35">
      <c r="AG61" s="7">
        <f t="shared" si="27"/>
        <v>0</v>
      </c>
      <c r="AH61" s="7">
        <f t="shared" si="28"/>
        <v>0</v>
      </c>
      <c r="AI61" s="7">
        <f t="shared" si="29"/>
        <v>0</v>
      </c>
      <c r="AJ61" s="7">
        <f t="shared" si="30"/>
        <v>12831</v>
      </c>
    </row>
    <row r="62" spans="33:36" x14ac:dyDescent="0.35">
      <c r="AG62" s="7">
        <f t="shared" si="27"/>
        <v>0</v>
      </c>
      <c r="AH62" s="7">
        <f t="shared" si="28"/>
        <v>0</v>
      </c>
      <c r="AI62" s="7">
        <f t="shared" si="29"/>
        <v>0</v>
      </c>
      <c r="AJ62" s="7">
        <f t="shared" si="30"/>
        <v>12831</v>
      </c>
    </row>
    <row r="63" spans="33:36" x14ac:dyDescent="0.35">
      <c r="AG63" s="7">
        <f t="shared" si="27"/>
        <v>0</v>
      </c>
      <c r="AH63" s="7">
        <f t="shared" si="28"/>
        <v>0</v>
      </c>
      <c r="AI63" s="7">
        <f t="shared" si="29"/>
        <v>0</v>
      </c>
      <c r="AJ63" s="7">
        <f t="shared" si="30"/>
        <v>12831</v>
      </c>
    </row>
    <row r="64" spans="33:36" x14ac:dyDescent="0.35">
      <c r="AG64" s="7">
        <f t="shared" si="27"/>
        <v>0</v>
      </c>
      <c r="AH64" s="7">
        <f t="shared" si="28"/>
        <v>0</v>
      </c>
      <c r="AI64" s="7">
        <f t="shared" si="29"/>
        <v>0</v>
      </c>
      <c r="AJ64" s="7">
        <f t="shared" si="30"/>
        <v>12831</v>
      </c>
    </row>
    <row r="65" spans="33:36" x14ac:dyDescent="0.35">
      <c r="AG65" s="7">
        <f t="shared" si="27"/>
        <v>0</v>
      </c>
      <c r="AH65" s="7">
        <f t="shared" si="28"/>
        <v>0</v>
      </c>
      <c r="AI65" s="7">
        <f t="shared" si="29"/>
        <v>0</v>
      </c>
      <c r="AJ65" s="7">
        <f t="shared" si="30"/>
        <v>12831</v>
      </c>
    </row>
    <row r="66" spans="33:36" x14ac:dyDescent="0.35">
      <c r="AG66" s="7">
        <f t="shared" si="27"/>
        <v>0</v>
      </c>
      <c r="AH66" s="7">
        <f t="shared" si="28"/>
        <v>0</v>
      </c>
      <c r="AI66" s="7">
        <f t="shared" si="29"/>
        <v>0</v>
      </c>
      <c r="AJ66" s="7">
        <f t="shared" si="30"/>
        <v>12831</v>
      </c>
    </row>
    <row r="67" spans="33:36" x14ac:dyDescent="0.35">
      <c r="AG67" s="7">
        <f t="shared" si="27"/>
        <v>0</v>
      </c>
      <c r="AH67" s="7">
        <f t="shared" si="28"/>
        <v>0</v>
      </c>
      <c r="AI67" s="7">
        <f t="shared" si="29"/>
        <v>0</v>
      </c>
      <c r="AJ67" s="7">
        <f t="shared" si="30"/>
        <v>12831</v>
      </c>
    </row>
    <row r="68" spans="33:36" x14ac:dyDescent="0.35">
      <c r="AG68" s="7">
        <f t="shared" si="27"/>
        <v>0</v>
      </c>
      <c r="AH68" s="7">
        <f t="shared" si="28"/>
        <v>0</v>
      </c>
      <c r="AI68" s="7">
        <f t="shared" si="29"/>
        <v>0</v>
      </c>
      <c r="AJ68" s="7">
        <f t="shared" si="30"/>
        <v>12831</v>
      </c>
    </row>
  </sheetData>
  <conditionalFormatting sqref="AE1:AF1">
    <cfRule type="expression" dxfId="10" priority="5">
      <formula>"$AE$2&lt;&gt;$AE$3"</formula>
    </cfRule>
    <cfRule type="expression" priority="6">
      <formula>$AE$2&lt;&gt;$AE$3</formula>
    </cfRule>
  </conditionalFormatting>
  <conditionalFormatting sqref="AE2:AE21">
    <cfRule type="expression" dxfId="9" priority="3">
      <formula>"$AE$2&lt;&gt;$AE$3"</formula>
    </cfRule>
    <cfRule type="expression" priority="4">
      <formula>$AE$2&lt;&gt;$AE$3</formula>
    </cfRule>
  </conditionalFormatting>
  <conditionalFormatting sqref="AE22:AE46">
    <cfRule type="expression" dxfId="8" priority="1">
      <formula>"$AE$2&lt;&gt;$AE$3"</formula>
    </cfRule>
    <cfRule type="expression" priority="2">
      <formula>$AE$2&lt;&gt;$AE$3</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8"/>
  <sheetViews>
    <sheetView topLeftCell="AF4" workbookViewId="0">
      <selection activeCell="AM8" sqref="AM8:AQ23"/>
    </sheetView>
  </sheetViews>
  <sheetFormatPr defaultColWidth="9.1796875" defaultRowHeight="14.5" x14ac:dyDescent="0.35"/>
  <cols>
    <col min="2" max="2" width="9.7265625" bestFit="1" customWidth="1"/>
    <col min="10" max="10" width="14.26953125" customWidth="1"/>
    <col min="11" max="11" width="19.54296875" hidden="1" customWidth="1"/>
    <col min="12" max="12" width="25.26953125" hidden="1" customWidth="1"/>
    <col min="13" max="13" width="15.81640625" hidden="1" customWidth="1"/>
    <col min="14" max="14" width="1.1796875" hidden="1" customWidth="1"/>
    <col min="15" max="15" width="9.1796875" customWidth="1"/>
    <col min="16" max="16" width="12.7265625" hidden="1" customWidth="1"/>
    <col min="17" max="24" width="9.54296875" hidden="1" customWidth="1"/>
    <col min="25" max="25" width="9.54296875" customWidth="1"/>
    <col min="26" max="28" width="9.1796875" customWidth="1"/>
    <col min="29" max="30" width="12.54296875" hidden="1" customWidth="1"/>
    <col min="31" max="31" width="12.54296875" customWidth="1"/>
    <col min="32" max="32" width="3.54296875" bestFit="1" customWidth="1"/>
    <col min="33" max="36" width="9.1796875" hidden="1" customWidth="1"/>
    <col min="37" max="37" width="9.1796875" bestFit="1" customWidth="1"/>
    <col min="39" max="39" width="18.7265625" customWidth="1"/>
    <col min="44" max="44" width="11.54296875" customWidth="1"/>
  </cols>
  <sheetData>
    <row r="1" spans="1:46" ht="70.5" customHeight="1" x14ac:dyDescent="0.35">
      <c r="A1" s="38" t="s">
        <v>0</v>
      </c>
      <c r="B1" s="39" t="s">
        <v>1</v>
      </c>
      <c r="C1" s="40" t="s">
        <v>2</v>
      </c>
      <c r="D1" s="40" t="s">
        <v>3</v>
      </c>
      <c r="E1" s="40" t="s">
        <v>4</v>
      </c>
      <c r="F1" s="40" t="s">
        <v>5</v>
      </c>
      <c r="G1" s="40" t="s">
        <v>6</v>
      </c>
      <c r="H1" s="40" t="s">
        <v>7</v>
      </c>
      <c r="I1" s="40" t="s">
        <v>8</v>
      </c>
      <c r="J1" s="40" t="s">
        <v>9</v>
      </c>
      <c r="K1" s="41" t="s">
        <v>10</v>
      </c>
      <c r="L1" s="41" t="s">
        <v>11</v>
      </c>
      <c r="M1" s="41" t="s">
        <v>12</v>
      </c>
      <c r="N1" s="41" t="s">
        <v>13</v>
      </c>
      <c r="O1" s="42" t="s">
        <v>13</v>
      </c>
      <c r="P1" s="41" t="s">
        <v>14</v>
      </c>
      <c r="Q1" s="41" t="s">
        <v>15</v>
      </c>
      <c r="R1" s="41" t="s">
        <v>12</v>
      </c>
      <c r="S1" s="41" t="s">
        <v>16</v>
      </c>
      <c r="T1" s="43" t="s">
        <v>16</v>
      </c>
      <c r="U1" s="41" t="s">
        <v>17</v>
      </c>
      <c r="V1" s="41" t="s">
        <v>18</v>
      </c>
      <c r="W1" s="41" t="s">
        <v>12</v>
      </c>
      <c r="X1" s="41" t="s">
        <v>19</v>
      </c>
      <c r="Y1" s="44" t="s">
        <v>20</v>
      </c>
      <c r="Z1" s="40" t="s">
        <v>21</v>
      </c>
      <c r="AA1" s="40" t="s">
        <v>22</v>
      </c>
      <c r="AB1" s="45" t="s">
        <v>23</v>
      </c>
      <c r="AC1" s="45" t="s">
        <v>24</v>
      </c>
      <c r="AD1" s="45" t="s">
        <v>25</v>
      </c>
      <c r="AE1" s="45" t="s">
        <v>26</v>
      </c>
      <c r="AF1" s="34" t="s">
        <v>27</v>
      </c>
      <c r="AG1" s="26" t="s">
        <v>28</v>
      </c>
      <c r="AH1" s="26" t="s">
        <v>29</v>
      </c>
      <c r="AI1" s="26" t="s">
        <v>30</v>
      </c>
      <c r="AJ1" s="27" t="s">
        <v>31</v>
      </c>
      <c r="AK1" s="4" t="s">
        <v>32</v>
      </c>
      <c r="AL1" s="4" t="s">
        <v>33</v>
      </c>
      <c r="AM1" s="4" t="s">
        <v>34</v>
      </c>
      <c r="AN1" s="4" t="s">
        <v>35</v>
      </c>
      <c r="AO1" s="4" t="s">
        <v>36</v>
      </c>
      <c r="AP1" s="24" t="s">
        <v>37</v>
      </c>
      <c r="AR1" s="10" t="s">
        <v>38</v>
      </c>
      <c r="AS1" s="10" t="s">
        <v>7</v>
      </c>
      <c r="AT1" s="10" t="s">
        <v>39</v>
      </c>
    </row>
    <row r="2" spans="1:46" x14ac:dyDescent="0.35">
      <c r="A2" s="1">
        <v>1</v>
      </c>
      <c r="B2" s="2">
        <v>44348</v>
      </c>
      <c r="C2" s="3">
        <f t="shared" ref="C2:C23" si="0">WEEKNUM(B2)</f>
        <v>23</v>
      </c>
      <c r="D2" s="3">
        <v>8</v>
      </c>
      <c r="E2" s="1">
        <v>377</v>
      </c>
      <c r="F2" s="3">
        <f t="shared" ref="F2:F23" si="1">E2/60</f>
        <v>6.2833333333333332</v>
      </c>
      <c r="G2" s="48" t="s">
        <v>40</v>
      </c>
      <c r="H2" s="12">
        <v>2.8235294117647061</v>
      </c>
      <c r="I2" s="1">
        <v>109</v>
      </c>
      <c r="J2" s="49">
        <f t="shared" ref="J2:J23" si="2">D2-F2</f>
        <v>1.7166666666666668</v>
      </c>
      <c r="K2" s="3">
        <f t="shared" ref="K2:K23" si="3">IF(A2&gt;1,M1,(J2*150))</f>
        <v>257.5</v>
      </c>
      <c r="L2" s="3">
        <f t="shared" ref="L2:L23" si="4">H2*I2</f>
        <v>307.76470588235298</v>
      </c>
      <c r="M2" s="3">
        <f t="shared" ref="M2:M23" si="5">K2-L2</f>
        <v>-50.264705882352985</v>
      </c>
      <c r="N2" s="6">
        <f t="shared" ref="N2:N23" si="6">M2/H2</f>
        <v>-17.802083333333346</v>
      </c>
      <c r="O2" s="35">
        <f t="shared" ref="O2:O23" si="7">-N2</f>
        <v>17.802083333333346</v>
      </c>
      <c r="P2" s="3">
        <f t="shared" ref="P2:P23" si="8">IF(A2&gt;1,R1,(J2*165))</f>
        <v>283.25</v>
      </c>
      <c r="Q2" s="3">
        <f t="shared" ref="Q2:Q23" si="9">H2*I2</f>
        <v>307.76470588235298</v>
      </c>
      <c r="R2" s="3">
        <f t="shared" ref="R2:R23" si="10">P2-Q2</f>
        <v>-24.514705882352985</v>
      </c>
      <c r="S2" s="5">
        <f t="shared" ref="S2:S23" si="11">R2/H2</f>
        <v>-8.6822916666666821</v>
      </c>
      <c r="T2" s="5">
        <f t="shared" ref="T2:T23" si="12">-S2</f>
        <v>8.6822916666666821</v>
      </c>
      <c r="U2" s="3">
        <f t="shared" ref="U2:U23" si="13">IF(A2&gt;1,W1,(J2*180))</f>
        <v>309</v>
      </c>
      <c r="V2" s="5">
        <f t="shared" ref="V2:V23" si="14">H2*I2</f>
        <v>307.76470588235298</v>
      </c>
      <c r="W2" s="5">
        <f t="shared" ref="W2:W23" si="15">U2-V2</f>
        <v>1.2352941176470154</v>
      </c>
      <c r="X2" s="5">
        <f t="shared" ref="X2:X23" si="16">W2/H2</f>
        <v>0.43749999999998457</v>
      </c>
      <c r="Y2" s="36">
        <f t="shared" ref="Y2:Y23" si="17">-X2</f>
        <v>-0.43749999999998457</v>
      </c>
      <c r="Z2" s="3">
        <f t="shared" ref="Z2:Z23" si="18">(J2*150)</f>
        <v>257.5</v>
      </c>
      <c r="AA2" s="3">
        <f t="shared" ref="AA2:AA23" si="19">SUMIFS($Q:$Q,$B:$B,$B2)</f>
        <v>307.76470588235298</v>
      </c>
      <c r="AB2" s="33">
        <f t="shared" ref="AB2:AB23" si="20">IFERROR(AA2/Z2,"NA")</f>
        <v>1.1952027412906912</v>
      </c>
      <c r="AC2" s="7">
        <f t="shared" ref="AC2:AC23" si="21">SUMIFS($AG:$AG,$C:$C,$C2)</f>
        <v>257.5</v>
      </c>
      <c r="AD2" s="7">
        <f t="shared" ref="AD2:AD23" si="22">SUMIFS($AH:$AH,$C:$C,$C2)</f>
        <v>307.76470588235298</v>
      </c>
      <c r="AE2" s="33">
        <f t="shared" ref="AE2:AE23" si="23">IFERROR(AD2/AC2,"NA")</f>
        <v>1.1952027412906912</v>
      </c>
      <c r="AG2" s="7">
        <f>IF(A2=1,Z2,0)</f>
        <v>257.5</v>
      </c>
      <c r="AH2" s="7">
        <f>IF(B2&lt;&gt;B3,AA2,0)</f>
        <v>307.76470588235298</v>
      </c>
      <c r="AI2" s="7">
        <f>IF(A2=1,U2,0)</f>
        <v>309</v>
      </c>
      <c r="AJ2" s="7">
        <f>SUM(AI:AI)</f>
        <v>12345</v>
      </c>
      <c r="AK2" s="8">
        <f>SUM(AG:AG)</f>
        <v>10287.5</v>
      </c>
      <c r="AL2" s="8">
        <f>SUM(AH:AH)</f>
        <v>10344.957983193275</v>
      </c>
      <c r="AM2" s="23">
        <f>AL2/AK2</f>
        <v>1.0055852231536597</v>
      </c>
      <c r="AN2" s="8">
        <f>AL2-AJ2</f>
        <v>-2000.0420168067249</v>
      </c>
      <c r="AO2" s="9">
        <f>AN2/AP2</f>
        <v>-666.68067226890832</v>
      </c>
      <c r="AP2" s="12">
        <v>3</v>
      </c>
      <c r="AR2" s="11">
        <v>400</v>
      </c>
      <c r="AS2" s="12">
        <v>1200</v>
      </c>
      <c r="AT2" s="12">
        <f>AS2/AR2</f>
        <v>3</v>
      </c>
    </row>
    <row r="3" spans="1:46" x14ac:dyDescent="0.35">
      <c r="A3" s="1">
        <v>1</v>
      </c>
      <c r="B3" s="2">
        <v>44354</v>
      </c>
      <c r="C3" s="3">
        <f t="shared" si="0"/>
        <v>24</v>
      </c>
      <c r="D3" s="3">
        <v>8</v>
      </c>
      <c r="E3" s="1">
        <v>410</v>
      </c>
      <c r="F3" s="3">
        <f t="shared" si="1"/>
        <v>6.833333333333333</v>
      </c>
      <c r="G3" s="48" t="s">
        <v>40</v>
      </c>
      <c r="H3" s="12">
        <v>2.8235294117647061</v>
      </c>
      <c r="I3" s="1">
        <v>50</v>
      </c>
      <c r="J3" s="49">
        <f t="shared" si="2"/>
        <v>1.166666666666667</v>
      </c>
      <c r="K3" s="3">
        <f t="shared" si="3"/>
        <v>175.00000000000006</v>
      </c>
      <c r="L3" s="3">
        <f t="shared" si="4"/>
        <v>141.1764705882353</v>
      </c>
      <c r="M3" s="3">
        <f t="shared" si="5"/>
        <v>33.823529411764753</v>
      </c>
      <c r="N3" s="6">
        <f t="shared" si="6"/>
        <v>11.979166666666682</v>
      </c>
      <c r="O3" s="35">
        <f t="shared" si="7"/>
        <v>-11.979166666666682</v>
      </c>
      <c r="P3" s="3">
        <f t="shared" si="8"/>
        <v>192.50000000000006</v>
      </c>
      <c r="Q3" s="3">
        <f t="shared" si="9"/>
        <v>141.1764705882353</v>
      </c>
      <c r="R3" s="3">
        <f t="shared" si="10"/>
        <v>51.323529411764753</v>
      </c>
      <c r="S3" s="5">
        <f t="shared" si="11"/>
        <v>18.17708333333335</v>
      </c>
      <c r="T3" s="5">
        <f t="shared" si="12"/>
        <v>-18.17708333333335</v>
      </c>
      <c r="U3" s="3">
        <f t="shared" si="13"/>
        <v>210.00000000000006</v>
      </c>
      <c r="V3" s="5">
        <f t="shared" si="14"/>
        <v>141.1764705882353</v>
      </c>
      <c r="W3" s="5">
        <f t="shared" si="15"/>
        <v>68.823529411764753</v>
      </c>
      <c r="X3" s="5">
        <f t="shared" si="16"/>
        <v>24.375000000000014</v>
      </c>
      <c r="Y3" s="36">
        <f t="shared" si="17"/>
        <v>-24.375000000000014</v>
      </c>
      <c r="Z3" s="3">
        <f t="shared" si="18"/>
        <v>175.00000000000006</v>
      </c>
      <c r="AA3" s="3">
        <f t="shared" si="19"/>
        <v>141.1764705882353</v>
      </c>
      <c r="AB3" s="33">
        <f t="shared" si="20"/>
        <v>0.80672268907563005</v>
      </c>
      <c r="AC3" s="7">
        <f t="shared" si="21"/>
        <v>2900</v>
      </c>
      <c r="AD3" s="7">
        <f t="shared" si="22"/>
        <v>3093.6302521008402</v>
      </c>
      <c r="AE3" s="33">
        <f t="shared" si="23"/>
        <v>1.0667690524485656</v>
      </c>
      <c r="AG3" s="7">
        <f t="shared" ref="AG3:AG25" si="24">IF(A3=1,Z3,0)</f>
        <v>175.00000000000006</v>
      </c>
      <c r="AH3" s="7">
        <f t="shared" ref="AH3:AH25" si="25">IF(B3&lt;&gt;B4,AA3,0)</f>
        <v>141.1764705882353</v>
      </c>
      <c r="AI3" s="7">
        <f t="shared" ref="AI3:AI25" si="26">IF(A3=1,U3,0)</f>
        <v>210.00000000000006</v>
      </c>
    </row>
    <row r="4" spans="1:46" x14ac:dyDescent="0.35">
      <c r="A4" s="1">
        <v>1</v>
      </c>
      <c r="B4" s="2">
        <v>44355</v>
      </c>
      <c r="C4" s="3">
        <f t="shared" si="0"/>
        <v>24</v>
      </c>
      <c r="D4" s="3">
        <v>8</v>
      </c>
      <c r="E4" s="1">
        <v>167</v>
      </c>
      <c r="F4" s="3">
        <f t="shared" si="1"/>
        <v>2.7833333333333332</v>
      </c>
      <c r="G4" s="48" t="s">
        <v>40</v>
      </c>
      <c r="H4" s="12">
        <v>3</v>
      </c>
      <c r="I4" s="1">
        <v>30</v>
      </c>
      <c r="J4" s="49">
        <f t="shared" si="2"/>
        <v>5.2166666666666668</v>
      </c>
      <c r="K4" s="3">
        <f t="shared" si="3"/>
        <v>782.5</v>
      </c>
      <c r="L4" s="3">
        <f t="shared" si="4"/>
        <v>90</v>
      </c>
      <c r="M4" s="3">
        <f t="shared" si="5"/>
        <v>692.5</v>
      </c>
      <c r="N4" s="6">
        <f t="shared" si="6"/>
        <v>230.83333333333334</v>
      </c>
      <c r="O4" s="35">
        <f t="shared" si="7"/>
        <v>-230.83333333333334</v>
      </c>
      <c r="P4" s="3">
        <f t="shared" si="8"/>
        <v>860.75</v>
      </c>
      <c r="Q4" s="3">
        <f t="shared" si="9"/>
        <v>90</v>
      </c>
      <c r="R4" s="3">
        <f t="shared" si="10"/>
        <v>770.75</v>
      </c>
      <c r="S4" s="5">
        <f t="shared" si="11"/>
        <v>256.91666666666669</v>
      </c>
      <c r="T4" s="5">
        <f t="shared" si="12"/>
        <v>-256.91666666666669</v>
      </c>
      <c r="U4" s="3">
        <f t="shared" si="13"/>
        <v>939</v>
      </c>
      <c r="V4" s="5">
        <f t="shared" si="14"/>
        <v>90</v>
      </c>
      <c r="W4" s="5">
        <f t="shared" si="15"/>
        <v>849</v>
      </c>
      <c r="X4" s="5">
        <f t="shared" si="16"/>
        <v>283</v>
      </c>
      <c r="Y4" s="36">
        <f t="shared" si="17"/>
        <v>-283</v>
      </c>
      <c r="Z4" s="3">
        <f t="shared" si="18"/>
        <v>782.5</v>
      </c>
      <c r="AA4" s="3">
        <f t="shared" si="19"/>
        <v>937.05882352941182</v>
      </c>
      <c r="AB4" s="33">
        <f t="shared" si="20"/>
        <v>1.1975192632963729</v>
      </c>
      <c r="AC4" s="7">
        <f t="shared" si="21"/>
        <v>2900</v>
      </c>
      <c r="AD4" s="7">
        <f t="shared" si="22"/>
        <v>3093.6302521008402</v>
      </c>
      <c r="AE4" s="33">
        <f t="shared" si="23"/>
        <v>1.0667690524485656</v>
      </c>
      <c r="AG4" s="7">
        <f t="shared" ref="AG4:AG13" si="27">IF(A4=1,Z4,0)</f>
        <v>782.5</v>
      </c>
      <c r="AH4" s="7">
        <f t="shared" ref="AH4:AH13" si="28">IF(B4&lt;&gt;B5,AA4,0)</f>
        <v>0</v>
      </c>
      <c r="AI4" s="7">
        <f t="shared" ref="AI4:AI13" si="29">IF(A4=1,U4,0)</f>
        <v>939</v>
      </c>
    </row>
    <row r="5" spans="1:46" x14ac:dyDescent="0.35">
      <c r="A5" s="1">
        <v>2</v>
      </c>
      <c r="B5" s="2">
        <v>44355</v>
      </c>
      <c r="C5" s="3">
        <f t="shared" si="0"/>
        <v>24</v>
      </c>
      <c r="D5" s="3">
        <v>8</v>
      </c>
      <c r="E5" s="1">
        <v>167</v>
      </c>
      <c r="F5" s="3">
        <f t="shared" si="1"/>
        <v>2.7833333333333332</v>
      </c>
      <c r="G5" s="48" t="s">
        <v>40</v>
      </c>
      <c r="H5" s="12">
        <v>2.8235294117647061</v>
      </c>
      <c r="I5" s="1">
        <v>300</v>
      </c>
      <c r="J5" s="49">
        <f t="shared" si="2"/>
        <v>5.2166666666666668</v>
      </c>
      <c r="K5" s="3">
        <f t="shared" si="3"/>
        <v>692.5</v>
      </c>
      <c r="L5" s="3">
        <f t="shared" si="4"/>
        <v>847.05882352941182</v>
      </c>
      <c r="M5" s="3">
        <f t="shared" si="5"/>
        <v>-154.55882352941182</v>
      </c>
      <c r="N5" s="6">
        <f t="shared" si="6"/>
        <v>-54.73958333333335</v>
      </c>
      <c r="O5" s="35">
        <f t="shared" si="7"/>
        <v>54.73958333333335</v>
      </c>
      <c r="P5" s="3">
        <f t="shared" si="8"/>
        <v>770.75</v>
      </c>
      <c r="Q5" s="3">
        <f t="shared" si="9"/>
        <v>847.05882352941182</v>
      </c>
      <c r="R5" s="3">
        <f t="shared" si="10"/>
        <v>-76.308823529411825</v>
      </c>
      <c r="S5" s="5">
        <f t="shared" si="11"/>
        <v>-27.026041666666686</v>
      </c>
      <c r="T5" s="5">
        <f t="shared" si="12"/>
        <v>27.026041666666686</v>
      </c>
      <c r="U5" s="3">
        <f t="shared" si="13"/>
        <v>849</v>
      </c>
      <c r="V5" s="5">
        <f t="shared" si="14"/>
        <v>847.05882352941182</v>
      </c>
      <c r="W5" s="5">
        <f t="shared" si="15"/>
        <v>1.9411764705881751</v>
      </c>
      <c r="X5" s="5">
        <f t="shared" si="16"/>
        <v>0.68749999999997868</v>
      </c>
      <c r="Y5" s="36">
        <f t="shared" si="17"/>
        <v>-0.68749999999997868</v>
      </c>
      <c r="Z5" s="3">
        <f t="shared" si="18"/>
        <v>782.5</v>
      </c>
      <c r="AA5" s="3">
        <f t="shared" si="19"/>
        <v>937.05882352941182</v>
      </c>
      <c r="AB5" s="33">
        <f t="shared" si="20"/>
        <v>1.1975192632963729</v>
      </c>
      <c r="AC5" s="7">
        <f t="shared" si="21"/>
        <v>2900</v>
      </c>
      <c r="AD5" s="7">
        <f t="shared" si="22"/>
        <v>3093.6302521008402</v>
      </c>
      <c r="AE5" s="33">
        <f t="shared" si="23"/>
        <v>1.0667690524485656</v>
      </c>
      <c r="AG5" s="7">
        <f t="shared" si="27"/>
        <v>0</v>
      </c>
      <c r="AH5" s="7">
        <f t="shared" si="28"/>
        <v>937.05882352941182</v>
      </c>
      <c r="AI5" s="7">
        <f t="shared" si="29"/>
        <v>0</v>
      </c>
    </row>
    <row r="6" spans="1:46" x14ac:dyDescent="0.35">
      <c r="A6" s="1">
        <v>1</v>
      </c>
      <c r="B6" s="2">
        <v>44356</v>
      </c>
      <c r="C6" s="3">
        <f t="shared" si="0"/>
        <v>24</v>
      </c>
      <c r="D6" s="3">
        <v>8</v>
      </c>
      <c r="E6" s="1">
        <v>181</v>
      </c>
      <c r="F6" s="3">
        <f t="shared" si="1"/>
        <v>3.0166666666666666</v>
      </c>
      <c r="G6" s="48" t="s">
        <v>40</v>
      </c>
      <c r="H6" s="12">
        <v>2.8235294117647061</v>
      </c>
      <c r="I6" s="1">
        <v>86</v>
      </c>
      <c r="J6" s="49">
        <f t="shared" si="2"/>
        <v>4.9833333333333334</v>
      </c>
      <c r="K6" s="3">
        <f t="shared" si="3"/>
        <v>747.5</v>
      </c>
      <c r="L6" s="3">
        <f t="shared" si="4"/>
        <v>242.82352941176472</v>
      </c>
      <c r="M6" s="3">
        <f t="shared" si="5"/>
        <v>504.67647058823525</v>
      </c>
      <c r="N6" s="6">
        <f t="shared" si="6"/>
        <v>178.73958333333331</v>
      </c>
      <c r="O6" s="35">
        <f t="shared" si="7"/>
        <v>-178.73958333333331</v>
      </c>
      <c r="P6" s="3">
        <f t="shared" si="8"/>
        <v>822.25</v>
      </c>
      <c r="Q6" s="3">
        <f t="shared" si="9"/>
        <v>242.82352941176472</v>
      </c>
      <c r="R6" s="3">
        <f t="shared" si="10"/>
        <v>579.42647058823525</v>
      </c>
      <c r="S6" s="5">
        <f t="shared" si="11"/>
        <v>205.21354166666663</v>
      </c>
      <c r="T6" s="5">
        <f t="shared" si="12"/>
        <v>-205.21354166666663</v>
      </c>
      <c r="U6" s="3">
        <f t="shared" si="13"/>
        <v>897</v>
      </c>
      <c r="V6" s="5">
        <f t="shared" si="14"/>
        <v>242.82352941176472</v>
      </c>
      <c r="W6" s="5">
        <f t="shared" si="15"/>
        <v>654.17647058823525</v>
      </c>
      <c r="X6" s="5">
        <f t="shared" si="16"/>
        <v>231.68749999999997</v>
      </c>
      <c r="Y6" s="36">
        <f t="shared" si="17"/>
        <v>-231.68749999999997</v>
      </c>
      <c r="Z6" s="3">
        <f t="shared" si="18"/>
        <v>747.5</v>
      </c>
      <c r="AA6" s="3">
        <f t="shared" si="19"/>
        <v>784.53781512605042</v>
      </c>
      <c r="AB6" s="33">
        <f t="shared" si="20"/>
        <v>1.0495489165565892</v>
      </c>
      <c r="AC6" s="7">
        <f t="shared" si="21"/>
        <v>2900</v>
      </c>
      <c r="AD6" s="7">
        <f t="shared" si="22"/>
        <v>3093.6302521008402</v>
      </c>
      <c r="AE6" s="33">
        <f t="shared" si="23"/>
        <v>1.0667690524485656</v>
      </c>
      <c r="AG6" s="7">
        <f t="shared" si="27"/>
        <v>747.5</v>
      </c>
      <c r="AH6" s="7">
        <f t="shared" si="28"/>
        <v>0</v>
      </c>
      <c r="AI6" s="7">
        <f t="shared" si="29"/>
        <v>897</v>
      </c>
    </row>
    <row r="7" spans="1:46" x14ac:dyDescent="0.35">
      <c r="A7" s="1">
        <v>2</v>
      </c>
      <c r="B7" s="2">
        <v>44356</v>
      </c>
      <c r="C7" s="3">
        <f t="shared" si="0"/>
        <v>24</v>
      </c>
      <c r="D7" s="3">
        <v>8</v>
      </c>
      <c r="E7" s="1">
        <v>181</v>
      </c>
      <c r="F7" s="3">
        <f t="shared" si="1"/>
        <v>3.0166666666666666</v>
      </c>
      <c r="G7" s="48" t="s">
        <v>40</v>
      </c>
      <c r="H7" s="9">
        <v>3.4285714285714284</v>
      </c>
      <c r="I7" s="1">
        <v>158</v>
      </c>
      <c r="J7" s="49">
        <f t="shared" si="2"/>
        <v>4.9833333333333334</v>
      </c>
      <c r="K7" s="3">
        <f t="shared" si="3"/>
        <v>504.67647058823525</v>
      </c>
      <c r="L7" s="3">
        <f t="shared" si="4"/>
        <v>541.71428571428567</v>
      </c>
      <c r="M7" s="3">
        <f t="shared" si="5"/>
        <v>-37.037815126050418</v>
      </c>
      <c r="N7" s="6">
        <f t="shared" si="6"/>
        <v>-10.802696078431373</v>
      </c>
      <c r="O7" s="35">
        <f t="shared" si="7"/>
        <v>10.802696078431373</v>
      </c>
      <c r="P7" s="3">
        <f t="shared" si="8"/>
        <v>579.42647058823525</v>
      </c>
      <c r="Q7" s="3">
        <f t="shared" si="9"/>
        <v>541.71428571428567</v>
      </c>
      <c r="R7" s="3">
        <f t="shared" si="10"/>
        <v>37.712184873949582</v>
      </c>
      <c r="S7" s="5">
        <f t="shared" si="11"/>
        <v>10.999387254901961</v>
      </c>
      <c r="T7" s="5">
        <f t="shared" si="12"/>
        <v>-10.999387254901961</v>
      </c>
      <c r="U7" s="3">
        <f t="shared" si="13"/>
        <v>654.17647058823525</v>
      </c>
      <c r="V7" s="5">
        <f t="shared" si="14"/>
        <v>541.71428571428567</v>
      </c>
      <c r="W7" s="5">
        <f t="shared" si="15"/>
        <v>112.46218487394958</v>
      </c>
      <c r="X7" s="5">
        <f t="shared" si="16"/>
        <v>32.801470588235297</v>
      </c>
      <c r="Y7" s="36">
        <f t="shared" si="17"/>
        <v>-32.801470588235297</v>
      </c>
      <c r="Z7" s="3">
        <f t="shared" si="18"/>
        <v>747.5</v>
      </c>
      <c r="AA7" s="3">
        <f t="shared" si="19"/>
        <v>784.53781512605042</v>
      </c>
      <c r="AB7" s="33">
        <f t="shared" si="20"/>
        <v>1.0495489165565892</v>
      </c>
      <c r="AC7" s="7">
        <f t="shared" si="21"/>
        <v>2900</v>
      </c>
      <c r="AD7" s="7">
        <f t="shared" si="22"/>
        <v>3093.6302521008402</v>
      </c>
      <c r="AE7" s="33">
        <f t="shared" si="23"/>
        <v>1.0667690524485656</v>
      </c>
      <c r="AG7" s="7">
        <f t="shared" si="27"/>
        <v>0</v>
      </c>
      <c r="AH7" s="7">
        <f t="shared" si="28"/>
        <v>784.53781512605042</v>
      </c>
      <c r="AI7" s="7">
        <f t="shared" si="29"/>
        <v>0</v>
      </c>
    </row>
    <row r="8" spans="1:46" x14ac:dyDescent="0.35">
      <c r="A8" s="1">
        <v>1</v>
      </c>
      <c r="B8" s="2">
        <v>44357</v>
      </c>
      <c r="C8" s="3">
        <f t="shared" si="0"/>
        <v>24</v>
      </c>
      <c r="D8" s="3">
        <v>8</v>
      </c>
      <c r="E8" s="1">
        <v>140</v>
      </c>
      <c r="F8" s="3">
        <f t="shared" si="1"/>
        <v>2.3333333333333335</v>
      </c>
      <c r="G8" s="48" t="s">
        <v>40</v>
      </c>
      <c r="H8" s="9">
        <v>3.4285714285714284</v>
      </c>
      <c r="I8" s="1">
        <v>248</v>
      </c>
      <c r="J8" s="49">
        <f t="shared" si="2"/>
        <v>5.6666666666666661</v>
      </c>
      <c r="K8" s="3">
        <f t="shared" si="3"/>
        <v>849.99999999999989</v>
      </c>
      <c r="L8" s="3">
        <f t="shared" si="4"/>
        <v>850.28571428571422</v>
      </c>
      <c r="M8" s="3">
        <f t="shared" si="5"/>
        <v>-0.28571428571433444</v>
      </c>
      <c r="N8" s="6">
        <f t="shared" si="6"/>
        <v>-8.3333333333347553E-2</v>
      </c>
      <c r="O8" s="35">
        <f t="shared" si="7"/>
        <v>8.3333333333347553E-2</v>
      </c>
      <c r="P8" s="3">
        <f t="shared" si="8"/>
        <v>934.99999999999989</v>
      </c>
      <c r="Q8" s="3">
        <f t="shared" si="9"/>
        <v>850.28571428571422</v>
      </c>
      <c r="R8" s="3">
        <f t="shared" si="10"/>
        <v>84.714285714285666</v>
      </c>
      <c r="S8" s="5">
        <f t="shared" si="11"/>
        <v>24.708333333333321</v>
      </c>
      <c r="T8" s="5">
        <f t="shared" si="12"/>
        <v>-24.708333333333321</v>
      </c>
      <c r="U8" s="3">
        <f t="shared" si="13"/>
        <v>1019.9999999999999</v>
      </c>
      <c r="V8" s="5">
        <f t="shared" si="14"/>
        <v>850.28571428571422</v>
      </c>
      <c r="W8" s="5">
        <f t="shared" si="15"/>
        <v>169.71428571428567</v>
      </c>
      <c r="X8" s="5">
        <f t="shared" si="16"/>
        <v>49.499999999999986</v>
      </c>
      <c r="Y8" s="36">
        <f t="shared" si="17"/>
        <v>-49.499999999999986</v>
      </c>
      <c r="Z8" s="3">
        <f t="shared" si="18"/>
        <v>849.99999999999989</v>
      </c>
      <c r="AA8" s="3">
        <f t="shared" si="19"/>
        <v>850.28571428571422</v>
      </c>
      <c r="AB8" s="33">
        <f t="shared" si="20"/>
        <v>1.0003361344537816</v>
      </c>
      <c r="AC8" s="7">
        <f t="shared" si="21"/>
        <v>2900</v>
      </c>
      <c r="AD8" s="7">
        <f t="shared" si="22"/>
        <v>3093.6302521008402</v>
      </c>
      <c r="AE8" s="33">
        <f t="shared" si="23"/>
        <v>1.0667690524485656</v>
      </c>
      <c r="AG8" s="7">
        <f t="shared" si="27"/>
        <v>849.99999999999989</v>
      </c>
      <c r="AH8" s="7">
        <f t="shared" si="28"/>
        <v>850.28571428571422</v>
      </c>
      <c r="AI8" s="7">
        <f t="shared" si="29"/>
        <v>1019.9999999999999</v>
      </c>
    </row>
    <row r="9" spans="1:46" x14ac:dyDescent="0.35">
      <c r="A9" s="1">
        <v>1</v>
      </c>
      <c r="B9" s="2">
        <v>44358</v>
      </c>
      <c r="C9" s="3">
        <f t="shared" si="0"/>
        <v>24</v>
      </c>
      <c r="D9" s="3">
        <v>8</v>
      </c>
      <c r="E9" s="1">
        <v>342</v>
      </c>
      <c r="F9" s="3">
        <f t="shared" si="1"/>
        <v>5.7</v>
      </c>
      <c r="G9" s="48" t="s">
        <v>40</v>
      </c>
      <c r="H9" s="9">
        <v>3.4285714285714284</v>
      </c>
      <c r="I9" s="1">
        <v>111</v>
      </c>
      <c r="J9" s="49">
        <f t="shared" si="2"/>
        <v>2.2999999999999998</v>
      </c>
      <c r="K9" s="3">
        <f t="shared" si="3"/>
        <v>345</v>
      </c>
      <c r="L9" s="3">
        <f t="shared" si="4"/>
        <v>380.57142857142856</v>
      </c>
      <c r="M9" s="3">
        <f t="shared" si="5"/>
        <v>-35.571428571428555</v>
      </c>
      <c r="N9" s="6">
        <f t="shared" si="6"/>
        <v>-10.374999999999996</v>
      </c>
      <c r="O9" s="35">
        <f t="shared" si="7"/>
        <v>10.374999999999996</v>
      </c>
      <c r="P9" s="3">
        <f t="shared" si="8"/>
        <v>379.49999999999994</v>
      </c>
      <c r="Q9" s="3">
        <f t="shared" si="9"/>
        <v>380.57142857142856</v>
      </c>
      <c r="R9" s="3">
        <f t="shared" si="10"/>
        <v>-1.071428571428612</v>
      </c>
      <c r="S9" s="5">
        <f t="shared" si="11"/>
        <v>-0.31250000000001188</v>
      </c>
      <c r="T9" s="5">
        <f t="shared" si="12"/>
        <v>0.31250000000001188</v>
      </c>
      <c r="U9" s="3">
        <f t="shared" si="13"/>
        <v>413.99999999999994</v>
      </c>
      <c r="V9" s="5">
        <f t="shared" si="14"/>
        <v>380.57142857142856</v>
      </c>
      <c r="W9" s="5">
        <f t="shared" si="15"/>
        <v>33.428571428571388</v>
      </c>
      <c r="X9" s="5">
        <f t="shared" si="16"/>
        <v>9.7499999999999893</v>
      </c>
      <c r="Y9" s="36">
        <f t="shared" si="17"/>
        <v>-9.7499999999999893</v>
      </c>
      <c r="Z9" s="3">
        <f t="shared" si="18"/>
        <v>345</v>
      </c>
      <c r="AA9" s="3">
        <f t="shared" si="19"/>
        <v>380.57142857142856</v>
      </c>
      <c r="AB9" s="33">
        <f t="shared" si="20"/>
        <v>1.1031055900621118</v>
      </c>
      <c r="AC9" s="7">
        <f t="shared" si="21"/>
        <v>2900</v>
      </c>
      <c r="AD9" s="7">
        <f t="shared" si="22"/>
        <v>3093.6302521008402</v>
      </c>
      <c r="AE9" s="33">
        <f t="shared" si="23"/>
        <v>1.0667690524485656</v>
      </c>
      <c r="AG9" s="7">
        <f t="shared" si="27"/>
        <v>345</v>
      </c>
      <c r="AH9" s="7">
        <f t="shared" si="28"/>
        <v>380.57142857142856</v>
      </c>
      <c r="AI9" s="7">
        <f t="shared" si="29"/>
        <v>413.99999999999994</v>
      </c>
    </row>
    <row r="10" spans="1:46" x14ac:dyDescent="0.35">
      <c r="A10" s="1">
        <v>1</v>
      </c>
      <c r="B10" s="2">
        <v>44361</v>
      </c>
      <c r="C10" s="3">
        <f t="shared" si="0"/>
        <v>25</v>
      </c>
      <c r="D10" s="3">
        <v>8</v>
      </c>
      <c r="E10" s="1">
        <v>90</v>
      </c>
      <c r="F10" s="3">
        <f t="shared" si="1"/>
        <v>1.5</v>
      </c>
      <c r="G10" s="48" t="s">
        <v>40</v>
      </c>
      <c r="H10" s="9">
        <v>3.4285714285714284</v>
      </c>
      <c r="I10" s="1">
        <v>285</v>
      </c>
      <c r="J10" s="49">
        <f t="shared" si="2"/>
        <v>6.5</v>
      </c>
      <c r="K10" s="3">
        <f t="shared" si="3"/>
        <v>975</v>
      </c>
      <c r="L10" s="3">
        <f t="shared" si="4"/>
        <v>977.14285714285711</v>
      </c>
      <c r="M10" s="3">
        <f t="shared" si="5"/>
        <v>-2.1428571428571104</v>
      </c>
      <c r="N10" s="6">
        <f t="shared" si="6"/>
        <v>-0.62499999999999056</v>
      </c>
      <c r="O10" s="35">
        <f t="shared" si="7"/>
        <v>0.62499999999999056</v>
      </c>
      <c r="P10" s="3">
        <f t="shared" si="8"/>
        <v>1072.5</v>
      </c>
      <c r="Q10" s="3">
        <f t="shared" si="9"/>
        <v>977.14285714285711</v>
      </c>
      <c r="R10" s="3">
        <f t="shared" si="10"/>
        <v>95.35714285714289</v>
      </c>
      <c r="S10" s="5">
        <f t="shared" si="11"/>
        <v>27.812500000000011</v>
      </c>
      <c r="T10" s="5">
        <f t="shared" si="12"/>
        <v>-27.812500000000011</v>
      </c>
      <c r="U10" s="3">
        <f t="shared" si="13"/>
        <v>1170</v>
      </c>
      <c r="V10" s="5">
        <f t="shared" si="14"/>
        <v>977.14285714285711</v>
      </c>
      <c r="W10" s="5">
        <f t="shared" si="15"/>
        <v>192.85714285714289</v>
      </c>
      <c r="X10" s="5">
        <f t="shared" si="16"/>
        <v>56.250000000000014</v>
      </c>
      <c r="Y10" s="36">
        <f t="shared" si="17"/>
        <v>-56.250000000000014</v>
      </c>
      <c r="Z10" s="3">
        <f t="shared" si="18"/>
        <v>975</v>
      </c>
      <c r="AA10" s="3">
        <f t="shared" si="19"/>
        <v>977.14285714285711</v>
      </c>
      <c r="AB10" s="33">
        <f t="shared" si="20"/>
        <v>1.0021978021978022</v>
      </c>
      <c r="AC10" s="7">
        <f t="shared" si="21"/>
        <v>2757.5</v>
      </c>
      <c r="AD10" s="7">
        <f t="shared" si="22"/>
        <v>2700.1008403361343</v>
      </c>
      <c r="AE10" s="33">
        <f t="shared" si="23"/>
        <v>0.97918434826333067</v>
      </c>
      <c r="AG10" s="7">
        <f t="shared" si="27"/>
        <v>975</v>
      </c>
      <c r="AH10" s="7">
        <f t="shared" si="28"/>
        <v>977.14285714285711</v>
      </c>
      <c r="AI10" s="7">
        <f t="shared" si="29"/>
        <v>1170</v>
      </c>
    </row>
    <row r="11" spans="1:46" x14ac:dyDescent="0.35">
      <c r="A11" s="1">
        <v>1</v>
      </c>
      <c r="B11" s="2">
        <v>44364</v>
      </c>
      <c r="C11" s="3">
        <f t="shared" si="0"/>
        <v>25</v>
      </c>
      <c r="D11" s="3">
        <v>8</v>
      </c>
      <c r="E11" s="1">
        <v>173</v>
      </c>
      <c r="F11" s="3">
        <f t="shared" si="1"/>
        <v>2.8833333333333333</v>
      </c>
      <c r="G11" s="48" t="s">
        <v>40</v>
      </c>
      <c r="H11" s="9">
        <v>3.4285714285714284</v>
      </c>
      <c r="I11" s="1">
        <v>215</v>
      </c>
      <c r="J11" s="49">
        <f t="shared" si="2"/>
        <v>5.1166666666666671</v>
      </c>
      <c r="K11" s="3">
        <f t="shared" si="3"/>
        <v>767.50000000000011</v>
      </c>
      <c r="L11" s="3">
        <f t="shared" si="4"/>
        <v>737.14285714285711</v>
      </c>
      <c r="M11" s="3">
        <f t="shared" si="5"/>
        <v>30.357142857143003</v>
      </c>
      <c r="N11" s="6">
        <f t="shared" si="6"/>
        <v>8.8541666666667105</v>
      </c>
      <c r="O11" s="35">
        <f t="shared" si="7"/>
        <v>-8.8541666666667105</v>
      </c>
      <c r="P11" s="3">
        <f t="shared" si="8"/>
        <v>844.25000000000011</v>
      </c>
      <c r="Q11" s="3">
        <f t="shared" si="9"/>
        <v>737.14285714285711</v>
      </c>
      <c r="R11" s="3">
        <f t="shared" si="10"/>
        <v>107.107142857143</v>
      </c>
      <c r="S11" s="5">
        <f t="shared" si="11"/>
        <v>31.239583333333378</v>
      </c>
      <c r="T11" s="5">
        <f t="shared" si="12"/>
        <v>-31.239583333333378</v>
      </c>
      <c r="U11" s="3">
        <f t="shared" si="13"/>
        <v>921.00000000000011</v>
      </c>
      <c r="V11" s="5">
        <f t="shared" si="14"/>
        <v>737.14285714285711</v>
      </c>
      <c r="W11" s="5">
        <f t="shared" si="15"/>
        <v>183.857142857143</v>
      </c>
      <c r="X11" s="5">
        <f t="shared" si="16"/>
        <v>53.625000000000043</v>
      </c>
      <c r="Y11" s="36">
        <f t="shared" si="17"/>
        <v>-53.625000000000043</v>
      </c>
      <c r="Z11" s="3">
        <f t="shared" si="18"/>
        <v>767.50000000000011</v>
      </c>
      <c r="AA11" s="3">
        <f t="shared" si="19"/>
        <v>737.14285714285711</v>
      </c>
      <c r="AB11" s="33">
        <f t="shared" si="20"/>
        <v>0.96044671940437398</v>
      </c>
      <c r="AC11" s="7">
        <f t="shared" si="21"/>
        <v>2757.5</v>
      </c>
      <c r="AD11" s="7">
        <f t="shared" si="22"/>
        <v>2700.1008403361343</v>
      </c>
      <c r="AE11" s="33">
        <f t="shared" si="23"/>
        <v>0.97918434826333067</v>
      </c>
      <c r="AG11" s="7">
        <f t="shared" si="27"/>
        <v>767.50000000000011</v>
      </c>
      <c r="AH11" s="7">
        <f t="shared" si="28"/>
        <v>737.14285714285711</v>
      </c>
      <c r="AI11" s="7">
        <f t="shared" si="29"/>
        <v>921.00000000000011</v>
      </c>
    </row>
    <row r="12" spans="1:46" x14ac:dyDescent="0.35">
      <c r="A12" s="1">
        <v>1</v>
      </c>
      <c r="B12" s="2">
        <v>44365</v>
      </c>
      <c r="C12" s="3">
        <f t="shared" si="0"/>
        <v>25</v>
      </c>
      <c r="D12" s="3">
        <v>8</v>
      </c>
      <c r="E12" s="1">
        <v>74</v>
      </c>
      <c r="F12" s="3">
        <f t="shared" si="1"/>
        <v>1.2333333333333334</v>
      </c>
      <c r="G12" s="48" t="s">
        <v>40</v>
      </c>
      <c r="H12" s="9">
        <v>3.4285714285714284</v>
      </c>
      <c r="I12" s="1">
        <v>150</v>
      </c>
      <c r="J12" s="49">
        <f t="shared" si="2"/>
        <v>6.7666666666666666</v>
      </c>
      <c r="K12" s="3">
        <f t="shared" si="3"/>
        <v>1015</v>
      </c>
      <c r="L12" s="3">
        <f t="shared" si="4"/>
        <v>514.28571428571422</v>
      </c>
      <c r="M12" s="3">
        <f t="shared" si="5"/>
        <v>500.71428571428578</v>
      </c>
      <c r="N12" s="6">
        <f t="shared" si="6"/>
        <v>146.04166666666669</v>
      </c>
      <c r="O12" s="35">
        <f t="shared" si="7"/>
        <v>-146.04166666666669</v>
      </c>
      <c r="P12" s="3">
        <f t="shared" si="8"/>
        <v>1116.5</v>
      </c>
      <c r="Q12" s="3">
        <f t="shared" si="9"/>
        <v>514.28571428571422</v>
      </c>
      <c r="R12" s="3">
        <f t="shared" si="10"/>
        <v>602.21428571428578</v>
      </c>
      <c r="S12" s="5">
        <f t="shared" si="11"/>
        <v>175.64583333333337</v>
      </c>
      <c r="T12" s="5">
        <f t="shared" si="12"/>
        <v>-175.64583333333337</v>
      </c>
      <c r="U12" s="3">
        <f t="shared" si="13"/>
        <v>1218</v>
      </c>
      <c r="V12" s="5">
        <f t="shared" si="14"/>
        <v>514.28571428571422</v>
      </c>
      <c r="W12" s="5">
        <f t="shared" si="15"/>
        <v>703.71428571428578</v>
      </c>
      <c r="X12" s="5">
        <f t="shared" si="16"/>
        <v>205.25000000000003</v>
      </c>
      <c r="Y12" s="36">
        <f t="shared" si="17"/>
        <v>-205.25000000000003</v>
      </c>
      <c r="Z12" s="3">
        <f t="shared" si="18"/>
        <v>1015</v>
      </c>
      <c r="AA12" s="3">
        <f t="shared" si="19"/>
        <v>985.81512605042008</v>
      </c>
      <c r="AB12" s="33">
        <f t="shared" si="20"/>
        <v>0.97124642960632523</v>
      </c>
      <c r="AC12" s="7">
        <f t="shared" si="21"/>
        <v>2757.5</v>
      </c>
      <c r="AD12" s="7">
        <f t="shared" si="22"/>
        <v>2700.1008403361343</v>
      </c>
      <c r="AE12" s="33">
        <f t="shared" si="23"/>
        <v>0.97918434826333067</v>
      </c>
      <c r="AG12" s="7">
        <f t="shared" si="27"/>
        <v>1015</v>
      </c>
      <c r="AH12" s="7">
        <f t="shared" si="28"/>
        <v>0</v>
      </c>
      <c r="AI12" s="7">
        <f t="shared" si="29"/>
        <v>1218</v>
      </c>
    </row>
    <row r="13" spans="1:46" x14ac:dyDescent="0.35">
      <c r="A13" s="1">
        <v>2</v>
      </c>
      <c r="B13" s="2">
        <v>44365</v>
      </c>
      <c r="C13" s="3">
        <f t="shared" si="0"/>
        <v>25</v>
      </c>
      <c r="D13" s="3">
        <v>8</v>
      </c>
      <c r="E13" s="1">
        <v>74</v>
      </c>
      <c r="F13" s="3">
        <f t="shared" si="1"/>
        <v>1.2333333333333334</v>
      </c>
      <c r="G13" s="48" t="s">
        <v>40</v>
      </c>
      <c r="H13" s="12">
        <v>2.8235294117647061</v>
      </c>
      <c r="I13" s="1">
        <v>167</v>
      </c>
      <c r="J13" s="49">
        <f t="shared" si="2"/>
        <v>6.7666666666666666</v>
      </c>
      <c r="K13" s="3">
        <f t="shared" si="3"/>
        <v>500.71428571428578</v>
      </c>
      <c r="L13" s="3">
        <f t="shared" si="4"/>
        <v>471.52941176470591</v>
      </c>
      <c r="M13" s="3">
        <f t="shared" si="5"/>
        <v>29.184873949579867</v>
      </c>
      <c r="N13" s="6">
        <f t="shared" si="6"/>
        <v>10.336309523809536</v>
      </c>
      <c r="O13" s="35">
        <f t="shared" si="7"/>
        <v>-10.336309523809536</v>
      </c>
      <c r="P13" s="3">
        <f t="shared" si="8"/>
        <v>602.21428571428578</v>
      </c>
      <c r="Q13" s="3">
        <f t="shared" si="9"/>
        <v>471.52941176470591</v>
      </c>
      <c r="R13" s="3">
        <f t="shared" si="10"/>
        <v>130.68487394957987</v>
      </c>
      <c r="S13" s="5">
        <f t="shared" si="11"/>
        <v>46.284226190476197</v>
      </c>
      <c r="T13" s="5">
        <f t="shared" si="12"/>
        <v>-46.284226190476197</v>
      </c>
      <c r="U13" s="3">
        <f t="shared" si="13"/>
        <v>703.71428571428578</v>
      </c>
      <c r="V13" s="5">
        <f t="shared" si="14"/>
        <v>471.52941176470591</v>
      </c>
      <c r="W13" s="5">
        <f t="shared" si="15"/>
        <v>232.18487394957987</v>
      </c>
      <c r="X13" s="5">
        <f t="shared" si="16"/>
        <v>82.232142857142861</v>
      </c>
      <c r="Y13" s="36">
        <f t="shared" si="17"/>
        <v>-82.232142857142861</v>
      </c>
      <c r="Z13" s="3">
        <f t="shared" si="18"/>
        <v>1015</v>
      </c>
      <c r="AA13" s="3">
        <f t="shared" si="19"/>
        <v>985.81512605042008</v>
      </c>
      <c r="AB13" s="33">
        <f t="shared" si="20"/>
        <v>0.97124642960632523</v>
      </c>
      <c r="AC13" s="7">
        <f t="shared" si="21"/>
        <v>2757.5</v>
      </c>
      <c r="AD13" s="7">
        <f t="shared" si="22"/>
        <v>2700.1008403361343</v>
      </c>
      <c r="AE13" s="33">
        <f t="shared" si="23"/>
        <v>0.97918434826333067</v>
      </c>
      <c r="AG13" s="7">
        <f t="shared" si="27"/>
        <v>0</v>
      </c>
      <c r="AH13" s="7">
        <f t="shared" si="28"/>
        <v>985.81512605042008</v>
      </c>
      <c r="AI13" s="7">
        <f t="shared" si="29"/>
        <v>0</v>
      </c>
    </row>
    <row r="14" spans="1:46" x14ac:dyDescent="0.35">
      <c r="A14" s="1">
        <v>1</v>
      </c>
      <c r="B14" s="2">
        <v>44368</v>
      </c>
      <c r="C14" s="3">
        <f t="shared" si="0"/>
        <v>26</v>
      </c>
      <c r="D14" s="3">
        <v>8</v>
      </c>
      <c r="E14" s="1">
        <v>316</v>
      </c>
      <c r="F14" s="3">
        <f t="shared" si="1"/>
        <v>5.2666666666666666</v>
      </c>
      <c r="G14" s="48" t="s">
        <v>40</v>
      </c>
      <c r="H14" s="12">
        <v>2.8235294117647061</v>
      </c>
      <c r="I14" s="1">
        <v>50</v>
      </c>
      <c r="J14" s="49">
        <f t="shared" si="2"/>
        <v>2.7333333333333334</v>
      </c>
      <c r="K14" s="3">
        <f t="shared" si="3"/>
        <v>410</v>
      </c>
      <c r="L14" s="3">
        <f t="shared" si="4"/>
        <v>141.1764705882353</v>
      </c>
      <c r="M14" s="3">
        <f t="shared" si="5"/>
        <v>268.8235294117647</v>
      </c>
      <c r="N14" s="6">
        <f t="shared" si="6"/>
        <v>95.208333333333329</v>
      </c>
      <c r="O14" s="35">
        <f t="shared" si="7"/>
        <v>-95.208333333333329</v>
      </c>
      <c r="P14" s="3">
        <f t="shared" si="8"/>
        <v>451</v>
      </c>
      <c r="Q14" s="3">
        <f t="shared" si="9"/>
        <v>141.1764705882353</v>
      </c>
      <c r="R14" s="3">
        <f t="shared" si="10"/>
        <v>309.8235294117647</v>
      </c>
      <c r="S14" s="5">
        <f t="shared" si="11"/>
        <v>109.72916666666666</v>
      </c>
      <c r="T14" s="5">
        <f t="shared" si="12"/>
        <v>-109.72916666666666</v>
      </c>
      <c r="U14" s="3">
        <f t="shared" si="13"/>
        <v>492</v>
      </c>
      <c r="V14" s="5">
        <f t="shared" si="14"/>
        <v>141.1764705882353</v>
      </c>
      <c r="W14" s="5">
        <f t="shared" si="15"/>
        <v>350.8235294117647</v>
      </c>
      <c r="X14" s="5">
        <f t="shared" si="16"/>
        <v>124.24999999999999</v>
      </c>
      <c r="Y14" s="36">
        <f t="shared" si="17"/>
        <v>-124.24999999999999</v>
      </c>
      <c r="Z14" s="3">
        <f t="shared" si="18"/>
        <v>410</v>
      </c>
      <c r="AA14" s="3">
        <f t="shared" si="19"/>
        <v>490.89075630252103</v>
      </c>
      <c r="AB14" s="33">
        <f t="shared" si="20"/>
        <v>1.1972945275671245</v>
      </c>
      <c r="AC14" s="7">
        <f t="shared" si="21"/>
        <v>2225</v>
      </c>
      <c r="AD14" s="7">
        <f t="shared" si="22"/>
        <v>2117.747899159664</v>
      </c>
      <c r="AE14" s="33">
        <f t="shared" si="23"/>
        <v>0.95179680861108495</v>
      </c>
      <c r="AG14" s="7">
        <f t="shared" si="24"/>
        <v>410</v>
      </c>
      <c r="AH14" s="7">
        <f t="shared" si="25"/>
        <v>0</v>
      </c>
      <c r="AI14" s="7">
        <f t="shared" si="26"/>
        <v>492</v>
      </c>
      <c r="AJ14" s="7"/>
    </row>
    <row r="15" spans="1:46" x14ac:dyDescent="0.35">
      <c r="A15" s="1">
        <v>2</v>
      </c>
      <c r="B15" s="2">
        <v>44368</v>
      </c>
      <c r="C15" s="3">
        <f t="shared" si="0"/>
        <v>26</v>
      </c>
      <c r="D15" s="3">
        <v>8</v>
      </c>
      <c r="E15" s="1">
        <v>316</v>
      </c>
      <c r="F15" s="3">
        <f t="shared" si="1"/>
        <v>5.2666666666666666</v>
      </c>
      <c r="G15" s="48" t="s">
        <v>40</v>
      </c>
      <c r="H15" s="9">
        <v>3.4285714285714284</v>
      </c>
      <c r="I15" s="1">
        <v>102</v>
      </c>
      <c r="J15" s="49">
        <f t="shared" si="2"/>
        <v>2.7333333333333334</v>
      </c>
      <c r="K15" s="3">
        <f t="shared" si="3"/>
        <v>268.8235294117647</v>
      </c>
      <c r="L15" s="3">
        <f t="shared" si="4"/>
        <v>349.71428571428572</v>
      </c>
      <c r="M15" s="3">
        <f t="shared" si="5"/>
        <v>-80.890756302521027</v>
      </c>
      <c r="N15" s="6">
        <f t="shared" si="6"/>
        <v>-23.593137254901968</v>
      </c>
      <c r="O15" s="35">
        <f t="shared" si="7"/>
        <v>23.593137254901968</v>
      </c>
      <c r="P15" s="3">
        <f t="shared" si="8"/>
        <v>309.8235294117647</v>
      </c>
      <c r="Q15" s="3">
        <f t="shared" si="9"/>
        <v>349.71428571428572</v>
      </c>
      <c r="R15" s="3">
        <f t="shared" si="10"/>
        <v>-39.890756302521027</v>
      </c>
      <c r="S15" s="5">
        <f t="shared" si="11"/>
        <v>-11.634803921568633</v>
      </c>
      <c r="T15" s="5">
        <f t="shared" si="12"/>
        <v>11.634803921568633</v>
      </c>
      <c r="U15" s="3">
        <f t="shared" si="13"/>
        <v>350.8235294117647</v>
      </c>
      <c r="V15" s="5">
        <f t="shared" si="14"/>
        <v>349.71428571428572</v>
      </c>
      <c r="W15" s="5">
        <f t="shared" si="15"/>
        <v>1.1092436974789734</v>
      </c>
      <c r="X15" s="5">
        <f t="shared" si="16"/>
        <v>0.32352941176470063</v>
      </c>
      <c r="Y15" s="36">
        <f t="shared" si="17"/>
        <v>-0.32352941176470063</v>
      </c>
      <c r="Z15" s="3">
        <f t="shared" si="18"/>
        <v>410</v>
      </c>
      <c r="AA15" s="3">
        <f t="shared" si="19"/>
        <v>490.89075630252103</v>
      </c>
      <c r="AB15" s="33">
        <f t="shared" si="20"/>
        <v>1.1972945275671245</v>
      </c>
      <c r="AC15" s="7">
        <f t="shared" si="21"/>
        <v>2225</v>
      </c>
      <c r="AD15" s="7">
        <f t="shared" si="22"/>
        <v>2117.747899159664</v>
      </c>
      <c r="AE15" s="33">
        <f t="shared" si="23"/>
        <v>0.95179680861108495</v>
      </c>
      <c r="AG15" s="7">
        <f t="shared" si="24"/>
        <v>0</v>
      </c>
      <c r="AH15" s="7">
        <f t="shared" si="25"/>
        <v>490.89075630252103</v>
      </c>
      <c r="AI15" s="7">
        <f t="shared" si="26"/>
        <v>0</v>
      </c>
      <c r="AJ15" s="7"/>
    </row>
    <row r="16" spans="1:46" x14ac:dyDescent="0.35">
      <c r="A16" s="1">
        <v>1</v>
      </c>
      <c r="B16" s="2">
        <v>44370</v>
      </c>
      <c r="C16" s="3">
        <f t="shared" si="0"/>
        <v>26</v>
      </c>
      <c r="D16" s="3">
        <v>8</v>
      </c>
      <c r="E16" s="1">
        <v>240</v>
      </c>
      <c r="F16" s="3">
        <f t="shared" si="1"/>
        <v>4</v>
      </c>
      <c r="G16" s="48" t="s">
        <v>40</v>
      </c>
      <c r="H16" s="9">
        <v>3</v>
      </c>
      <c r="I16" s="1">
        <v>20</v>
      </c>
      <c r="J16" s="49">
        <f t="shared" si="2"/>
        <v>4</v>
      </c>
      <c r="K16" s="3">
        <f t="shared" si="3"/>
        <v>600</v>
      </c>
      <c r="L16" s="3">
        <f t="shared" si="4"/>
        <v>60</v>
      </c>
      <c r="M16" s="3">
        <f t="shared" si="5"/>
        <v>540</v>
      </c>
      <c r="N16" s="6">
        <f t="shared" si="6"/>
        <v>180</v>
      </c>
      <c r="O16" s="35">
        <f t="shared" si="7"/>
        <v>-180</v>
      </c>
      <c r="P16" s="3">
        <f t="shared" si="8"/>
        <v>660</v>
      </c>
      <c r="Q16" s="3">
        <f t="shared" si="9"/>
        <v>60</v>
      </c>
      <c r="R16" s="3">
        <f t="shared" si="10"/>
        <v>600</v>
      </c>
      <c r="S16" s="5">
        <f t="shared" si="11"/>
        <v>200</v>
      </c>
      <c r="T16" s="5">
        <f t="shared" si="12"/>
        <v>-200</v>
      </c>
      <c r="U16" s="3">
        <f t="shared" si="13"/>
        <v>720</v>
      </c>
      <c r="V16" s="5">
        <f t="shared" si="14"/>
        <v>60</v>
      </c>
      <c r="W16" s="5">
        <f t="shared" si="15"/>
        <v>660</v>
      </c>
      <c r="X16" s="5">
        <f t="shared" si="16"/>
        <v>220</v>
      </c>
      <c r="Y16" s="36">
        <f t="shared" si="17"/>
        <v>-220</v>
      </c>
      <c r="Z16" s="3">
        <f t="shared" si="18"/>
        <v>600</v>
      </c>
      <c r="AA16" s="3">
        <f t="shared" si="19"/>
        <v>601.71428571428567</v>
      </c>
      <c r="AB16" s="33">
        <f t="shared" si="20"/>
        <v>1.0028571428571427</v>
      </c>
      <c r="AC16" s="7">
        <f t="shared" si="21"/>
        <v>2225</v>
      </c>
      <c r="AD16" s="7">
        <f t="shared" si="22"/>
        <v>2117.747899159664</v>
      </c>
      <c r="AE16" s="33">
        <f t="shared" si="23"/>
        <v>0.95179680861108495</v>
      </c>
      <c r="AG16" s="7">
        <f t="shared" si="24"/>
        <v>600</v>
      </c>
      <c r="AH16" s="7">
        <f t="shared" si="25"/>
        <v>0</v>
      </c>
      <c r="AI16" s="7">
        <f t="shared" si="26"/>
        <v>720</v>
      </c>
      <c r="AJ16" s="7"/>
      <c r="AO16" s="47"/>
      <c r="AP16" s="47"/>
    </row>
    <row r="17" spans="1:44" x14ac:dyDescent="0.35">
      <c r="A17" s="1">
        <v>2</v>
      </c>
      <c r="B17" s="2">
        <v>44370</v>
      </c>
      <c r="C17" s="3">
        <f t="shared" si="0"/>
        <v>26</v>
      </c>
      <c r="D17" s="3">
        <v>8</v>
      </c>
      <c r="E17" s="1">
        <v>240</v>
      </c>
      <c r="F17" s="3">
        <f t="shared" si="1"/>
        <v>4</v>
      </c>
      <c r="G17" s="48" t="s">
        <v>40</v>
      </c>
      <c r="H17" s="9">
        <v>3.4285714285714284</v>
      </c>
      <c r="I17" s="1">
        <v>158</v>
      </c>
      <c r="J17" s="49">
        <f t="shared" si="2"/>
        <v>4</v>
      </c>
      <c r="K17" s="3">
        <f t="shared" si="3"/>
        <v>540</v>
      </c>
      <c r="L17" s="3">
        <f t="shared" si="4"/>
        <v>541.71428571428567</v>
      </c>
      <c r="M17" s="3">
        <f t="shared" si="5"/>
        <v>-1.7142857142856656</v>
      </c>
      <c r="N17" s="6">
        <f t="shared" si="6"/>
        <v>-0.49999999999998579</v>
      </c>
      <c r="O17" s="35">
        <f t="shared" si="7"/>
        <v>0.49999999999998579</v>
      </c>
      <c r="P17" s="3">
        <f t="shared" si="8"/>
        <v>600</v>
      </c>
      <c r="Q17" s="3">
        <f t="shared" si="9"/>
        <v>541.71428571428567</v>
      </c>
      <c r="R17" s="3">
        <f t="shared" si="10"/>
        <v>58.285714285714334</v>
      </c>
      <c r="S17" s="5">
        <f t="shared" si="11"/>
        <v>17.000000000000014</v>
      </c>
      <c r="T17" s="5">
        <f t="shared" si="12"/>
        <v>-17.000000000000014</v>
      </c>
      <c r="U17" s="3">
        <f t="shared" si="13"/>
        <v>660</v>
      </c>
      <c r="V17" s="5">
        <f t="shared" si="14"/>
        <v>541.71428571428567</v>
      </c>
      <c r="W17" s="5">
        <f t="shared" si="15"/>
        <v>118.28571428571433</v>
      </c>
      <c r="X17" s="5">
        <f t="shared" si="16"/>
        <v>34.500000000000014</v>
      </c>
      <c r="Y17" s="36">
        <f t="shared" si="17"/>
        <v>-34.500000000000014</v>
      </c>
      <c r="Z17" s="3">
        <f t="shared" si="18"/>
        <v>600</v>
      </c>
      <c r="AA17" s="3">
        <f t="shared" si="19"/>
        <v>601.71428571428567</v>
      </c>
      <c r="AB17" s="33">
        <f t="shared" si="20"/>
        <v>1.0028571428571427</v>
      </c>
      <c r="AC17" s="7">
        <f t="shared" si="21"/>
        <v>2225</v>
      </c>
      <c r="AD17" s="7">
        <f t="shared" si="22"/>
        <v>2117.747899159664</v>
      </c>
      <c r="AE17" s="33">
        <f t="shared" si="23"/>
        <v>0.95179680861108495</v>
      </c>
      <c r="AG17" s="7">
        <f t="shared" si="24"/>
        <v>0</v>
      </c>
      <c r="AH17" s="7">
        <f t="shared" si="25"/>
        <v>601.71428571428567</v>
      </c>
      <c r="AI17" s="7">
        <f t="shared" si="26"/>
        <v>0</v>
      </c>
      <c r="AJ17" s="7"/>
      <c r="AO17" s="47"/>
      <c r="AP17" s="47"/>
    </row>
    <row r="18" spans="1:44" x14ac:dyDescent="0.35">
      <c r="A18" s="1">
        <v>1</v>
      </c>
      <c r="B18" s="2">
        <v>44371</v>
      </c>
      <c r="C18" s="3">
        <f t="shared" si="0"/>
        <v>26</v>
      </c>
      <c r="D18" s="3">
        <v>8</v>
      </c>
      <c r="E18" s="1">
        <v>214</v>
      </c>
      <c r="F18" s="3">
        <f t="shared" si="1"/>
        <v>3.5666666666666669</v>
      </c>
      <c r="G18" s="48" t="s">
        <v>40</v>
      </c>
      <c r="H18" s="9">
        <v>3.4285714285714284</v>
      </c>
      <c r="I18" s="1">
        <v>137</v>
      </c>
      <c r="J18" s="49">
        <f t="shared" si="2"/>
        <v>4.4333333333333336</v>
      </c>
      <c r="K18" s="3">
        <f t="shared" si="3"/>
        <v>665</v>
      </c>
      <c r="L18" s="3">
        <f t="shared" si="4"/>
        <v>469.71428571428567</v>
      </c>
      <c r="M18" s="3">
        <f t="shared" si="5"/>
        <v>195.28571428571433</v>
      </c>
      <c r="N18" s="6">
        <f t="shared" si="6"/>
        <v>56.95833333333335</v>
      </c>
      <c r="O18" s="35">
        <f t="shared" si="7"/>
        <v>-56.95833333333335</v>
      </c>
      <c r="P18" s="3">
        <f t="shared" si="8"/>
        <v>731.5</v>
      </c>
      <c r="Q18" s="3">
        <f t="shared" si="9"/>
        <v>469.71428571428567</v>
      </c>
      <c r="R18" s="3">
        <f t="shared" si="10"/>
        <v>261.78571428571433</v>
      </c>
      <c r="S18" s="5">
        <f t="shared" si="11"/>
        <v>76.354166666666686</v>
      </c>
      <c r="T18" s="5">
        <f t="shared" si="12"/>
        <v>-76.354166666666686</v>
      </c>
      <c r="U18" s="3">
        <f t="shared" si="13"/>
        <v>798</v>
      </c>
      <c r="V18" s="5">
        <f t="shared" si="14"/>
        <v>469.71428571428567</v>
      </c>
      <c r="W18" s="5">
        <f t="shared" si="15"/>
        <v>328.28571428571433</v>
      </c>
      <c r="X18" s="5">
        <f t="shared" si="16"/>
        <v>95.750000000000014</v>
      </c>
      <c r="Y18" s="36">
        <f t="shared" si="17"/>
        <v>-95.750000000000014</v>
      </c>
      <c r="Z18" s="3">
        <f t="shared" si="18"/>
        <v>665</v>
      </c>
      <c r="AA18" s="3">
        <f t="shared" si="19"/>
        <v>469.71428571428567</v>
      </c>
      <c r="AB18" s="33">
        <f t="shared" si="20"/>
        <v>0.70633727175080552</v>
      </c>
      <c r="AC18" s="7">
        <f t="shared" si="21"/>
        <v>2225</v>
      </c>
      <c r="AD18" s="7">
        <f t="shared" si="22"/>
        <v>2117.747899159664</v>
      </c>
      <c r="AE18" s="33">
        <f t="shared" si="23"/>
        <v>0.95179680861108495</v>
      </c>
      <c r="AG18" s="7">
        <f t="shared" si="24"/>
        <v>665</v>
      </c>
      <c r="AH18" s="7">
        <f t="shared" si="25"/>
        <v>469.71428571428567</v>
      </c>
      <c r="AI18" s="7">
        <f t="shared" si="26"/>
        <v>798</v>
      </c>
      <c r="AJ18" s="7"/>
    </row>
    <row r="19" spans="1:44" x14ac:dyDescent="0.35">
      <c r="A19" s="1">
        <v>1</v>
      </c>
      <c r="B19" s="2">
        <v>44372</v>
      </c>
      <c r="C19" s="3">
        <f t="shared" si="0"/>
        <v>26</v>
      </c>
      <c r="D19" s="3">
        <v>8</v>
      </c>
      <c r="E19" s="1">
        <v>260</v>
      </c>
      <c r="F19" s="3">
        <f t="shared" si="1"/>
        <v>4.333333333333333</v>
      </c>
      <c r="G19" s="48" t="s">
        <v>40</v>
      </c>
      <c r="H19" s="9">
        <v>3.4285714285714284</v>
      </c>
      <c r="I19" s="1">
        <v>162</v>
      </c>
      <c r="J19" s="49">
        <f t="shared" si="2"/>
        <v>3.666666666666667</v>
      </c>
      <c r="K19" s="3">
        <f t="shared" si="3"/>
        <v>550</v>
      </c>
      <c r="L19" s="3">
        <f t="shared" si="4"/>
        <v>555.42857142857144</v>
      </c>
      <c r="M19" s="3">
        <f t="shared" si="5"/>
        <v>-5.4285714285714448</v>
      </c>
      <c r="N19" s="6">
        <f t="shared" si="6"/>
        <v>-1.5833333333333381</v>
      </c>
      <c r="O19" s="35">
        <f t="shared" si="7"/>
        <v>1.5833333333333381</v>
      </c>
      <c r="P19" s="3">
        <f t="shared" si="8"/>
        <v>605</v>
      </c>
      <c r="Q19" s="3">
        <f t="shared" si="9"/>
        <v>555.42857142857144</v>
      </c>
      <c r="R19" s="3">
        <f t="shared" si="10"/>
        <v>49.571428571428555</v>
      </c>
      <c r="S19" s="5">
        <f t="shared" si="11"/>
        <v>14.458333333333329</v>
      </c>
      <c r="T19" s="5">
        <f t="shared" si="12"/>
        <v>-14.458333333333329</v>
      </c>
      <c r="U19" s="3">
        <f t="shared" si="13"/>
        <v>660</v>
      </c>
      <c r="V19" s="5">
        <f t="shared" si="14"/>
        <v>555.42857142857144</v>
      </c>
      <c r="W19" s="5">
        <f t="shared" si="15"/>
        <v>104.57142857142856</v>
      </c>
      <c r="X19" s="5">
        <f t="shared" si="16"/>
        <v>30.499999999999996</v>
      </c>
      <c r="Y19" s="36">
        <f t="shared" si="17"/>
        <v>-30.499999999999996</v>
      </c>
      <c r="Z19" s="3">
        <f t="shared" si="18"/>
        <v>550</v>
      </c>
      <c r="AA19" s="3">
        <f t="shared" si="19"/>
        <v>555.42857142857144</v>
      </c>
      <c r="AB19" s="33">
        <f t="shared" si="20"/>
        <v>1.0098701298701298</v>
      </c>
      <c r="AC19" s="7">
        <f t="shared" si="21"/>
        <v>2225</v>
      </c>
      <c r="AD19" s="7">
        <f t="shared" si="22"/>
        <v>2117.747899159664</v>
      </c>
      <c r="AE19" s="33">
        <f t="shared" si="23"/>
        <v>0.95179680861108495</v>
      </c>
      <c r="AG19" s="7">
        <f t="shared" si="24"/>
        <v>550</v>
      </c>
      <c r="AH19" s="7">
        <f t="shared" si="25"/>
        <v>555.42857142857144</v>
      </c>
      <c r="AI19" s="7">
        <f t="shared" si="26"/>
        <v>660</v>
      </c>
      <c r="AJ19" s="7"/>
    </row>
    <row r="20" spans="1:44" x14ac:dyDescent="0.35">
      <c r="A20" s="1">
        <v>1</v>
      </c>
      <c r="B20" s="2">
        <v>44375</v>
      </c>
      <c r="C20" s="3">
        <f t="shared" si="0"/>
        <v>27</v>
      </c>
      <c r="D20" s="3">
        <v>8</v>
      </c>
      <c r="E20" s="1">
        <v>354</v>
      </c>
      <c r="F20" s="3">
        <f t="shared" si="1"/>
        <v>5.9</v>
      </c>
      <c r="G20" s="48" t="s">
        <v>40</v>
      </c>
      <c r="H20" s="9">
        <v>3.4285714285714284</v>
      </c>
      <c r="I20" s="1">
        <v>92</v>
      </c>
      <c r="J20" s="49">
        <f t="shared" si="2"/>
        <v>2.0999999999999996</v>
      </c>
      <c r="K20" s="3">
        <f t="shared" si="3"/>
        <v>314.99999999999994</v>
      </c>
      <c r="L20" s="3">
        <f t="shared" si="4"/>
        <v>315.42857142857139</v>
      </c>
      <c r="M20" s="3">
        <f t="shared" si="5"/>
        <v>-0.42857142857144481</v>
      </c>
      <c r="N20" s="6">
        <f t="shared" si="6"/>
        <v>-0.12500000000000475</v>
      </c>
      <c r="O20" s="35">
        <f t="shared" si="7"/>
        <v>0.12500000000000475</v>
      </c>
      <c r="P20" s="3">
        <f t="shared" si="8"/>
        <v>346.49999999999994</v>
      </c>
      <c r="Q20" s="3">
        <f t="shared" si="9"/>
        <v>315.42857142857139</v>
      </c>
      <c r="R20" s="3">
        <f t="shared" si="10"/>
        <v>31.071428571428555</v>
      </c>
      <c r="S20" s="5">
        <f t="shared" si="11"/>
        <v>9.0624999999999964</v>
      </c>
      <c r="T20" s="5">
        <f t="shared" si="12"/>
        <v>-9.0624999999999964</v>
      </c>
      <c r="U20" s="3">
        <f t="shared" si="13"/>
        <v>377.99999999999994</v>
      </c>
      <c r="V20" s="5">
        <f t="shared" si="14"/>
        <v>315.42857142857139</v>
      </c>
      <c r="W20" s="5">
        <f t="shared" si="15"/>
        <v>62.571428571428555</v>
      </c>
      <c r="X20" s="5">
        <f t="shared" si="16"/>
        <v>18.249999999999996</v>
      </c>
      <c r="Y20" s="36">
        <f t="shared" si="17"/>
        <v>-18.249999999999996</v>
      </c>
      <c r="Z20" s="3">
        <f t="shared" si="18"/>
        <v>314.99999999999994</v>
      </c>
      <c r="AA20" s="3">
        <f t="shared" si="19"/>
        <v>315.42857142857139</v>
      </c>
      <c r="AB20" s="33">
        <f t="shared" si="20"/>
        <v>1.0013605442176872</v>
      </c>
      <c r="AC20" s="7">
        <f t="shared" si="21"/>
        <v>2147.5</v>
      </c>
      <c r="AD20" s="7">
        <f t="shared" si="22"/>
        <v>2125.7142857142858</v>
      </c>
      <c r="AE20" s="33">
        <f t="shared" si="23"/>
        <v>0.98985531348744393</v>
      </c>
      <c r="AG20" s="7">
        <f>IF(A20=1,Z20,0)</f>
        <v>314.99999999999994</v>
      </c>
      <c r="AH20" s="7">
        <f>IF(B20&lt;&gt;B21,AA20,0)</f>
        <v>315.42857142857139</v>
      </c>
      <c r="AI20" s="7">
        <f>IF(A20=1,U20,0)</f>
        <v>377.99999999999994</v>
      </c>
      <c r="AJ20" s="7"/>
    </row>
    <row r="21" spans="1:44" x14ac:dyDescent="0.35">
      <c r="A21" s="1">
        <v>1</v>
      </c>
      <c r="B21" s="2">
        <v>44376</v>
      </c>
      <c r="C21" s="3">
        <f t="shared" si="0"/>
        <v>27</v>
      </c>
      <c r="D21" s="3">
        <v>8</v>
      </c>
      <c r="E21" s="1">
        <v>190</v>
      </c>
      <c r="F21" s="3">
        <f t="shared" si="1"/>
        <v>3.1666666666666665</v>
      </c>
      <c r="G21" s="48" t="s">
        <v>40</v>
      </c>
      <c r="H21" s="9">
        <v>3</v>
      </c>
      <c r="I21" s="1">
        <v>200</v>
      </c>
      <c r="J21" s="49">
        <f t="shared" si="2"/>
        <v>4.8333333333333339</v>
      </c>
      <c r="K21" s="3">
        <f t="shared" si="3"/>
        <v>725.00000000000011</v>
      </c>
      <c r="L21" s="3">
        <f t="shared" si="4"/>
        <v>600</v>
      </c>
      <c r="M21" s="3">
        <f t="shared" si="5"/>
        <v>125.00000000000011</v>
      </c>
      <c r="N21" s="6">
        <f t="shared" si="6"/>
        <v>41.666666666666707</v>
      </c>
      <c r="O21" s="35">
        <f t="shared" si="7"/>
        <v>-41.666666666666707</v>
      </c>
      <c r="P21" s="3">
        <f t="shared" si="8"/>
        <v>797.50000000000011</v>
      </c>
      <c r="Q21" s="3">
        <f t="shared" si="9"/>
        <v>600</v>
      </c>
      <c r="R21" s="3">
        <f t="shared" si="10"/>
        <v>197.50000000000011</v>
      </c>
      <c r="S21" s="5">
        <f t="shared" si="11"/>
        <v>65.833333333333371</v>
      </c>
      <c r="T21" s="5">
        <f t="shared" si="12"/>
        <v>-65.833333333333371</v>
      </c>
      <c r="U21" s="3">
        <f t="shared" si="13"/>
        <v>870.00000000000011</v>
      </c>
      <c r="V21" s="5">
        <f t="shared" si="14"/>
        <v>600</v>
      </c>
      <c r="W21" s="5">
        <f t="shared" si="15"/>
        <v>270.00000000000011</v>
      </c>
      <c r="X21" s="5">
        <f t="shared" si="16"/>
        <v>90.000000000000043</v>
      </c>
      <c r="Y21" s="36">
        <f t="shared" si="17"/>
        <v>-90.000000000000043</v>
      </c>
      <c r="Z21" s="3">
        <f t="shared" si="18"/>
        <v>725.00000000000011</v>
      </c>
      <c r="AA21" s="3">
        <f t="shared" si="19"/>
        <v>723.42857142857144</v>
      </c>
      <c r="AB21" s="33">
        <f t="shared" si="20"/>
        <v>0.99783251231527081</v>
      </c>
      <c r="AC21" s="7">
        <f t="shared" si="21"/>
        <v>2147.5</v>
      </c>
      <c r="AD21" s="7">
        <f t="shared" si="22"/>
        <v>2125.7142857142858</v>
      </c>
      <c r="AE21" s="33">
        <f t="shared" si="23"/>
        <v>0.98985531348744393</v>
      </c>
      <c r="AG21" s="7">
        <f t="shared" si="24"/>
        <v>725.00000000000011</v>
      </c>
      <c r="AH21" s="7">
        <f t="shared" si="25"/>
        <v>0</v>
      </c>
      <c r="AI21" s="7">
        <f t="shared" si="26"/>
        <v>870.00000000000011</v>
      </c>
      <c r="AJ21" s="7"/>
    </row>
    <row r="22" spans="1:44" x14ac:dyDescent="0.35">
      <c r="A22" s="1">
        <v>2</v>
      </c>
      <c r="B22" s="2">
        <v>44376</v>
      </c>
      <c r="C22" s="3">
        <f t="shared" si="0"/>
        <v>27</v>
      </c>
      <c r="D22" s="3">
        <v>8</v>
      </c>
      <c r="E22" s="1">
        <v>190</v>
      </c>
      <c r="F22" s="3">
        <f t="shared" si="1"/>
        <v>3.1666666666666665</v>
      </c>
      <c r="G22" s="48" t="s">
        <v>40</v>
      </c>
      <c r="H22" s="9">
        <v>3.4285714285714284</v>
      </c>
      <c r="I22" s="1">
        <v>36</v>
      </c>
      <c r="J22" s="49">
        <f t="shared" si="2"/>
        <v>4.8333333333333339</v>
      </c>
      <c r="K22" s="3">
        <f t="shared" si="3"/>
        <v>125.00000000000011</v>
      </c>
      <c r="L22" s="3">
        <f t="shared" si="4"/>
        <v>123.42857142857142</v>
      </c>
      <c r="M22" s="3">
        <f t="shared" si="5"/>
        <v>1.5714285714286973</v>
      </c>
      <c r="N22" s="6">
        <f t="shared" si="6"/>
        <v>0.45833333333337006</v>
      </c>
      <c r="O22" s="35">
        <f t="shared" si="7"/>
        <v>-0.45833333333337006</v>
      </c>
      <c r="P22" s="3">
        <f t="shared" si="8"/>
        <v>197.50000000000011</v>
      </c>
      <c r="Q22" s="3">
        <f t="shared" si="9"/>
        <v>123.42857142857142</v>
      </c>
      <c r="R22" s="3">
        <f t="shared" si="10"/>
        <v>74.071428571428697</v>
      </c>
      <c r="S22" s="5">
        <f t="shared" si="11"/>
        <v>21.604166666666703</v>
      </c>
      <c r="T22" s="5">
        <f t="shared" si="12"/>
        <v>-21.604166666666703</v>
      </c>
      <c r="U22" s="3">
        <f t="shared" si="13"/>
        <v>270.00000000000011</v>
      </c>
      <c r="V22" s="5">
        <f t="shared" si="14"/>
        <v>123.42857142857142</v>
      </c>
      <c r="W22" s="5">
        <f t="shared" si="15"/>
        <v>146.5714285714287</v>
      </c>
      <c r="X22" s="5">
        <f t="shared" si="16"/>
        <v>42.750000000000043</v>
      </c>
      <c r="Y22" s="36">
        <f t="shared" si="17"/>
        <v>-42.750000000000043</v>
      </c>
      <c r="Z22" s="3">
        <f t="shared" si="18"/>
        <v>725.00000000000011</v>
      </c>
      <c r="AA22" s="3">
        <f t="shared" si="19"/>
        <v>723.42857142857144</v>
      </c>
      <c r="AB22" s="33">
        <f t="shared" si="20"/>
        <v>0.99783251231527081</v>
      </c>
      <c r="AC22" s="7">
        <f t="shared" si="21"/>
        <v>2147.5</v>
      </c>
      <c r="AD22" s="7">
        <f t="shared" si="22"/>
        <v>2125.7142857142858</v>
      </c>
      <c r="AE22" s="33">
        <f t="shared" si="23"/>
        <v>0.98985531348744393</v>
      </c>
      <c r="AG22" s="7">
        <f t="shared" si="24"/>
        <v>0</v>
      </c>
      <c r="AH22" s="7">
        <f t="shared" si="25"/>
        <v>723.42857142857144</v>
      </c>
      <c r="AI22" s="7">
        <f t="shared" si="26"/>
        <v>0</v>
      </c>
      <c r="AJ22" s="7"/>
      <c r="AR22" s="46"/>
    </row>
    <row r="23" spans="1:44" x14ac:dyDescent="0.35">
      <c r="A23" s="1">
        <v>1</v>
      </c>
      <c r="B23" s="2">
        <v>44377</v>
      </c>
      <c r="C23" s="3">
        <f t="shared" si="0"/>
        <v>27</v>
      </c>
      <c r="D23" s="3">
        <v>8</v>
      </c>
      <c r="E23" s="1">
        <v>37</v>
      </c>
      <c r="F23" s="3">
        <f t="shared" si="1"/>
        <v>0.6166666666666667</v>
      </c>
      <c r="G23" s="48" t="s">
        <v>40</v>
      </c>
      <c r="H23" s="9">
        <v>3.4285714285714284</v>
      </c>
      <c r="I23" s="1">
        <v>317</v>
      </c>
      <c r="J23" s="49">
        <f t="shared" si="2"/>
        <v>7.3833333333333329</v>
      </c>
      <c r="K23" s="3">
        <f t="shared" si="3"/>
        <v>1107.5</v>
      </c>
      <c r="L23" s="3">
        <f t="shared" si="4"/>
        <v>1086.8571428571429</v>
      </c>
      <c r="M23" s="3">
        <f t="shared" si="5"/>
        <v>20.64285714285711</v>
      </c>
      <c r="N23" s="6">
        <f t="shared" si="6"/>
        <v>6.0208333333333242</v>
      </c>
      <c r="O23" s="35">
        <f t="shared" si="7"/>
        <v>-6.0208333333333242</v>
      </c>
      <c r="P23" s="3">
        <f t="shared" si="8"/>
        <v>1218.25</v>
      </c>
      <c r="Q23" s="3">
        <f t="shared" si="9"/>
        <v>1086.8571428571429</v>
      </c>
      <c r="R23" s="3">
        <f t="shared" si="10"/>
        <v>131.39285714285711</v>
      </c>
      <c r="S23" s="5">
        <f t="shared" si="11"/>
        <v>38.322916666666657</v>
      </c>
      <c r="T23" s="5">
        <f t="shared" si="12"/>
        <v>-38.322916666666657</v>
      </c>
      <c r="U23" s="3">
        <f t="shared" si="13"/>
        <v>1329</v>
      </c>
      <c r="V23" s="5">
        <f t="shared" si="14"/>
        <v>1086.8571428571429</v>
      </c>
      <c r="W23" s="5">
        <f t="shared" si="15"/>
        <v>242.14285714285711</v>
      </c>
      <c r="X23" s="5">
        <f t="shared" si="16"/>
        <v>70.625</v>
      </c>
      <c r="Y23" s="36">
        <f t="shared" si="17"/>
        <v>-70.625</v>
      </c>
      <c r="Z23" s="3">
        <f t="shared" si="18"/>
        <v>1107.5</v>
      </c>
      <c r="AA23" s="3">
        <f t="shared" si="19"/>
        <v>1086.8571428571429</v>
      </c>
      <c r="AB23" s="33">
        <f t="shared" si="20"/>
        <v>0.981360851338278</v>
      </c>
      <c r="AC23" s="7">
        <f t="shared" si="21"/>
        <v>2147.5</v>
      </c>
      <c r="AD23" s="7">
        <f t="shared" si="22"/>
        <v>2125.7142857142858</v>
      </c>
      <c r="AE23" s="33">
        <f t="shared" si="23"/>
        <v>0.98985531348744393</v>
      </c>
      <c r="AG23" s="7">
        <f t="shared" si="24"/>
        <v>1107.5</v>
      </c>
      <c r="AH23" s="7">
        <f t="shared" si="25"/>
        <v>1086.8571428571429</v>
      </c>
      <c r="AI23" s="7">
        <f t="shared" si="26"/>
        <v>1329</v>
      </c>
      <c r="AJ23" s="7"/>
    </row>
    <row r="24" spans="1:44" x14ac:dyDescent="0.35">
      <c r="A24" s="1"/>
      <c r="B24" s="37"/>
      <c r="C24" s="3"/>
      <c r="D24" s="3"/>
      <c r="E24" s="1"/>
      <c r="F24" s="3"/>
      <c r="G24" s="48"/>
      <c r="H24" s="9"/>
      <c r="I24" s="1"/>
      <c r="J24" s="49"/>
      <c r="K24" s="3"/>
      <c r="L24" s="3"/>
      <c r="M24" s="3"/>
      <c r="N24" s="6"/>
      <c r="O24" s="35"/>
      <c r="P24" s="3"/>
      <c r="Q24" s="3"/>
      <c r="R24" s="3"/>
      <c r="S24" s="5"/>
      <c r="T24" s="5"/>
      <c r="U24" s="3"/>
      <c r="V24" s="5"/>
      <c r="W24" s="5"/>
      <c r="X24" s="5"/>
      <c r="Y24" s="36"/>
      <c r="Z24" s="3"/>
      <c r="AA24" s="3"/>
      <c r="AB24" s="33"/>
      <c r="AC24" s="7"/>
      <c r="AD24" s="7"/>
      <c r="AE24" s="33"/>
      <c r="AG24" s="7">
        <f t="shared" si="24"/>
        <v>0</v>
      </c>
      <c r="AH24" s="7">
        <f t="shared" si="25"/>
        <v>0</v>
      </c>
      <c r="AI24" s="7">
        <f t="shared" si="26"/>
        <v>0</v>
      </c>
      <c r="AJ24" s="7"/>
    </row>
    <row r="25" spans="1:44" x14ac:dyDescent="0.35">
      <c r="A25" s="1"/>
      <c r="B25" s="37"/>
      <c r="C25" s="3"/>
      <c r="D25" s="3"/>
      <c r="E25" s="1"/>
      <c r="F25" s="3"/>
      <c r="G25" s="48"/>
      <c r="H25" s="9"/>
      <c r="I25" s="1"/>
      <c r="J25" s="49"/>
      <c r="K25" s="3"/>
      <c r="L25" s="3"/>
      <c r="M25" s="3"/>
      <c r="N25" s="6"/>
      <c r="O25" s="35"/>
      <c r="P25" s="3"/>
      <c r="Q25" s="3"/>
      <c r="R25" s="3"/>
      <c r="S25" s="5"/>
      <c r="T25" s="5"/>
      <c r="U25" s="3"/>
      <c r="V25" s="5"/>
      <c r="W25" s="5"/>
      <c r="X25" s="5"/>
      <c r="Y25" s="36"/>
      <c r="Z25" s="3"/>
      <c r="AA25" s="3"/>
      <c r="AB25" s="33"/>
      <c r="AC25" s="7"/>
      <c r="AD25" s="7"/>
      <c r="AE25" s="33"/>
      <c r="AG25" s="7">
        <f t="shared" si="24"/>
        <v>0</v>
      </c>
      <c r="AH25" s="7">
        <f t="shared" si="25"/>
        <v>0</v>
      </c>
      <c r="AI25" s="7">
        <f t="shared" si="26"/>
        <v>0</v>
      </c>
      <c r="AJ25" s="7"/>
    </row>
    <row r="26" spans="1:44" x14ac:dyDescent="0.35">
      <c r="A26" s="1"/>
      <c r="B26" s="37"/>
      <c r="C26" s="3"/>
      <c r="D26" s="3"/>
      <c r="E26" s="1"/>
      <c r="F26" s="3"/>
      <c r="G26" s="48"/>
      <c r="H26" s="9"/>
      <c r="I26" s="1"/>
      <c r="J26" s="49"/>
      <c r="K26" s="3"/>
      <c r="L26" s="3"/>
      <c r="M26" s="3"/>
      <c r="N26" s="6"/>
      <c r="O26" s="35"/>
      <c r="P26" s="3"/>
      <c r="Q26" s="3"/>
      <c r="R26" s="3"/>
      <c r="S26" s="5"/>
      <c r="T26" s="5"/>
      <c r="U26" s="3"/>
      <c r="V26" s="5"/>
      <c r="W26" s="5"/>
      <c r="X26" s="5"/>
      <c r="Y26" s="36"/>
      <c r="Z26" s="3"/>
      <c r="AA26" s="3"/>
      <c r="AB26" s="33"/>
      <c r="AC26" s="7"/>
      <c r="AD26" s="7"/>
      <c r="AE26" s="33"/>
      <c r="AG26" s="7">
        <v>0</v>
      </c>
      <c r="AH26" s="7">
        <v>0</v>
      </c>
      <c r="AI26" s="7">
        <v>0</v>
      </c>
      <c r="AJ26" s="7"/>
    </row>
    <row r="27" spans="1:44" x14ac:dyDescent="0.35">
      <c r="A27" s="1"/>
      <c r="B27" s="37"/>
      <c r="C27" s="3"/>
      <c r="D27" s="3"/>
      <c r="E27" s="1"/>
      <c r="F27" s="3"/>
      <c r="G27" s="48"/>
      <c r="H27" s="9"/>
      <c r="I27" s="1"/>
      <c r="J27" s="49"/>
      <c r="K27" s="3"/>
      <c r="L27" s="3"/>
      <c r="M27" s="3"/>
      <c r="N27" s="6"/>
      <c r="O27" s="35"/>
      <c r="P27" s="3"/>
      <c r="Q27" s="3"/>
      <c r="R27" s="3"/>
      <c r="S27" s="5"/>
      <c r="T27" s="5"/>
      <c r="U27" s="3"/>
      <c r="V27" s="5"/>
      <c r="W27" s="5"/>
      <c r="X27" s="5"/>
      <c r="Y27" s="36"/>
      <c r="Z27" s="3"/>
      <c r="AA27" s="3"/>
      <c r="AB27" s="33"/>
      <c r="AC27" s="7"/>
      <c r="AD27" s="7"/>
      <c r="AE27" s="33"/>
      <c r="AG27" s="7">
        <v>0</v>
      </c>
      <c r="AH27" s="7">
        <v>0</v>
      </c>
      <c r="AI27" s="7">
        <v>0</v>
      </c>
      <c r="AJ27" s="7"/>
    </row>
    <row r="28" spans="1:44" x14ac:dyDescent="0.35">
      <c r="A28" s="1"/>
      <c r="B28" s="37"/>
      <c r="C28" s="3"/>
      <c r="D28" s="3"/>
      <c r="E28" s="1"/>
      <c r="F28" s="3"/>
      <c r="G28" s="48"/>
      <c r="H28" s="9"/>
      <c r="I28" s="1"/>
      <c r="J28" s="49"/>
      <c r="K28" s="3"/>
      <c r="L28" s="3"/>
      <c r="M28" s="3"/>
      <c r="N28" s="6"/>
      <c r="O28" s="35"/>
      <c r="P28" s="3"/>
      <c r="Q28" s="3"/>
      <c r="R28" s="3"/>
      <c r="S28" s="5"/>
      <c r="T28" s="5"/>
      <c r="U28" s="3"/>
      <c r="V28" s="5"/>
      <c r="W28" s="5"/>
      <c r="X28" s="5"/>
      <c r="Y28" s="36"/>
      <c r="Z28" s="3"/>
      <c r="AA28" s="3"/>
      <c r="AB28" s="33"/>
      <c r="AC28" s="7"/>
      <c r="AD28" s="7"/>
      <c r="AE28" s="33"/>
      <c r="AG28" s="7">
        <v>0</v>
      </c>
      <c r="AH28" s="7">
        <v>0</v>
      </c>
      <c r="AI28" s="7">
        <v>0</v>
      </c>
      <c r="AJ28" s="7"/>
    </row>
    <row r="29" spans="1:44" x14ac:dyDescent="0.35">
      <c r="A29" s="1"/>
      <c r="B29" s="37"/>
      <c r="C29" s="3"/>
      <c r="D29" s="3"/>
      <c r="E29" s="1"/>
      <c r="F29" s="3"/>
      <c r="G29" s="48"/>
      <c r="H29" s="9"/>
      <c r="I29" s="1"/>
      <c r="J29" s="49"/>
      <c r="K29" s="3"/>
      <c r="L29" s="3"/>
      <c r="M29" s="3"/>
      <c r="N29" s="6"/>
      <c r="O29" s="35"/>
      <c r="P29" s="3"/>
      <c r="Q29" s="3"/>
      <c r="R29" s="3"/>
      <c r="S29" s="5"/>
      <c r="T29" s="5"/>
      <c r="U29" s="3"/>
      <c r="V29" s="5"/>
      <c r="W29" s="5"/>
      <c r="X29" s="5"/>
      <c r="Y29" s="36"/>
      <c r="Z29" s="3"/>
      <c r="AA29" s="3"/>
      <c r="AB29" s="33"/>
      <c r="AC29" s="7"/>
      <c r="AD29" s="7"/>
      <c r="AE29" s="33"/>
      <c r="AG29" s="7">
        <v>0</v>
      </c>
      <c r="AH29" s="7">
        <v>0</v>
      </c>
      <c r="AI29" s="7">
        <v>0</v>
      </c>
      <c r="AJ29" s="7"/>
    </row>
    <row r="30" spans="1:44" x14ac:dyDescent="0.35">
      <c r="A30" s="1"/>
      <c r="B30" s="37"/>
      <c r="C30" s="3"/>
      <c r="D30" s="3"/>
      <c r="E30" s="1"/>
      <c r="F30" s="3"/>
      <c r="G30" s="48"/>
      <c r="H30" s="9"/>
      <c r="I30" s="1"/>
      <c r="J30" s="49"/>
      <c r="K30" s="3"/>
      <c r="L30" s="3"/>
      <c r="M30" s="3"/>
      <c r="N30" s="6"/>
      <c r="O30" s="35"/>
      <c r="P30" s="3"/>
      <c r="Q30" s="3"/>
      <c r="R30" s="3"/>
      <c r="S30" s="5"/>
      <c r="T30" s="5"/>
      <c r="U30" s="3"/>
      <c r="V30" s="5"/>
      <c r="W30" s="5"/>
      <c r="X30" s="5"/>
      <c r="Y30" s="36"/>
      <c r="Z30" s="3"/>
      <c r="AA30" s="3"/>
      <c r="AB30" s="33"/>
      <c r="AC30" s="7"/>
      <c r="AD30" s="7"/>
      <c r="AE30" s="33"/>
      <c r="AG30" s="7">
        <v>0</v>
      </c>
      <c r="AH30" s="7">
        <v>0</v>
      </c>
      <c r="AI30" s="7">
        <v>0</v>
      </c>
      <c r="AJ30" s="7"/>
    </row>
    <row r="31" spans="1:44" x14ac:dyDescent="0.35">
      <c r="A31" s="1"/>
      <c r="B31" s="37"/>
      <c r="C31" s="3"/>
      <c r="D31" s="3"/>
      <c r="E31" s="1"/>
      <c r="F31" s="3"/>
      <c r="G31" s="48"/>
      <c r="H31" s="9"/>
      <c r="I31" s="1"/>
      <c r="J31" s="49"/>
      <c r="K31" s="3"/>
      <c r="L31" s="3"/>
      <c r="M31" s="3"/>
      <c r="N31" s="6"/>
      <c r="O31" s="35"/>
      <c r="P31" s="3"/>
      <c r="Q31" s="3"/>
      <c r="R31" s="3"/>
      <c r="S31" s="5"/>
      <c r="T31" s="5"/>
      <c r="U31" s="3"/>
      <c r="V31" s="5"/>
      <c r="W31" s="5"/>
      <c r="X31" s="5"/>
      <c r="Y31" s="36"/>
      <c r="Z31" s="3"/>
      <c r="AA31" s="3"/>
      <c r="AB31" s="33"/>
      <c r="AC31" s="7"/>
      <c r="AD31" s="7"/>
      <c r="AE31" s="33"/>
      <c r="AG31" s="7">
        <v>0</v>
      </c>
      <c r="AH31" s="7">
        <v>0</v>
      </c>
      <c r="AI31" s="7">
        <v>0</v>
      </c>
      <c r="AJ31" s="7"/>
    </row>
    <row r="32" spans="1:44" x14ac:dyDescent="0.35">
      <c r="A32" s="1"/>
      <c r="B32" s="37"/>
      <c r="C32" s="3"/>
      <c r="D32" s="3"/>
      <c r="E32" s="1"/>
      <c r="F32" s="3"/>
      <c r="G32" s="48"/>
      <c r="H32" s="9"/>
      <c r="I32" s="1"/>
      <c r="J32" s="49"/>
      <c r="K32" s="3"/>
      <c r="L32" s="3"/>
      <c r="M32" s="3"/>
      <c r="N32" s="6"/>
      <c r="O32" s="35"/>
      <c r="P32" s="3"/>
      <c r="Q32" s="3"/>
      <c r="R32" s="3"/>
      <c r="S32" s="5"/>
      <c r="T32" s="5"/>
      <c r="U32" s="3"/>
      <c r="V32" s="5"/>
      <c r="W32" s="5"/>
      <c r="X32" s="5"/>
      <c r="Y32" s="36"/>
      <c r="Z32" s="3"/>
      <c r="AA32" s="3"/>
      <c r="AB32" s="33"/>
      <c r="AC32" s="7"/>
      <c r="AD32" s="7"/>
      <c r="AE32" s="33"/>
      <c r="AG32" s="7">
        <v>0</v>
      </c>
      <c r="AH32" s="7">
        <v>0</v>
      </c>
      <c r="AI32" s="7">
        <v>0</v>
      </c>
      <c r="AJ32" s="7"/>
    </row>
    <row r="33" spans="1:36" x14ac:dyDescent="0.35">
      <c r="A33" s="1"/>
      <c r="B33" s="37"/>
      <c r="C33" s="3"/>
      <c r="D33" s="3"/>
      <c r="E33" s="1"/>
      <c r="F33" s="3"/>
      <c r="G33" s="48"/>
      <c r="H33" s="9"/>
      <c r="I33" s="1"/>
      <c r="J33" s="49"/>
      <c r="K33" s="3"/>
      <c r="L33" s="3"/>
      <c r="M33" s="3"/>
      <c r="N33" s="6"/>
      <c r="O33" s="35"/>
      <c r="P33" s="3"/>
      <c r="Q33" s="3"/>
      <c r="R33" s="3"/>
      <c r="S33" s="5"/>
      <c r="T33" s="5"/>
      <c r="U33" s="3"/>
      <c r="V33" s="5"/>
      <c r="W33" s="5"/>
      <c r="X33" s="5"/>
      <c r="Y33" s="36"/>
      <c r="Z33" s="3"/>
      <c r="AA33" s="3"/>
      <c r="AB33" s="33"/>
      <c r="AC33" s="7"/>
      <c r="AD33" s="7"/>
      <c r="AE33" s="33"/>
      <c r="AG33" s="7">
        <v>0</v>
      </c>
      <c r="AH33" s="7">
        <v>0</v>
      </c>
      <c r="AI33" s="7">
        <v>0</v>
      </c>
      <c r="AJ33" s="7"/>
    </row>
    <row r="34" spans="1:36" x14ac:dyDescent="0.35">
      <c r="A34" s="1"/>
      <c r="B34" s="37"/>
      <c r="C34" s="3"/>
      <c r="D34" s="3"/>
      <c r="E34" s="1"/>
      <c r="F34" s="3"/>
      <c r="G34" s="48"/>
      <c r="H34" s="9"/>
      <c r="I34" s="1"/>
      <c r="J34" s="49"/>
      <c r="K34" s="3"/>
      <c r="L34" s="3"/>
      <c r="M34" s="3"/>
      <c r="N34" s="6"/>
      <c r="O34" s="35"/>
      <c r="P34" s="3"/>
      <c r="Q34" s="3"/>
      <c r="R34" s="3"/>
      <c r="S34" s="5"/>
      <c r="T34" s="5"/>
      <c r="U34" s="3"/>
      <c r="V34" s="5"/>
      <c r="W34" s="5"/>
      <c r="X34" s="5"/>
      <c r="Y34" s="36"/>
      <c r="Z34" s="3"/>
      <c r="AA34" s="3"/>
      <c r="AB34" s="33"/>
      <c r="AC34" s="7"/>
      <c r="AD34" s="7"/>
      <c r="AE34" s="33"/>
      <c r="AG34" s="7">
        <v>0</v>
      </c>
      <c r="AH34" s="7">
        <v>0</v>
      </c>
      <c r="AI34" s="7">
        <v>0</v>
      </c>
      <c r="AJ34" s="7"/>
    </row>
    <row r="35" spans="1:36" x14ac:dyDescent="0.35">
      <c r="A35" s="1"/>
      <c r="B35" s="37"/>
      <c r="C35" s="3"/>
      <c r="D35" s="3"/>
      <c r="E35" s="1"/>
      <c r="F35" s="3"/>
      <c r="G35" s="48"/>
      <c r="H35" s="9"/>
      <c r="I35" s="1"/>
      <c r="J35" s="49"/>
      <c r="K35" s="3"/>
      <c r="L35" s="3"/>
      <c r="M35" s="3"/>
      <c r="N35" s="6"/>
      <c r="O35" s="35"/>
      <c r="P35" s="3"/>
      <c r="Q35" s="3"/>
      <c r="R35" s="3"/>
      <c r="S35" s="5"/>
      <c r="T35" s="5"/>
      <c r="U35" s="3"/>
      <c r="V35" s="5"/>
      <c r="W35" s="5"/>
      <c r="X35" s="5"/>
      <c r="Y35" s="36"/>
      <c r="Z35" s="3"/>
      <c r="AA35" s="3"/>
      <c r="AB35" s="33"/>
      <c r="AC35" s="7"/>
      <c r="AD35" s="7"/>
      <c r="AE35" s="33"/>
      <c r="AG35" s="7">
        <v>0</v>
      </c>
      <c r="AH35" s="7">
        <v>0</v>
      </c>
      <c r="AI35" s="7">
        <v>0</v>
      </c>
      <c r="AJ35" s="7"/>
    </row>
    <row r="36" spans="1:36" x14ac:dyDescent="0.35">
      <c r="A36" s="1"/>
      <c r="B36" s="37"/>
      <c r="C36" s="3"/>
      <c r="D36" s="3"/>
      <c r="E36" s="1"/>
      <c r="F36" s="3"/>
      <c r="G36" s="48"/>
      <c r="H36" s="9"/>
      <c r="I36" s="1"/>
      <c r="J36" s="49"/>
      <c r="K36" s="3"/>
      <c r="L36" s="3"/>
      <c r="M36" s="3"/>
      <c r="N36" s="6"/>
      <c r="O36" s="35"/>
      <c r="P36" s="3"/>
      <c r="Q36" s="3"/>
      <c r="R36" s="3"/>
      <c r="S36" s="5"/>
      <c r="T36" s="5"/>
      <c r="U36" s="3"/>
      <c r="V36" s="5"/>
      <c r="W36" s="5"/>
      <c r="X36" s="5"/>
      <c r="Y36" s="36"/>
      <c r="Z36" s="3"/>
      <c r="AA36" s="3"/>
      <c r="AB36" s="33"/>
      <c r="AC36" s="7"/>
      <c r="AD36" s="7"/>
      <c r="AE36" s="33"/>
      <c r="AG36" s="7">
        <v>0</v>
      </c>
      <c r="AH36" s="7">
        <v>0</v>
      </c>
      <c r="AI36" s="7">
        <v>0</v>
      </c>
      <c r="AJ36" s="7"/>
    </row>
    <row r="37" spans="1:36" x14ac:dyDescent="0.35">
      <c r="A37" s="1"/>
      <c r="B37" s="37"/>
      <c r="C37" s="3"/>
      <c r="D37" s="3"/>
      <c r="E37" s="1"/>
      <c r="F37" s="3"/>
      <c r="G37" s="48"/>
      <c r="H37" s="9"/>
      <c r="I37" s="1"/>
      <c r="J37" s="49"/>
      <c r="K37" s="3"/>
      <c r="L37" s="3"/>
      <c r="M37" s="3"/>
      <c r="N37" s="6"/>
      <c r="O37" s="35"/>
      <c r="P37" s="3"/>
      <c r="Q37" s="3"/>
      <c r="R37" s="3"/>
      <c r="S37" s="5"/>
      <c r="T37" s="5"/>
      <c r="U37" s="3"/>
      <c r="V37" s="5"/>
      <c r="W37" s="5"/>
      <c r="X37" s="5"/>
      <c r="Y37" s="36"/>
      <c r="Z37" s="3"/>
      <c r="AA37" s="3"/>
      <c r="AB37" s="33"/>
      <c r="AC37" s="7"/>
      <c r="AD37" s="7"/>
      <c r="AE37" s="33"/>
      <c r="AG37" s="7">
        <v>0</v>
      </c>
      <c r="AH37" s="7">
        <v>0</v>
      </c>
      <c r="AI37" s="7">
        <v>0</v>
      </c>
      <c r="AJ37" s="7"/>
    </row>
    <row r="38" spans="1:36" x14ac:dyDescent="0.35">
      <c r="A38" s="1"/>
      <c r="B38" s="37"/>
      <c r="C38" s="3"/>
      <c r="D38" s="3"/>
      <c r="E38" s="1"/>
      <c r="F38" s="3"/>
      <c r="G38" s="48"/>
      <c r="H38" s="9"/>
      <c r="I38" s="1"/>
      <c r="J38" s="49"/>
      <c r="K38" s="3"/>
      <c r="L38" s="3"/>
      <c r="M38" s="3"/>
      <c r="N38" s="6"/>
      <c r="O38" s="35"/>
      <c r="P38" s="3"/>
      <c r="Q38" s="3"/>
      <c r="R38" s="3"/>
      <c r="S38" s="5"/>
      <c r="T38" s="5"/>
      <c r="U38" s="3"/>
      <c r="V38" s="5"/>
      <c r="W38" s="5"/>
      <c r="X38" s="5"/>
      <c r="Y38" s="36"/>
      <c r="Z38" s="3"/>
      <c r="AA38" s="3"/>
      <c r="AB38" s="33"/>
      <c r="AC38" s="7"/>
      <c r="AD38" s="7"/>
      <c r="AE38" s="33"/>
      <c r="AG38" s="7">
        <v>0</v>
      </c>
      <c r="AH38" s="7">
        <v>0</v>
      </c>
      <c r="AI38" s="7">
        <v>0</v>
      </c>
      <c r="AJ38" s="7"/>
    </row>
    <row r="39" spans="1:36" x14ac:dyDescent="0.35">
      <c r="A39" s="1"/>
      <c r="B39" s="37"/>
      <c r="C39" s="3"/>
      <c r="D39" s="3"/>
      <c r="E39" s="1"/>
      <c r="F39" s="3"/>
      <c r="G39" s="48"/>
      <c r="H39" s="9"/>
      <c r="I39" s="1"/>
      <c r="J39" s="49"/>
      <c r="K39" s="3"/>
      <c r="L39" s="3"/>
      <c r="M39" s="3"/>
      <c r="N39" s="6"/>
      <c r="O39" s="35"/>
      <c r="P39" s="3"/>
      <c r="Q39" s="3"/>
      <c r="R39" s="3"/>
      <c r="S39" s="5"/>
      <c r="T39" s="5"/>
      <c r="U39" s="3"/>
      <c r="V39" s="5"/>
      <c r="W39" s="5"/>
      <c r="X39" s="5"/>
      <c r="Y39" s="36"/>
      <c r="Z39" s="3"/>
      <c r="AA39" s="3"/>
      <c r="AB39" s="33"/>
      <c r="AC39" s="7"/>
      <c r="AD39" s="7"/>
      <c r="AE39" s="33"/>
      <c r="AG39" s="7">
        <v>0</v>
      </c>
      <c r="AH39" s="7">
        <v>0</v>
      </c>
      <c r="AI39" s="7">
        <v>0</v>
      </c>
      <c r="AJ39" s="7"/>
    </row>
    <row r="40" spans="1:36" x14ac:dyDescent="0.35">
      <c r="A40" s="1"/>
      <c r="B40" s="37"/>
      <c r="C40" s="3"/>
      <c r="D40" s="3"/>
      <c r="E40" s="1"/>
      <c r="F40" s="3"/>
      <c r="G40" s="48"/>
      <c r="H40" s="9"/>
      <c r="I40" s="1"/>
      <c r="J40" s="49"/>
      <c r="K40" s="3"/>
      <c r="L40" s="3"/>
      <c r="M40" s="3"/>
      <c r="N40" s="6"/>
      <c r="O40" s="35"/>
      <c r="P40" s="3"/>
      <c r="Q40" s="3"/>
      <c r="R40" s="3"/>
      <c r="S40" s="5"/>
      <c r="T40" s="5"/>
      <c r="U40" s="3"/>
      <c r="V40" s="5"/>
      <c r="W40" s="5"/>
      <c r="X40" s="5"/>
      <c r="Y40" s="36"/>
      <c r="Z40" s="3"/>
      <c r="AA40" s="3"/>
      <c r="AB40" s="33"/>
      <c r="AC40" s="7"/>
      <c r="AD40" s="7"/>
      <c r="AE40" s="33"/>
      <c r="AG40" s="7">
        <v>0</v>
      </c>
      <c r="AH40" s="7">
        <v>0</v>
      </c>
      <c r="AI40" s="7">
        <v>0</v>
      </c>
      <c r="AJ40" s="7"/>
    </row>
    <row r="41" spans="1:36" x14ac:dyDescent="0.35">
      <c r="A41" s="1"/>
      <c r="B41" s="37"/>
      <c r="C41" s="3"/>
      <c r="D41" s="3"/>
      <c r="E41" s="1"/>
      <c r="F41" s="3"/>
      <c r="G41" s="48"/>
      <c r="H41" s="9"/>
      <c r="I41" s="1"/>
      <c r="J41" s="49"/>
      <c r="K41" s="3"/>
      <c r="L41" s="3"/>
      <c r="M41" s="3"/>
      <c r="N41" s="6"/>
      <c r="O41" s="35"/>
      <c r="P41" s="3"/>
      <c r="Q41" s="3"/>
      <c r="R41" s="3"/>
      <c r="S41" s="5"/>
      <c r="T41" s="5"/>
      <c r="U41" s="3"/>
      <c r="V41" s="5"/>
      <c r="W41" s="5"/>
      <c r="X41" s="5"/>
      <c r="Y41" s="36"/>
      <c r="Z41" s="3"/>
      <c r="AA41" s="3"/>
      <c r="AB41" s="33"/>
      <c r="AC41" s="7"/>
      <c r="AD41" s="7"/>
      <c r="AE41" s="33"/>
      <c r="AG41" s="7">
        <v>0</v>
      </c>
      <c r="AH41" s="7">
        <v>0</v>
      </c>
      <c r="AI41" s="7">
        <v>0</v>
      </c>
      <c r="AJ41" s="7"/>
    </row>
    <row r="42" spans="1:36" x14ac:dyDescent="0.35">
      <c r="A42" s="1"/>
      <c r="B42" s="37"/>
      <c r="C42" s="3"/>
      <c r="D42" s="3"/>
      <c r="E42" s="1"/>
      <c r="F42" s="3"/>
      <c r="G42" s="48"/>
      <c r="H42" s="9"/>
      <c r="I42" s="1"/>
      <c r="J42" s="49"/>
      <c r="K42" s="3"/>
      <c r="L42" s="3"/>
      <c r="M42" s="3"/>
      <c r="N42" s="6"/>
      <c r="O42" s="35"/>
      <c r="P42" s="3"/>
      <c r="Q42" s="3"/>
      <c r="R42" s="3"/>
      <c r="S42" s="5"/>
      <c r="T42" s="5"/>
      <c r="U42" s="3"/>
      <c r="V42" s="5"/>
      <c r="W42" s="5"/>
      <c r="X42" s="5"/>
      <c r="Y42" s="36"/>
      <c r="Z42" s="3"/>
      <c r="AA42" s="3"/>
      <c r="AB42" s="33"/>
      <c r="AC42" s="7"/>
      <c r="AD42" s="7"/>
      <c r="AE42" s="33"/>
      <c r="AG42" s="7">
        <v>0</v>
      </c>
      <c r="AH42" s="7">
        <v>0</v>
      </c>
      <c r="AI42" s="7">
        <v>0</v>
      </c>
      <c r="AJ42" s="7"/>
    </row>
    <row r="43" spans="1:36" x14ac:dyDescent="0.35">
      <c r="A43" s="1"/>
      <c r="B43" s="37"/>
      <c r="C43" s="3"/>
      <c r="D43" s="3"/>
      <c r="E43" s="1"/>
      <c r="F43" s="3"/>
      <c r="G43" s="48"/>
      <c r="H43" s="9"/>
      <c r="I43" s="1"/>
      <c r="J43" s="49"/>
      <c r="K43" s="3"/>
      <c r="L43" s="3"/>
      <c r="M43" s="3"/>
      <c r="N43" s="6"/>
      <c r="O43" s="35"/>
      <c r="P43" s="3"/>
      <c r="Q43" s="3"/>
      <c r="R43" s="3"/>
      <c r="S43" s="5"/>
      <c r="T43" s="5"/>
      <c r="U43" s="3"/>
      <c r="V43" s="5"/>
      <c r="W43" s="5"/>
      <c r="X43" s="5"/>
      <c r="Y43" s="36"/>
      <c r="Z43" s="3"/>
      <c r="AA43" s="3"/>
      <c r="AB43" s="33"/>
      <c r="AC43" s="7"/>
      <c r="AD43" s="7"/>
      <c r="AE43" s="33"/>
      <c r="AG43" s="7">
        <v>0</v>
      </c>
      <c r="AH43" s="7">
        <v>0</v>
      </c>
      <c r="AI43" s="7">
        <v>0</v>
      </c>
      <c r="AJ43" s="7"/>
    </row>
    <row r="44" spans="1:36" x14ac:dyDescent="0.35">
      <c r="A44" s="1"/>
      <c r="B44" s="37"/>
      <c r="C44" s="3"/>
      <c r="D44" s="3"/>
      <c r="E44" s="1"/>
      <c r="F44" s="3"/>
      <c r="G44" s="48"/>
      <c r="H44" s="9"/>
      <c r="I44" s="1"/>
      <c r="J44" s="49"/>
      <c r="K44" s="3"/>
      <c r="L44" s="3"/>
      <c r="M44" s="3"/>
      <c r="N44" s="6"/>
      <c r="O44" s="35"/>
      <c r="P44" s="3"/>
      <c r="Q44" s="3"/>
      <c r="R44" s="3"/>
      <c r="S44" s="5"/>
      <c r="T44" s="5"/>
      <c r="U44" s="3"/>
      <c r="V44" s="5"/>
      <c r="W44" s="5"/>
      <c r="X44" s="5"/>
      <c r="Y44" s="36"/>
      <c r="Z44" s="3"/>
      <c r="AA44" s="3"/>
      <c r="AB44" s="33"/>
      <c r="AC44" s="7"/>
      <c r="AD44" s="7"/>
      <c r="AE44" s="33"/>
      <c r="AG44" s="7">
        <v>0</v>
      </c>
      <c r="AH44" s="7">
        <v>0</v>
      </c>
      <c r="AI44" s="7">
        <v>0</v>
      </c>
      <c r="AJ44" s="7"/>
    </row>
    <row r="45" spans="1:36" x14ac:dyDescent="0.35">
      <c r="A45" s="1"/>
      <c r="B45" s="37"/>
      <c r="C45" s="3"/>
      <c r="D45" s="3"/>
      <c r="E45" s="1"/>
      <c r="F45" s="3"/>
      <c r="G45" s="48"/>
      <c r="H45" s="9"/>
      <c r="I45" s="1"/>
      <c r="J45" s="49"/>
      <c r="K45" s="3"/>
      <c r="L45" s="3"/>
      <c r="M45" s="3"/>
      <c r="N45" s="6"/>
      <c r="O45" s="35"/>
      <c r="P45" s="3"/>
      <c r="Q45" s="3"/>
      <c r="R45" s="3"/>
      <c r="S45" s="5"/>
      <c r="T45" s="5"/>
      <c r="U45" s="3"/>
      <c r="V45" s="5"/>
      <c r="W45" s="5"/>
      <c r="X45" s="5"/>
      <c r="Y45" s="36"/>
      <c r="Z45" s="3"/>
      <c r="AA45" s="3"/>
      <c r="AB45" s="33"/>
      <c r="AC45" s="7"/>
      <c r="AD45" s="7"/>
      <c r="AE45" s="33"/>
      <c r="AG45" s="7"/>
      <c r="AH45" s="7"/>
      <c r="AI45" s="7"/>
      <c r="AJ45" s="7"/>
    </row>
    <row r="46" spans="1:36" x14ac:dyDescent="0.35">
      <c r="A46" s="1"/>
      <c r="B46" s="37"/>
      <c r="C46" s="3"/>
      <c r="D46" s="3"/>
      <c r="E46" s="1"/>
      <c r="F46" s="3"/>
      <c r="G46" s="48"/>
      <c r="H46" s="9"/>
      <c r="I46" s="1"/>
      <c r="J46" s="49"/>
      <c r="K46" s="3"/>
      <c r="L46" s="3"/>
      <c r="M46" s="3"/>
      <c r="N46" s="6"/>
      <c r="O46" s="35"/>
      <c r="P46" s="3"/>
      <c r="Q46" s="3"/>
      <c r="R46" s="3"/>
      <c r="S46" s="5"/>
      <c r="T46" s="5"/>
      <c r="U46" s="3"/>
      <c r="V46" s="5"/>
      <c r="W46" s="5"/>
      <c r="X46" s="5"/>
      <c r="Y46" s="36"/>
      <c r="Z46" s="3"/>
      <c r="AA46" s="3"/>
      <c r="AB46" s="33"/>
      <c r="AC46" s="7"/>
      <c r="AD46" s="7"/>
      <c r="AE46" s="33"/>
      <c r="AG46" s="7">
        <f t="shared" ref="AG46:AG68" si="30">IF(A46=1,Z46,0)</f>
        <v>0</v>
      </c>
      <c r="AH46" s="7">
        <f t="shared" ref="AH46:AH68" si="31">IF(B46&lt;&gt;B47,AA46,0)</f>
        <v>0</v>
      </c>
      <c r="AI46" s="7">
        <f t="shared" ref="AI46:AI68" si="32">IF(A46=1,U46,0)</f>
        <v>0</v>
      </c>
      <c r="AJ46" s="7">
        <f t="shared" ref="AJ46:AJ68" si="33">SUM(AI:AI)</f>
        <v>12345</v>
      </c>
    </row>
    <row r="47" spans="1:36" x14ac:dyDescent="0.35">
      <c r="AG47" s="7">
        <f t="shared" si="30"/>
        <v>0</v>
      </c>
      <c r="AH47" s="7">
        <f t="shared" si="31"/>
        <v>0</v>
      </c>
      <c r="AI47" s="7">
        <f t="shared" si="32"/>
        <v>0</v>
      </c>
      <c r="AJ47" s="7">
        <f t="shared" si="33"/>
        <v>12345</v>
      </c>
    </row>
    <row r="48" spans="1:36" x14ac:dyDescent="0.35">
      <c r="AG48" s="7">
        <f t="shared" si="30"/>
        <v>0</v>
      </c>
      <c r="AH48" s="7">
        <f t="shared" si="31"/>
        <v>0</v>
      </c>
      <c r="AI48" s="7">
        <f t="shared" si="32"/>
        <v>0</v>
      </c>
      <c r="AJ48" s="7">
        <f t="shared" si="33"/>
        <v>12345</v>
      </c>
    </row>
    <row r="49" spans="33:36" x14ac:dyDescent="0.35">
      <c r="AG49" s="7">
        <f t="shared" si="30"/>
        <v>0</v>
      </c>
      <c r="AH49" s="7">
        <f t="shared" si="31"/>
        <v>0</v>
      </c>
      <c r="AI49" s="7">
        <f t="shared" si="32"/>
        <v>0</v>
      </c>
      <c r="AJ49" s="7">
        <f t="shared" si="33"/>
        <v>12345</v>
      </c>
    </row>
    <row r="50" spans="33:36" x14ac:dyDescent="0.35">
      <c r="AG50" s="7">
        <f t="shared" si="30"/>
        <v>0</v>
      </c>
      <c r="AH50" s="7">
        <f t="shared" si="31"/>
        <v>0</v>
      </c>
      <c r="AI50" s="7">
        <f t="shared" si="32"/>
        <v>0</v>
      </c>
      <c r="AJ50" s="7">
        <f t="shared" si="33"/>
        <v>12345</v>
      </c>
    </row>
    <row r="51" spans="33:36" x14ac:dyDescent="0.35">
      <c r="AG51" s="7">
        <f t="shared" si="30"/>
        <v>0</v>
      </c>
      <c r="AH51" s="7">
        <f t="shared" si="31"/>
        <v>0</v>
      </c>
      <c r="AI51" s="7">
        <f t="shared" si="32"/>
        <v>0</v>
      </c>
      <c r="AJ51" s="7">
        <f t="shared" si="33"/>
        <v>12345</v>
      </c>
    </row>
    <row r="52" spans="33:36" x14ac:dyDescent="0.35">
      <c r="AG52" s="7">
        <f t="shared" si="30"/>
        <v>0</v>
      </c>
      <c r="AH52" s="7">
        <f t="shared" si="31"/>
        <v>0</v>
      </c>
      <c r="AI52" s="7">
        <f t="shared" si="32"/>
        <v>0</v>
      </c>
      <c r="AJ52" s="7">
        <f t="shared" si="33"/>
        <v>12345</v>
      </c>
    </row>
    <row r="53" spans="33:36" x14ac:dyDescent="0.35">
      <c r="AG53" s="7">
        <f t="shared" si="30"/>
        <v>0</v>
      </c>
      <c r="AH53" s="7">
        <f t="shared" si="31"/>
        <v>0</v>
      </c>
      <c r="AI53" s="7">
        <f t="shared" si="32"/>
        <v>0</v>
      </c>
      <c r="AJ53" s="7">
        <f t="shared" si="33"/>
        <v>12345</v>
      </c>
    </row>
    <row r="54" spans="33:36" x14ac:dyDescent="0.35">
      <c r="AG54" s="7">
        <f t="shared" si="30"/>
        <v>0</v>
      </c>
      <c r="AH54" s="7">
        <f t="shared" si="31"/>
        <v>0</v>
      </c>
      <c r="AI54" s="7">
        <f t="shared" si="32"/>
        <v>0</v>
      </c>
      <c r="AJ54" s="7">
        <f t="shared" si="33"/>
        <v>12345</v>
      </c>
    </row>
    <row r="55" spans="33:36" x14ac:dyDescent="0.35">
      <c r="AG55" s="7">
        <f t="shared" si="30"/>
        <v>0</v>
      </c>
      <c r="AH55" s="7">
        <f t="shared" si="31"/>
        <v>0</v>
      </c>
      <c r="AI55" s="7">
        <f t="shared" si="32"/>
        <v>0</v>
      </c>
      <c r="AJ55" s="7">
        <f t="shared" si="33"/>
        <v>12345</v>
      </c>
    </row>
    <row r="56" spans="33:36" x14ac:dyDescent="0.35">
      <c r="AG56" s="7">
        <f t="shared" si="30"/>
        <v>0</v>
      </c>
      <c r="AH56" s="7">
        <f t="shared" si="31"/>
        <v>0</v>
      </c>
      <c r="AI56" s="7">
        <f t="shared" si="32"/>
        <v>0</v>
      </c>
      <c r="AJ56" s="7">
        <f t="shared" si="33"/>
        <v>12345</v>
      </c>
    </row>
    <row r="57" spans="33:36" x14ac:dyDescent="0.35">
      <c r="AG57" s="7">
        <f t="shared" si="30"/>
        <v>0</v>
      </c>
      <c r="AH57" s="7">
        <f t="shared" si="31"/>
        <v>0</v>
      </c>
      <c r="AI57" s="7">
        <f t="shared" si="32"/>
        <v>0</v>
      </c>
      <c r="AJ57" s="7">
        <f t="shared" si="33"/>
        <v>12345</v>
      </c>
    </row>
    <row r="58" spans="33:36" x14ac:dyDescent="0.35">
      <c r="AG58" s="7">
        <f t="shared" si="30"/>
        <v>0</v>
      </c>
      <c r="AH58" s="7">
        <f t="shared" si="31"/>
        <v>0</v>
      </c>
      <c r="AI58" s="7">
        <f t="shared" si="32"/>
        <v>0</v>
      </c>
      <c r="AJ58" s="7">
        <f t="shared" si="33"/>
        <v>12345</v>
      </c>
    </row>
    <row r="59" spans="33:36" x14ac:dyDescent="0.35">
      <c r="AG59" s="7">
        <f t="shared" si="30"/>
        <v>0</v>
      </c>
      <c r="AH59" s="7">
        <f t="shared" si="31"/>
        <v>0</v>
      </c>
      <c r="AI59" s="7">
        <f t="shared" si="32"/>
        <v>0</v>
      </c>
      <c r="AJ59" s="7">
        <f t="shared" si="33"/>
        <v>12345</v>
      </c>
    </row>
    <row r="60" spans="33:36" x14ac:dyDescent="0.35">
      <c r="AG60" s="7">
        <f t="shared" si="30"/>
        <v>0</v>
      </c>
      <c r="AH60" s="7">
        <f t="shared" si="31"/>
        <v>0</v>
      </c>
      <c r="AI60" s="7">
        <f t="shared" si="32"/>
        <v>0</v>
      </c>
      <c r="AJ60" s="7">
        <f t="shared" si="33"/>
        <v>12345</v>
      </c>
    </row>
    <row r="61" spans="33:36" x14ac:dyDescent="0.35">
      <c r="AG61" s="7">
        <f t="shared" si="30"/>
        <v>0</v>
      </c>
      <c r="AH61" s="7">
        <f t="shared" si="31"/>
        <v>0</v>
      </c>
      <c r="AI61" s="7">
        <f t="shared" si="32"/>
        <v>0</v>
      </c>
      <c r="AJ61" s="7">
        <f t="shared" si="33"/>
        <v>12345</v>
      </c>
    </row>
    <row r="62" spans="33:36" x14ac:dyDescent="0.35">
      <c r="AG62" s="7">
        <f t="shared" si="30"/>
        <v>0</v>
      </c>
      <c r="AH62" s="7">
        <f t="shared" si="31"/>
        <v>0</v>
      </c>
      <c r="AI62" s="7">
        <f t="shared" si="32"/>
        <v>0</v>
      </c>
      <c r="AJ62" s="7">
        <f t="shared" si="33"/>
        <v>12345</v>
      </c>
    </row>
    <row r="63" spans="33:36" x14ac:dyDescent="0.35">
      <c r="AG63" s="7">
        <f t="shared" si="30"/>
        <v>0</v>
      </c>
      <c r="AH63" s="7">
        <f t="shared" si="31"/>
        <v>0</v>
      </c>
      <c r="AI63" s="7">
        <f t="shared" si="32"/>
        <v>0</v>
      </c>
      <c r="AJ63" s="7">
        <f t="shared" si="33"/>
        <v>12345</v>
      </c>
    </row>
    <row r="64" spans="33:36" x14ac:dyDescent="0.35">
      <c r="AG64" s="7">
        <f t="shared" si="30"/>
        <v>0</v>
      </c>
      <c r="AH64" s="7">
        <f t="shared" si="31"/>
        <v>0</v>
      </c>
      <c r="AI64" s="7">
        <f t="shared" si="32"/>
        <v>0</v>
      </c>
      <c r="AJ64" s="7">
        <f t="shared" si="33"/>
        <v>12345</v>
      </c>
    </row>
    <row r="65" spans="33:36" x14ac:dyDescent="0.35">
      <c r="AG65" s="7">
        <f t="shared" si="30"/>
        <v>0</v>
      </c>
      <c r="AH65" s="7">
        <f t="shared" si="31"/>
        <v>0</v>
      </c>
      <c r="AI65" s="7">
        <f t="shared" si="32"/>
        <v>0</v>
      </c>
      <c r="AJ65" s="7">
        <f t="shared" si="33"/>
        <v>12345</v>
      </c>
    </row>
    <row r="66" spans="33:36" x14ac:dyDescent="0.35">
      <c r="AG66" s="7">
        <f t="shared" si="30"/>
        <v>0</v>
      </c>
      <c r="AH66" s="7">
        <f t="shared" si="31"/>
        <v>0</v>
      </c>
      <c r="AI66" s="7">
        <f t="shared" si="32"/>
        <v>0</v>
      </c>
      <c r="AJ66" s="7">
        <f t="shared" si="33"/>
        <v>12345</v>
      </c>
    </row>
    <row r="67" spans="33:36" x14ac:dyDescent="0.35">
      <c r="AG67" s="7">
        <f t="shared" si="30"/>
        <v>0</v>
      </c>
      <c r="AH67" s="7">
        <f t="shared" si="31"/>
        <v>0</v>
      </c>
      <c r="AI67" s="7">
        <f t="shared" si="32"/>
        <v>0</v>
      </c>
      <c r="AJ67" s="7">
        <f t="shared" si="33"/>
        <v>12345</v>
      </c>
    </row>
    <row r="68" spans="33:36" x14ac:dyDescent="0.35">
      <c r="AG68" s="7">
        <f t="shared" si="30"/>
        <v>0</v>
      </c>
      <c r="AH68" s="7">
        <f t="shared" si="31"/>
        <v>0</v>
      </c>
      <c r="AI68" s="7">
        <f t="shared" si="32"/>
        <v>0</v>
      </c>
      <c r="AJ68" s="7">
        <f t="shared" si="33"/>
        <v>12345</v>
      </c>
    </row>
  </sheetData>
  <conditionalFormatting sqref="AE1:AF1">
    <cfRule type="expression" dxfId="7" priority="5">
      <formula>"$AE$2&lt;&gt;$AE$3"</formula>
    </cfRule>
    <cfRule type="expression" priority="6">
      <formula>$AE$2&lt;&gt;$AE$3</formula>
    </cfRule>
  </conditionalFormatting>
  <conditionalFormatting sqref="AE2:AE23">
    <cfRule type="expression" dxfId="6" priority="3">
      <formula>"$AE$2&lt;&gt;$AE$3"</formula>
    </cfRule>
    <cfRule type="expression" priority="4">
      <formula>$AE$2&lt;&gt;$AE$3</formula>
    </cfRule>
  </conditionalFormatting>
  <conditionalFormatting sqref="AE24:AE46">
    <cfRule type="expression" dxfId="5" priority="1">
      <formula>"$AE$2&lt;&gt;$AE$3"</formula>
    </cfRule>
    <cfRule type="expression" priority="2">
      <formula>$AE$2&lt;&gt;$AE$3</formula>
    </cfRule>
  </conditionalFormatting>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8"/>
  <sheetViews>
    <sheetView topLeftCell="A10" workbookViewId="0">
      <selection activeCell="E26" sqref="E26"/>
    </sheetView>
  </sheetViews>
  <sheetFormatPr defaultColWidth="9.1796875" defaultRowHeight="14.5" x14ac:dyDescent="0.35"/>
  <cols>
    <col min="2" max="2" width="9.7265625" bestFit="1" customWidth="1"/>
    <col min="10" max="10" width="14.26953125" customWidth="1"/>
    <col min="11" max="11" width="19.54296875" hidden="1" customWidth="1"/>
    <col min="12" max="12" width="25.26953125" hidden="1" customWidth="1"/>
    <col min="13" max="13" width="15.81640625" hidden="1" customWidth="1"/>
    <col min="14" max="14" width="1.1796875" hidden="1" customWidth="1"/>
    <col min="15" max="15" width="9.1796875" customWidth="1"/>
    <col min="16" max="16" width="12.7265625" hidden="1" customWidth="1"/>
    <col min="17" max="24" width="9.54296875" hidden="1" customWidth="1"/>
    <col min="25" max="25" width="9.54296875" customWidth="1"/>
    <col min="26" max="28" width="9.1796875" customWidth="1"/>
    <col min="29" max="30" width="12.54296875" hidden="1" customWidth="1"/>
    <col min="31" max="31" width="12.54296875" customWidth="1"/>
    <col min="32" max="32" width="3.54296875" bestFit="1" customWidth="1"/>
    <col min="33" max="36" width="9.1796875" hidden="1" customWidth="1"/>
    <col min="37" max="37" width="9.1796875" bestFit="1" customWidth="1"/>
    <col min="39" max="39" width="18.7265625" customWidth="1"/>
    <col min="44" max="44" width="11.54296875" customWidth="1"/>
  </cols>
  <sheetData>
    <row r="1" spans="1:46" ht="71.25" customHeight="1" x14ac:dyDescent="0.35">
      <c r="A1" s="38" t="s">
        <v>0</v>
      </c>
      <c r="B1" s="39" t="s">
        <v>1</v>
      </c>
      <c r="C1" s="40" t="s">
        <v>2</v>
      </c>
      <c r="D1" s="40" t="s">
        <v>3</v>
      </c>
      <c r="E1" s="40" t="s">
        <v>4</v>
      </c>
      <c r="F1" s="40" t="s">
        <v>5</v>
      </c>
      <c r="G1" s="40" t="s">
        <v>6</v>
      </c>
      <c r="H1" s="40" t="s">
        <v>7</v>
      </c>
      <c r="I1" s="40" t="s">
        <v>8</v>
      </c>
      <c r="J1" s="40" t="s">
        <v>9</v>
      </c>
      <c r="K1" s="41" t="s">
        <v>10</v>
      </c>
      <c r="L1" s="41" t="s">
        <v>11</v>
      </c>
      <c r="M1" s="41" t="s">
        <v>12</v>
      </c>
      <c r="N1" s="41" t="s">
        <v>13</v>
      </c>
      <c r="O1" s="42" t="s">
        <v>13</v>
      </c>
      <c r="P1" s="41" t="s">
        <v>14</v>
      </c>
      <c r="Q1" s="41" t="s">
        <v>15</v>
      </c>
      <c r="R1" s="41" t="s">
        <v>12</v>
      </c>
      <c r="S1" s="41" t="s">
        <v>16</v>
      </c>
      <c r="T1" s="43" t="s">
        <v>16</v>
      </c>
      <c r="U1" s="41" t="s">
        <v>17</v>
      </c>
      <c r="V1" s="41" t="s">
        <v>18</v>
      </c>
      <c r="W1" s="41" t="s">
        <v>12</v>
      </c>
      <c r="X1" s="41" t="s">
        <v>19</v>
      </c>
      <c r="Y1" s="44" t="s">
        <v>20</v>
      </c>
      <c r="Z1" s="40" t="s">
        <v>21</v>
      </c>
      <c r="AA1" s="40" t="s">
        <v>22</v>
      </c>
      <c r="AB1" s="45" t="s">
        <v>23</v>
      </c>
      <c r="AC1" s="45" t="s">
        <v>24</v>
      </c>
      <c r="AD1" s="45" t="s">
        <v>25</v>
      </c>
      <c r="AE1" s="45" t="s">
        <v>26</v>
      </c>
      <c r="AF1" s="34" t="s">
        <v>27</v>
      </c>
      <c r="AG1" s="26" t="s">
        <v>28</v>
      </c>
      <c r="AH1" s="26" t="s">
        <v>29</v>
      </c>
      <c r="AI1" s="26" t="s">
        <v>30</v>
      </c>
      <c r="AJ1" s="27" t="s">
        <v>31</v>
      </c>
      <c r="AK1" s="4" t="s">
        <v>32</v>
      </c>
      <c r="AL1" s="4" t="s">
        <v>33</v>
      </c>
      <c r="AM1" s="4" t="s">
        <v>34</v>
      </c>
      <c r="AN1" s="4" t="s">
        <v>35</v>
      </c>
      <c r="AO1" s="4" t="s">
        <v>36</v>
      </c>
      <c r="AP1" s="24" t="s">
        <v>37</v>
      </c>
      <c r="AR1" s="10" t="s">
        <v>38</v>
      </c>
      <c r="AS1" s="10" t="s">
        <v>7</v>
      </c>
      <c r="AT1" s="10" t="s">
        <v>39</v>
      </c>
    </row>
    <row r="2" spans="1:46" x14ac:dyDescent="0.35">
      <c r="A2" s="1">
        <v>1</v>
      </c>
      <c r="B2" s="2">
        <v>44378</v>
      </c>
      <c r="C2" s="3">
        <f t="shared" ref="C2:C25" si="0">WEEKNUM(B2)</f>
        <v>27</v>
      </c>
      <c r="D2" s="3">
        <v>8</v>
      </c>
      <c r="E2" s="1">
        <v>120</v>
      </c>
      <c r="F2" s="3">
        <f t="shared" ref="F2:F25" si="1">E2/60</f>
        <v>2</v>
      </c>
      <c r="G2" s="48" t="s">
        <v>40</v>
      </c>
      <c r="H2" s="9">
        <v>3</v>
      </c>
      <c r="I2" s="1">
        <v>50</v>
      </c>
      <c r="J2" s="49">
        <f t="shared" ref="J2:J25" si="2">D2-F2</f>
        <v>6</v>
      </c>
      <c r="K2" s="3">
        <f t="shared" ref="K2:K25" si="3">IF(A2&gt;1,M1,(J2*150))</f>
        <v>900</v>
      </c>
      <c r="L2" s="3">
        <f t="shared" ref="L2:L25" si="4">H2*I2</f>
        <v>150</v>
      </c>
      <c r="M2" s="3">
        <f t="shared" ref="M2:M25" si="5">K2-L2</f>
        <v>750</v>
      </c>
      <c r="N2" s="6">
        <f t="shared" ref="N2:N25" si="6">M2/H2</f>
        <v>250</v>
      </c>
      <c r="O2" s="35">
        <f t="shared" ref="O2:O25" si="7">-N2</f>
        <v>-250</v>
      </c>
      <c r="P2" s="3">
        <f t="shared" ref="P2:P25" si="8">IF(A2&gt;1,R1,(J2*165))</f>
        <v>990</v>
      </c>
      <c r="Q2" s="3">
        <f t="shared" ref="Q2:Q25" si="9">H2*I2</f>
        <v>150</v>
      </c>
      <c r="R2" s="3">
        <f t="shared" ref="R2:R25" si="10">P2-Q2</f>
        <v>840</v>
      </c>
      <c r="S2" s="5">
        <f t="shared" ref="S2:S25" si="11">R2/H2</f>
        <v>280</v>
      </c>
      <c r="T2" s="5">
        <f t="shared" ref="T2:T25" si="12">-S2</f>
        <v>-280</v>
      </c>
      <c r="U2" s="3">
        <f t="shared" ref="U2:U25" si="13">IF(A2&gt;1,W1,(J2*180))</f>
        <v>1080</v>
      </c>
      <c r="V2" s="5">
        <f t="shared" ref="V2:V25" si="14">H2*I2</f>
        <v>150</v>
      </c>
      <c r="W2" s="5">
        <f t="shared" ref="W2:W25" si="15">U2-V2</f>
        <v>930</v>
      </c>
      <c r="X2" s="5">
        <f t="shared" ref="X2:X25" si="16">W2/H2</f>
        <v>310</v>
      </c>
      <c r="Y2" s="36">
        <f t="shared" ref="Y2:Y25" si="17">-X2</f>
        <v>-310</v>
      </c>
      <c r="Z2" s="3">
        <f t="shared" ref="Z2:Z15" si="18">(J2*150)</f>
        <v>900</v>
      </c>
      <c r="AA2" s="3">
        <f t="shared" ref="AA2:AA15" si="19">SUMIFS($Q:$Q,$B:$B,$B2)</f>
        <v>900.85714285714278</v>
      </c>
      <c r="AB2" s="33">
        <f t="shared" ref="AB2:AB15" si="20">IFERROR(AA2/Z2,"NA")</f>
        <v>1.0009523809523808</v>
      </c>
      <c r="AC2" s="7">
        <f t="shared" ref="AC2:AC15" si="21">SUMIFS($AG:$AG,$C:$C,$C2)</f>
        <v>900</v>
      </c>
      <c r="AD2" s="7">
        <f t="shared" ref="AD2:AD15" si="22">SUMIFS($AH:$AH,$C:$C,$C2)</f>
        <v>900.85714285714278</v>
      </c>
      <c r="AE2" s="33">
        <f t="shared" ref="AE2:AE15" si="23">IFERROR(AD2/AC2,"NA")</f>
        <v>1.0009523809523808</v>
      </c>
      <c r="AG2" s="7">
        <f>IF(A2=1,Z2,0)</f>
        <v>900</v>
      </c>
      <c r="AH2" s="7">
        <f>IF(B2&lt;&gt;B3,AA2,0)</f>
        <v>0</v>
      </c>
      <c r="AI2" s="7">
        <f>IF(A2=1,U2,0)</f>
        <v>1080</v>
      </c>
      <c r="AJ2" s="7">
        <f>SUM(AI:AI)</f>
        <v>13032</v>
      </c>
      <c r="AK2" s="8">
        <f>SUM(AG:AG)</f>
        <v>10860</v>
      </c>
      <c r="AL2" s="8">
        <f>SUM(AH:AH)</f>
        <v>10802.924369747901</v>
      </c>
      <c r="AM2" s="23">
        <f>AL2/AK2</f>
        <v>0.9947444171038583</v>
      </c>
      <c r="AN2" s="8">
        <f>AL2-AJ2</f>
        <v>-2229.0756302520986</v>
      </c>
      <c r="AO2" s="9">
        <f>AN2/AP2</f>
        <v>-743.02521008403289</v>
      </c>
      <c r="AP2" s="12">
        <v>3</v>
      </c>
      <c r="AR2" s="11">
        <v>425</v>
      </c>
      <c r="AS2" s="12">
        <v>1200</v>
      </c>
      <c r="AT2" s="12">
        <f>AS2/AR2</f>
        <v>2.8235294117647061</v>
      </c>
    </row>
    <row r="3" spans="1:46" x14ac:dyDescent="0.35">
      <c r="A3" s="1">
        <v>2</v>
      </c>
      <c r="B3" s="2">
        <v>44378</v>
      </c>
      <c r="C3" s="3">
        <f t="shared" si="0"/>
        <v>27</v>
      </c>
      <c r="D3" s="3">
        <v>8</v>
      </c>
      <c r="E3" s="1">
        <v>120</v>
      </c>
      <c r="F3" s="3">
        <f t="shared" si="1"/>
        <v>2</v>
      </c>
      <c r="G3" s="48" t="s">
        <v>40</v>
      </c>
      <c r="H3" s="9">
        <v>3.4285714285714284</v>
      </c>
      <c r="I3" s="1">
        <v>219</v>
      </c>
      <c r="J3" s="49">
        <f t="shared" si="2"/>
        <v>6</v>
      </c>
      <c r="K3" s="3">
        <f t="shared" si="3"/>
        <v>750</v>
      </c>
      <c r="L3" s="3">
        <f t="shared" si="4"/>
        <v>750.85714285714278</v>
      </c>
      <c r="M3" s="3">
        <f t="shared" si="5"/>
        <v>-0.85714285714277594</v>
      </c>
      <c r="N3" s="6">
        <f t="shared" si="6"/>
        <v>-0.24999999999997632</v>
      </c>
      <c r="O3" s="35">
        <f t="shared" si="7"/>
        <v>0.24999999999997632</v>
      </c>
      <c r="P3" s="3">
        <f t="shared" si="8"/>
        <v>840</v>
      </c>
      <c r="Q3" s="3">
        <f t="shared" si="9"/>
        <v>750.85714285714278</v>
      </c>
      <c r="R3" s="3">
        <f t="shared" si="10"/>
        <v>89.142857142857224</v>
      </c>
      <c r="S3" s="5">
        <f t="shared" si="11"/>
        <v>26.000000000000025</v>
      </c>
      <c r="T3" s="5">
        <f t="shared" si="12"/>
        <v>-26.000000000000025</v>
      </c>
      <c r="U3" s="3">
        <f t="shared" si="13"/>
        <v>930</v>
      </c>
      <c r="V3" s="5">
        <f t="shared" si="14"/>
        <v>750.85714285714278</v>
      </c>
      <c r="W3" s="5">
        <f t="shared" si="15"/>
        <v>179.14285714285722</v>
      </c>
      <c r="X3" s="5">
        <f t="shared" si="16"/>
        <v>52.250000000000028</v>
      </c>
      <c r="Y3" s="36">
        <f t="shared" si="17"/>
        <v>-52.250000000000028</v>
      </c>
      <c r="Z3" s="3">
        <f t="shared" si="18"/>
        <v>900</v>
      </c>
      <c r="AA3" s="3">
        <f t="shared" si="19"/>
        <v>900.85714285714278</v>
      </c>
      <c r="AB3" s="33">
        <f t="shared" si="20"/>
        <v>1.0009523809523808</v>
      </c>
      <c r="AC3" s="7">
        <f t="shared" si="21"/>
        <v>900</v>
      </c>
      <c r="AD3" s="7">
        <f t="shared" si="22"/>
        <v>900.85714285714278</v>
      </c>
      <c r="AE3" s="33">
        <f t="shared" si="23"/>
        <v>1.0009523809523808</v>
      </c>
      <c r="AG3" s="7">
        <f t="shared" ref="AG3:AG25" si="24">IF(A3=1,Z3,0)</f>
        <v>0</v>
      </c>
      <c r="AH3" s="7">
        <f t="shared" ref="AH3:AH25" si="25">IF(B3&lt;&gt;B4,AA3,0)</f>
        <v>900.85714285714278</v>
      </c>
      <c r="AI3" s="7">
        <f t="shared" ref="AI3:AI25" si="26">IF(A3=1,U3,0)</f>
        <v>0</v>
      </c>
    </row>
    <row r="4" spans="1:46" x14ac:dyDescent="0.35">
      <c r="A4" s="1">
        <v>1</v>
      </c>
      <c r="B4" s="2">
        <v>44382</v>
      </c>
      <c r="C4" s="3">
        <f t="shared" si="0"/>
        <v>28</v>
      </c>
      <c r="D4" s="3">
        <v>8</v>
      </c>
      <c r="E4" s="1">
        <v>285</v>
      </c>
      <c r="F4" s="3">
        <f t="shared" si="1"/>
        <v>4.75</v>
      </c>
      <c r="G4" s="48" t="s">
        <v>40</v>
      </c>
      <c r="H4" s="9">
        <v>2.8235294117647061</v>
      </c>
      <c r="I4" s="1">
        <v>103</v>
      </c>
      <c r="J4" s="49">
        <f t="shared" si="2"/>
        <v>3.25</v>
      </c>
      <c r="K4" s="3">
        <f t="shared" si="3"/>
        <v>487.5</v>
      </c>
      <c r="L4" s="3">
        <f t="shared" si="4"/>
        <v>290.82352941176475</v>
      </c>
      <c r="M4" s="3">
        <f t="shared" si="5"/>
        <v>196.67647058823525</v>
      </c>
      <c r="N4" s="6">
        <f t="shared" si="6"/>
        <v>69.656249999999986</v>
      </c>
      <c r="O4" s="35">
        <f t="shared" si="7"/>
        <v>-69.656249999999986</v>
      </c>
      <c r="P4" s="3">
        <f t="shared" si="8"/>
        <v>536.25</v>
      </c>
      <c r="Q4" s="3">
        <f t="shared" si="9"/>
        <v>290.82352941176475</v>
      </c>
      <c r="R4" s="3">
        <f t="shared" si="10"/>
        <v>245.42647058823525</v>
      </c>
      <c r="S4" s="5">
        <f t="shared" si="11"/>
        <v>86.921874999999972</v>
      </c>
      <c r="T4" s="5">
        <f t="shared" si="12"/>
        <v>-86.921874999999972</v>
      </c>
      <c r="U4" s="3">
        <f t="shared" si="13"/>
        <v>585</v>
      </c>
      <c r="V4" s="5">
        <f t="shared" si="14"/>
        <v>290.82352941176475</v>
      </c>
      <c r="W4" s="5">
        <f t="shared" si="15"/>
        <v>294.17647058823525</v>
      </c>
      <c r="X4" s="5">
        <f t="shared" si="16"/>
        <v>104.18749999999997</v>
      </c>
      <c r="Y4" s="36">
        <f t="shared" si="17"/>
        <v>-104.18749999999997</v>
      </c>
      <c r="Z4" s="3">
        <f t="shared" si="18"/>
        <v>487.5</v>
      </c>
      <c r="AA4" s="3">
        <f t="shared" si="19"/>
        <v>486.2521008403362</v>
      </c>
      <c r="AB4" s="33">
        <f t="shared" si="20"/>
        <v>0.99744020685197166</v>
      </c>
      <c r="AC4" s="7">
        <f t="shared" si="21"/>
        <v>1697.5</v>
      </c>
      <c r="AD4" s="7">
        <f t="shared" si="22"/>
        <v>1659.0252100840337</v>
      </c>
      <c r="AE4" s="33">
        <f t="shared" si="23"/>
        <v>0.97733443893021132</v>
      </c>
      <c r="AG4" s="7">
        <f t="shared" si="24"/>
        <v>487.5</v>
      </c>
      <c r="AH4" s="7">
        <f t="shared" si="25"/>
        <v>0</v>
      </c>
      <c r="AI4" s="7">
        <f t="shared" si="26"/>
        <v>585</v>
      </c>
    </row>
    <row r="5" spans="1:46" x14ac:dyDescent="0.35">
      <c r="A5" s="1">
        <v>2</v>
      </c>
      <c r="B5" s="2">
        <v>44382</v>
      </c>
      <c r="C5" s="3">
        <f t="shared" si="0"/>
        <v>28</v>
      </c>
      <c r="D5" s="3">
        <v>8</v>
      </c>
      <c r="E5" s="1">
        <v>285</v>
      </c>
      <c r="F5" s="3">
        <f t="shared" si="1"/>
        <v>4.75</v>
      </c>
      <c r="G5" s="48" t="s">
        <v>40</v>
      </c>
      <c r="H5" s="9">
        <v>3.4285714285714284</v>
      </c>
      <c r="I5" s="1">
        <v>57</v>
      </c>
      <c r="J5" s="49">
        <f t="shared" si="2"/>
        <v>3.25</v>
      </c>
      <c r="K5" s="3">
        <f t="shared" si="3"/>
        <v>196.67647058823525</v>
      </c>
      <c r="L5" s="3">
        <f t="shared" si="4"/>
        <v>195.42857142857142</v>
      </c>
      <c r="M5" s="3">
        <f t="shared" si="5"/>
        <v>1.2478991596638309</v>
      </c>
      <c r="N5" s="6">
        <f t="shared" si="6"/>
        <v>0.36397058823528405</v>
      </c>
      <c r="O5" s="35">
        <f t="shared" si="7"/>
        <v>-0.36397058823528405</v>
      </c>
      <c r="P5" s="3">
        <f t="shared" si="8"/>
        <v>245.42647058823525</v>
      </c>
      <c r="Q5" s="3">
        <f t="shared" si="9"/>
        <v>195.42857142857142</v>
      </c>
      <c r="R5" s="3">
        <f t="shared" si="10"/>
        <v>49.997899159663831</v>
      </c>
      <c r="S5" s="5">
        <f t="shared" si="11"/>
        <v>14.582720588235285</v>
      </c>
      <c r="T5" s="5">
        <f t="shared" si="12"/>
        <v>-14.582720588235285</v>
      </c>
      <c r="U5" s="3">
        <f t="shared" si="13"/>
        <v>294.17647058823525</v>
      </c>
      <c r="V5" s="5">
        <f t="shared" si="14"/>
        <v>195.42857142857142</v>
      </c>
      <c r="W5" s="5">
        <f t="shared" si="15"/>
        <v>98.747899159663831</v>
      </c>
      <c r="X5" s="5">
        <f t="shared" si="16"/>
        <v>28.801470588235286</v>
      </c>
      <c r="Y5" s="36">
        <f t="shared" si="17"/>
        <v>-28.801470588235286</v>
      </c>
      <c r="Z5" s="3">
        <f t="shared" si="18"/>
        <v>487.5</v>
      </c>
      <c r="AA5" s="3">
        <f t="shared" si="19"/>
        <v>486.2521008403362</v>
      </c>
      <c r="AB5" s="33">
        <f t="shared" si="20"/>
        <v>0.99744020685197166</v>
      </c>
      <c r="AC5" s="7">
        <f t="shared" si="21"/>
        <v>1697.5</v>
      </c>
      <c r="AD5" s="7">
        <f t="shared" si="22"/>
        <v>1659.0252100840337</v>
      </c>
      <c r="AE5" s="33">
        <f t="shared" si="23"/>
        <v>0.97733443893021132</v>
      </c>
      <c r="AG5" s="7">
        <f t="shared" si="24"/>
        <v>0</v>
      </c>
      <c r="AH5" s="7">
        <f t="shared" si="25"/>
        <v>486.2521008403362</v>
      </c>
      <c r="AI5" s="7">
        <f t="shared" si="26"/>
        <v>0</v>
      </c>
    </row>
    <row r="6" spans="1:46" x14ac:dyDescent="0.35">
      <c r="A6" s="1">
        <v>1</v>
      </c>
      <c r="B6" s="2">
        <v>44384</v>
      </c>
      <c r="C6" s="3">
        <f t="shared" si="0"/>
        <v>28</v>
      </c>
      <c r="D6" s="3">
        <v>8</v>
      </c>
      <c r="E6" s="1">
        <v>342</v>
      </c>
      <c r="F6" s="3">
        <f t="shared" si="1"/>
        <v>5.7</v>
      </c>
      <c r="G6" s="48" t="s">
        <v>40</v>
      </c>
      <c r="H6" s="9">
        <v>3.4285714285714284</v>
      </c>
      <c r="I6" s="1">
        <v>101</v>
      </c>
      <c r="J6" s="49">
        <f t="shared" si="2"/>
        <v>2.2999999999999998</v>
      </c>
      <c r="K6" s="3">
        <f t="shared" si="3"/>
        <v>345</v>
      </c>
      <c r="L6" s="3">
        <f t="shared" si="4"/>
        <v>346.28571428571428</v>
      </c>
      <c r="M6" s="3">
        <f t="shared" si="5"/>
        <v>-1.2857142857142776</v>
      </c>
      <c r="N6" s="6">
        <f t="shared" si="6"/>
        <v>-0.37499999999999767</v>
      </c>
      <c r="O6" s="35">
        <f t="shared" si="7"/>
        <v>0.37499999999999767</v>
      </c>
      <c r="P6" s="3">
        <f t="shared" si="8"/>
        <v>379.49999999999994</v>
      </c>
      <c r="Q6" s="3">
        <f t="shared" si="9"/>
        <v>346.28571428571428</v>
      </c>
      <c r="R6" s="3">
        <f t="shared" si="10"/>
        <v>33.214285714285666</v>
      </c>
      <c r="S6" s="5">
        <f t="shared" si="11"/>
        <v>9.6874999999999858</v>
      </c>
      <c r="T6" s="5">
        <f t="shared" si="12"/>
        <v>-9.6874999999999858</v>
      </c>
      <c r="U6" s="3">
        <f t="shared" si="13"/>
        <v>413.99999999999994</v>
      </c>
      <c r="V6" s="5">
        <f t="shared" si="14"/>
        <v>346.28571428571428</v>
      </c>
      <c r="W6" s="5">
        <f t="shared" si="15"/>
        <v>67.714285714285666</v>
      </c>
      <c r="X6" s="5">
        <f t="shared" si="16"/>
        <v>19.749999999999986</v>
      </c>
      <c r="Y6" s="36">
        <f t="shared" si="17"/>
        <v>-19.749999999999986</v>
      </c>
      <c r="Z6" s="3">
        <f t="shared" si="18"/>
        <v>345</v>
      </c>
      <c r="AA6" s="3">
        <f t="shared" si="19"/>
        <v>346.28571428571428</v>
      </c>
      <c r="AB6" s="33">
        <f t="shared" si="20"/>
        <v>1.0037267080745342</v>
      </c>
      <c r="AC6" s="7">
        <f t="shared" si="21"/>
        <v>1697.5</v>
      </c>
      <c r="AD6" s="7">
        <f t="shared" si="22"/>
        <v>1659.0252100840337</v>
      </c>
      <c r="AE6" s="33">
        <f t="shared" si="23"/>
        <v>0.97733443893021132</v>
      </c>
      <c r="AG6" s="7">
        <f t="shared" si="24"/>
        <v>345</v>
      </c>
      <c r="AH6" s="7">
        <f t="shared" si="25"/>
        <v>346.28571428571428</v>
      </c>
      <c r="AI6" s="7">
        <f t="shared" si="26"/>
        <v>413.99999999999994</v>
      </c>
    </row>
    <row r="7" spans="1:46" x14ac:dyDescent="0.35">
      <c r="A7" s="1">
        <v>1</v>
      </c>
      <c r="B7" s="2">
        <v>44385</v>
      </c>
      <c r="C7" s="3">
        <f t="shared" si="0"/>
        <v>28</v>
      </c>
      <c r="D7" s="3">
        <v>8</v>
      </c>
      <c r="E7" s="1">
        <v>220</v>
      </c>
      <c r="F7" s="3">
        <f t="shared" si="1"/>
        <v>3.6666666666666665</v>
      </c>
      <c r="G7" s="48" t="s">
        <v>40</v>
      </c>
      <c r="H7" s="9">
        <v>3.4285714285714284</v>
      </c>
      <c r="I7" s="1">
        <v>101</v>
      </c>
      <c r="J7" s="49">
        <f t="shared" si="2"/>
        <v>4.3333333333333339</v>
      </c>
      <c r="K7" s="3">
        <f t="shared" si="3"/>
        <v>650.00000000000011</v>
      </c>
      <c r="L7" s="3">
        <f t="shared" si="4"/>
        <v>346.28571428571428</v>
      </c>
      <c r="M7" s="3">
        <f t="shared" si="5"/>
        <v>303.71428571428584</v>
      </c>
      <c r="N7" s="6">
        <f t="shared" si="6"/>
        <v>88.583333333333371</v>
      </c>
      <c r="O7" s="35">
        <f t="shared" si="7"/>
        <v>-88.583333333333371</v>
      </c>
      <c r="P7" s="3">
        <f t="shared" si="8"/>
        <v>715.00000000000011</v>
      </c>
      <c r="Q7" s="3">
        <f t="shared" si="9"/>
        <v>346.28571428571428</v>
      </c>
      <c r="R7" s="3">
        <f t="shared" si="10"/>
        <v>368.71428571428584</v>
      </c>
      <c r="S7" s="5">
        <f t="shared" si="11"/>
        <v>107.54166666666671</v>
      </c>
      <c r="T7" s="5">
        <f t="shared" si="12"/>
        <v>-107.54166666666671</v>
      </c>
      <c r="U7" s="3">
        <f t="shared" si="13"/>
        <v>780.00000000000011</v>
      </c>
      <c r="V7" s="5">
        <f t="shared" si="14"/>
        <v>346.28571428571428</v>
      </c>
      <c r="W7" s="5">
        <f t="shared" si="15"/>
        <v>433.71428571428584</v>
      </c>
      <c r="X7" s="5">
        <f t="shared" si="16"/>
        <v>126.50000000000004</v>
      </c>
      <c r="Y7" s="36">
        <f t="shared" si="17"/>
        <v>-126.50000000000004</v>
      </c>
      <c r="Z7" s="3">
        <f t="shared" si="18"/>
        <v>650.00000000000011</v>
      </c>
      <c r="AA7" s="3">
        <f t="shared" si="19"/>
        <v>617.34453781512605</v>
      </c>
      <c r="AB7" s="33">
        <f t="shared" si="20"/>
        <v>0.94976082740788603</v>
      </c>
      <c r="AC7" s="7">
        <f t="shared" si="21"/>
        <v>1697.5</v>
      </c>
      <c r="AD7" s="7">
        <f t="shared" si="22"/>
        <v>1659.0252100840337</v>
      </c>
      <c r="AE7" s="33">
        <f t="shared" si="23"/>
        <v>0.97733443893021132</v>
      </c>
      <c r="AG7" s="7">
        <f t="shared" si="24"/>
        <v>650.00000000000011</v>
      </c>
      <c r="AH7" s="7">
        <f t="shared" si="25"/>
        <v>0</v>
      </c>
      <c r="AI7" s="7">
        <f t="shared" si="26"/>
        <v>780.00000000000011</v>
      </c>
    </row>
    <row r="8" spans="1:46" x14ac:dyDescent="0.35">
      <c r="A8" s="1">
        <v>2</v>
      </c>
      <c r="B8" s="2">
        <v>44385</v>
      </c>
      <c r="C8" s="3">
        <f t="shared" si="0"/>
        <v>28</v>
      </c>
      <c r="D8" s="3">
        <v>8</v>
      </c>
      <c r="E8" s="1">
        <v>220</v>
      </c>
      <c r="F8" s="3">
        <f t="shared" si="1"/>
        <v>3.6666666666666665</v>
      </c>
      <c r="G8" s="48" t="s">
        <v>40</v>
      </c>
      <c r="H8" s="9">
        <v>2.8235294117647061</v>
      </c>
      <c r="I8" s="1">
        <v>96</v>
      </c>
      <c r="J8" s="49">
        <f t="shared" si="2"/>
        <v>4.3333333333333339</v>
      </c>
      <c r="K8" s="3">
        <f t="shared" si="3"/>
        <v>303.71428571428584</v>
      </c>
      <c r="L8" s="3">
        <f t="shared" si="4"/>
        <v>271.05882352941177</v>
      </c>
      <c r="M8" s="3">
        <f t="shared" si="5"/>
        <v>32.655462184874068</v>
      </c>
      <c r="N8" s="6">
        <f t="shared" si="6"/>
        <v>11.565476190476232</v>
      </c>
      <c r="O8" s="35">
        <f t="shared" si="7"/>
        <v>-11.565476190476232</v>
      </c>
      <c r="P8" s="3">
        <f t="shared" si="8"/>
        <v>368.71428571428584</v>
      </c>
      <c r="Q8" s="3">
        <f t="shared" si="9"/>
        <v>271.05882352941177</v>
      </c>
      <c r="R8" s="3">
        <f t="shared" si="10"/>
        <v>97.655462184874068</v>
      </c>
      <c r="S8" s="5">
        <f t="shared" si="11"/>
        <v>34.586309523809561</v>
      </c>
      <c r="T8" s="5">
        <f t="shared" si="12"/>
        <v>-34.586309523809561</v>
      </c>
      <c r="U8" s="3">
        <f t="shared" si="13"/>
        <v>433.71428571428584</v>
      </c>
      <c r="V8" s="5">
        <f t="shared" si="14"/>
        <v>271.05882352941177</v>
      </c>
      <c r="W8" s="5">
        <f t="shared" si="15"/>
        <v>162.65546218487407</v>
      </c>
      <c r="X8" s="5">
        <f t="shared" si="16"/>
        <v>57.607142857142897</v>
      </c>
      <c r="Y8" s="36">
        <f t="shared" si="17"/>
        <v>-57.607142857142897</v>
      </c>
      <c r="Z8" s="3">
        <f t="shared" si="18"/>
        <v>650.00000000000011</v>
      </c>
      <c r="AA8" s="3">
        <f t="shared" si="19"/>
        <v>617.34453781512605</v>
      </c>
      <c r="AB8" s="33">
        <f t="shared" si="20"/>
        <v>0.94976082740788603</v>
      </c>
      <c r="AC8" s="7">
        <f t="shared" si="21"/>
        <v>1697.5</v>
      </c>
      <c r="AD8" s="7">
        <f t="shared" si="22"/>
        <v>1659.0252100840337</v>
      </c>
      <c r="AE8" s="33">
        <f t="shared" si="23"/>
        <v>0.97733443893021132</v>
      </c>
      <c r="AG8" s="7">
        <f t="shared" si="24"/>
        <v>0</v>
      </c>
      <c r="AH8" s="7">
        <f t="shared" si="25"/>
        <v>617.34453781512605</v>
      </c>
      <c r="AI8" s="7">
        <f t="shared" si="26"/>
        <v>0</v>
      </c>
    </row>
    <row r="9" spans="1:46" x14ac:dyDescent="0.35">
      <c r="A9" s="1">
        <v>1</v>
      </c>
      <c r="B9" s="2">
        <v>44386</v>
      </c>
      <c r="C9" s="3">
        <f t="shared" si="0"/>
        <v>28</v>
      </c>
      <c r="D9" s="3">
        <v>8</v>
      </c>
      <c r="E9" s="1">
        <v>394</v>
      </c>
      <c r="F9" s="3">
        <f t="shared" si="1"/>
        <v>6.5666666666666664</v>
      </c>
      <c r="G9" s="48" t="s">
        <v>40</v>
      </c>
      <c r="H9" s="9">
        <v>2.8235294117647061</v>
      </c>
      <c r="I9" s="1">
        <v>34</v>
      </c>
      <c r="J9" s="49">
        <f t="shared" si="2"/>
        <v>1.4333333333333336</v>
      </c>
      <c r="K9" s="3">
        <f t="shared" si="3"/>
        <v>215.00000000000003</v>
      </c>
      <c r="L9" s="3">
        <f t="shared" si="4"/>
        <v>96</v>
      </c>
      <c r="M9" s="3">
        <f t="shared" si="5"/>
        <v>119.00000000000003</v>
      </c>
      <c r="N9" s="6">
        <f t="shared" si="6"/>
        <v>42.145833333333343</v>
      </c>
      <c r="O9" s="35">
        <f t="shared" si="7"/>
        <v>-42.145833333333343</v>
      </c>
      <c r="P9" s="3">
        <f t="shared" si="8"/>
        <v>236.50000000000003</v>
      </c>
      <c r="Q9" s="3">
        <f t="shared" si="9"/>
        <v>96</v>
      </c>
      <c r="R9" s="3">
        <f t="shared" si="10"/>
        <v>140.50000000000003</v>
      </c>
      <c r="S9" s="5">
        <f t="shared" si="11"/>
        <v>49.760416666666671</v>
      </c>
      <c r="T9" s="5">
        <f t="shared" si="12"/>
        <v>-49.760416666666671</v>
      </c>
      <c r="U9" s="3">
        <f t="shared" si="13"/>
        <v>258.00000000000006</v>
      </c>
      <c r="V9" s="5">
        <f t="shared" si="14"/>
        <v>96</v>
      </c>
      <c r="W9" s="5">
        <f t="shared" si="15"/>
        <v>162.00000000000006</v>
      </c>
      <c r="X9" s="5">
        <f t="shared" si="16"/>
        <v>57.375000000000014</v>
      </c>
      <c r="Y9" s="36">
        <f t="shared" si="17"/>
        <v>-57.375000000000014</v>
      </c>
      <c r="Z9" s="3">
        <f t="shared" si="18"/>
        <v>215.00000000000003</v>
      </c>
      <c r="AA9" s="3">
        <f t="shared" si="19"/>
        <v>209.1428571428572</v>
      </c>
      <c r="AB9" s="33">
        <f t="shared" si="20"/>
        <v>0.97275747508305654</v>
      </c>
      <c r="AC9" s="7">
        <f t="shared" si="21"/>
        <v>1697.5</v>
      </c>
      <c r="AD9" s="7">
        <f t="shared" si="22"/>
        <v>1659.0252100840337</v>
      </c>
      <c r="AE9" s="33">
        <f t="shared" si="23"/>
        <v>0.97733443893021132</v>
      </c>
      <c r="AG9" s="7">
        <f t="shared" si="24"/>
        <v>215.00000000000003</v>
      </c>
      <c r="AH9" s="7">
        <f t="shared" si="25"/>
        <v>0</v>
      </c>
      <c r="AI9" s="7">
        <f t="shared" si="26"/>
        <v>258.00000000000006</v>
      </c>
    </row>
    <row r="10" spans="1:46" x14ac:dyDescent="0.35">
      <c r="A10" s="1">
        <v>2</v>
      </c>
      <c r="B10" s="2">
        <v>44386</v>
      </c>
      <c r="C10" s="3">
        <f t="shared" si="0"/>
        <v>28</v>
      </c>
      <c r="D10" s="3">
        <v>8</v>
      </c>
      <c r="E10" s="1">
        <v>394</v>
      </c>
      <c r="F10" s="3">
        <f t="shared" si="1"/>
        <v>6.5666666666666664</v>
      </c>
      <c r="G10" s="48" t="s">
        <v>40</v>
      </c>
      <c r="H10" s="9">
        <v>3.4285714285714302</v>
      </c>
      <c r="I10" s="1">
        <v>33</v>
      </c>
      <c r="J10" s="49">
        <f t="shared" si="2"/>
        <v>1.4333333333333336</v>
      </c>
      <c r="K10" s="3">
        <f t="shared" si="3"/>
        <v>119.00000000000003</v>
      </c>
      <c r="L10" s="3">
        <f t="shared" si="4"/>
        <v>113.1428571428572</v>
      </c>
      <c r="M10" s="3">
        <f t="shared" si="5"/>
        <v>5.8571428571428328</v>
      </c>
      <c r="N10" s="6">
        <f t="shared" si="6"/>
        <v>1.7083333333333255</v>
      </c>
      <c r="O10" s="35">
        <f t="shared" si="7"/>
        <v>-1.7083333333333255</v>
      </c>
      <c r="P10" s="3">
        <f t="shared" si="8"/>
        <v>140.50000000000003</v>
      </c>
      <c r="Q10" s="3">
        <f t="shared" si="9"/>
        <v>113.1428571428572</v>
      </c>
      <c r="R10" s="3">
        <f t="shared" si="10"/>
        <v>27.357142857142833</v>
      </c>
      <c r="S10" s="5">
        <f t="shared" si="11"/>
        <v>7.9791666666666563</v>
      </c>
      <c r="T10" s="5">
        <f t="shared" si="12"/>
        <v>-7.9791666666666563</v>
      </c>
      <c r="U10" s="3">
        <f t="shared" si="13"/>
        <v>162.00000000000006</v>
      </c>
      <c r="V10" s="5">
        <f t="shared" si="14"/>
        <v>113.1428571428572</v>
      </c>
      <c r="W10" s="5">
        <f t="shared" si="15"/>
        <v>48.857142857142861</v>
      </c>
      <c r="X10" s="5">
        <f t="shared" si="16"/>
        <v>14.249999999999995</v>
      </c>
      <c r="Y10" s="36">
        <f t="shared" si="17"/>
        <v>-14.249999999999995</v>
      </c>
      <c r="Z10" s="3">
        <f t="shared" si="18"/>
        <v>215.00000000000003</v>
      </c>
      <c r="AA10" s="3">
        <f t="shared" si="19"/>
        <v>209.1428571428572</v>
      </c>
      <c r="AB10" s="33">
        <f t="shared" si="20"/>
        <v>0.97275747508305654</v>
      </c>
      <c r="AC10" s="7">
        <f t="shared" si="21"/>
        <v>1697.5</v>
      </c>
      <c r="AD10" s="7">
        <f t="shared" si="22"/>
        <v>1659.0252100840337</v>
      </c>
      <c r="AE10" s="33">
        <f t="shared" si="23"/>
        <v>0.97733443893021132</v>
      </c>
      <c r="AG10" s="7">
        <f t="shared" si="24"/>
        <v>0</v>
      </c>
      <c r="AH10" s="7">
        <f t="shared" si="25"/>
        <v>209.1428571428572</v>
      </c>
      <c r="AI10" s="7">
        <f t="shared" si="26"/>
        <v>0</v>
      </c>
    </row>
    <row r="11" spans="1:46" x14ac:dyDescent="0.35">
      <c r="A11" s="1">
        <v>1</v>
      </c>
      <c r="B11" s="2">
        <v>44389</v>
      </c>
      <c r="C11" s="3">
        <f t="shared" si="0"/>
        <v>29</v>
      </c>
      <c r="D11" s="3">
        <v>8</v>
      </c>
      <c r="E11" s="1">
        <v>30</v>
      </c>
      <c r="F11" s="3">
        <f t="shared" si="1"/>
        <v>0.5</v>
      </c>
      <c r="G11" s="48" t="s">
        <v>40</v>
      </c>
      <c r="H11" s="9">
        <v>3</v>
      </c>
      <c r="I11" s="1">
        <v>280</v>
      </c>
      <c r="J11" s="49">
        <f t="shared" si="2"/>
        <v>7.5</v>
      </c>
      <c r="K11" s="3">
        <f t="shared" si="3"/>
        <v>1125</v>
      </c>
      <c r="L11" s="3">
        <f t="shared" si="4"/>
        <v>840</v>
      </c>
      <c r="M11" s="3">
        <f t="shared" si="5"/>
        <v>285</v>
      </c>
      <c r="N11" s="6">
        <f t="shared" si="6"/>
        <v>95</v>
      </c>
      <c r="O11" s="35">
        <f t="shared" si="7"/>
        <v>-95</v>
      </c>
      <c r="P11" s="3">
        <f t="shared" si="8"/>
        <v>1237.5</v>
      </c>
      <c r="Q11" s="3">
        <f t="shared" si="9"/>
        <v>840</v>
      </c>
      <c r="R11" s="3">
        <f t="shared" si="10"/>
        <v>397.5</v>
      </c>
      <c r="S11" s="5">
        <f t="shared" si="11"/>
        <v>132.5</v>
      </c>
      <c r="T11" s="5">
        <f t="shared" si="12"/>
        <v>-132.5</v>
      </c>
      <c r="U11" s="3">
        <f t="shared" si="13"/>
        <v>1350</v>
      </c>
      <c r="V11" s="5">
        <f t="shared" si="14"/>
        <v>840</v>
      </c>
      <c r="W11" s="5">
        <f t="shared" si="15"/>
        <v>510</v>
      </c>
      <c r="X11" s="5">
        <f t="shared" si="16"/>
        <v>170</v>
      </c>
      <c r="Y11" s="36">
        <f t="shared" si="17"/>
        <v>-170</v>
      </c>
      <c r="Z11" s="3">
        <f t="shared" si="18"/>
        <v>1125</v>
      </c>
      <c r="AA11" s="3">
        <f t="shared" si="19"/>
        <v>1124.5714285714287</v>
      </c>
      <c r="AB11" s="33">
        <f t="shared" si="20"/>
        <v>0.99961904761904774</v>
      </c>
      <c r="AC11" s="7">
        <f t="shared" si="21"/>
        <v>3037.5</v>
      </c>
      <c r="AD11" s="7">
        <f t="shared" si="22"/>
        <v>3077.042016806724</v>
      </c>
      <c r="AE11" s="33">
        <f t="shared" si="23"/>
        <v>1.0130179479199091</v>
      </c>
      <c r="AG11" s="7">
        <f t="shared" si="24"/>
        <v>1125</v>
      </c>
      <c r="AH11" s="7">
        <f t="shared" si="25"/>
        <v>0</v>
      </c>
      <c r="AI11" s="7">
        <f t="shared" si="26"/>
        <v>1350</v>
      </c>
    </row>
    <row r="12" spans="1:46" x14ac:dyDescent="0.35">
      <c r="A12" s="1">
        <v>2</v>
      </c>
      <c r="B12" s="2">
        <v>44389</v>
      </c>
      <c r="C12" s="3">
        <f t="shared" si="0"/>
        <v>29</v>
      </c>
      <c r="D12" s="3">
        <v>8</v>
      </c>
      <c r="E12" s="1">
        <v>30</v>
      </c>
      <c r="F12" s="3">
        <f t="shared" si="1"/>
        <v>0.5</v>
      </c>
      <c r="G12" s="48" t="s">
        <v>40</v>
      </c>
      <c r="H12" s="9">
        <v>3.4285714285714302</v>
      </c>
      <c r="I12" s="1">
        <v>83</v>
      </c>
      <c r="J12" s="49">
        <f t="shared" si="2"/>
        <v>7.5</v>
      </c>
      <c r="K12" s="3">
        <f t="shared" si="3"/>
        <v>285</v>
      </c>
      <c r="L12" s="3">
        <f t="shared" si="4"/>
        <v>284.57142857142873</v>
      </c>
      <c r="M12" s="3">
        <f t="shared" si="5"/>
        <v>0.42857142857127428</v>
      </c>
      <c r="N12" s="6">
        <f t="shared" si="6"/>
        <v>0.12499999999995494</v>
      </c>
      <c r="O12" s="35">
        <f t="shared" si="7"/>
        <v>-0.12499999999995494</v>
      </c>
      <c r="P12" s="3">
        <f t="shared" si="8"/>
        <v>397.5</v>
      </c>
      <c r="Q12" s="3">
        <f t="shared" si="9"/>
        <v>284.57142857142873</v>
      </c>
      <c r="R12" s="3">
        <f t="shared" si="10"/>
        <v>112.92857142857127</v>
      </c>
      <c r="S12" s="5">
        <f t="shared" si="11"/>
        <v>32.937499999999943</v>
      </c>
      <c r="T12" s="5">
        <f t="shared" si="12"/>
        <v>-32.937499999999943</v>
      </c>
      <c r="U12" s="3">
        <f t="shared" si="13"/>
        <v>510</v>
      </c>
      <c r="V12" s="5">
        <f t="shared" si="14"/>
        <v>284.57142857142873</v>
      </c>
      <c r="W12" s="5">
        <f t="shared" si="15"/>
        <v>225.42857142857127</v>
      </c>
      <c r="X12" s="5">
        <f t="shared" si="16"/>
        <v>65.749999999999929</v>
      </c>
      <c r="Y12" s="36">
        <f t="shared" si="17"/>
        <v>-65.749999999999929</v>
      </c>
      <c r="Z12" s="3">
        <f t="shared" si="18"/>
        <v>1125</v>
      </c>
      <c r="AA12" s="3">
        <f t="shared" si="19"/>
        <v>1124.5714285714287</v>
      </c>
      <c r="AB12" s="33">
        <f t="shared" si="20"/>
        <v>0.99961904761904774</v>
      </c>
      <c r="AC12" s="7">
        <f t="shared" si="21"/>
        <v>3037.5</v>
      </c>
      <c r="AD12" s="7">
        <f t="shared" si="22"/>
        <v>3077.042016806724</v>
      </c>
      <c r="AE12" s="33">
        <f t="shared" si="23"/>
        <v>1.0130179479199091</v>
      </c>
      <c r="AG12" s="7">
        <f t="shared" si="24"/>
        <v>0</v>
      </c>
      <c r="AH12" s="7">
        <f t="shared" si="25"/>
        <v>1124.5714285714287</v>
      </c>
      <c r="AI12" s="7">
        <f t="shared" si="26"/>
        <v>0</v>
      </c>
    </row>
    <row r="13" spans="1:46" x14ac:dyDescent="0.35">
      <c r="A13" s="1">
        <v>1</v>
      </c>
      <c r="B13" s="2">
        <v>44390</v>
      </c>
      <c r="C13" s="3">
        <f t="shared" si="0"/>
        <v>29</v>
      </c>
      <c r="D13" s="3">
        <v>8</v>
      </c>
      <c r="E13" s="1">
        <v>260</v>
      </c>
      <c r="F13" s="3">
        <f t="shared" si="1"/>
        <v>4.333333333333333</v>
      </c>
      <c r="G13" s="48" t="s">
        <v>40</v>
      </c>
      <c r="H13" s="9">
        <v>3.4285714285714302</v>
      </c>
      <c r="I13" s="1">
        <v>170</v>
      </c>
      <c r="J13" s="49">
        <f t="shared" si="2"/>
        <v>3.666666666666667</v>
      </c>
      <c r="K13" s="3">
        <f t="shared" si="3"/>
        <v>550</v>
      </c>
      <c r="L13" s="3">
        <f t="shared" si="4"/>
        <v>582.85714285714312</v>
      </c>
      <c r="M13" s="3">
        <f t="shared" si="5"/>
        <v>-32.857142857143117</v>
      </c>
      <c r="N13" s="6">
        <f t="shared" si="6"/>
        <v>-9.583333333333405</v>
      </c>
      <c r="O13" s="35">
        <f t="shared" si="7"/>
        <v>9.583333333333405</v>
      </c>
      <c r="P13" s="3">
        <f t="shared" si="8"/>
        <v>605</v>
      </c>
      <c r="Q13" s="3">
        <f t="shared" si="9"/>
        <v>582.85714285714312</v>
      </c>
      <c r="R13" s="3">
        <f t="shared" si="10"/>
        <v>22.142857142856883</v>
      </c>
      <c r="S13" s="5">
        <f t="shared" si="11"/>
        <v>6.4583333333332549</v>
      </c>
      <c r="T13" s="5">
        <f t="shared" si="12"/>
        <v>-6.4583333333332549</v>
      </c>
      <c r="U13" s="3">
        <f t="shared" si="13"/>
        <v>660</v>
      </c>
      <c r="V13" s="5">
        <f t="shared" si="14"/>
        <v>582.85714285714312</v>
      </c>
      <c r="W13" s="5">
        <f t="shared" si="15"/>
        <v>77.142857142856883</v>
      </c>
      <c r="X13" s="5">
        <f t="shared" si="16"/>
        <v>22.499999999999915</v>
      </c>
      <c r="Y13" s="36">
        <f t="shared" si="17"/>
        <v>-22.499999999999915</v>
      </c>
      <c r="Z13" s="3">
        <f t="shared" si="18"/>
        <v>550</v>
      </c>
      <c r="AA13" s="3">
        <f t="shared" si="19"/>
        <v>582.85714285714312</v>
      </c>
      <c r="AB13" s="33">
        <f t="shared" si="20"/>
        <v>1.0597402597402603</v>
      </c>
      <c r="AC13" s="7">
        <f t="shared" si="21"/>
        <v>3037.5</v>
      </c>
      <c r="AD13" s="7">
        <f t="shared" si="22"/>
        <v>3077.042016806724</v>
      </c>
      <c r="AE13" s="33">
        <f t="shared" si="23"/>
        <v>1.0130179479199091</v>
      </c>
      <c r="AG13" s="7">
        <f t="shared" si="24"/>
        <v>550</v>
      </c>
      <c r="AH13" s="7">
        <f t="shared" si="25"/>
        <v>582.85714285714312</v>
      </c>
      <c r="AI13" s="7">
        <f t="shared" si="26"/>
        <v>660</v>
      </c>
      <c r="AM13">
        <v>1</v>
      </c>
      <c r="AN13">
        <f>AM13*60</f>
        <v>60</v>
      </c>
    </row>
    <row r="14" spans="1:46" x14ac:dyDescent="0.35">
      <c r="A14" s="1">
        <v>1</v>
      </c>
      <c r="B14" s="2">
        <v>44392</v>
      </c>
      <c r="C14" s="3">
        <f t="shared" si="0"/>
        <v>29</v>
      </c>
      <c r="D14" s="3">
        <v>8</v>
      </c>
      <c r="E14" s="1">
        <v>234</v>
      </c>
      <c r="F14" s="3">
        <f t="shared" si="1"/>
        <v>3.9</v>
      </c>
      <c r="G14" s="48" t="s">
        <v>40</v>
      </c>
      <c r="H14" s="9">
        <v>3.4285714285714302</v>
      </c>
      <c r="I14" s="1">
        <v>180</v>
      </c>
      <c r="J14" s="49">
        <f t="shared" si="2"/>
        <v>4.0999999999999996</v>
      </c>
      <c r="K14" s="3">
        <f t="shared" si="3"/>
        <v>615</v>
      </c>
      <c r="L14" s="3">
        <f t="shared" si="4"/>
        <v>617.14285714285745</v>
      </c>
      <c r="M14" s="3">
        <f t="shared" si="5"/>
        <v>-2.1428571428574514</v>
      </c>
      <c r="N14" s="6">
        <f t="shared" si="6"/>
        <v>-0.62500000000008971</v>
      </c>
      <c r="O14" s="35">
        <f t="shared" si="7"/>
        <v>0.62500000000008971</v>
      </c>
      <c r="P14" s="3">
        <f t="shared" si="8"/>
        <v>676.49999999999989</v>
      </c>
      <c r="Q14" s="3">
        <f t="shared" si="9"/>
        <v>617.14285714285745</v>
      </c>
      <c r="R14" s="3">
        <f t="shared" si="10"/>
        <v>59.357142857142435</v>
      </c>
      <c r="S14" s="5">
        <f t="shared" si="11"/>
        <v>17.312499999999869</v>
      </c>
      <c r="T14" s="5">
        <f t="shared" si="12"/>
        <v>-17.312499999999869</v>
      </c>
      <c r="U14" s="3">
        <f t="shared" si="13"/>
        <v>737.99999999999989</v>
      </c>
      <c r="V14" s="5">
        <f t="shared" si="14"/>
        <v>617.14285714285745</v>
      </c>
      <c r="W14" s="5">
        <f t="shared" si="15"/>
        <v>120.85714285714243</v>
      </c>
      <c r="X14" s="5">
        <f t="shared" si="16"/>
        <v>35.249999999999858</v>
      </c>
      <c r="Y14" s="36">
        <f t="shared" si="17"/>
        <v>-35.249999999999858</v>
      </c>
      <c r="Z14" s="3">
        <f t="shared" si="18"/>
        <v>615</v>
      </c>
      <c r="AA14" s="3">
        <f t="shared" si="19"/>
        <v>617.14285714285745</v>
      </c>
      <c r="AB14" s="33">
        <f t="shared" si="20"/>
        <v>1.0034843205574917</v>
      </c>
      <c r="AC14" s="7">
        <f t="shared" si="21"/>
        <v>3037.5</v>
      </c>
      <c r="AD14" s="7">
        <f t="shared" si="22"/>
        <v>3077.042016806724</v>
      </c>
      <c r="AE14" s="33">
        <f t="shared" si="23"/>
        <v>1.0130179479199091</v>
      </c>
      <c r="AG14" s="7">
        <f t="shared" si="24"/>
        <v>615</v>
      </c>
      <c r="AH14" s="7">
        <f t="shared" si="25"/>
        <v>617.14285714285745</v>
      </c>
      <c r="AI14" s="7">
        <f t="shared" si="26"/>
        <v>737.99999999999989</v>
      </c>
      <c r="AJ14" s="7"/>
      <c r="AN14">
        <v>31</v>
      </c>
    </row>
    <row r="15" spans="1:46" x14ac:dyDescent="0.35">
      <c r="A15" s="1">
        <v>1</v>
      </c>
      <c r="B15" s="2">
        <v>44393</v>
      </c>
      <c r="C15" s="3">
        <f t="shared" si="0"/>
        <v>29</v>
      </c>
      <c r="D15" s="3">
        <v>8</v>
      </c>
      <c r="E15" s="1">
        <v>181</v>
      </c>
      <c r="F15" s="3">
        <f t="shared" si="1"/>
        <v>3.0166666666666666</v>
      </c>
      <c r="G15" s="48" t="s">
        <v>40</v>
      </c>
      <c r="H15" s="9">
        <v>3.4285714285714302</v>
      </c>
      <c r="I15" s="1">
        <v>119</v>
      </c>
      <c r="J15" s="49">
        <f t="shared" si="2"/>
        <v>4.9833333333333334</v>
      </c>
      <c r="K15" s="3">
        <f t="shared" si="3"/>
        <v>747.5</v>
      </c>
      <c r="L15" s="3">
        <f t="shared" si="4"/>
        <v>408.00000000000017</v>
      </c>
      <c r="M15" s="3">
        <f t="shared" si="5"/>
        <v>339.49999999999983</v>
      </c>
      <c r="N15" s="6">
        <f t="shared" si="6"/>
        <v>99.020833333333243</v>
      </c>
      <c r="O15" s="35">
        <f t="shared" si="7"/>
        <v>-99.020833333333243</v>
      </c>
      <c r="P15" s="3">
        <f t="shared" si="8"/>
        <v>822.25</v>
      </c>
      <c r="Q15" s="3">
        <f t="shared" si="9"/>
        <v>408.00000000000017</v>
      </c>
      <c r="R15" s="3">
        <f t="shared" si="10"/>
        <v>414.24999999999983</v>
      </c>
      <c r="S15" s="5">
        <f t="shared" si="11"/>
        <v>120.82291666666656</v>
      </c>
      <c r="T15" s="5">
        <f t="shared" si="12"/>
        <v>-120.82291666666656</v>
      </c>
      <c r="U15" s="3">
        <f t="shared" si="13"/>
        <v>897</v>
      </c>
      <c r="V15" s="5">
        <f t="shared" si="14"/>
        <v>408.00000000000017</v>
      </c>
      <c r="W15" s="5">
        <f t="shared" si="15"/>
        <v>488.99999999999983</v>
      </c>
      <c r="X15" s="5">
        <f t="shared" si="16"/>
        <v>142.62499999999989</v>
      </c>
      <c r="Y15" s="36">
        <f t="shared" si="17"/>
        <v>-142.62499999999989</v>
      </c>
      <c r="Z15" s="3">
        <f t="shared" si="18"/>
        <v>747.5</v>
      </c>
      <c r="AA15" s="3">
        <f t="shared" si="19"/>
        <v>752.47058823529437</v>
      </c>
      <c r="AB15" s="33">
        <f t="shared" si="20"/>
        <v>1.0066496163682868</v>
      </c>
      <c r="AC15" s="7">
        <f t="shared" si="21"/>
        <v>3037.5</v>
      </c>
      <c r="AD15" s="7">
        <f t="shared" si="22"/>
        <v>3077.042016806724</v>
      </c>
      <c r="AE15" s="33">
        <f t="shared" si="23"/>
        <v>1.0130179479199091</v>
      </c>
      <c r="AG15" s="7">
        <f t="shared" si="24"/>
        <v>747.5</v>
      </c>
      <c r="AH15" s="7">
        <f t="shared" si="25"/>
        <v>0</v>
      </c>
      <c r="AI15" s="7">
        <f t="shared" si="26"/>
        <v>897</v>
      </c>
      <c r="AJ15" s="7"/>
      <c r="AN15">
        <v>50</v>
      </c>
    </row>
    <row r="16" spans="1:46" x14ac:dyDescent="0.35">
      <c r="A16" s="1">
        <v>2</v>
      </c>
      <c r="B16" s="2">
        <v>44393</v>
      </c>
      <c r="C16" s="3">
        <f t="shared" si="0"/>
        <v>29</v>
      </c>
      <c r="D16" s="3">
        <v>8</v>
      </c>
      <c r="E16" s="1">
        <v>181</v>
      </c>
      <c r="F16" s="3">
        <f t="shared" si="1"/>
        <v>3.0166666666666666</v>
      </c>
      <c r="G16" s="48" t="s">
        <v>40</v>
      </c>
      <c r="H16" s="9">
        <v>2.8235294117647061</v>
      </c>
      <c r="I16" s="1">
        <v>122</v>
      </c>
      <c r="J16" s="49">
        <f t="shared" si="2"/>
        <v>4.9833333333333334</v>
      </c>
      <c r="K16" s="3">
        <f t="shared" si="3"/>
        <v>339.49999999999983</v>
      </c>
      <c r="L16" s="3">
        <f t="shared" si="4"/>
        <v>344.47058823529414</v>
      </c>
      <c r="M16" s="3">
        <f t="shared" si="5"/>
        <v>-4.9705882352943149</v>
      </c>
      <c r="N16" s="6">
        <f t="shared" si="6"/>
        <v>-1.7604166666667365</v>
      </c>
      <c r="O16" s="35">
        <f t="shared" si="7"/>
        <v>1.7604166666667365</v>
      </c>
      <c r="P16" s="3">
        <f t="shared" si="8"/>
        <v>414.24999999999983</v>
      </c>
      <c r="Q16" s="3">
        <f t="shared" si="9"/>
        <v>344.47058823529414</v>
      </c>
      <c r="R16" s="3">
        <f t="shared" si="10"/>
        <v>69.779411764705685</v>
      </c>
      <c r="S16" s="5">
        <f t="shared" si="11"/>
        <v>24.713541666666597</v>
      </c>
      <c r="T16" s="5">
        <f t="shared" si="12"/>
        <v>-24.713541666666597</v>
      </c>
      <c r="U16" s="3">
        <f t="shared" si="13"/>
        <v>488.99999999999983</v>
      </c>
      <c r="V16" s="5">
        <f t="shared" si="14"/>
        <v>344.47058823529414</v>
      </c>
      <c r="W16" s="5">
        <f t="shared" si="15"/>
        <v>144.52941176470569</v>
      </c>
      <c r="X16" s="5">
        <f t="shared" si="16"/>
        <v>51.187499999999929</v>
      </c>
      <c r="Y16" s="36">
        <f t="shared" si="17"/>
        <v>-51.187499999999929</v>
      </c>
      <c r="Z16" s="3">
        <f t="shared" ref="Z16:Z22" si="27">(J16*150)</f>
        <v>747.5</v>
      </c>
      <c r="AA16" s="3">
        <f t="shared" ref="AA16:AA25" si="28">SUMIFS($Q:$Q,$B:$B,$B16)</f>
        <v>752.47058823529437</v>
      </c>
      <c r="AB16" s="33">
        <f t="shared" ref="AB16:AB22" si="29">IFERROR(AA16/Z16,"NA")</f>
        <v>1.0066496163682868</v>
      </c>
      <c r="AC16" s="7">
        <f t="shared" ref="AC16:AC25" si="30">SUMIFS($AG:$AG,$C:$C,$C16)</f>
        <v>3037.5</v>
      </c>
      <c r="AD16" s="7">
        <f t="shared" ref="AD16:AD25" si="31">SUMIFS($AH:$AH,$C:$C,$C16)</f>
        <v>3077.042016806724</v>
      </c>
      <c r="AE16" s="33">
        <f t="shared" ref="AE16:AE22" si="32">IFERROR(AD16/AC16,"NA")</f>
        <v>1.0130179479199091</v>
      </c>
      <c r="AG16" s="7">
        <f t="shared" ref="AG16:AG22" si="33">IF(A16=1,Z16,0)</f>
        <v>0</v>
      </c>
      <c r="AH16" s="7">
        <f t="shared" ref="AH16:AH22" si="34">IF(B16&lt;&gt;B17,AA16,0)</f>
        <v>752.47058823529437</v>
      </c>
      <c r="AI16" s="7">
        <f t="shared" ref="AI16:AI22" si="35">IF(A16=1,U16,0)</f>
        <v>0</v>
      </c>
      <c r="AJ16" s="7"/>
      <c r="AO16" s="47"/>
      <c r="AP16" s="47"/>
    </row>
    <row r="17" spans="1:44" x14ac:dyDescent="0.35">
      <c r="A17" s="1">
        <v>1</v>
      </c>
      <c r="B17" s="2">
        <v>44396</v>
      </c>
      <c r="C17" s="3">
        <f t="shared" si="0"/>
        <v>30</v>
      </c>
      <c r="D17" s="3">
        <v>8</v>
      </c>
      <c r="E17" s="1">
        <v>0</v>
      </c>
      <c r="F17" s="3">
        <f t="shared" si="1"/>
        <v>0</v>
      </c>
      <c r="G17" s="48" t="s">
        <v>40</v>
      </c>
      <c r="H17" s="9">
        <v>3.4285714285714302</v>
      </c>
      <c r="I17" s="1">
        <v>350</v>
      </c>
      <c r="J17" s="49">
        <f t="shared" si="2"/>
        <v>8</v>
      </c>
      <c r="K17" s="3">
        <f t="shared" si="3"/>
        <v>1200</v>
      </c>
      <c r="L17" s="3">
        <f t="shared" si="4"/>
        <v>1200.0000000000005</v>
      </c>
      <c r="M17" s="3">
        <f t="shared" si="5"/>
        <v>0</v>
      </c>
      <c r="N17" s="6">
        <f t="shared" si="6"/>
        <v>0</v>
      </c>
      <c r="O17" s="35">
        <f t="shared" si="7"/>
        <v>0</v>
      </c>
      <c r="P17" s="3">
        <f t="shared" si="8"/>
        <v>1320</v>
      </c>
      <c r="Q17" s="3">
        <f t="shared" si="9"/>
        <v>1200.0000000000005</v>
      </c>
      <c r="R17" s="3">
        <f t="shared" si="10"/>
        <v>119.99999999999955</v>
      </c>
      <c r="S17" s="5">
        <f t="shared" si="11"/>
        <v>34.999999999999851</v>
      </c>
      <c r="T17" s="5">
        <f t="shared" si="12"/>
        <v>-34.999999999999851</v>
      </c>
      <c r="U17" s="3">
        <f t="shared" si="13"/>
        <v>1440</v>
      </c>
      <c r="V17" s="5">
        <f t="shared" si="14"/>
        <v>1200.0000000000005</v>
      </c>
      <c r="W17" s="5">
        <f t="shared" si="15"/>
        <v>239.99999999999955</v>
      </c>
      <c r="X17" s="5">
        <f t="shared" si="16"/>
        <v>69.999999999999829</v>
      </c>
      <c r="Y17" s="36">
        <f t="shared" si="17"/>
        <v>-69.999999999999829</v>
      </c>
      <c r="Z17" s="3">
        <f t="shared" si="27"/>
        <v>1200</v>
      </c>
      <c r="AA17" s="3">
        <f t="shared" si="28"/>
        <v>1200.0000000000005</v>
      </c>
      <c r="AB17" s="33">
        <f t="shared" si="29"/>
        <v>1.0000000000000004</v>
      </c>
      <c r="AC17" s="7">
        <f t="shared" si="30"/>
        <v>3000</v>
      </c>
      <c r="AD17" s="7">
        <f t="shared" si="31"/>
        <v>2892.0000000000009</v>
      </c>
      <c r="AE17" s="33">
        <f t="shared" si="32"/>
        <v>0.9640000000000003</v>
      </c>
      <c r="AG17" s="7">
        <f t="shared" si="33"/>
        <v>1200</v>
      </c>
      <c r="AH17" s="7">
        <f t="shared" si="34"/>
        <v>1200.0000000000005</v>
      </c>
      <c r="AI17" s="7">
        <f t="shared" si="35"/>
        <v>1440</v>
      </c>
      <c r="AJ17" s="7"/>
      <c r="AO17" s="47"/>
      <c r="AP17" s="47"/>
    </row>
    <row r="18" spans="1:44" x14ac:dyDescent="0.35">
      <c r="A18" s="1">
        <v>1</v>
      </c>
      <c r="B18" s="2">
        <v>44397</v>
      </c>
      <c r="C18" s="3">
        <f t="shared" si="0"/>
        <v>30</v>
      </c>
      <c r="D18" s="3">
        <v>8</v>
      </c>
      <c r="E18" s="1">
        <v>0</v>
      </c>
      <c r="F18" s="3">
        <f t="shared" si="1"/>
        <v>0</v>
      </c>
      <c r="G18" s="48" t="s">
        <v>40</v>
      </c>
      <c r="H18" s="9">
        <v>3</v>
      </c>
      <c r="I18" s="1">
        <v>100</v>
      </c>
      <c r="J18" s="49">
        <f t="shared" si="2"/>
        <v>8</v>
      </c>
      <c r="K18" s="3">
        <f t="shared" si="3"/>
        <v>1200</v>
      </c>
      <c r="L18" s="3">
        <f t="shared" si="4"/>
        <v>300</v>
      </c>
      <c r="M18" s="3">
        <f t="shared" si="5"/>
        <v>900</v>
      </c>
      <c r="N18" s="6">
        <f t="shared" si="6"/>
        <v>300</v>
      </c>
      <c r="O18" s="35">
        <f t="shared" si="7"/>
        <v>-300</v>
      </c>
      <c r="P18" s="3">
        <f t="shared" si="8"/>
        <v>1320</v>
      </c>
      <c r="Q18" s="3">
        <f t="shared" si="9"/>
        <v>300</v>
      </c>
      <c r="R18" s="3">
        <f t="shared" si="10"/>
        <v>1020</v>
      </c>
      <c r="S18" s="5">
        <f t="shared" si="11"/>
        <v>340</v>
      </c>
      <c r="T18" s="5">
        <f t="shared" si="12"/>
        <v>-340</v>
      </c>
      <c r="U18" s="3">
        <f t="shared" si="13"/>
        <v>1440</v>
      </c>
      <c r="V18" s="5">
        <f t="shared" si="14"/>
        <v>300</v>
      </c>
      <c r="W18" s="5">
        <f t="shared" si="15"/>
        <v>1140</v>
      </c>
      <c r="X18" s="5">
        <f t="shared" si="16"/>
        <v>380</v>
      </c>
      <c r="Y18" s="36">
        <f t="shared" si="17"/>
        <v>-380</v>
      </c>
      <c r="Z18" s="3">
        <f t="shared" si="27"/>
        <v>1200</v>
      </c>
      <c r="AA18" s="3">
        <f t="shared" si="28"/>
        <v>1198.2857142857147</v>
      </c>
      <c r="AB18" s="33">
        <f t="shared" si="29"/>
        <v>0.99857142857142889</v>
      </c>
      <c r="AC18" s="7">
        <f t="shared" si="30"/>
        <v>3000</v>
      </c>
      <c r="AD18" s="7">
        <f t="shared" si="31"/>
        <v>2892.0000000000009</v>
      </c>
      <c r="AE18" s="33">
        <f t="shared" si="32"/>
        <v>0.9640000000000003</v>
      </c>
      <c r="AG18" s="7">
        <f t="shared" si="33"/>
        <v>1200</v>
      </c>
      <c r="AH18" s="7">
        <f t="shared" si="34"/>
        <v>0</v>
      </c>
      <c r="AI18" s="7">
        <f t="shared" si="35"/>
        <v>1440</v>
      </c>
      <c r="AJ18" s="7"/>
    </row>
    <row r="19" spans="1:44" x14ac:dyDescent="0.35">
      <c r="A19" s="1">
        <v>2</v>
      </c>
      <c r="B19" s="2">
        <v>44397</v>
      </c>
      <c r="C19" s="3">
        <f t="shared" si="0"/>
        <v>30</v>
      </c>
      <c r="D19" s="3">
        <v>8</v>
      </c>
      <c r="E19" s="1">
        <v>0</v>
      </c>
      <c r="F19" s="3">
        <f t="shared" si="1"/>
        <v>0</v>
      </c>
      <c r="G19" s="48" t="s">
        <v>40</v>
      </c>
      <c r="H19" s="9">
        <v>3.4285714285714302</v>
      </c>
      <c r="I19" s="1">
        <v>262</v>
      </c>
      <c r="J19" s="49">
        <f t="shared" si="2"/>
        <v>8</v>
      </c>
      <c r="K19" s="3">
        <f t="shared" si="3"/>
        <v>900</v>
      </c>
      <c r="L19" s="3">
        <f t="shared" si="4"/>
        <v>898.28571428571468</v>
      </c>
      <c r="M19" s="3">
        <f t="shared" si="5"/>
        <v>1.7142857142853245</v>
      </c>
      <c r="N19" s="6">
        <f t="shared" si="6"/>
        <v>0.49999999999988609</v>
      </c>
      <c r="O19" s="35">
        <f t="shared" si="7"/>
        <v>-0.49999999999988609</v>
      </c>
      <c r="P19" s="3">
        <f t="shared" si="8"/>
        <v>1020</v>
      </c>
      <c r="Q19" s="3">
        <f t="shared" si="9"/>
        <v>898.28571428571468</v>
      </c>
      <c r="R19" s="3">
        <f t="shared" si="10"/>
        <v>121.71428571428532</v>
      </c>
      <c r="S19" s="5">
        <f t="shared" si="11"/>
        <v>35.499999999999872</v>
      </c>
      <c r="T19" s="5">
        <f t="shared" si="12"/>
        <v>-35.499999999999872</v>
      </c>
      <c r="U19" s="3">
        <f t="shared" si="13"/>
        <v>1140</v>
      </c>
      <c r="V19" s="5">
        <f t="shared" si="14"/>
        <v>898.28571428571468</v>
      </c>
      <c r="W19" s="5">
        <f t="shared" si="15"/>
        <v>241.71428571428532</v>
      </c>
      <c r="X19" s="5">
        <f t="shared" si="16"/>
        <v>70.499999999999858</v>
      </c>
      <c r="Y19" s="36">
        <f t="shared" si="17"/>
        <v>-70.499999999999858</v>
      </c>
      <c r="Z19" s="3">
        <f t="shared" si="27"/>
        <v>1200</v>
      </c>
      <c r="AA19" s="3">
        <f t="shared" si="28"/>
        <v>1198.2857142857147</v>
      </c>
      <c r="AB19" s="33">
        <f t="shared" si="29"/>
        <v>0.99857142857142889</v>
      </c>
      <c r="AC19" s="7">
        <f t="shared" si="30"/>
        <v>3000</v>
      </c>
      <c r="AD19" s="7">
        <f t="shared" si="31"/>
        <v>2892.0000000000009</v>
      </c>
      <c r="AE19" s="33">
        <f t="shared" si="32"/>
        <v>0.9640000000000003</v>
      </c>
      <c r="AG19" s="7">
        <f t="shared" si="33"/>
        <v>0</v>
      </c>
      <c r="AH19" s="7">
        <f t="shared" si="34"/>
        <v>1198.2857142857147</v>
      </c>
      <c r="AI19" s="7">
        <f t="shared" si="35"/>
        <v>0</v>
      </c>
      <c r="AJ19" s="7"/>
    </row>
    <row r="20" spans="1:44" x14ac:dyDescent="0.35">
      <c r="A20" s="1">
        <v>1</v>
      </c>
      <c r="B20" s="2">
        <v>44398</v>
      </c>
      <c r="C20" s="3">
        <f t="shared" si="0"/>
        <v>30</v>
      </c>
      <c r="D20" s="3">
        <v>8</v>
      </c>
      <c r="E20" s="1">
        <v>240</v>
      </c>
      <c r="F20" s="3">
        <f t="shared" si="1"/>
        <v>4</v>
      </c>
      <c r="G20" s="48" t="s">
        <v>40</v>
      </c>
      <c r="H20" s="9">
        <v>3.4285714285714302</v>
      </c>
      <c r="I20" s="1">
        <v>144</v>
      </c>
      <c r="J20" s="49">
        <f t="shared" si="2"/>
        <v>4</v>
      </c>
      <c r="K20" s="3">
        <f t="shared" si="3"/>
        <v>600</v>
      </c>
      <c r="L20" s="3">
        <f t="shared" si="4"/>
        <v>493.71428571428595</v>
      </c>
      <c r="M20" s="3">
        <f t="shared" si="5"/>
        <v>106.28571428571405</v>
      </c>
      <c r="N20" s="6">
        <f t="shared" si="6"/>
        <v>30.999999999999918</v>
      </c>
      <c r="O20" s="35">
        <f t="shared" si="7"/>
        <v>-30.999999999999918</v>
      </c>
      <c r="P20" s="3">
        <f t="shared" si="8"/>
        <v>660</v>
      </c>
      <c r="Q20" s="3">
        <f t="shared" si="9"/>
        <v>493.71428571428595</v>
      </c>
      <c r="R20" s="3">
        <f t="shared" si="10"/>
        <v>166.28571428571405</v>
      </c>
      <c r="S20" s="5">
        <f t="shared" si="11"/>
        <v>48.499999999999908</v>
      </c>
      <c r="T20" s="5">
        <f t="shared" si="12"/>
        <v>-48.499999999999908</v>
      </c>
      <c r="U20" s="3">
        <f t="shared" si="13"/>
        <v>720</v>
      </c>
      <c r="V20" s="5">
        <f t="shared" si="14"/>
        <v>493.71428571428595</v>
      </c>
      <c r="W20" s="5">
        <f t="shared" si="15"/>
        <v>226.28571428571405</v>
      </c>
      <c r="X20" s="5">
        <f t="shared" si="16"/>
        <v>65.999999999999901</v>
      </c>
      <c r="Y20" s="36">
        <f t="shared" si="17"/>
        <v>-65.999999999999901</v>
      </c>
      <c r="Z20" s="3">
        <f t="shared" si="27"/>
        <v>600</v>
      </c>
      <c r="AA20" s="3">
        <f t="shared" si="28"/>
        <v>493.71428571428595</v>
      </c>
      <c r="AB20" s="33">
        <f t="shared" si="29"/>
        <v>0.82285714285714329</v>
      </c>
      <c r="AC20" s="7">
        <f t="shared" si="30"/>
        <v>3000</v>
      </c>
      <c r="AD20" s="7">
        <f t="shared" si="31"/>
        <v>2892.0000000000009</v>
      </c>
      <c r="AE20" s="33">
        <f t="shared" si="32"/>
        <v>0.9640000000000003</v>
      </c>
      <c r="AG20" s="7">
        <f t="shared" si="33"/>
        <v>600</v>
      </c>
      <c r="AH20" s="7">
        <f t="shared" si="34"/>
        <v>493.71428571428595</v>
      </c>
      <c r="AI20" s="7">
        <f t="shared" si="35"/>
        <v>720</v>
      </c>
      <c r="AJ20" s="7"/>
    </row>
    <row r="21" spans="1:44" x14ac:dyDescent="0.35">
      <c r="A21" s="1">
        <v>1</v>
      </c>
      <c r="B21" s="2">
        <v>44403</v>
      </c>
      <c r="C21" s="3">
        <f t="shared" si="0"/>
        <v>31</v>
      </c>
      <c r="D21" s="3">
        <v>8</v>
      </c>
      <c r="E21" s="1">
        <v>100</v>
      </c>
      <c r="F21" s="3">
        <f t="shared" si="1"/>
        <v>1.6666666666666667</v>
      </c>
      <c r="G21" s="48" t="s">
        <v>40</v>
      </c>
      <c r="H21" s="9">
        <v>3.4285714285714302</v>
      </c>
      <c r="I21" s="1">
        <v>291</v>
      </c>
      <c r="J21" s="49">
        <f t="shared" si="2"/>
        <v>6.333333333333333</v>
      </c>
      <c r="K21" s="3">
        <f t="shared" si="3"/>
        <v>950</v>
      </c>
      <c r="L21" s="3">
        <f t="shared" si="4"/>
        <v>997.71428571428612</v>
      </c>
      <c r="M21" s="3">
        <f t="shared" si="5"/>
        <v>-47.71428571428612</v>
      </c>
      <c r="N21" s="6">
        <f t="shared" si="6"/>
        <v>-13.916666666666778</v>
      </c>
      <c r="O21" s="35">
        <f t="shared" si="7"/>
        <v>13.916666666666778</v>
      </c>
      <c r="P21" s="3">
        <f t="shared" si="8"/>
        <v>1045</v>
      </c>
      <c r="Q21" s="3">
        <f t="shared" si="9"/>
        <v>997.71428571428612</v>
      </c>
      <c r="R21" s="3">
        <f t="shared" si="10"/>
        <v>47.28571428571388</v>
      </c>
      <c r="S21" s="5">
        <f t="shared" si="11"/>
        <v>13.791666666666542</v>
      </c>
      <c r="T21" s="5">
        <f t="shared" si="12"/>
        <v>-13.791666666666542</v>
      </c>
      <c r="U21" s="3">
        <f t="shared" si="13"/>
        <v>1140</v>
      </c>
      <c r="V21" s="5">
        <f t="shared" si="14"/>
        <v>997.71428571428612</v>
      </c>
      <c r="W21" s="5">
        <f t="shared" si="15"/>
        <v>142.28571428571388</v>
      </c>
      <c r="X21" s="5">
        <f t="shared" si="16"/>
        <v>41.499999999999865</v>
      </c>
      <c r="Y21" s="36">
        <f t="shared" si="17"/>
        <v>-41.499999999999865</v>
      </c>
      <c r="Z21" s="3">
        <f t="shared" si="27"/>
        <v>950</v>
      </c>
      <c r="AA21" s="3">
        <f t="shared" si="28"/>
        <v>997.71428571428612</v>
      </c>
      <c r="AB21" s="33">
        <f t="shared" si="29"/>
        <v>1.0502255639097748</v>
      </c>
      <c r="AC21" s="7">
        <f t="shared" si="30"/>
        <v>2225</v>
      </c>
      <c r="AD21" s="7">
        <f t="shared" si="31"/>
        <v>2274.0000000000009</v>
      </c>
      <c r="AE21" s="33">
        <f t="shared" si="32"/>
        <v>1.0220224719101128</v>
      </c>
      <c r="AG21" s="7">
        <f t="shared" si="33"/>
        <v>950</v>
      </c>
      <c r="AH21" s="7">
        <f t="shared" si="34"/>
        <v>997.71428571428612</v>
      </c>
      <c r="AI21" s="7">
        <f t="shared" si="35"/>
        <v>1140</v>
      </c>
      <c r="AJ21" s="7"/>
    </row>
    <row r="22" spans="1:44" x14ac:dyDescent="0.35">
      <c r="A22" s="1">
        <v>1</v>
      </c>
      <c r="B22" s="2">
        <v>44404</v>
      </c>
      <c r="C22" s="3">
        <f t="shared" si="0"/>
        <v>31</v>
      </c>
      <c r="D22" s="3">
        <v>8</v>
      </c>
      <c r="E22" s="1">
        <v>60</v>
      </c>
      <c r="F22" s="3">
        <f t="shared" si="1"/>
        <v>1</v>
      </c>
      <c r="G22" s="48" t="s">
        <v>40</v>
      </c>
      <c r="H22" s="9">
        <v>3.4285714285714302</v>
      </c>
      <c r="I22" s="1">
        <v>198</v>
      </c>
      <c r="J22" s="49">
        <f t="shared" si="2"/>
        <v>7</v>
      </c>
      <c r="K22" s="3">
        <f t="shared" si="3"/>
        <v>1050</v>
      </c>
      <c r="L22" s="3">
        <f t="shared" si="4"/>
        <v>678.85714285714312</v>
      </c>
      <c r="M22" s="3">
        <f t="shared" si="5"/>
        <v>371.14285714285688</v>
      </c>
      <c r="N22" s="6">
        <f t="shared" si="6"/>
        <v>108.24999999999987</v>
      </c>
      <c r="O22" s="35">
        <f t="shared" si="7"/>
        <v>-108.24999999999987</v>
      </c>
      <c r="P22" s="3">
        <f t="shared" si="8"/>
        <v>1155</v>
      </c>
      <c r="Q22" s="3">
        <f t="shared" si="9"/>
        <v>678.85714285714312</v>
      </c>
      <c r="R22" s="3">
        <f t="shared" si="10"/>
        <v>476.14285714285688</v>
      </c>
      <c r="S22" s="5">
        <f t="shared" si="11"/>
        <v>138.87499999999986</v>
      </c>
      <c r="T22" s="5">
        <f t="shared" si="12"/>
        <v>-138.87499999999986</v>
      </c>
      <c r="U22" s="3">
        <f t="shared" si="13"/>
        <v>1260</v>
      </c>
      <c r="V22" s="5">
        <f t="shared" si="14"/>
        <v>678.85714285714312</v>
      </c>
      <c r="W22" s="5">
        <f t="shared" si="15"/>
        <v>581.14285714285688</v>
      </c>
      <c r="X22" s="5">
        <f t="shared" si="16"/>
        <v>169.49999999999986</v>
      </c>
      <c r="Y22" s="36">
        <f t="shared" si="17"/>
        <v>-169.49999999999986</v>
      </c>
      <c r="Z22" s="3">
        <f t="shared" si="27"/>
        <v>1050</v>
      </c>
      <c r="AA22" s="3">
        <f t="shared" si="28"/>
        <v>1056.8571428571433</v>
      </c>
      <c r="AB22" s="33">
        <f t="shared" si="29"/>
        <v>1.0065306122448985</v>
      </c>
      <c r="AC22" s="7">
        <f t="shared" si="30"/>
        <v>2225</v>
      </c>
      <c r="AD22" s="7">
        <f t="shared" si="31"/>
        <v>2274.0000000000009</v>
      </c>
      <c r="AE22" s="33">
        <f t="shared" si="32"/>
        <v>1.0220224719101128</v>
      </c>
      <c r="AG22" s="7">
        <f t="shared" si="33"/>
        <v>1050</v>
      </c>
      <c r="AH22" s="7">
        <f t="shared" si="34"/>
        <v>0</v>
      </c>
      <c r="AI22" s="7">
        <f t="shared" si="35"/>
        <v>1260</v>
      </c>
      <c r="AJ22" s="7"/>
      <c r="AR22" s="46"/>
    </row>
    <row r="23" spans="1:44" x14ac:dyDescent="0.35">
      <c r="A23" s="1">
        <v>2</v>
      </c>
      <c r="B23" s="2">
        <v>44404</v>
      </c>
      <c r="C23" s="3">
        <f t="shared" si="0"/>
        <v>31</v>
      </c>
      <c r="D23" s="3">
        <v>8</v>
      </c>
      <c r="E23" s="1">
        <v>60</v>
      </c>
      <c r="F23" s="3">
        <f t="shared" si="1"/>
        <v>1</v>
      </c>
      <c r="G23" s="48" t="s">
        <v>40</v>
      </c>
      <c r="H23" s="9">
        <v>3</v>
      </c>
      <c r="I23" s="1">
        <v>14</v>
      </c>
      <c r="J23" s="49">
        <f t="shared" si="2"/>
        <v>7</v>
      </c>
      <c r="K23" s="3">
        <f t="shared" si="3"/>
        <v>371.14285714285688</v>
      </c>
      <c r="L23" s="3">
        <f t="shared" si="4"/>
        <v>42</v>
      </c>
      <c r="M23" s="3">
        <f t="shared" si="5"/>
        <v>329.14285714285688</v>
      </c>
      <c r="N23" s="6">
        <f t="shared" si="6"/>
        <v>109.71428571428562</v>
      </c>
      <c r="O23" s="35">
        <f t="shared" si="7"/>
        <v>-109.71428571428562</v>
      </c>
      <c r="P23" s="3">
        <f t="shared" si="8"/>
        <v>476.14285714285688</v>
      </c>
      <c r="Q23" s="3">
        <f t="shared" si="9"/>
        <v>42</v>
      </c>
      <c r="R23" s="3">
        <f t="shared" si="10"/>
        <v>434.14285714285688</v>
      </c>
      <c r="S23" s="5">
        <f t="shared" si="11"/>
        <v>144.71428571428564</v>
      </c>
      <c r="T23" s="5">
        <f t="shared" si="12"/>
        <v>-144.71428571428564</v>
      </c>
      <c r="U23" s="3">
        <f t="shared" si="13"/>
        <v>581.14285714285688</v>
      </c>
      <c r="V23" s="5">
        <f t="shared" si="14"/>
        <v>42</v>
      </c>
      <c r="W23" s="5">
        <f t="shared" si="15"/>
        <v>539.14285714285688</v>
      </c>
      <c r="X23" s="5">
        <f t="shared" si="16"/>
        <v>179.71428571428564</v>
      </c>
      <c r="Y23" s="36">
        <f t="shared" si="17"/>
        <v>-179.71428571428564</v>
      </c>
      <c r="Z23" s="3">
        <f>(J23*150)</f>
        <v>1050</v>
      </c>
      <c r="AA23" s="3">
        <f t="shared" si="28"/>
        <v>1056.8571428571433</v>
      </c>
      <c r="AB23" s="33">
        <f>IFERROR(AA23/Z23,"NA")</f>
        <v>1.0065306122448985</v>
      </c>
      <c r="AC23" s="7">
        <f t="shared" si="30"/>
        <v>2225</v>
      </c>
      <c r="AD23" s="7">
        <f t="shared" si="31"/>
        <v>2274.0000000000009</v>
      </c>
      <c r="AE23" s="33">
        <f>IFERROR(AD23/AC23,"NA")</f>
        <v>1.0220224719101128</v>
      </c>
      <c r="AG23" s="7">
        <f t="shared" si="24"/>
        <v>0</v>
      </c>
      <c r="AH23" s="7">
        <f t="shared" si="25"/>
        <v>0</v>
      </c>
      <c r="AI23" s="7">
        <f t="shared" si="26"/>
        <v>0</v>
      </c>
      <c r="AJ23" s="7"/>
    </row>
    <row r="24" spans="1:44" x14ac:dyDescent="0.35">
      <c r="A24" s="1">
        <v>3</v>
      </c>
      <c r="B24" s="2">
        <v>44404</v>
      </c>
      <c r="C24" s="3">
        <f t="shared" si="0"/>
        <v>31</v>
      </c>
      <c r="D24" s="3">
        <v>8</v>
      </c>
      <c r="E24" s="1">
        <v>60</v>
      </c>
      <c r="F24" s="3">
        <f t="shared" si="1"/>
        <v>1</v>
      </c>
      <c r="G24" s="48" t="s">
        <v>40</v>
      </c>
      <c r="H24" s="9">
        <v>3.4285714285714302</v>
      </c>
      <c r="I24" s="1">
        <v>98</v>
      </c>
      <c r="J24" s="49">
        <f t="shared" si="2"/>
        <v>7</v>
      </c>
      <c r="K24" s="3">
        <f t="shared" si="3"/>
        <v>329.14285714285688</v>
      </c>
      <c r="L24" s="3">
        <f t="shared" si="4"/>
        <v>336.00000000000017</v>
      </c>
      <c r="M24" s="3">
        <f t="shared" si="5"/>
        <v>-6.8571428571432875</v>
      </c>
      <c r="N24" s="6">
        <f t="shared" si="6"/>
        <v>-2.0000000000001248</v>
      </c>
      <c r="O24" s="35">
        <f t="shared" si="7"/>
        <v>2.0000000000001248</v>
      </c>
      <c r="P24" s="3">
        <f t="shared" si="8"/>
        <v>434.14285714285688</v>
      </c>
      <c r="Q24" s="3">
        <f t="shared" si="9"/>
        <v>336.00000000000017</v>
      </c>
      <c r="R24" s="3">
        <f t="shared" si="10"/>
        <v>98.142857142856712</v>
      </c>
      <c r="S24" s="5">
        <f t="shared" si="11"/>
        <v>28.624999999999861</v>
      </c>
      <c r="T24" s="5">
        <f t="shared" si="12"/>
        <v>-28.624999999999861</v>
      </c>
      <c r="U24" s="3">
        <f t="shared" si="13"/>
        <v>539.14285714285688</v>
      </c>
      <c r="V24" s="5">
        <f t="shared" si="14"/>
        <v>336.00000000000017</v>
      </c>
      <c r="W24" s="5">
        <f t="shared" si="15"/>
        <v>203.14285714285671</v>
      </c>
      <c r="X24" s="5">
        <f t="shared" si="16"/>
        <v>59.249999999999844</v>
      </c>
      <c r="Y24" s="36">
        <f t="shared" si="17"/>
        <v>-59.249999999999844</v>
      </c>
      <c r="Z24" s="3">
        <f>(J24*150)</f>
        <v>1050</v>
      </c>
      <c r="AA24" s="3">
        <f t="shared" si="28"/>
        <v>1056.8571428571433</v>
      </c>
      <c r="AB24" s="33">
        <f>IFERROR(AA24/Z24,"NA")</f>
        <v>1.0065306122448985</v>
      </c>
      <c r="AC24" s="7">
        <f t="shared" si="30"/>
        <v>2225</v>
      </c>
      <c r="AD24" s="7">
        <f t="shared" si="31"/>
        <v>2274.0000000000009</v>
      </c>
      <c r="AE24" s="33">
        <f>IFERROR(AD24/AC24,"NA")</f>
        <v>1.0220224719101128</v>
      </c>
      <c r="AG24" s="7">
        <f t="shared" si="24"/>
        <v>0</v>
      </c>
      <c r="AH24" s="7">
        <f t="shared" si="25"/>
        <v>1056.8571428571433</v>
      </c>
      <c r="AI24" s="7">
        <f t="shared" si="26"/>
        <v>0</v>
      </c>
      <c r="AJ24" s="7"/>
    </row>
    <row r="25" spans="1:44" x14ac:dyDescent="0.35">
      <c r="A25" s="1">
        <v>1</v>
      </c>
      <c r="B25" s="2">
        <v>44405</v>
      </c>
      <c r="C25" s="3">
        <f t="shared" si="0"/>
        <v>31</v>
      </c>
      <c r="D25" s="3">
        <v>8</v>
      </c>
      <c r="E25" s="1">
        <v>390</v>
      </c>
      <c r="F25" s="3">
        <f t="shared" si="1"/>
        <v>6.5</v>
      </c>
      <c r="G25" s="48" t="s">
        <v>40</v>
      </c>
      <c r="H25" s="9">
        <v>3.4285714285714302</v>
      </c>
      <c r="I25" s="1">
        <v>64</v>
      </c>
      <c r="J25" s="49">
        <f t="shared" si="2"/>
        <v>1.5</v>
      </c>
      <c r="K25" s="3">
        <f t="shared" si="3"/>
        <v>225</v>
      </c>
      <c r="L25" s="3">
        <f t="shared" si="4"/>
        <v>219.42857142857153</v>
      </c>
      <c r="M25" s="3">
        <f t="shared" si="5"/>
        <v>5.5714285714284699</v>
      </c>
      <c r="N25" s="6">
        <f t="shared" si="6"/>
        <v>1.6249999999999696</v>
      </c>
      <c r="O25" s="35">
        <f t="shared" si="7"/>
        <v>-1.6249999999999696</v>
      </c>
      <c r="P25" s="3">
        <f t="shared" si="8"/>
        <v>247.5</v>
      </c>
      <c r="Q25" s="3">
        <f t="shared" si="9"/>
        <v>219.42857142857153</v>
      </c>
      <c r="R25" s="3">
        <f t="shared" si="10"/>
        <v>28.07142857142847</v>
      </c>
      <c r="S25" s="5">
        <f t="shared" si="11"/>
        <v>8.1874999999999662</v>
      </c>
      <c r="T25" s="5">
        <f t="shared" si="12"/>
        <v>-8.1874999999999662</v>
      </c>
      <c r="U25" s="3">
        <f t="shared" si="13"/>
        <v>270</v>
      </c>
      <c r="V25" s="5">
        <f t="shared" si="14"/>
        <v>219.42857142857153</v>
      </c>
      <c r="W25" s="5">
        <f t="shared" si="15"/>
        <v>50.57142857142847</v>
      </c>
      <c r="X25" s="5">
        <f t="shared" si="16"/>
        <v>14.749999999999963</v>
      </c>
      <c r="Y25" s="36">
        <f t="shared" si="17"/>
        <v>-14.749999999999963</v>
      </c>
      <c r="Z25" s="3">
        <f>(J25*150)</f>
        <v>225</v>
      </c>
      <c r="AA25" s="3">
        <f t="shared" si="28"/>
        <v>219.42857142857153</v>
      </c>
      <c r="AB25" s="33">
        <f>IFERROR(AA25/Z25,"NA")</f>
        <v>0.97523809523809568</v>
      </c>
      <c r="AC25" s="7">
        <f t="shared" si="30"/>
        <v>2225</v>
      </c>
      <c r="AD25" s="7">
        <f t="shared" si="31"/>
        <v>2274.0000000000009</v>
      </c>
      <c r="AE25" s="33">
        <f>IFERROR(AD25/AC25,"NA")</f>
        <v>1.0220224719101128</v>
      </c>
      <c r="AG25" s="7">
        <f t="shared" si="24"/>
        <v>225</v>
      </c>
      <c r="AH25" s="7">
        <f t="shared" si="25"/>
        <v>219.42857142857153</v>
      </c>
      <c r="AI25" s="7">
        <f t="shared" si="26"/>
        <v>270</v>
      </c>
      <c r="AJ25" s="7"/>
    </row>
    <row r="26" spans="1:44" x14ac:dyDescent="0.35">
      <c r="A26" s="1"/>
      <c r="B26" s="37"/>
      <c r="C26" s="3"/>
      <c r="D26" s="3"/>
      <c r="E26" s="1"/>
      <c r="F26" s="3"/>
      <c r="G26" s="48"/>
      <c r="H26" s="9"/>
      <c r="I26" s="1"/>
      <c r="J26" s="49"/>
      <c r="K26" s="3"/>
      <c r="L26" s="3"/>
      <c r="M26" s="3"/>
      <c r="N26" s="6"/>
      <c r="O26" s="35"/>
      <c r="P26" s="3"/>
      <c r="Q26" s="3"/>
      <c r="R26" s="3"/>
      <c r="S26" s="5"/>
      <c r="T26" s="5"/>
      <c r="U26" s="3"/>
      <c r="V26" s="5"/>
      <c r="W26" s="5"/>
      <c r="X26" s="5"/>
      <c r="Y26" s="36"/>
      <c r="Z26" s="3"/>
      <c r="AA26" s="3"/>
      <c r="AB26" s="33"/>
      <c r="AC26" s="7"/>
      <c r="AD26" s="7"/>
      <c r="AE26" s="33"/>
      <c r="AG26" s="7">
        <v>0</v>
      </c>
      <c r="AH26" s="7">
        <v>0</v>
      </c>
      <c r="AI26" s="7">
        <v>0</v>
      </c>
      <c r="AJ26" s="7"/>
    </row>
    <row r="27" spans="1:44" x14ac:dyDescent="0.35">
      <c r="A27" s="1"/>
      <c r="B27" s="37"/>
      <c r="C27" s="3"/>
      <c r="D27" s="3"/>
      <c r="E27" s="1"/>
      <c r="F27" s="3"/>
      <c r="G27" s="48"/>
      <c r="H27" s="9"/>
      <c r="I27" s="1"/>
      <c r="J27" s="49"/>
      <c r="K27" s="3"/>
      <c r="L27" s="3"/>
      <c r="M27" s="3"/>
      <c r="N27" s="6"/>
      <c r="O27" s="35"/>
      <c r="P27" s="3"/>
      <c r="Q27" s="3"/>
      <c r="R27" s="3"/>
      <c r="S27" s="5"/>
      <c r="T27" s="5"/>
      <c r="U27" s="3"/>
      <c r="V27" s="5"/>
      <c r="W27" s="5"/>
      <c r="X27" s="5"/>
      <c r="Y27" s="36"/>
      <c r="Z27" s="3"/>
      <c r="AA27" s="3"/>
      <c r="AB27" s="33"/>
      <c r="AC27" s="7"/>
      <c r="AD27" s="7"/>
      <c r="AE27" s="33"/>
      <c r="AG27" s="7">
        <v>0</v>
      </c>
      <c r="AH27" s="7">
        <v>0</v>
      </c>
      <c r="AI27" s="7">
        <v>0</v>
      </c>
      <c r="AJ27" s="7"/>
    </row>
    <row r="28" spans="1:44" x14ac:dyDescent="0.35">
      <c r="A28" s="1"/>
      <c r="B28" s="37"/>
      <c r="C28" s="3"/>
      <c r="D28" s="3"/>
      <c r="E28" s="1"/>
      <c r="F28" s="3"/>
      <c r="G28" s="48"/>
      <c r="H28" s="9"/>
      <c r="I28" s="1"/>
      <c r="J28" s="49"/>
      <c r="K28" s="3"/>
      <c r="L28" s="3"/>
      <c r="M28" s="3"/>
      <c r="N28" s="6"/>
      <c r="O28" s="35"/>
      <c r="P28" s="3"/>
      <c r="Q28" s="3"/>
      <c r="R28" s="3"/>
      <c r="S28" s="5"/>
      <c r="T28" s="5"/>
      <c r="U28" s="3"/>
      <c r="V28" s="5"/>
      <c r="W28" s="5"/>
      <c r="X28" s="5"/>
      <c r="Y28" s="36"/>
      <c r="Z28" s="3"/>
      <c r="AA28" s="3"/>
      <c r="AB28" s="33"/>
      <c r="AC28" s="7"/>
      <c r="AD28" s="7"/>
      <c r="AE28" s="33"/>
      <c r="AG28" s="7">
        <v>0</v>
      </c>
      <c r="AH28" s="7">
        <v>0</v>
      </c>
      <c r="AI28" s="7">
        <v>0</v>
      </c>
      <c r="AJ28" s="7"/>
    </row>
    <row r="29" spans="1:44" x14ac:dyDescent="0.35">
      <c r="A29" s="1"/>
      <c r="B29" s="37"/>
      <c r="C29" s="3"/>
      <c r="D29" s="3"/>
      <c r="E29" s="1"/>
      <c r="F29" s="3"/>
      <c r="G29" s="48"/>
      <c r="H29" s="9"/>
      <c r="I29" s="1"/>
      <c r="J29" s="49"/>
      <c r="K29" s="3"/>
      <c r="L29" s="3"/>
      <c r="M29" s="3"/>
      <c r="N29" s="6"/>
      <c r="O29" s="35"/>
      <c r="P29" s="3"/>
      <c r="Q29" s="3"/>
      <c r="R29" s="3"/>
      <c r="S29" s="5"/>
      <c r="T29" s="5"/>
      <c r="U29" s="3"/>
      <c r="V29" s="5"/>
      <c r="W29" s="5"/>
      <c r="X29" s="5"/>
      <c r="Y29" s="36"/>
      <c r="Z29" s="3"/>
      <c r="AA29" s="3"/>
      <c r="AB29" s="33"/>
      <c r="AC29" s="7"/>
      <c r="AD29" s="7"/>
      <c r="AE29" s="33"/>
      <c r="AG29" s="7">
        <v>0</v>
      </c>
      <c r="AH29" s="7">
        <v>0</v>
      </c>
      <c r="AI29" s="7">
        <v>0</v>
      </c>
      <c r="AJ29" s="7"/>
    </row>
    <row r="30" spans="1:44" x14ac:dyDescent="0.35">
      <c r="A30" s="1"/>
      <c r="B30" s="37"/>
      <c r="C30" s="3"/>
      <c r="D30" s="3"/>
      <c r="E30" s="1"/>
      <c r="F30" s="3"/>
      <c r="G30" s="48"/>
      <c r="H30" s="9"/>
      <c r="I30" s="1"/>
      <c r="J30" s="49"/>
      <c r="K30" s="3"/>
      <c r="L30" s="3"/>
      <c r="M30" s="3"/>
      <c r="N30" s="6"/>
      <c r="O30" s="35"/>
      <c r="P30" s="3"/>
      <c r="Q30" s="3"/>
      <c r="R30" s="3"/>
      <c r="S30" s="5"/>
      <c r="T30" s="5"/>
      <c r="U30" s="3"/>
      <c r="V30" s="5"/>
      <c r="W30" s="5"/>
      <c r="X30" s="5"/>
      <c r="Y30" s="36"/>
      <c r="Z30" s="3"/>
      <c r="AA30" s="3"/>
      <c r="AB30" s="33"/>
      <c r="AC30" s="7"/>
      <c r="AD30" s="7"/>
      <c r="AE30" s="33"/>
      <c r="AG30" s="7">
        <v>0</v>
      </c>
      <c r="AH30" s="7">
        <v>0</v>
      </c>
      <c r="AI30" s="7">
        <v>0</v>
      </c>
      <c r="AJ30" s="7"/>
    </row>
    <row r="31" spans="1:44" x14ac:dyDescent="0.35">
      <c r="A31" s="1"/>
      <c r="B31" s="37"/>
      <c r="C31" s="3"/>
      <c r="D31" s="3"/>
      <c r="E31" s="1"/>
      <c r="F31" s="3"/>
      <c r="G31" s="48"/>
      <c r="H31" s="9"/>
      <c r="I31" s="1"/>
      <c r="J31" s="49"/>
      <c r="K31" s="3"/>
      <c r="L31" s="3"/>
      <c r="M31" s="3"/>
      <c r="N31" s="6"/>
      <c r="O31" s="35"/>
      <c r="P31" s="3"/>
      <c r="Q31" s="3"/>
      <c r="R31" s="3"/>
      <c r="S31" s="5"/>
      <c r="T31" s="5"/>
      <c r="U31" s="3"/>
      <c r="V31" s="5"/>
      <c r="W31" s="5"/>
      <c r="X31" s="5"/>
      <c r="Y31" s="36"/>
      <c r="Z31" s="3"/>
      <c r="AA31" s="3"/>
      <c r="AB31" s="33"/>
      <c r="AC31" s="7"/>
      <c r="AD31" s="7"/>
      <c r="AE31" s="33"/>
      <c r="AG31" s="7">
        <v>0</v>
      </c>
      <c r="AH31" s="7">
        <v>0</v>
      </c>
      <c r="AI31" s="7">
        <v>0</v>
      </c>
      <c r="AJ31" s="7"/>
    </row>
    <row r="32" spans="1:44" x14ac:dyDescent="0.35">
      <c r="A32" s="1"/>
      <c r="B32" s="37"/>
      <c r="C32" s="3"/>
      <c r="D32" s="3"/>
      <c r="E32" s="1"/>
      <c r="F32" s="3"/>
      <c r="G32" s="48"/>
      <c r="H32" s="9"/>
      <c r="I32" s="1"/>
      <c r="J32" s="49"/>
      <c r="K32" s="3"/>
      <c r="L32" s="3"/>
      <c r="M32" s="3"/>
      <c r="N32" s="6"/>
      <c r="O32" s="35"/>
      <c r="P32" s="3"/>
      <c r="Q32" s="3"/>
      <c r="R32" s="3"/>
      <c r="S32" s="5"/>
      <c r="T32" s="5"/>
      <c r="U32" s="3"/>
      <c r="V32" s="5"/>
      <c r="W32" s="5"/>
      <c r="X32" s="5"/>
      <c r="Y32" s="36"/>
      <c r="Z32" s="3"/>
      <c r="AA32" s="3"/>
      <c r="AB32" s="33"/>
      <c r="AC32" s="7"/>
      <c r="AD32" s="7"/>
      <c r="AE32" s="33"/>
      <c r="AG32" s="7">
        <v>0</v>
      </c>
      <c r="AH32" s="7">
        <v>0</v>
      </c>
      <c r="AI32" s="7">
        <v>0</v>
      </c>
      <c r="AJ32" s="7"/>
    </row>
    <row r="33" spans="1:36" x14ac:dyDescent="0.35">
      <c r="A33" s="1"/>
      <c r="B33" s="37"/>
      <c r="C33" s="3"/>
      <c r="D33" s="3"/>
      <c r="E33" s="1"/>
      <c r="F33" s="3"/>
      <c r="G33" s="48"/>
      <c r="H33" s="9"/>
      <c r="I33" s="1"/>
      <c r="J33" s="49"/>
      <c r="K33" s="3"/>
      <c r="L33" s="3"/>
      <c r="M33" s="3"/>
      <c r="N33" s="6"/>
      <c r="O33" s="35"/>
      <c r="P33" s="3"/>
      <c r="Q33" s="3"/>
      <c r="R33" s="3"/>
      <c r="S33" s="5"/>
      <c r="T33" s="5"/>
      <c r="U33" s="3"/>
      <c r="V33" s="5"/>
      <c r="W33" s="5"/>
      <c r="X33" s="5"/>
      <c r="Y33" s="36"/>
      <c r="Z33" s="3"/>
      <c r="AA33" s="3"/>
      <c r="AB33" s="33"/>
      <c r="AC33" s="7"/>
      <c r="AD33" s="7"/>
      <c r="AE33" s="33"/>
      <c r="AG33" s="7">
        <v>0</v>
      </c>
      <c r="AH33" s="7">
        <v>0</v>
      </c>
      <c r="AI33" s="7">
        <v>0</v>
      </c>
      <c r="AJ33" s="7"/>
    </row>
    <row r="34" spans="1:36" x14ac:dyDescent="0.35">
      <c r="A34" s="1"/>
      <c r="B34" s="37"/>
      <c r="C34" s="3"/>
      <c r="D34" s="3"/>
      <c r="E34" s="1"/>
      <c r="F34" s="3"/>
      <c r="G34" s="48"/>
      <c r="H34" s="9"/>
      <c r="I34" s="1"/>
      <c r="J34" s="49"/>
      <c r="K34" s="3"/>
      <c r="L34" s="3"/>
      <c r="M34" s="3"/>
      <c r="N34" s="6"/>
      <c r="O34" s="35"/>
      <c r="P34" s="3"/>
      <c r="Q34" s="3"/>
      <c r="R34" s="3"/>
      <c r="S34" s="5"/>
      <c r="T34" s="5"/>
      <c r="U34" s="3"/>
      <c r="V34" s="5"/>
      <c r="W34" s="5"/>
      <c r="X34" s="5"/>
      <c r="Y34" s="36"/>
      <c r="Z34" s="3"/>
      <c r="AA34" s="3"/>
      <c r="AB34" s="33"/>
      <c r="AC34" s="7"/>
      <c r="AD34" s="7"/>
      <c r="AE34" s="33"/>
      <c r="AG34" s="7">
        <v>0</v>
      </c>
      <c r="AH34" s="7">
        <v>0</v>
      </c>
      <c r="AI34" s="7">
        <v>0</v>
      </c>
      <c r="AJ34" s="7"/>
    </row>
    <row r="35" spans="1:36" x14ac:dyDescent="0.35">
      <c r="A35" s="1"/>
      <c r="B35" s="37"/>
      <c r="C35" s="3"/>
      <c r="D35" s="3"/>
      <c r="E35" s="1"/>
      <c r="F35" s="3"/>
      <c r="G35" s="48"/>
      <c r="H35" s="9"/>
      <c r="I35" s="1"/>
      <c r="J35" s="49"/>
      <c r="K35" s="3"/>
      <c r="L35" s="3"/>
      <c r="M35" s="3"/>
      <c r="N35" s="6"/>
      <c r="O35" s="35"/>
      <c r="P35" s="3"/>
      <c r="Q35" s="3"/>
      <c r="R35" s="3"/>
      <c r="S35" s="5"/>
      <c r="T35" s="5"/>
      <c r="U35" s="3"/>
      <c r="V35" s="5"/>
      <c r="W35" s="5"/>
      <c r="X35" s="5"/>
      <c r="Y35" s="36"/>
      <c r="Z35" s="3"/>
      <c r="AA35" s="3"/>
      <c r="AB35" s="33"/>
      <c r="AC35" s="7"/>
      <c r="AD35" s="7"/>
      <c r="AE35" s="33"/>
      <c r="AG35" s="7">
        <v>0</v>
      </c>
      <c r="AH35" s="7">
        <v>0</v>
      </c>
      <c r="AI35" s="7">
        <v>0</v>
      </c>
      <c r="AJ35" s="7"/>
    </row>
    <row r="36" spans="1:36" x14ac:dyDescent="0.35">
      <c r="A36" s="1"/>
      <c r="B36" s="37"/>
      <c r="C36" s="3"/>
      <c r="D36" s="3"/>
      <c r="E36" s="1"/>
      <c r="F36" s="3"/>
      <c r="G36" s="48"/>
      <c r="H36" s="9"/>
      <c r="I36" s="1"/>
      <c r="J36" s="49"/>
      <c r="K36" s="3"/>
      <c r="L36" s="3"/>
      <c r="M36" s="3"/>
      <c r="N36" s="6"/>
      <c r="O36" s="35"/>
      <c r="P36" s="3"/>
      <c r="Q36" s="3"/>
      <c r="R36" s="3"/>
      <c r="S36" s="5"/>
      <c r="T36" s="5"/>
      <c r="U36" s="3"/>
      <c r="V36" s="5"/>
      <c r="W36" s="5"/>
      <c r="X36" s="5"/>
      <c r="Y36" s="36"/>
      <c r="Z36" s="3"/>
      <c r="AA36" s="3"/>
      <c r="AB36" s="33"/>
      <c r="AC36" s="7"/>
      <c r="AD36" s="7"/>
      <c r="AE36" s="33"/>
      <c r="AG36" s="7">
        <v>0</v>
      </c>
      <c r="AH36" s="7">
        <v>0</v>
      </c>
      <c r="AI36" s="7">
        <v>0</v>
      </c>
      <c r="AJ36" s="7"/>
    </row>
    <row r="37" spans="1:36" x14ac:dyDescent="0.35">
      <c r="A37" s="1"/>
      <c r="B37" s="37"/>
      <c r="C37" s="3"/>
      <c r="D37" s="3"/>
      <c r="E37" s="1"/>
      <c r="F37" s="3"/>
      <c r="G37" s="48"/>
      <c r="H37" s="9"/>
      <c r="I37" s="1"/>
      <c r="J37" s="49"/>
      <c r="K37" s="3"/>
      <c r="L37" s="3"/>
      <c r="M37" s="3"/>
      <c r="N37" s="6"/>
      <c r="O37" s="35"/>
      <c r="P37" s="3"/>
      <c r="Q37" s="3"/>
      <c r="R37" s="3"/>
      <c r="S37" s="5"/>
      <c r="T37" s="5"/>
      <c r="U37" s="3"/>
      <c r="V37" s="5"/>
      <c r="W37" s="5"/>
      <c r="X37" s="5"/>
      <c r="Y37" s="36"/>
      <c r="Z37" s="3"/>
      <c r="AA37" s="3"/>
      <c r="AB37" s="33"/>
      <c r="AC37" s="7"/>
      <c r="AD37" s="7"/>
      <c r="AE37" s="33"/>
      <c r="AG37" s="7">
        <v>0</v>
      </c>
      <c r="AH37" s="7">
        <v>0</v>
      </c>
      <c r="AI37" s="7">
        <v>0</v>
      </c>
      <c r="AJ37" s="7"/>
    </row>
    <row r="38" spans="1:36" x14ac:dyDescent="0.35">
      <c r="A38" s="1"/>
      <c r="B38" s="37"/>
      <c r="C38" s="3"/>
      <c r="D38" s="3"/>
      <c r="E38" s="1"/>
      <c r="F38" s="3"/>
      <c r="G38" s="48"/>
      <c r="H38" s="9"/>
      <c r="I38" s="1"/>
      <c r="J38" s="49"/>
      <c r="K38" s="3"/>
      <c r="L38" s="3"/>
      <c r="M38" s="3"/>
      <c r="N38" s="6"/>
      <c r="O38" s="35"/>
      <c r="P38" s="3"/>
      <c r="Q38" s="3"/>
      <c r="R38" s="3"/>
      <c r="S38" s="5"/>
      <c r="T38" s="5"/>
      <c r="U38" s="3"/>
      <c r="V38" s="5"/>
      <c r="W38" s="5"/>
      <c r="X38" s="5"/>
      <c r="Y38" s="36"/>
      <c r="Z38" s="3"/>
      <c r="AA38" s="3"/>
      <c r="AB38" s="33"/>
      <c r="AC38" s="7"/>
      <c r="AD38" s="7"/>
      <c r="AE38" s="33"/>
      <c r="AG38" s="7">
        <v>0</v>
      </c>
      <c r="AH38" s="7">
        <v>0</v>
      </c>
      <c r="AI38" s="7">
        <v>0</v>
      </c>
      <c r="AJ38" s="7"/>
    </row>
    <row r="39" spans="1:36" x14ac:dyDescent="0.35">
      <c r="A39" s="1"/>
      <c r="B39" s="37"/>
      <c r="C39" s="3"/>
      <c r="D39" s="3"/>
      <c r="E39" s="1"/>
      <c r="F39" s="3"/>
      <c r="G39" s="48"/>
      <c r="H39" s="9"/>
      <c r="I39" s="1"/>
      <c r="J39" s="49"/>
      <c r="K39" s="3"/>
      <c r="L39" s="3"/>
      <c r="M39" s="3"/>
      <c r="N39" s="6"/>
      <c r="O39" s="35"/>
      <c r="P39" s="3"/>
      <c r="Q39" s="3"/>
      <c r="R39" s="3"/>
      <c r="S39" s="5"/>
      <c r="T39" s="5"/>
      <c r="U39" s="3"/>
      <c r="V39" s="5"/>
      <c r="W39" s="5"/>
      <c r="X39" s="5"/>
      <c r="Y39" s="36"/>
      <c r="Z39" s="3"/>
      <c r="AA39" s="3"/>
      <c r="AB39" s="33"/>
      <c r="AC39" s="7"/>
      <c r="AD39" s="7"/>
      <c r="AE39" s="33"/>
      <c r="AG39" s="7">
        <v>0</v>
      </c>
      <c r="AH39" s="7">
        <v>0</v>
      </c>
      <c r="AI39" s="7">
        <v>0</v>
      </c>
      <c r="AJ39" s="7"/>
    </row>
    <row r="40" spans="1:36" x14ac:dyDescent="0.35">
      <c r="A40" s="1"/>
      <c r="B40" s="37"/>
      <c r="C40" s="3"/>
      <c r="D40" s="3"/>
      <c r="E40" s="1"/>
      <c r="F40" s="3"/>
      <c r="G40" s="48"/>
      <c r="H40" s="9"/>
      <c r="I40" s="1"/>
      <c r="J40" s="49"/>
      <c r="K40" s="3"/>
      <c r="L40" s="3"/>
      <c r="M40" s="3"/>
      <c r="N40" s="6"/>
      <c r="O40" s="35"/>
      <c r="P40" s="3"/>
      <c r="Q40" s="3"/>
      <c r="R40" s="3"/>
      <c r="S40" s="5"/>
      <c r="T40" s="5"/>
      <c r="U40" s="3"/>
      <c r="V40" s="5"/>
      <c r="W40" s="5"/>
      <c r="X40" s="5"/>
      <c r="Y40" s="36"/>
      <c r="Z40" s="3"/>
      <c r="AA40" s="3"/>
      <c r="AB40" s="33"/>
      <c r="AC40" s="7"/>
      <c r="AD40" s="7"/>
      <c r="AE40" s="33"/>
      <c r="AG40" s="7">
        <v>0</v>
      </c>
      <c r="AH40" s="7">
        <v>0</v>
      </c>
      <c r="AI40" s="7">
        <v>0</v>
      </c>
      <c r="AJ40" s="7"/>
    </row>
    <row r="41" spans="1:36" x14ac:dyDescent="0.35">
      <c r="A41" s="1"/>
      <c r="B41" s="37"/>
      <c r="C41" s="3"/>
      <c r="D41" s="3"/>
      <c r="E41" s="1"/>
      <c r="F41" s="3"/>
      <c r="G41" s="48"/>
      <c r="H41" s="9"/>
      <c r="I41" s="1"/>
      <c r="J41" s="49"/>
      <c r="K41" s="3"/>
      <c r="L41" s="3"/>
      <c r="M41" s="3"/>
      <c r="N41" s="6"/>
      <c r="O41" s="35"/>
      <c r="P41" s="3"/>
      <c r="Q41" s="3"/>
      <c r="R41" s="3"/>
      <c r="S41" s="5"/>
      <c r="T41" s="5"/>
      <c r="U41" s="3"/>
      <c r="V41" s="5"/>
      <c r="W41" s="5"/>
      <c r="X41" s="5"/>
      <c r="Y41" s="36"/>
      <c r="Z41" s="3"/>
      <c r="AA41" s="3"/>
      <c r="AB41" s="33"/>
      <c r="AC41" s="7"/>
      <c r="AD41" s="7"/>
      <c r="AE41" s="33"/>
      <c r="AG41" s="7">
        <v>0</v>
      </c>
      <c r="AH41" s="7">
        <v>0</v>
      </c>
      <c r="AI41" s="7">
        <v>0</v>
      </c>
      <c r="AJ41" s="7"/>
    </row>
    <row r="42" spans="1:36" x14ac:dyDescent="0.35">
      <c r="A42" s="1"/>
      <c r="B42" s="37"/>
      <c r="C42" s="3"/>
      <c r="D42" s="3"/>
      <c r="E42" s="1"/>
      <c r="F42" s="3"/>
      <c r="G42" s="48"/>
      <c r="H42" s="9"/>
      <c r="I42" s="1"/>
      <c r="J42" s="49"/>
      <c r="K42" s="3"/>
      <c r="L42" s="3"/>
      <c r="M42" s="3"/>
      <c r="N42" s="6"/>
      <c r="O42" s="35"/>
      <c r="P42" s="3"/>
      <c r="Q42" s="3"/>
      <c r="R42" s="3"/>
      <c r="S42" s="5"/>
      <c r="T42" s="5"/>
      <c r="U42" s="3"/>
      <c r="V42" s="5"/>
      <c r="W42" s="5"/>
      <c r="X42" s="5"/>
      <c r="Y42" s="36"/>
      <c r="Z42" s="3"/>
      <c r="AA42" s="3"/>
      <c r="AB42" s="33"/>
      <c r="AC42" s="7"/>
      <c r="AD42" s="7"/>
      <c r="AE42" s="33"/>
      <c r="AG42" s="7">
        <v>0</v>
      </c>
      <c r="AH42" s="7">
        <v>0</v>
      </c>
      <c r="AI42" s="7">
        <v>0</v>
      </c>
      <c r="AJ42" s="7"/>
    </row>
    <row r="43" spans="1:36" x14ac:dyDescent="0.35">
      <c r="A43" s="1"/>
      <c r="B43" s="37"/>
      <c r="C43" s="3"/>
      <c r="D43" s="3"/>
      <c r="E43" s="1"/>
      <c r="F43" s="3"/>
      <c r="G43" s="48"/>
      <c r="H43" s="9"/>
      <c r="I43" s="1"/>
      <c r="J43" s="49"/>
      <c r="K43" s="3"/>
      <c r="L43" s="3"/>
      <c r="M43" s="3"/>
      <c r="N43" s="6"/>
      <c r="O43" s="35"/>
      <c r="P43" s="3"/>
      <c r="Q43" s="3"/>
      <c r="R43" s="3"/>
      <c r="S43" s="5"/>
      <c r="T43" s="5"/>
      <c r="U43" s="3"/>
      <c r="V43" s="5"/>
      <c r="W43" s="5"/>
      <c r="X43" s="5"/>
      <c r="Y43" s="36"/>
      <c r="Z43" s="3"/>
      <c r="AA43" s="3"/>
      <c r="AB43" s="33"/>
      <c r="AC43" s="7"/>
      <c r="AD43" s="7"/>
      <c r="AE43" s="33"/>
      <c r="AG43" s="7">
        <v>0</v>
      </c>
      <c r="AH43" s="7">
        <v>0</v>
      </c>
      <c r="AI43" s="7">
        <v>0</v>
      </c>
      <c r="AJ43" s="7"/>
    </row>
    <row r="44" spans="1:36" x14ac:dyDescent="0.35">
      <c r="A44" s="1"/>
      <c r="B44" s="37"/>
      <c r="C44" s="3"/>
      <c r="D44" s="3"/>
      <c r="E44" s="1"/>
      <c r="F44" s="3"/>
      <c r="G44" s="48"/>
      <c r="H44" s="9"/>
      <c r="I44" s="1"/>
      <c r="J44" s="49"/>
      <c r="K44" s="3"/>
      <c r="L44" s="3"/>
      <c r="M44" s="3"/>
      <c r="N44" s="6"/>
      <c r="O44" s="35"/>
      <c r="P44" s="3"/>
      <c r="Q44" s="3"/>
      <c r="R44" s="3"/>
      <c r="S44" s="5"/>
      <c r="T44" s="5"/>
      <c r="U44" s="3"/>
      <c r="V44" s="5"/>
      <c r="W44" s="5"/>
      <c r="X44" s="5"/>
      <c r="Y44" s="36"/>
      <c r="Z44" s="3"/>
      <c r="AA44" s="3"/>
      <c r="AB44" s="33"/>
      <c r="AC44" s="7"/>
      <c r="AD44" s="7"/>
      <c r="AE44" s="33"/>
      <c r="AG44" s="7">
        <v>0</v>
      </c>
      <c r="AH44" s="7">
        <v>0</v>
      </c>
      <c r="AI44" s="7">
        <v>0</v>
      </c>
      <c r="AJ44" s="7"/>
    </row>
    <row r="45" spans="1:36" x14ac:dyDescent="0.35">
      <c r="A45" s="1"/>
      <c r="B45" s="37"/>
      <c r="C45" s="3"/>
      <c r="D45" s="3"/>
      <c r="E45" s="1"/>
      <c r="F45" s="3"/>
      <c r="G45" s="48"/>
      <c r="H45" s="9"/>
      <c r="I45" s="1"/>
      <c r="J45" s="49"/>
      <c r="K45" s="3"/>
      <c r="L45" s="3"/>
      <c r="M45" s="3"/>
      <c r="N45" s="6"/>
      <c r="O45" s="35"/>
      <c r="P45" s="3"/>
      <c r="Q45" s="3"/>
      <c r="R45" s="3"/>
      <c r="S45" s="5"/>
      <c r="T45" s="5"/>
      <c r="U45" s="3"/>
      <c r="V45" s="5"/>
      <c r="W45" s="5"/>
      <c r="X45" s="5"/>
      <c r="Y45" s="36"/>
      <c r="Z45" s="3"/>
      <c r="AA45" s="3"/>
      <c r="AB45" s="33"/>
      <c r="AC45" s="7"/>
      <c r="AD45" s="7"/>
      <c r="AE45" s="33"/>
      <c r="AG45" s="7"/>
      <c r="AH45" s="7"/>
      <c r="AI45" s="7"/>
      <c r="AJ45" s="7"/>
    </row>
    <row r="46" spans="1:36" x14ac:dyDescent="0.35">
      <c r="A46" s="1"/>
      <c r="B46" s="37"/>
      <c r="C46" s="3"/>
      <c r="D46" s="3"/>
      <c r="E46" s="1"/>
      <c r="F46" s="3"/>
      <c r="G46" s="48"/>
      <c r="H46" s="9"/>
      <c r="I46" s="1"/>
      <c r="J46" s="49"/>
      <c r="K46" s="3"/>
      <c r="L46" s="3"/>
      <c r="M46" s="3"/>
      <c r="N46" s="6"/>
      <c r="O46" s="35"/>
      <c r="P46" s="3"/>
      <c r="Q46" s="3"/>
      <c r="R46" s="3"/>
      <c r="S46" s="5"/>
      <c r="T46" s="5"/>
      <c r="U46" s="3"/>
      <c r="V46" s="5"/>
      <c r="W46" s="5"/>
      <c r="X46" s="5"/>
      <c r="Y46" s="36"/>
      <c r="Z46" s="3"/>
      <c r="AA46" s="3"/>
      <c r="AB46" s="33"/>
      <c r="AC46" s="7"/>
      <c r="AD46" s="7"/>
      <c r="AE46" s="33"/>
      <c r="AG46" s="7">
        <f t="shared" ref="AG46:AG68" si="36">IF(A46=1,Z46,0)</f>
        <v>0</v>
      </c>
      <c r="AH46" s="7">
        <f t="shared" ref="AH46:AH68" si="37">IF(B46&lt;&gt;B47,AA46,0)</f>
        <v>0</v>
      </c>
      <c r="AI46" s="7">
        <f t="shared" ref="AI46:AI68" si="38">IF(A46=1,U46,0)</f>
        <v>0</v>
      </c>
      <c r="AJ46" s="7">
        <f t="shared" ref="AJ46:AJ68" si="39">SUM(AI:AI)</f>
        <v>13032</v>
      </c>
    </row>
    <row r="47" spans="1:36" x14ac:dyDescent="0.35">
      <c r="AG47" s="7">
        <f t="shared" si="36"/>
        <v>0</v>
      </c>
      <c r="AH47" s="7">
        <f t="shared" si="37"/>
        <v>0</v>
      </c>
      <c r="AI47" s="7">
        <f t="shared" si="38"/>
        <v>0</v>
      </c>
      <c r="AJ47" s="7">
        <f t="shared" si="39"/>
        <v>13032</v>
      </c>
    </row>
    <row r="48" spans="1:36" x14ac:dyDescent="0.35">
      <c r="AG48" s="7">
        <f t="shared" si="36"/>
        <v>0</v>
      </c>
      <c r="AH48" s="7">
        <f t="shared" si="37"/>
        <v>0</v>
      </c>
      <c r="AI48" s="7">
        <f t="shared" si="38"/>
        <v>0</v>
      </c>
      <c r="AJ48" s="7">
        <f t="shared" si="39"/>
        <v>13032</v>
      </c>
    </row>
    <row r="49" spans="33:36" x14ac:dyDescent="0.35">
      <c r="AG49" s="7">
        <f t="shared" si="36"/>
        <v>0</v>
      </c>
      <c r="AH49" s="7">
        <f t="shared" si="37"/>
        <v>0</v>
      </c>
      <c r="AI49" s="7">
        <f t="shared" si="38"/>
        <v>0</v>
      </c>
      <c r="AJ49" s="7">
        <f t="shared" si="39"/>
        <v>13032</v>
      </c>
    </row>
    <row r="50" spans="33:36" x14ac:dyDescent="0.35">
      <c r="AG50" s="7">
        <f t="shared" si="36"/>
        <v>0</v>
      </c>
      <c r="AH50" s="7">
        <f t="shared" si="37"/>
        <v>0</v>
      </c>
      <c r="AI50" s="7">
        <f t="shared" si="38"/>
        <v>0</v>
      </c>
      <c r="AJ50" s="7">
        <f t="shared" si="39"/>
        <v>13032</v>
      </c>
    </row>
    <row r="51" spans="33:36" x14ac:dyDescent="0.35">
      <c r="AG51" s="7">
        <f t="shared" si="36"/>
        <v>0</v>
      </c>
      <c r="AH51" s="7">
        <f t="shared" si="37"/>
        <v>0</v>
      </c>
      <c r="AI51" s="7">
        <f t="shared" si="38"/>
        <v>0</v>
      </c>
      <c r="AJ51" s="7">
        <f t="shared" si="39"/>
        <v>13032</v>
      </c>
    </row>
    <row r="52" spans="33:36" x14ac:dyDescent="0.35">
      <c r="AG52" s="7">
        <f t="shared" si="36"/>
        <v>0</v>
      </c>
      <c r="AH52" s="7">
        <f t="shared" si="37"/>
        <v>0</v>
      </c>
      <c r="AI52" s="7">
        <f t="shared" si="38"/>
        <v>0</v>
      </c>
      <c r="AJ52" s="7">
        <f t="shared" si="39"/>
        <v>13032</v>
      </c>
    </row>
    <row r="53" spans="33:36" x14ac:dyDescent="0.35">
      <c r="AG53" s="7">
        <f t="shared" si="36"/>
        <v>0</v>
      </c>
      <c r="AH53" s="7">
        <f t="shared" si="37"/>
        <v>0</v>
      </c>
      <c r="AI53" s="7">
        <f t="shared" si="38"/>
        <v>0</v>
      </c>
      <c r="AJ53" s="7">
        <f t="shared" si="39"/>
        <v>13032</v>
      </c>
    </row>
    <row r="54" spans="33:36" x14ac:dyDescent="0.35">
      <c r="AG54" s="7">
        <f t="shared" si="36"/>
        <v>0</v>
      </c>
      <c r="AH54" s="7">
        <f t="shared" si="37"/>
        <v>0</v>
      </c>
      <c r="AI54" s="7">
        <f t="shared" si="38"/>
        <v>0</v>
      </c>
      <c r="AJ54" s="7">
        <f t="shared" si="39"/>
        <v>13032</v>
      </c>
    </row>
    <row r="55" spans="33:36" x14ac:dyDescent="0.35">
      <c r="AG55" s="7">
        <f t="shared" si="36"/>
        <v>0</v>
      </c>
      <c r="AH55" s="7">
        <f t="shared" si="37"/>
        <v>0</v>
      </c>
      <c r="AI55" s="7">
        <f t="shared" si="38"/>
        <v>0</v>
      </c>
      <c r="AJ55" s="7">
        <f t="shared" si="39"/>
        <v>13032</v>
      </c>
    </row>
    <row r="56" spans="33:36" x14ac:dyDescent="0.35">
      <c r="AG56" s="7">
        <f t="shared" si="36"/>
        <v>0</v>
      </c>
      <c r="AH56" s="7">
        <f t="shared" si="37"/>
        <v>0</v>
      </c>
      <c r="AI56" s="7">
        <f t="shared" si="38"/>
        <v>0</v>
      </c>
      <c r="AJ56" s="7">
        <f t="shared" si="39"/>
        <v>13032</v>
      </c>
    </row>
    <row r="57" spans="33:36" x14ac:dyDescent="0.35">
      <c r="AG57" s="7">
        <f t="shared" si="36"/>
        <v>0</v>
      </c>
      <c r="AH57" s="7">
        <f t="shared" si="37"/>
        <v>0</v>
      </c>
      <c r="AI57" s="7">
        <f t="shared" si="38"/>
        <v>0</v>
      </c>
      <c r="AJ57" s="7">
        <f t="shared" si="39"/>
        <v>13032</v>
      </c>
    </row>
    <row r="58" spans="33:36" x14ac:dyDescent="0.35">
      <c r="AG58" s="7">
        <f t="shared" si="36"/>
        <v>0</v>
      </c>
      <c r="AH58" s="7">
        <f t="shared" si="37"/>
        <v>0</v>
      </c>
      <c r="AI58" s="7">
        <f t="shared" si="38"/>
        <v>0</v>
      </c>
      <c r="AJ58" s="7">
        <f t="shared" si="39"/>
        <v>13032</v>
      </c>
    </row>
    <row r="59" spans="33:36" x14ac:dyDescent="0.35">
      <c r="AG59" s="7">
        <f t="shared" si="36"/>
        <v>0</v>
      </c>
      <c r="AH59" s="7">
        <f t="shared" si="37"/>
        <v>0</v>
      </c>
      <c r="AI59" s="7">
        <f t="shared" si="38"/>
        <v>0</v>
      </c>
      <c r="AJ59" s="7">
        <f t="shared" si="39"/>
        <v>13032</v>
      </c>
    </row>
    <row r="60" spans="33:36" x14ac:dyDescent="0.35">
      <c r="AG60" s="7">
        <f t="shared" si="36"/>
        <v>0</v>
      </c>
      <c r="AH60" s="7">
        <f t="shared" si="37"/>
        <v>0</v>
      </c>
      <c r="AI60" s="7">
        <f t="shared" si="38"/>
        <v>0</v>
      </c>
      <c r="AJ60" s="7">
        <f t="shared" si="39"/>
        <v>13032</v>
      </c>
    </row>
    <row r="61" spans="33:36" x14ac:dyDescent="0.35">
      <c r="AG61" s="7">
        <f t="shared" si="36"/>
        <v>0</v>
      </c>
      <c r="AH61" s="7">
        <f t="shared" si="37"/>
        <v>0</v>
      </c>
      <c r="AI61" s="7">
        <f t="shared" si="38"/>
        <v>0</v>
      </c>
      <c r="AJ61" s="7">
        <f t="shared" si="39"/>
        <v>13032</v>
      </c>
    </row>
    <row r="62" spans="33:36" x14ac:dyDescent="0.35">
      <c r="AG62" s="7">
        <f t="shared" si="36"/>
        <v>0</v>
      </c>
      <c r="AH62" s="7">
        <f t="shared" si="37"/>
        <v>0</v>
      </c>
      <c r="AI62" s="7">
        <f t="shared" si="38"/>
        <v>0</v>
      </c>
      <c r="AJ62" s="7">
        <f t="shared" si="39"/>
        <v>13032</v>
      </c>
    </row>
    <row r="63" spans="33:36" x14ac:dyDescent="0.35">
      <c r="AG63" s="7">
        <f t="shared" si="36"/>
        <v>0</v>
      </c>
      <c r="AH63" s="7">
        <f t="shared" si="37"/>
        <v>0</v>
      </c>
      <c r="AI63" s="7">
        <f t="shared" si="38"/>
        <v>0</v>
      </c>
      <c r="AJ63" s="7">
        <f t="shared" si="39"/>
        <v>13032</v>
      </c>
    </row>
    <row r="64" spans="33:36" x14ac:dyDescent="0.35">
      <c r="AG64" s="7">
        <f t="shared" si="36"/>
        <v>0</v>
      </c>
      <c r="AH64" s="7">
        <f t="shared" si="37"/>
        <v>0</v>
      </c>
      <c r="AI64" s="7">
        <f t="shared" si="38"/>
        <v>0</v>
      </c>
      <c r="AJ64" s="7">
        <f t="shared" si="39"/>
        <v>13032</v>
      </c>
    </row>
    <row r="65" spans="33:36" x14ac:dyDescent="0.35">
      <c r="AG65" s="7">
        <f t="shared" si="36"/>
        <v>0</v>
      </c>
      <c r="AH65" s="7">
        <f t="shared" si="37"/>
        <v>0</v>
      </c>
      <c r="AI65" s="7">
        <f t="shared" si="38"/>
        <v>0</v>
      </c>
      <c r="AJ65" s="7">
        <f t="shared" si="39"/>
        <v>13032</v>
      </c>
    </row>
    <row r="66" spans="33:36" x14ac:dyDescent="0.35">
      <c r="AG66" s="7">
        <f t="shared" si="36"/>
        <v>0</v>
      </c>
      <c r="AH66" s="7">
        <f t="shared" si="37"/>
        <v>0</v>
      </c>
      <c r="AI66" s="7">
        <f t="shared" si="38"/>
        <v>0</v>
      </c>
      <c r="AJ66" s="7">
        <f t="shared" si="39"/>
        <v>13032</v>
      </c>
    </row>
    <row r="67" spans="33:36" x14ac:dyDescent="0.35">
      <c r="AG67" s="7">
        <f t="shared" si="36"/>
        <v>0</v>
      </c>
      <c r="AH67" s="7">
        <f t="shared" si="37"/>
        <v>0</v>
      </c>
      <c r="AI67" s="7">
        <f t="shared" si="38"/>
        <v>0</v>
      </c>
      <c r="AJ67" s="7">
        <f t="shared" si="39"/>
        <v>13032</v>
      </c>
    </row>
    <row r="68" spans="33:36" x14ac:dyDescent="0.35">
      <c r="AG68" s="7">
        <f t="shared" si="36"/>
        <v>0</v>
      </c>
      <c r="AH68" s="7">
        <f t="shared" si="37"/>
        <v>0</v>
      </c>
      <c r="AI68" s="7">
        <f t="shared" si="38"/>
        <v>0</v>
      </c>
      <c r="AJ68" s="7">
        <f t="shared" si="39"/>
        <v>13032</v>
      </c>
    </row>
  </sheetData>
  <conditionalFormatting sqref="AE1:AF1">
    <cfRule type="expression" dxfId="4" priority="5">
      <formula>"$AE$2&lt;&gt;$AE$3"</formula>
    </cfRule>
    <cfRule type="expression" priority="6">
      <formula>$AE$2&lt;&gt;$AE$3</formula>
    </cfRule>
  </conditionalFormatting>
  <conditionalFormatting sqref="AE2:AE25">
    <cfRule type="expression" dxfId="3" priority="3">
      <formula>"$AE$2&lt;&gt;$AE$3"</formula>
    </cfRule>
    <cfRule type="expression" priority="4">
      <formula>$AE$2&lt;&gt;$AE$3</formula>
    </cfRule>
  </conditionalFormatting>
  <conditionalFormatting sqref="AE26:AE46">
    <cfRule type="expression" dxfId="2" priority="1">
      <formula>"$AE$2&lt;&gt;$AE$3"</formula>
    </cfRule>
    <cfRule type="expression" priority="2">
      <formula>$AE$2&lt;&gt;$AE$3</formula>
    </cfRule>
  </conditionalFormatting>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3"/>
  <sheetViews>
    <sheetView topLeftCell="B1" zoomScale="55" zoomScaleNormal="55" workbookViewId="0">
      <selection activeCell="I3" sqref="I3:J5"/>
    </sheetView>
  </sheetViews>
  <sheetFormatPr defaultRowHeight="14.5" x14ac:dyDescent="0.35"/>
  <cols>
    <col min="1" max="1" width="16.81640625" customWidth="1"/>
    <col min="2" max="2" width="24.90625" customWidth="1"/>
    <col min="3" max="3" width="16.81640625" customWidth="1"/>
    <col min="4" max="4" width="24.90625" customWidth="1"/>
    <col min="5" max="5" width="34.6328125" customWidth="1"/>
    <col min="6" max="6" width="23.36328125" customWidth="1"/>
    <col min="7" max="7" width="43.7265625" customWidth="1"/>
    <col min="8" max="8" width="23.36328125" customWidth="1"/>
    <col min="9" max="9" width="16.81640625" customWidth="1"/>
    <col min="10" max="10" width="43.7265625" customWidth="1"/>
    <col min="11" max="11" width="35.81640625" bestFit="1" customWidth="1"/>
  </cols>
  <sheetData>
    <row r="3" spans="3:10" x14ac:dyDescent="0.35">
      <c r="C3" s="55" t="s">
        <v>61</v>
      </c>
      <c r="D3" t="s">
        <v>57</v>
      </c>
      <c r="E3" t="s">
        <v>60</v>
      </c>
      <c r="F3" t="s">
        <v>59</v>
      </c>
      <c r="I3" s="55" t="s">
        <v>61</v>
      </c>
      <c r="J3" t="s">
        <v>66</v>
      </c>
    </row>
    <row r="4" spans="3:10" x14ac:dyDescent="0.35">
      <c r="C4" s="56" t="s">
        <v>55</v>
      </c>
      <c r="D4" s="57">
        <v>2662.5</v>
      </c>
      <c r="E4" s="57">
        <v>3250.4000000000005</v>
      </c>
      <c r="F4" s="58">
        <v>1.2208075117370893</v>
      </c>
      <c r="I4" s="56" t="s">
        <v>55</v>
      </c>
      <c r="J4" s="57">
        <v>55.400000000000546</v>
      </c>
    </row>
    <row r="5" spans="3:10" x14ac:dyDescent="0.35">
      <c r="C5" s="56" t="s">
        <v>44</v>
      </c>
      <c r="D5" s="57">
        <v>4172.5</v>
      </c>
      <c r="E5" s="57">
        <v>5458.8151260504201</v>
      </c>
      <c r="F5" s="58">
        <v>1.3082840326064518</v>
      </c>
      <c r="I5" s="56" t="s">
        <v>44</v>
      </c>
      <c r="J5" s="57">
        <v>451.81512605042008</v>
      </c>
    </row>
    <row r="6" spans="3:10" x14ac:dyDescent="0.35">
      <c r="C6" s="56" t="s">
        <v>45</v>
      </c>
      <c r="D6" s="57">
        <v>745</v>
      </c>
      <c r="E6" s="57">
        <v>870</v>
      </c>
      <c r="F6" s="58">
        <v>1.1677852348993289</v>
      </c>
      <c r="I6" s="56" t="s">
        <v>45</v>
      </c>
      <c r="J6" s="57">
        <v>-24</v>
      </c>
    </row>
    <row r="7" spans="3:10" x14ac:dyDescent="0.35">
      <c r="C7" s="56" t="s">
        <v>46</v>
      </c>
      <c r="D7" s="57">
        <v>10692.5</v>
      </c>
      <c r="E7" s="57">
        <v>12674.294117647059</v>
      </c>
      <c r="F7" s="58">
        <v>1.1853443177598373</v>
      </c>
      <c r="I7" s="56" t="s">
        <v>46</v>
      </c>
      <c r="J7" s="57">
        <v>-156.70588235294053</v>
      </c>
    </row>
    <row r="8" spans="3:10" x14ac:dyDescent="0.35">
      <c r="C8" s="56" t="s">
        <v>47</v>
      </c>
      <c r="D8" s="57">
        <v>10287.5</v>
      </c>
      <c r="E8" s="57">
        <v>10344.957983193275</v>
      </c>
      <c r="F8" s="58">
        <v>1.0055852231536597</v>
      </c>
      <c r="I8" s="56" t="s">
        <v>47</v>
      </c>
      <c r="J8" s="57">
        <v>-2000.0420168067249</v>
      </c>
    </row>
    <row r="9" spans="3:10" x14ac:dyDescent="0.35">
      <c r="C9" s="56" t="s">
        <v>48</v>
      </c>
      <c r="D9" s="57">
        <v>10860</v>
      </c>
      <c r="E9" s="57">
        <v>10802.924369747901</v>
      </c>
      <c r="F9" s="58">
        <v>0.9947444171038583</v>
      </c>
      <c r="I9" s="56" t="s">
        <v>48</v>
      </c>
      <c r="J9" s="57">
        <v>-2229.0756302520986</v>
      </c>
    </row>
    <row r="10" spans="3:10" x14ac:dyDescent="0.35">
      <c r="C10" s="56" t="s">
        <v>56</v>
      </c>
      <c r="D10" s="57">
        <v>39420</v>
      </c>
      <c r="E10" s="57">
        <v>43401.391596638656</v>
      </c>
      <c r="F10" s="58">
        <v>1.147091789543371</v>
      </c>
      <c r="I10" s="56" t="s">
        <v>56</v>
      </c>
      <c r="J10" s="57">
        <v>-3902.6084033613433</v>
      </c>
    </row>
    <row r="14" spans="3:10" x14ac:dyDescent="0.35">
      <c r="F14" s="56"/>
      <c r="G14" s="57"/>
    </row>
    <row r="15" spans="3:10" x14ac:dyDescent="0.35">
      <c r="C15" s="55" t="s">
        <v>62</v>
      </c>
      <c r="D15" t="s">
        <v>59</v>
      </c>
      <c r="E15" t="s">
        <v>65</v>
      </c>
      <c r="F15" s="56"/>
      <c r="G15" s="57"/>
    </row>
    <row r="16" spans="3:10" x14ac:dyDescent="0.35">
      <c r="C16" s="56" t="s">
        <v>55</v>
      </c>
      <c r="D16" s="58">
        <v>1.2208075117370893</v>
      </c>
      <c r="E16" s="58">
        <v>1.2</v>
      </c>
      <c r="F16" s="56"/>
      <c r="G16" s="57"/>
      <c r="H16" t="s">
        <v>59</v>
      </c>
      <c r="I16" t="s">
        <v>64</v>
      </c>
    </row>
    <row r="17" spans="1:9" x14ac:dyDescent="0.35">
      <c r="C17" s="56" t="s">
        <v>44</v>
      </c>
      <c r="D17" s="58">
        <v>1.3082840326064518</v>
      </c>
      <c r="E17" s="58">
        <v>1.2</v>
      </c>
      <c r="F17" s="56"/>
      <c r="G17" s="57"/>
      <c r="H17" s="58">
        <v>1.147091789543371</v>
      </c>
      <c r="I17" s="58">
        <v>1.2</v>
      </c>
    </row>
    <row r="18" spans="1:9" x14ac:dyDescent="0.35">
      <c r="C18" s="56" t="s">
        <v>45</v>
      </c>
      <c r="D18" s="58">
        <v>1.1677852348993289</v>
      </c>
      <c r="E18" s="58">
        <v>1.2</v>
      </c>
      <c r="F18" s="56"/>
      <c r="G18" s="57"/>
    </row>
    <row r="19" spans="1:9" x14ac:dyDescent="0.35">
      <c r="A19" s="55" t="s">
        <v>61</v>
      </c>
      <c r="B19" t="s">
        <v>59</v>
      </c>
      <c r="C19" s="56" t="s">
        <v>46</v>
      </c>
      <c r="D19" s="58">
        <v>1.1853443177598373</v>
      </c>
      <c r="E19" s="58">
        <v>1.2</v>
      </c>
      <c r="F19" s="56"/>
      <c r="G19" s="57"/>
    </row>
    <row r="20" spans="1:9" x14ac:dyDescent="0.35">
      <c r="A20" s="56" t="s">
        <v>55</v>
      </c>
      <c r="B20" s="58">
        <v>1.2208075117370893</v>
      </c>
      <c r="C20" s="56" t="s">
        <v>47</v>
      </c>
      <c r="D20" s="58">
        <v>1.0055852231536597</v>
      </c>
      <c r="E20" s="58">
        <v>1.2</v>
      </c>
      <c r="F20" s="56"/>
      <c r="G20" s="57"/>
    </row>
    <row r="21" spans="1:9" x14ac:dyDescent="0.35">
      <c r="A21" s="56" t="s">
        <v>44</v>
      </c>
      <c r="B21" s="58">
        <v>1.3082840326064518</v>
      </c>
      <c r="C21" s="56" t="s">
        <v>48</v>
      </c>
      <c r="D21" s="58">
        <v>0.9947444171038583</v>
      </c>
      <c r="E21" s="58">
        <v>1.2</v>
      </c>
    </row>
    <row r="22" spans="1:9" x14ac:dyDescent="0.35">
      <c r="A22" s="56" t="s">
        <v>45</v>
      </c>
      <c r="B22" s="58">
        <v>1.1677852348993289</v>
      </c>
      <c r="C22" s="56" t="s">
        <v>56</v>
      </c>
      <c r="D22" s="58">
        <v>1.147091789543371</v>
      </c>
      <c r="E22" s="58">
        <v>1.2</v>
      </c>
    </row>
    <row r="23" spans="1:9" x14ac:dyDescent="0.35">
      <c r="A23" s="56" t="s">
        <v>46</v>
      </c>
      <c r="B23" s="58">
        <v>1.1853443177598373</v>
      </c>
    </row>
    <row r="24" spans="1:9" x14ac:dyDescent="0.35">
      <c r="A24" s="56" t="s">
        <v>47</v>
      </c>
      <c r="B24" s="58">
        <v>1.0055852231536597</v>
      </c>
    </row>
    <row r="25" spans="1:9" x14ac:dyDescent="0.35">
      <c r="A25" s="56" t="s">
        <v>48</v>
      </c>
      <c r="B25" s="58">
        <v>0.9947444171038583</v>
      </c>
    </row>
    <row r="26" spans="1:9" x14ac:dyDescent="0.35">
      <c r="A26" s="56" t="s">
        <v>56</v>
      </c>
      <c r="B26" s="58">
        <v>1.147091789543371</v>
      </c>
    </row>
    <row r="46" spans="1:5" x14ac:dyDescent="0.35">
      <c r="A46" s="55" t="s">
        <v>61</v>
      </c>
      <c r="B46" t="s">
        <v>57</v>
      </c>
      <c r="C46" t="s">
        <v>60</v>
      </c>
      <c r="D46" t="s">
        <v>59</v>
      </c>
      <c r="E46" t="s">
        <v>58</v>
      </c>
    </row>
    <row r="47" spans="1:5" x14ac:dyDescent="0.35">
      <c r="A47" s="56" t="s">
        <v>55</v>
      </c>
      <c r="B47" s="57">
        <v>2662.5</v>
      </c>
      <c r="C47" s="57">
        <v>3250.4000000000005</v>
      </c>
      <c r="D47" s="58">
        <v>1.2208075117370893</v>
      </c>
      <c r="E47" s="57">
        <v>587.90000000000055</v>
      </c>
    </row>
    <row r="48" spans="1:5" x14ac:dyDescent="0.35">
      <c r="A48" s="56" t="s">
        <v>44</v>
      </c>
      <c r="B48" s="57">
        <v>4172.5</v>
      </c>
      <c r="C48" s="57">
        <v>5458.8151260504201</v>
      </c>
      <c r="D48" s="58">
        <v>1.3082840326064518</v>
      </c>
      <c r="E48" s="57">
        <v>1286.3151260504201</v>
      </c>
    </row>
    <row r="49" spans="1:5" x14ac:dyDescent="0.35">
      <c r="A49" s="56" t="s">
        <v>45</v>
      </c>
      <c r="B49" s="57">
        <v>745</v>
      </c>
      <c r="C49" s="57">
        <v>870</v>
      </c>
      <c r="D49" s="58">
        <v>1.1677852348993289</v>
      </c>
      <c r="E49" s="57">
        <v>125</v>
      </c>
    </row>
    <row r="50" spans="1:5" x14ac:dyDescent="0.35">
      <c r="A50" s="56" t="s">
        <v>46</v>
      </c>
      <c r="B50" s="57">
        <v>10692.5</v>
      </c>
      <c r="C50" s="57">
        <v>12674.294117647059</v>
      </c>
      <c r="D50" s="58">
        <v>1.1853443177598373</v>
      </c>
      <c r="E50" s="57">
        <v>1981.7941176470595</v>
      </c>
    </row>
    <row r="51" spans="1:5" x14ac:dyDescent="0.35">
      <c r="A51" s="56" t="s">
        <v>47</v>
      </c>
      <c r="B51" s="57">
        <v>10287.5</v>
      </c>
      <c r="C51" s="57">
        <v>10344.957983193275</v>
      </c>
      <c r="D51" s="58">
        <v>1.0055852231536597</v>
      </c>
      <c r="E51" s="57">
        <v>57.45798319327514</v>
      </c>
    </row>
    <row r="52" spans="1:5" x14ac:dyDescent="0.35">
      <c r="A52" s="56" t="s">
        <v>48</v>
      </c>
      <c r="B52" s="57">
        <v>10860</v>
      </c>
      <c r="C52" s="57">
        <v>10802.924369747901</v>
      </c>
      <c r="D52" s="58">
        <v>0.9947444171038583</v>
      </c>
      <c r="E52" s="57">
        <v>-57.075630252098563</v>
      </c>
    </row>
    <row r="53" spans="1:5" x14ac:dyDescent="0.35">
      <c r="A53" s="56" t="s">
        <v>56</v>
      </c>
      <c r="B53" s="57">
        <v>39420</v>
      </c>
      <c r="C53" s="57">
        <v>43401.391596638656</v>
      </c>
      <c r="D53" s="58">
        <v>1.147091789543371</v>
      </c>
      <c r="E53" s="57">
        <v>3981.3915966386567</v>
      </c>
    </row>
  </sheetData>
  <pageMargins left="0.7" right="0.7" top="0.75" bottom="0.75" header="0.3" footer="0.3"/>
  <pageSetup paperSize="9" orientation="portrait" r:id="rId7"/>
  <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4.5" x14ac:dyDescent="0.35"/>
  <cols>
    <col min="1" max="1" width="8.26953125" bestFit="1" customWidth="1"/>
    <col min="2" max="2" width="13.08984375" bestFit="1" customWidth="1"/>
    <col min="3" max="3" width="20.54296875" bestFit="1" customWidth="1"/>
    <col min="4" max="4" width="30.1796875" bestFit="1" customWidth="1"/>
    <col min="5" max="5" width="18.453125" bestFit="1" customWidth="1"/>
    <col min="6" max="6" width="28.7265625" bestFit="1" customWidth="1"/>
    <col min="7" max="7" width="15.81640625" bestFit="1" customWidth="1"/>
  </cols>
  <sheetData>
    <row r="1" spans="1:7" x14ac:dyDescent="0.35">
      <c r="A1" s="54" t="s">
        <v>43</v>
      </c>
      <c r="B1" s="54" t="s">
        <v>50</v>
      </c>
      <c r="C1" s="54" t="s">
        <v>53</v>
      </c>
      <c r="D1" s="54" t="s">
        <v>51</v>
      </c>
      <c r="E1" s="54" t="s">
        <v>54</v>
      </c>
      <c r="F1" s="54" t="s">
        <v>52</v>
      </c>
      <c r="G1" s="54" t="s">
        <v>63</v>
      </c>
    </row>
    <row r="2" spans="1:7" x14ac:dyDescent="0.35">
      <c r="A2" s="50" t="s">
        <v>55</v>
      </c>
      <c r="B2" s="51">
        <f>February21!AK2</f>
        <v>2662.5</v>
      </c>
      <c r="C2" s="51">
        <f>February21!AL2</f>
        <v>3250.4000000000005</v>
      </c>
      <c r="D2" s="52">
        <f t="shared" ref="D2:D7" si="0">C2-B2</f>
        <v>587.90000000000055</v>
      </c>
      <c r="E2" s="53">
        <f t="shared" ref="E2:E7" si="1">C2/B2</f>
        <v>1.2208075117370893</v>
      </c>
      <c r="F2" s="51">
        <f>February21!AN2</f>
        <v>55.400000000000546</v>
      </c>
      <c r="G2" s="53">
        <v>1.2</v>
      </c>
    </row>
    <row r="3" spans="1:7" x14ac:dyDescent="0.35">
      <c r="A3" s="50" t="s">
        <v>44</v>
      </c>
      <c r="B3" s="51">
        <f>March21!AK2</f>
        <v>4172.5</v>
      </c>
      <c r="C3" s="51">
        <f>March21!AL2</f>
        <v>5458.8151260504201</v>
      </c>
      <c r="D3" s="52">
        <f t="shared" si="0"/>
        <v>1286.3151260504201</v>
      </c>
      <c r="E3" s="53">
        <f t="shared" si="1"/>
        <v>1.3082840326064518</v>
      </c>
      <c r="F3" s="51">
        <f>March21!AN2</f>
        <v>451.81512605042008</v>
      </c>
      <c r="G3" s="53">
        <v>1.2</v>
      </c>
    </row>
    <row r="4" spans="1:7" x14ac:dyDescent="0.35">
      <c r="A4" s="50" t="s">
        <v>45</v>
      </c>
      <c r="B4" s="51">
        <f>April21!AK2</f>
        <v>745</v>
      </c>
      <c r="C4" s="51">
        <f>April21!AL2</f>
        <v>870</v>
      </c>
      <c r="D4" s="52">
        <f t="shared" si="0"/>
        <v>125</v>
      </c>
      <c r="E4" s="53">
        <f t="shared" si="1"/>
        <v>1.1677852348993289</v>
      </c>
      <c r="F4" s="51">
        <f>April21!AN2</f>
        <v>-24</v>
      </c>
      <c r="G4" s="53">
        <v>1.2</v>
      </c>
    </row>
    <row r="5" spans="1:7" x14ac:dyDescent="0.35">
      <c r="A5" s="50" t="s">
        <v>46</v>
      </c>
      <c r="B5" s="51">
        <f>'May21'!AK2</f>
        <v>10692.5</v>
      </c>
      <c r="C5" s="51">
        <f>'May21'!AL2</f>
        <v>12674.294117647059</v>
      </c>
      <c r="D5" s="52">
        <f t="shared" si="0"/>
        <v>1981.7941176470595</v>
      </c>
      <c r="E5" s="53">
        <f t="shared" si="1"/>
        <v>1.1853443177598373</v>
      </c>
      <c r="F5" s="51">
        <f>'May21'!AN2</f>
        <v>-156.70588235294053</v>
      </c>
      <c r="G5" s="53">
        <v>1.2</v>
      </c>
    </row>
    <row r="6" spans="1:7" x14ac:dyDescent="0.35">
      <c r="A6" s="50" t="s">
        <v>47</v>
      </c>
      <c r="B6" s="51">
        <f>June21!AK2</f>
        <v>10287.5</v>
      </c>
      <c r="C6" s="51">
        <f>June21!AL2</f>
        <v>10344.957983193275</v>
      </c>
      <c r="D6" s="52">
        <f t="shared" si="0"/>
        <v>57.45798319327514</v>
      </c>
      <c r="E6" s="53">
        <f t="shared" si="1"/>
        <v>1.0055852231536597</v>
      </c>
      <c r="F6" s="51">
        <f>June21!AN2</f>
        <v>-2000.0420168067249</v>
      </c>
      <c r="G6" s="53">
        <v>1.2</v>
      </c>
    </row>
    <row r="7" spans="1:7" x14ac:dyDescent="0.35">
      <c r="A7" s="50" t="s">
        <v>48</v>
      </c>
      <c r="B7" s="51">
        <f>July21!AK2</f>
        <v>10860</v>
      </c>
      <c r="C7" s="51">
        <f>July21!AL2</f>
        <v>10802.924369747901</v>
      </c>
      <c r="D7" s="52">
        <f t="shared" si="0"/>
        <v>-57.075630252098563</v>
      </c>
      <c r="E7" s="53">
        <f t="shared" si="1"/>
        <v>0.9947444171038583</v>
      </c>
      <c r="F7" s="51">
        <f>July21!AN2</f>
        <v>-2229.0756302520986</v>
      </c>
      <c r="G7" s="53">
        <v>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8:G23"/>
  <sheetViews>
    <sheetView showGridLines="0" tabSelected="1" zoomScaleNormal="100" workbookViewId="0">
      <selection activeCell="F25" sqref="F25"/>
    </sheetView>
  </sheetViews>
  <sheetFormatPr defaultRowHeight="14.5" x14ac:dyDescent="0.35"/>
  <cols>
    <col min="4" max="4" width="15.54296875" customWidth="1"/>
    <col min="5" max="5" width="12.453125" customWidth="1"/>
    <col min="6" max="6" width="19" customWidth="1"/>
    <col min="7" max="7" width="35.453125" customWidth="1"/>
    <col min="8" max="8" width="19.36328125" customWidth="1"/>
  </cols>
  <sheetData>
    <row r="8" spans="4:7" ht="15" thickBot="1" x14ac:dyDescent="0.4"/>
    <row r="9" spans="4:7" ht="29.5" thickBot="1" x14ac:dyDescent="0.4">
      <c r="D9" s="68" t="s">
        <v>61</v>
      </c>
      <c r="E9" s="69" t="s">
        <v>57</v>
      </c>
      <c r="F9" s="70" t="s">
        <v>60</v>
      </c>
      <c r="G9" s="70" t="s">
        <v>59</v>
      </c>
    </row>
    <row r="10" spans="4:7" x14ac:dyDescent="0.35">
      <c r="D10" s="65" t="s">
        <v>55</v>
      </c>
      <c r="E10" s="74">
        <v>2662.5</v>
      </c>
      <c r="F10" s="75">
        <v>3250.4000000000005</v>
      </c>
      <c r="G10" s="73">
        <v>1.2208075117370893</v>
      </c>
    </row>
    <row r="11" spans="4:7" x14ac:dyDescent="0.35">
      <c r="D11" s="63" t="s">
        <v>44</v>
      </c>
      <c r="E11" s="66">
        <v>4172.5</v>
      </c>
      <c r="F11" s="76">
        <v>5458.8151260504201</v>
      </c>
      <c r="G11" s="61">
        <v>1.3082840326064518</v>
      </c>
    </row>
    <row r="12" spans="4:7" x14ac:dyDescent="0.35">
      <c r="D12" s="63" t="s">
        <v>45</v>
      </c>
      <c r="E12" s="66">
        <v>745</v>
      </c>
      <c r="F12" s="76">
        <v>870</v>
      </c>
      <c r="G12" s="61">
        <v>1.1677852348993289</v>
      </c>
    </row>
    <row r="13" spans="4:7" x14ac:dyDescent="0.35">
      <c r="D13" s="63" t="s">
        <v>46</v>
      </c>
      <c r="E13" s="66">
        <v>10692.5</v>
      </c>
      <c r="F13" s="76">
        <v>12674.294117647059</v>
      </c>
      <c r="G13" s="61">
        <v>1.1853443177598373</v>
      </c>
    </row>
    <row r="14" spans="4:7" x14ac:dyDescent="0.35">
      <c r="D14" s="63" t="s">
        <v>47</v>
      </c>
      <c r="E14" s="66">
        <v>10287.5</v>
      </c>
      <c r="F14" s="76">
        <v>10344.957983193275</v>
      </c>
      <c r="G14" s="61">
        <v>1.0055852231536597</v>
      </c>
    </row>
    <row r="15" spans="4:7" ht="15" thickBot="1" x14ac:dyDescent="0.4">
      <c r="D15" s="64" t="s">
        <v>48</v>
      </c>
      <c r="E15" s="67">
        <v>10860</v>
      </c>
      <c r="F15" s="77">
        <v>10802.924369747901</v>
      </c>
      <c r="G15" s="62">
        <v>0.9947444171038583</v>
      </c>
    </row>
    <row r="18" spans="5:7" ht="15" thickBot="1" x14ac:dyDescent="0.4">
      <c r="F18" s="60"/>
      <c r="G18" s="59" t="s">
        <v>66</v>
      </c>
    </row>
    <row r="19" spans="5:7" ht="19.5" thickTop="1" thickBot="1" x14ac:dyDescent="0.4">
      <c r="E19" s="71" t="s">
        <v>67</v>
      </c>
      <c r="F19" s="71"/>
      <c r="G19" s="72">
        <v>-3902.6084033613433</v>
      </c>
    </row>
    <row r="20" spans="5:7" ht="15" thickTop="1" x14ac:dyDescent="0.35"/>
    <row r="21" spans="5:7" x14ac:dyDescent="0.35">
      <c r="F21" s="60"/>
      <c r="G21" s="60"/>
    </row>
    <row r="22" spans="5:7" x14ac:dyDescent="0.35">
      <c r="F22" s="60"/>
      <c r="G22" s="60"/>
    </row>
    <row r="23" spans="5:7" x14ac:dyDescent="0.35">
      <c r="F23" s="60"/>
      <c r="G23" s="60"/>
    </row>
  </sheetData>
  <mergeCells count="1">
    <mergeCell ref="E19:F19"/>
  </mergeCells>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4314b9c3-4c01-485d-b936-e55c0bc7e6cb">
      <UserInfo>
        <DisplayName>Everyone</DisplayName>
        <AccountId>6</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8EB20FBB1E0484A83959524F9B8B58A" ma:contentTypeVersion="1" ma:contentTypeDescription="Create a new document." ma:contentTypeScope="" ma:versionID="16ccf1cedb242ca00ea2e3a2efd1d64c">
  <xsd:schema xmlns:xsd="http://www.w3.org/2001/XMLSchema" xmlns:xs="http://www.w3.org/2001/XMLSchema" xmlns:p="http://schemas.microsoft.com/office/2006/metadata/properties" xmlns:ns2="4314b9c3-4c01-485d-b936-e55c0bc7e6cb" targetNamespace="http://schemas.microsoft.com/office/2006/metadata/properties" ma:root="true" ma:fieldsID="ccc05a27c01d8bcc3da70a421f038bae" ns2:_="">
    <xsd:import namespace="4314b9c3-4c01-485d-b936-e55c0bc7e6cb"/>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14b9c3-4c01-485d-b936-e55c0bc7e6c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8B58A8-54AE-438C-8233-301B59191FD3}">
  <ds:schemaRefs>
    <ds:schemaRef ds:uri="http://schemas.microsoft.com/sharepoint/v3/contenttype/forms"/>
  </ds:schemaRefs>
</ds:datastoreItem>
</file>

<file path=customXml/itemProps2.xml><?xml version="1.0" encoding="utf-8"?>
<ds:datastoreItem xmlns:ds="http://schemas.openxmlformats.org/officeDocument/2006/customXml" ds:itemID="{21A248D8-3689-4069-914B-7C169667351F}">
  <ds:schemaRefs>
    <ds:schemaRef ds:uri="http://schemas.microsoft.com/office/2006/metadata/properties"/>
    <ds:schemaRef ds:uri="http://schemas.microsoft.com/office/infopath/2007/PartnerControls"/>
    <ds:schemaRef ds:uri="4314b9c3-4c01-485d-b936-e55c0bc7e6cb"/>
  </ds:schemaRefs>
</ds:datastoreItem>
</file>

<file path=customXml/itemProps3.xml><?xml version="1.0" encoding="utf-8"?>
<ds:datastoreItem xmlns:ds="http://schemas.openxmlformats.org/officeDocument/2006/customXml" ds:itemID="{9095B4B5-21D4-48E2-B701-B4A16F8C9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14b9c3-4c01-485d-b936-e55c0bc7e6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February21</vt:lpstr>
      <vt:lpstr>March21</vt:lpstr>
      <vt:lpstr>April21</vt:lpstr>
      <vt:lpstr>May21</vt:lpstr>
      <vt:lpstr>June21</vt:lpstr>
      <vt:lpstr>July21</vt:lpstr>
      <vt:lpstr>Sheet4</vt:lpstr>
      <vt:lpstr>rep</vt:lpstr>
      <vt:lpstr>Dashboard</vt:lpstr>
      <vt:lpstr>L3</vt:lpstr>
    </vt:vector>
  </TitlesOfParts>
  <Manager/>
  <Company>Amazon Corporate</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Rizwana</dc:creator>
  <cp:keywords/>
  <dc:description/>
  <cp:lastModifiedBy>lenovo</cp:lastModifiedBy>
  <cp:revision/>
  <dcterms:created xsi:type="dcterms:W3CDTF">2019-12-13T09:55:31Z</dcterms:created>
  <dcterms:modified xsi:type="dcterms:W3CDTF">2023-03-06T17:54:33Z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0x010100E8EB20FBB1E0484A83959524F9B8B58A</vt:lpwstr>
  </property>
</Properties>
</file>