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drawings/drawing6.xml" ContentType="application/vnd.openxmlformats-officedocument.drawing+xml"/>
  <Override PartName="/xl/pivotTables/pivotTable6.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RJ George\Downloads\"/>
    </mc:Choice>
  </mc:AlternateContent>
  <xr:revisionPtr revIDLastSave="0" documentId="13_ncr:1_{BB1EDFDB-81E8-41C2-A55B-CAF3E5884383}" xr6:coauthVersionLast="47" xr6:coauthVersionMax="47" xr10:uidLastSave="{00000000-0000-0000-0000-000000000000}"/>
  <bookViews>
    <workbookView xWindow="-108" yWindow="-108" windowWidth="23256" windowHeight="12456" activeTab="2" xr2:uid="{26D4546B-D2A1-4444-8EAF-A6228F96F0C1}"/>
  </bookViews>
  <sheets>
    <sheet name="Data" sheetId="1" r:id="rId1"/>
    <sheet name="1" sheetId="2" r:id="rId2"/>
    <sheet name="2" sheetId="3" r:id="rId3"/>
    <sheet name="3" sheetId="4" r:id="rId4"/>
    <sheet name="4" sheetId="5" r:id="rId5"/>
    <sheet name="5" sheetId="6" r:id="rId6"/>
    <sheet name="6" sheetId="7" r:id="rId7"/>
    <sheet name="7" sheetId="8" r:id="rId8"/>
    <sheet name="8" sheetId="10" r:id="rId9"/>
    <sheet name="9" sheetId="11" r:id="rId10"/>
    <sheet name="10" sheetId="12" r:id="rId11"/>
  </sheets>
  <definedNames>
    <definedName name="_xlnm._FilterDatabase" localSheetId="3" hidden="1">'3'!$D$5:$G$5</definedName>
    <definedName name="_xlnm._FilterDatabase" localSheetId="0" hidden="1">Data!$C$10:$G$10</definedName>
    <definedName name="_xlchart.v1.0" hidden="1">'6'!$S$8:$S$307</definedName>
    <definedName name="_xlchart.v1.1" hidden="1">'6'!$Q$8:$Q$307</definedName>
    <definedName name="_xlchart.v1.2" hidden="1">'6'!$S$8:$S$307</definedName>
    <definedName name="_xlcn.WorksheetConnection_beginnerDAcourseblank.xlsxdata"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11" l="1"/>
  <c r="M13" i="11"/>
  <c r="M14" i="11"/>
  <c r="M15" i="11"/>
  <c r="M16" i="11"/>
  <c r="M17" i="11"/>
  <c r="M18" i="11"/>
  <c r="M19" i="11"/>
  <c r="M20" i="11"/>
  <c r="M11" i="11"/>
  <c r="L12" i="11"/>
  <c r="N12" i="11" s="1"/>
  <c r="L13" i="11"/>
  <c r="N13" i="11" s="1"/>
  <c r="L14" i="11"/>
  <c r="N14" i="11" s="1"/>
  <c r="L15" i="11"/>
  <c r="N15" i="11" s="1"/>
  <c r="L16" i="11"/>
  <c r="N16" i="11" s="1"/>
  <c r="L17" i="11"/>
  <c r="N17" i="11" s="1"/>
  <c r="L18" i="11"/>
  <c r="N18" i="11" s="1"/>
  <c r="L19" i="11"/>
  <c r="N19" i="11" s="1"/>
  <c r="L20" i="11"/>
  <c r="N20" i="11" s="1"/>
  <c r="L11" i="11"/>
  <c r="N11" i="11" s="1"/>
  <c r="G16" i="11"/>
  <c r="F16" i="11"/>
  <c r="G13" i="11" l="1"/>
  <c r="F13" i="11"/>
  <c r="G10" i="11"/>
  <c r="T8" i="11" a="1"/>
  <c r="T8" i="11" s="1"/>
  <c r="I18" i="1"/>
  <c r="I26" i="1"/>
  <c r="I34" i="1"/>
  <c r="I42" i="1"/>
  <c r="I50" i="1"/>
  <c r="I58" i="1"/>
  <c r="I66" i="1"/>
  <c r="I74" i="1"/>
  <c r="I82" i="1"/>
  <c r="I90" i="1"/>
  <c r="I98" i="1"/>
  <c r="I106" i="1"/>
  <c r="I114" i="1"/>
  <c r="I122" i="1"/>
  <c r="I130" i="1"/>
  <c r="I138" i="1"/>
  <c r="I146" i="1"/>
  <c r="I154" i="1"/>
  <c r="I162" i="1"/>
  <c r="I170" i="1"/>
  <c r="I178" i="1"/>
  <c r="I186" i="1"/>
  <c r="I194" i="1"/>
  <c r="I202" i="1"/>
  <c r="I210" i="1"/>
  <c r="I218" i="1"/>
  <c r="I226" i="1"/>
  <c r="I234" i="1"/>
  <c r="I242" i="1"/>
  <c r="I250" i="1"/>
  <c r="I258" i="1"/>
  <c r="I266" i="1"/>
  <c r="I274" i="1"/>
  <c r="I282" i="1"/>
  <c r="I290" i="1"/>
  <c r="I298" i="1"/>
  <c r="I306" i="1"/>
  <c r="H11" i="1"/>
  <c r="I11" i="1" s="1"/>
  <c r="H12" i="1"/>
  <c r="I12" i="1" s="1"/>
  <c r="H13" i="1"/>
  <c r="I13" i="1" s="1"/>
  <c r="H14" i="1"/>
  <c r="I14" i="1" s="1"/>
  <c r="H15" i="1"/>
  <c r="I15" i="1" s="1"/>
  <c r="H16" i="1"/>
  <c r="I16" i="1" s="1"/>
  <c r="H17" i="1"/>
  <c r="I17" i="1" s="1"/>
  <c r="H18" i="1"/>
  <c r="H19" i="1"/>
  <c r="I19" i="1" s="1"/>
  <c r="H20" i="1"/>
  <c r="I20" i="1" s="1"/>
  <c r="H21" i="1"/>
  <c r="I21" i="1" s="1"/>
  <c r="H22" i="1"/>
  <c r="I22" i="1" s="1"/>
  <c r="H23" i="1"/>
  <c r="I23" i="1" s="1"/>
  <c r="H24" i="1"/>
  <c r="I24" i="1" s="1"/>
  <c r="H25" i="1"/>
  <c r="I25" i="1" s="1"/>
  <c r="H26" i="1"/>
  <c r="H27" i="1"/>
  <c r="I27" i="1" s="1"/>
  <c r="H28" i="1"/>
  <c r="I28" i="1" s="1"/>
  <c r="H29" i="1"/>
  <c r="I29" i="1" s="1"/>
  <c r="H30" i="1"/>
  <c r="I30" i="1" s="1"/>
  <c r="H31" i="1"/>
  <c r="I31" i="1" s="1"/>
  <c r="H32" i="1"/>
  <c r="I32" i="1" s="1"/>
  <c r="H33" i="1"/>
  <c r="I33" i="1" s="1"/>
  <c r="H34" i="1"/>
  <c r="H35" i="1"/>
  <c r="I35" i="1" s="1"/>
  <c r="H36" i="1"/>
  <c r="I36" i="1" s="1"/>
  <c r="H37" i="1"/>
  <c r="I37" i="1" s="1"/>
  <c r="H38" i="1"/>
  <c r="I38" i="1" s="1"/>
  <c r="H39" i="1"/>
  <c r="I39" i="1" s="1"/>
  <c r="H40" i="1"/>
  <c r="I40" i="1" s="1"/>
  <c r="H41" i="1"/>
  <c r="I41" i="1" s="1"/>
  <c r="H42" i="1"/>
  <c r="H43" i="1"/>
  <c r="I43" i="1" s="1"/>
  <c r="H44" i="1"/>
  <c r="I44" i="1" s="1"/>
  <c r="H45" i="1"/>
  <c r="I45" i="1" s="1"/>
  <c r="H46" i="1"/>
  <c r="I46" i="1" s="1"/>
  <c r="H47" i="1"/>
  <c r="I47" i="1" s="1"/>
  <c r="H48" i="1"/>
  <c r="I48" i="1" s="1"/>
  <c r="H49" i="1"/>
  <c r="I49" i="1" s="1"/>
  <c r="H50" i="1"/>
  <c r="H51" i="1"/>
  <c r="I51" i="1" s="1"/>
  <c r="H52" i="1"/>
  <c r="I52" i="1" s="1"/>
  <c r="H53" i="1"/>
  <c r="I53" i="1" s="1"/>
  <c r="H54" i="1"/>
  <c r="I54" i="1" s="1"/>
  <c r="H55" i="1"/>
  <c r="I55" i="1" s="1"/>
  <c r="H56" i="1"/>
  <c r="I56" i="1" s="1"/>
  <c r="H57" i="1"/>
  <c r="I57" i="1" s="1"/>
  <c r="H58" i="1"/>
  <c r="H59" i="1"/>
  <c r="I59" i="1" s="1"/>
  <c r="H60" i="1"/>
  <c r="I60" i="1" s="1"/>
  <c r="H61" i="1"/>
  <c r="I61" i="1" s="1"/>
  <c r="H62" i="1"/>
  <c r="I62" i="1" s="1"/>
  <c r="H63" i="1"/>
  <c r="I63" i="1" s="1"/>
  <c r="H64" i="1"/>
  <c r="I64" i="1" s="1"/>
  <c r="H65" i="1"/>
  <c r="I65" i="1" s="1"/>
  <c r="H66" i="1"/>
  <c r="H67" i="1"/>
  <c r="I67" i="1" s="1"/>
  <c r="H68" i="1"/>
  <c r="I68" i="1" s="1"/>
  <c r="H69" i="1"/>
  <c r="I69" i="1" s="1"/>
  <c r="H70" i="1"/>
  <c r="I70" i="1" s="1"/>
  <c r="H71" i="1"/>
  <c r="I71" i="1" s="1"/>
  <c r="H72" i="1"/>
  <c r="I72" i="1" s="1"/>
  <c r="H73" i="1"/>
  <c r="I73" i="1" s="1"/>
  <c r="H74" i="1"/>
  <c r="H75" i="1"/>
  <c r="I75" i="1" s="1"/>
  <c r="H76" i="1"/>
  <c r="I76" i="1" s="1"/>
  <c r="H77" i="1"/>
  <c r="I77" i="1" s="1"/>
  <c r="H78" i="1"/>
  <c r="I78" i="1" s="1"/>
  <c r="H79" i="1"/>
  <c r="I79" i="1" s="1"/>
  <c r="H80" i="1"/>
  <c r="I80" i="1" s="1"/>
  <c r="H81" i="1"/>
  <c r="I81" i="1" s="1"/>
  <c r="H82" i="1"/>
  <c r="H83" i="1"/>
  <c r="I83" i="1" s="1"/>
  <c r="H84" i="1"/>
  <c r="I84" i="1" s="1"/>
  <c r="H85" i="1"/>
  <c r="I85" i="1" s="1"/>
  <c r="H86" i="1"/>
  <c r="I86" i="1" s="1"/>
  <c r="H87" i="1"/>
  <c r="I87" i="1" s="1"/>
  <c r="H88" i="1"/>
  <c r="I88" i="1" s="1"/>
  <c r="H89" i="1"/>
  <c r="I89" i="1" s="1"/>
  <c r="H90" i="1"/>
  <c r="H91" i="1"/>
  <c r="I91" i="1" s="1"/>
  <c r="H92" i="1"/>
  <c r="I92" i="1" s="1"/>
  <c r="H93" i="1"/>
  <c r="I93" i="1" s="1"/>
  <c r="H94" i="1"/>
  <c r="I94" i="1" s="1"/>
  <c r="H95" i="1"/>
  <c r="I95" i="1" s="1"/>
  <c r="H96" i="1"/>
  <c r="I96" i="1" s="1"/>
  <c r="H97" i="1"/>
  <c r="I97" i="1" s="1"/>
  <c r="H98" i="1"/>
  <c r="H99" i="1"/>
  <c r="I99" i="1" s="1"/>
  <c r="H100" i="1"/>
  <c r="I100" i="1" s="1"/>
  <c r="H101" i="1"/>
  <c r="I101" i="1" s="1"/>
  <c r="H102" i="1"/>
  <c r="I102" i="1" s="1"/>
  <c r="H103" i="1"/>
  <c r="I103" i="1" s="1"/>
  <c r="H104" i="1"/>
  <c r="I104" i="1" s="1"/>
  <c r="H105" i="1"/>
  <c r="I105" i="1" s="1"/>
  <c r="H106" i="1"/>
  <c r="H107" i="1"/>
  <c r="I107" i="1" s="1"/>
  <c r="H108" i="1"/>
  <c r="I108" i="1" s="1"/>
  <c r="H109" i="1"/>
  <c r="I109" i="1" s="1"/>
  <c r="H110" i="1"/>
  <c r="I110" i="1" s="1"/>
  <c r="H111" i="1"/>
  <c r="I111" i="1" s="1"/>
  <c r="H112" i="1"/>
  <c r="I112" i="1" s="1"/>
  <c r="H113" i="1"/>
  <c r="I113" i="1" s="1"/>
  <c r="H114" i="1"/>
  <c r="H115" i="1"/>
  <c r="I115" i="1" s="1"/>
  <c r="H116" i="1"/>
  <c r="I116" i="1" s="1"/>
  <c r="H117" i="1"/>
  <c r="I117" i="1" s="1"/>
  <c r="H118" i="1"/>
  <c r="I118" i="1" s="1"/>
  <c r="H119" i="1"/>
  <c r="I119" i="1" s="1"/>
  <c r="H120" i="1"/>
  <c r="I120" i="1" s="1"/>
  <c r="H121" i="1"/>
  <c r="I121" i="1" s="1"/>
  <c r="H122" i="1"/>
  <c r="H123" i="1"/>
  <c r="I123" i="1" s="1"/>
  <c r="H124" i="1"/>
  <c r="I124" i="1" s="1"/>
  <c r="H125" i="1"/>
  <c r="I125" i="1" s="1"/>
  <c r="H126" i="1"/>
  <c r="I126" i="1" s="1"/>
  <c r="H127" i="1"/>
  <c r="I127" i="1" s="1"/>
  <c r="H128" i="1"/>
  <c r="I128" i="1" s="1"/>
  <c r="H129" i="1"/>
  <c r="I129" i="1" s="1"/>
  <c r="H130" i="1"/>
  <c r="H131" i="1"/>
  <c r="I131" i="1" s="1"/>
  <c r="H132" i="1"/>
  <c r="I132" i="1" s="1"/>
  <c r="H133" i="1"/>
  <c r="I133" i="1" s="1"/>
  <c r="H134" i="1"/>
  <c r="I134" i="1" s="1"/>
  <c r="H135" i="1"/>
  <c r="I135" i="1" s="1"/>
  <c r="H136" i="1"/>
  <c r="I136" i="1" s="1"/>
  <c r="H137" i="1"/>
  <c r="I137" i="1" s="1"/>
  <c r="H138" i="1"/>
  <c r="H139" i="1"/>
  <c r="I139" i="1" s="1"/>
  <c r="H140" i="1"/>
  <c r="I140" i="1" s="1"/>
  <c r="H141" i="1"/>
  <c r="I141" i="1" s="1"/>
  <c r="H142" i="1"/>
  <c r="I142" i="1" s="1"/>
  <c r="H143" i="1"/>
  <c r="I143" i="1" s="1"/>
  <c r="H144" i="1"/>
  <c r="I144" i="1" s="1"/>
  <c r="H145" i="1"/>
  <c r="I145" i="1" s="1"/>
  <c r="H146" i="1"/>
  <c r="H147" i="1"/>
  <c r="I147" i="1" s="1"/>
  <c r="H148" i="1"/>
  <c r="I148" i="1" s="1"/>
  <c r="H149" i="1"/>
  <c r="I149" i="1" s="1"/>
  <c r="H150" i="1"/>
  <c r="I150" i="1" s="1"/>
  <c r="H151" i="1"/>
  <c r="I151" i="1" s="1"/>
  <c r="H152" i="1"/>
  <c r="I152" i="1" s="1"/>
  <c r="H153" i="1"/>
  <c r="I153" i="1" s="1"/>
  <c r="H154" i="1"/>
  <c r="H155" i="1"/>
  <c r="I155" i="1" s="1"/>
  <c r="H156" i="1"/>
  <c r="I156" i="1" s="1"/>
  <c r="H157" i="1"/>
  <c r="I157" i="1" s="1"/>
  <c r="H158" i="1"/>
  <c r="I158" i="1" s="1"/>
  <c r="H159" i="1"/>
  <c r="I159" i="1" s="1"/>
  <c r="H160" i="1"/>
  <c r="I160" i="1" s="1"/>
  <c r="H161" i="1"/>
  <c r="I161" i="1" s="1"/>
  <c r="H162" i="1"/>
  <c r="H163" i="1"/>
  <c r="I163" i="1" s="1"/>
  <c r="H164" i="1"/>
  <c r="I164" i="1" s="1"/>
  <c r="H165" i="1"/>
  <c r="I165" i="1" s="1"/>
  <c r="H166" i="1"/>
  <c r="I166" i="1" s="1"/>
  <c r="H167" i="1"/>
  <c r="I167" i="1" s="1"/>
  <c r="H168" i="1"/>
  <c r="I168" i="1" s="1"/>
  <c r="H169" i="1"/>
  <c r="I169" i="1" s="1"/>
  <c r="H170" i="1"/>
  <c r="H171" i="1"/>
  <c r="I171" i="1" s="1"/>
  <c r="H172" i="1"/>
  <c r="I172" i="1" s="1"/>
  <c r="H173" i="1"/>
  <c r="I173" i="1" s="1"/>
  <c r="H174" i="1"/>
  <c r="I174" i="1" s="1"/>
  <c r="H175" i="1"/>
  <c r="I175" i="1" s="1"/>
  <c r="H176" i="1"/>
  <c r="I176" i="1" s="1"/>
  <c r="H177" i="1"/>
  <c r="I177" i="1" s="1"/>
  <c r="H178" i="1"/>
  <c r="H179" i="1"/>
  <c r="I179" i="1" s="1"/>
  <c r="H180" i="1"/>
  <c r="I180" i="1" s="1"/>
  <c r="H181" i="1"/>
  <c r="I181" i="1" s="1"/>
  <c r="H182" i="1"/>
  <c r="I182" i="1" s="1"/>
  <c r="H183" i="1"/>
  <c r="I183" i="1" s="1"/>
  <c r="H184" i="1"/>
  <c r="I184" i="1" s="1"/>
  <c r="H185" i="1"/>
  <c r="I185" i="1" s="1"/>
  <c r="H186" i="1"/>
  <c r="H187" i="1"/>
  <c r="I187" i="1" s="1"/>
  <c r="H188" i="1"/>
  <c r="I188" i="1" s="1"/>
  <c r="H189" i="1"/>
  <c r="I189" i="1" s="1"/>
  <c r="H190" i="1"/>
  <c r="I190" i="1" s="1"/>
  <c r="H191" i="1"/>
  <c r="I191" i="1" s="1"/>
  <c r="H192" i="1"/>
  <c r="I192" i="1" s="1"/>
  <c r="H193" i="1"/>
  <c r="I193" i="1" s="1"/>
  <c r="H194" i="1"/>
  <c r="H195" i="1"/>
  <c r="I195" i="1" s="1"/>
  <c r="H196" i="1"/>
  <c r="I196" i="1" s="1"/>
  <c r="H197" i="1"/>
  <c r="I197" i="1" s="1"/>
  <c r="H198" i="1"/>
  <c r="I198" i="1" s="1"/>
  <c r="H199" i="1"/>
  <c r="I199" i="1" s="1"/>
  <c r="H200" i="1"/>
  <c r="I200" i="1" s="1"/>
  <c r="H201" i="1"/>
  <c r="I201" i="1" s="1"/>
  <c r="H202" i="1"/>
  <c r="H203" i="1"/>
  <c r="I203" i="1" s="1"/>
  <c r="H204" i="1"/>
  <c r="I204" i="1" s="1"/>
  <c r="H205" i="1"/>
  <c r="I205" i="1" s="1"/>
  <c r="H206" i="1"/>
  <c r="I206" i="1" s="1"/>
  <c r="H207" i="1"/>
  <c r="I207" i="1" s="1"/>
  <c r="H208" i="1"/>
  <c r="I208" i="1" s="1"/>
  <c r="H209" i="1"/>
  <c r="I209" i="1" s="1"/>
  <c r="H210" i="1"/>
  <c r="H211" i="1"/>
  <c r="I211" i="1" s="1"/>
  <c r="H212" i="1"/>
  <c r="I212" i="1" s="1"/>
  <c r="H213" i="1"/>
  <c r="I213" i="1" s="1"/>
  <c r="H214" i="1"/>
  <c r="I214" i="1" s="1"/>
  <c r="H215" i="1"/>
  <c r="I215" i="1" s="1"/>
  <c r="H216" i="1"/>
  <c r="I216" i="1" s="1"/>
  <c r="H217" i="1"/>
  <c r="I217" i="1" s="1"/>
  <c r="H218" i="1"/>
  <c r="H219" i="1"/>
  <c r="I219" i="1" s="1"/>
  <c r="H220" i="1"/>
  <c r="I220" i="1" s="1"/>
  <c r="H221" i="1"/>
  <c r="I221" i="1" s="1"/>
  <c r="H222" i="1"/>
  <c r="I222" i="1" s="1"/>
  <c r="H223" i="1"/>
  <c r="I223" i="1" s="1"/>
  <c r="H224" i="1"/>
  <c r="I224" i="1" s="1"/>
  <c r="H225" i="1"/>
  <c r="I225" i="1" s="1"/>
  <c r="H226" i="1"/>
  <c r="H227" i="1"/>
  <c r="I227" i="1" s="1"/>
  <c r="H228" i="1"/>
  <c r="I228" i="1" s="1"/>
  <c r="H229" i="1"/>
  <c r="I229" i="1" s="1"/>
  <c r="H230" i="1"/>
  <c r="I230" i="1" s="1"/>
  <c r="H231" i="1"/>
  <c r="I231" i="1" s="1"/>
  <c r="H232" i="1"/>
  <c r="I232" i="1" s="1"/>
  <c r="H233" i="1"/>
  <c r="I233" i="1" s="1"/>
  <c r="H234" i="1"/>
  <c r="H235" i="1"/>
  <c r="I235" i="1" s="1"/>
  <c r="H236" i="1"/>
  <c r="I236" i="1" s="1"/>
  <c r="H237" i="1"/>
  <c r="I237" i="1" s="1"/>
  <c r="H238" i="1"/>
  <c r="I238" i="1" s="1"/>
  <c r="H239" i="1"/>
  <c r="I239" i="1" s="1"/>
  <c r="H240" i="1"/>
  <c r="I240" i="1" s="1"/>
  <c r="H241" i="1"/>
  <c r="I241" i="1" s="1"/>
  <c r="H242" i="1"/>
  <c r="H243" i="1"/>
  <c r="I243" i="1" s="1"/>
  <c r="H244" i="1"/>
  <c r="I244" i="1" s="1"/>
  <c r="H245" i="1"/>
  <c r="I245" i="1" s="1"/>
  <c r="H246" i="1"/>
  <c r="I246" i="1" s="1"/>
  <c r="H247" i="1"/>
  <c r="I247" i="1" s="1"/>
  <c r="H248" i="1"/>
  <c r="I248" i="1" s="1"/>
  <c r="H249" i="1"/>
  <c r="I249" i="1" s="1"/>
  <c r="H250" i="1"/>
  <c r="H251" i="1"/>
  <c r="I251" i="1" s="1"/>
  <c r="H252" i="1"/>
  <c r="I252" i="1" s="1"/>
  <c r="H253" i="1"/>
  <c r="I253" i="1" s="1"/>
  <c r="H254" i="1"/>
  <c r="I254" i="1" s="1"/>
  <c r="H255" i="1"/>
  <c r="I255" i="1" s="1"/>
  <c r="H256" i="1"/>
  <c r="I256" i="1" s="1"/>
  <c r="H257" i="1"/>
  <c r="I257" i="1" s="1"/>
  <c r="H258" i="1"/>
  <c r="H259" i="1"/>
  <c r="I259" i="1" s="1"/>
  <c r="H260" i="1"/>
  <c r="I260" i="1" s="1"/>
  <c r="H261" i="1"/>
  <c r="I261" i="1" s="1"/>
  <c r="H262" i="1"/>
  <c r="I262" i="1" s="1"/>
  <c r="H263" i="1"/>
  <c r="I263" i="1" s="1"/>
  <c r="H264" i="1"/>
  <c r="I264" i="1" s="1"/>
  <c r="H265" i="1"/>
  <c r="I265" i="1" s="1"/>
  <c r="H266" i="1"/>
  <c r="H267" i="1"/>
  <c r="I267" i="1" s="1"/>
  <c r="H268" i="1"/>
  <c r="I268" i="1" s="1"/>
  <c r="H269" i="1"/>
  <c r="I269" i="1" s="1"/>
  <c r="H270" i="1"/>
  <c r="I270" i="1" s="1"/>
  <c r="H271" i="1"/>
  <c r="I271" i="1" s="1"/>
  <c r="H272" i="1"/>
  <c r="I272" i="1" s="1"/>
  <c r="H273" i="1"/>
  <c r="I273" i="1" s="1"/>
  <c r="H274" i="1"/>
  <c r="H275" i="1"/>
  <c r="I275" i="1" s="1"/>
  <c r="H276" i="1"/>
  <c r="I276" i="1" s="1"/>
  <c r="H277" i="1"/>
  <c r="I277" i="1" s="1"/>
  <c r="H278" i="1"/>
  <c r="I278" i="1" s="1"/>
  <c r="H279" i="1"/>
  <c r="I279" i="1" s="1"/>
  <c r="H280" i="1"/>
  <c r="I280" i="1" s="1"/>
  <c r="H281" i="1"/>
  <c r="I281" i="1" s="1"/>
  <c r="H282" i="1"/>
  <c r="H283" i="1"/>
  <c r="I283" i="1" s="1"/>
  <c r="H284" i="1"/>
  <c r="I284" i="1" s="1"/>
  <c r="H285" i="1"/>
  <c r="I285" i="1" s="1"/>
  <c r="H286" i="1"/>
  <c r="I286" i="1" s="1"/>
  <c r="H287" i="1"/>
  <c r="I287" i="1" s="1"/>
  <c r="H288" i="1"/>
  <c r="I288" i="1" s="1"/>
  <c r="H289" i="1"/>
  <c r="I289" i="1" s="1"/>
  <c r="H290" i="1"/>
  <c r="H291" i="1"/>
  <c r="I291" i="1" s="1"/>
  <c r="H292" i="1"/>
  <c r="I292" i="1" s="1"/>
  <c r="H293" i="1"/>
  <c r="I293" i="1" s="1"/>
  <c r="H294" i="1"/>
  <c r="I294" i="1" s="1"/>
  <c r="H295" i="1"/>
  <c r="I295" i="1" s="1"/>
  <c r="H296" i="1"/>
  <c r="I296" i="1" s="1"/>
  <c r="H297" i="1"/>
  <c r="I297" i="1" s="1"/>
  <c r="H298" i="1"/>
  <c r="H299" i="1"/>
  <c r="I299" i="1" s="1"/>
  <c r="H300" i="1"/>
  <c r="I300" i="1" s="1"/>
  <c r="H301" i="1"/>
  <c r="I301" i="1" s="1"/>
  <c r="H302" i="1"/>
  <c r="I302" i="1" s="1"/>
  <c r="H303" i="1"/>
  <c r="I303" i="1" s="1"/>
  <c r="H304" i="1"/>
  <c r="I304" i="1" s="1"/>
  <c r="H305" i="1"/>
  <c r="I305" i="1" s="1"/>
  <c r="H306" i="1"/>
  <c r="H307" i="1"/>
  <c r="I307" i="1" s="1"/>
  <c r="H308" i="1"/>
  <c r="I308" i="1" s="1"/>
  <c r="H309" i="1"/>
  <c r="I309" i="1" s="1"/>
  <c r="H310" i="1"/>
  <c r="I310" i="1" s="1"/>
  <c r="D6" i="4" a="1"/>
  <c r="D6" i="4" s="1"/>
  <c r="E6" i="4" s="1"/>
  <c r="F6" i="4" s="1"/>
  <c r="G14" i="2"/>
  <c r="F12" i="2"/>
  <c r="F11" i="2"/>
  <c r="E12" i="2"/>
  <c r="E11" i="2"/>
  <c r="F8" i="2"/>
  <c r="F7" i="2"/>
  <c r="E8" i="2"/>
  <c r="E7" i="2"/>
  <c r="F6" i="2"/>
  <c r="E6" i="2"/>
  <c r="F5" i="2"/>
  <c r="E5" i="2"/>
  <c r="G14" i="11" l="1"/>
  <c r="G15" i="11" s="1"/>
  <c r="F14" i="11"/>
  <c r="F15" i="11" s="1"/>
  <c r="E8" i="4"/>
  <c r="F8" i="4" s="1"/>
  <c r="E7" i="4"/>
  <c r="F7" i="4" s="1"/>
  <c r="G8" i="4"/>
  <c r="G7" i="4"/>
  <c r="E10" i="4"/>
  <c r="F10" i="4" s="1"/>
  <c r="E9" i="4"/>
  <c r="F9" i="4" s="1"/>
  <c r="G6" i="4"/>
  <c r="G11" i="4"/>
  <c r="G10" i="4"/>
  <c r="E11" i="4"/>
  <c r="F11" i="4" s="1"/>
  <c r="G9" i="4"/>
  <c r="E9" i="2"/>
  <c r="F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29031E-08D9-4C5F-85A1-61C0A152154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F60EA29-75E2-4745-AE79-6A139F3468EC}"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<sst xmlns="http://schemas.openxmlformats.org/spreadsheetml/2006/main" count="2897" uniqueCount="93">
  <si>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</si>
  <si>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</si>
  <si>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</si>
  <si>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</si>
  <si>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</si>
  <si>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</si>
  <si>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</si>
  <si>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</si>
  <si>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</si>
  <si>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</si>
  <si>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</si>
  <si>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</si>
  <si>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</si>
  <si>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</si>
  <si>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</si>
  <si>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</si>
  <si>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</si>
  <si>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</si>
  <si>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</si>
  <si>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</si>
  <si>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</si>
  <si>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</si>
  <si>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</si>
  <si>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</si>
  <si>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</si>
  <si>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</si>
  <si>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</si>
  <si>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</si>
  <si>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</si>
  <si>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</si>
  <si>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</si>
  <si>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</si>
  <si>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</si>
  <si>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</si>
  <si>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</si>
  <si>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</si>
  <si>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</si>
  <si>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</si>
  <si>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</si>
  <si>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</si>
  <si>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</si>
  <si>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</si>
  <si>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</si>
  <si>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</si>
  <si>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</si>
  <si>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</si>
  <si>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</si>
  <si>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</si>
  <si>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</si>
  <si>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</si>
  <si>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</si>
  <si>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</si>
  <si>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</si>
  <si>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</si>
  <si>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</si>
  <si>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r>
      <t xml:space="preserve">1 </t>
    </r>
    <r>
      <rPr>
        <sz val="28"/>
        <color theme="1"/>
        <rFont val="Calibri"/>
        <family val="2"/>
        <scheme val="minor"/>
      </rPr>
      <t>Quick Statistics</t>
    </r>
  </si>
  <si>
    <t>Average</t>
  </si>
  <si>
    <t>Median</t>
  </si>
  <si>
    <t>Min</t>
  </si>
  <si>
    <t>Max</t>
  </si>
  <si>
    <t>Range</t>
  </si>
  <si>
    <t>First Q</t>
  </si>
  <si>
    <t>Third Q</t>
  </si>
  <si>
    <t>Distinct count of products</t>
  </si>
  <si>
    <r>
      <t xml:space="preserve">2 </t>
    </r>
    <r>
      <rPr>
        <sz val="28"/>
        <color theme="1"/>
        <rFont val="Calibri"/>
        <family val="2"/>
        <scheme val="minor"/>
      </rPr>
      <t>Exploratory Data Analysis (EDA) with CF</t>
    </r>
  </si>
  <si>
    <r>
      <t xml:space="preserve">3  </t>
    </r>
    <r>
      <rPr>
        <sz val="28"/>
        <color theme="1"/>
        <rFont val="Calibri"/>
        <family val="2"/>
        <scheme val="minor"/>
      </rPr>
      <t>Sales by country (with formulas)</t>
    </r>
  </si>
  <si>
    <t>Country</t>
  </si>
  <si>
    <r>
      <t xml:space="preserve">4  </t>
    </r>
    <r>
      <rPr>
        <sz val="28"/>
        <color theme="1"/>
        <rFont val="Calibri"/>
        <family val="2"/>
        <scheme val="minor"/>
      </rPr>
      <t>Sales by country (with pivots)</t>
    </r>
  </si>
  <si>
    <t>Row Labels</t>
  </si>
  <si>
    <t>Grand Total</t>
  </si>
  <si>
    <t>Sum of Amount</t>
  </si>
  <si>
    <t>Sum of Units</t>
  </si>
  <si>
    <t xml:space="preserve"> </t>
  </si>
  <si>
    <r>
      <t xml:space="preserve">5  </t>
    </r>
    <r>
      <rPr>
        <sz val="28"/>
        <color theme="1"/>
        <rFont val="Calibri"/>
        <family val="2"/>
        <scheme val="minor"/>
      </rPr>
      <t>Top 5 products by $ per unit</t>
    </r>
  </si>
  <si>
    <t>Sales per unit</t>
  </si>
  <si>
    <r>
      <t xml:space="preserve">6  </t>
    </r>
    <r>
      <rPr>
        <sz val="28"/>
        <color theme="1"/>
        <rFont val="Calibri"/>
        <family val="2"/>
        <scheme val="minor"/>
      </rPr>
      <t>Are there any anamolies in the data?</t>
    </r>
  </si>
  <si>
    <r>
      <t xml:space="preserve">7  </t>
    </r>
    <r>
      <rPr>
        <sz val="28"/>
        <color theme="1"/>
        <rFont val="Calibri"/>
        <family val="2"/>
        <scheme val="minor"/>
      </rPr>
      <t>Best Sales person by country</t>
    </r>
  </si>
  <si>
    <r>
      <t xml:space="preserve">8  </t>
    </r>
    <r>
      <rPr>
        <sz val="28"/>
        <color theme="1"/>
        <rFont val="Calibri"/>
        <family val="2"/>
        <scheme val="minor"/>
      </rPr>
      <t>Profits by product (using products table)</t>
    </r>
  </si>
  <si>
    <t>Cost</t>
  </si>
  <si>
    <t>Total Profit</t>
  </si>
  <si>
    <r>
      <t xml:space="preserve">9  </t>
    </r>
    <r>
      <rPr>
        <sz val="28"/>
        <color theme="1"/>
        <rFont val="Calibri"/>
        <family val="2"/>
        <scheme val="minor"/>
      </rPr>
      <t>Dynamic country-level Sales Report</t>
    </r>
  </si>
  <si>
    <t>Countries</t>
  </si>
  <si>
    <t>Pick a country</t>
  </si>
  <si>
    <t>Quick Summary</t>
  </si>
  <si>
    <t>Number of transactions</t>
  </si>
  <si>
    <t>Total</t>
  </si>
  <si>
    <t>Sales</t>
  </si>
  <si>
    <t>Profit</t>
  </si>
  <si>
    <t>Quantity</t>
  </si>
  <si>
    <t>By Sales Person</t>
  </si>
  <si>
    <r>
      <t xml:space="preserve">10  </t>
    </r>
    <r>
      <rPr>
        <sz val="28"/>
        <color theme="1"/>
        <rFont val="Calibri"/>
        <family val="2"/>
        <scheme val="minor"/>
      </rPr>
      <t>Which products to discontinue?</t>
    </r>
  </si>
  <si>
    <t>Profit%</t>
  </si>
  <si>
    <r>
      <t xml:space="preserve"> </t>
    </r>
    <r>
      <rPr>
        <b/>
        <sz val="11"/>
        <color theme="1"/>
        <rFont val="Calibri"/>
        <family val="2"/>
        <scheme val="minor"/>
      </rPr>
      <t xml:space="preserve"> Beginner Excel Data Analysis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</si>
</sst>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_);[Red]\(&quot;$&quot;#,##0\)"/>
    <numFmt numFmtId="165" formatCode="&quot;$&quot;#,##0.00_);[Red]\(&quot;$&quot;#,##0.00\)"/>
    <numFmt numFmtId="166" formatCode="_-[$$-409]* #,##0_ ;_-[$$-409]* \-#,##0\ ;_-[$$-409]* &quot;-&quot;??_ ;_-@_ "/>
    <numFmt numFmtId="167" formatCode="[$$-409]#,##0"/>
    <numFmt numFmtId="168" formatCode="\$#,##0.00;\(\$#,##0.00\);\$#,##0.00"/>
    <numFmt numFmtId="169" formatCode="\$#,##0;\(\$#,##0\);\$#,##0"/>
    <numFmt numFmtId="170" formatCode="[$$-409]#,##0_ ;\-[$$-409]#,##0\ "/>
    <numFmt numFmtId="171" formatCode="0.0%;\-0.0%;0.0%"/>
  </numFmts>
  <fonts count="8" x14ac:knownFonts="1">
    <font>
      <sz val="11"/>
      <color theme="1"/>
      <name val="Calibri"/>
      <family val="2"/>
      <scheme val="minor"/>
    </font>
    <font>
      <b/>
      <sz val="11"/>
      <color theme="1"/>
      <name val="Calibri"/>
      <family val="2"/>
      <scheme val="minor"/>
    </font>
    <font>
      <sz val="28"/>
      <color theme="1"/>
      <name val="Calibri"/>
      <family val="2"/>
      <scheme val="minor"/>
    </font>
    <font>
      <b/>
      <sz val="28"/>
      <color theme="1"/>
      <name val="Calibri"/>
      <family val="2"/>
      <scheme val="minor"/>
    </font>
    <font>
      <sz val="11"/>
      <color rgb="FFC00000"/>
      <name val="Calibri"/>
      <family val="2"/>
      <scheme val="minor"/>
    </font>
    <font>
      <sz val="11"/>
      <color theme="5" tint="0.79998168889431442"/>
      <name val="Calibri"/>
      <family val="2"/>
      <scheme val="minor"/>
    </font>
    <font>
      <sz val="11"/>
      <color theme="2" tint="-0.499984740745262"/>
      <name val="Calibri"/>
      <family val="2"/>
      <scheme val="minor"/>
    </font>
    <font>
      <b/>
      <sz val="12"/>
      <color theme="1"/>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theme="7" tint="0.79998168889431442"/>
        <bgColor indexed="64"/>
      </patternFill>
    </fill>
  </fills>
  <borders count="6">
    <border>
      <left/>
      <right/>
      <top/>
      <bottom/>
      <diagonal/>
    </border>
    <border>
      <left/>
      <right/>
      <top style="dotted">
        <color theme="0" tint="-0.24994659260841701"/>
      </top>
      <bottom style="dotted">
        <color theme="0" tint="-0.24994659260841701"/>
      </bottom>
      <diagonal/>
    </border>
    <border>
      <left/>
      <right/>
      <top style="thin">
        <color indexed="64"/>
      </top>
      <bottom style="thin">
        <color indexed="64"/>
      </bottom>
      <diagonal/>
    </border>
    <border>
      <left/>
      <right/>
      <top/>
      <bottom style="thin">
        <color indexed="64"/>
      </bottom>
      <diagonal/>
    </border>
    <border>
      <left/>
      <right/>
      <top style="thin">
        <color indexed="64"/>
      </top>
      <bottom style="medium">
        <color indexed="64"/>
      </bottom>
      <diagonal/>
    </border>
    <border>
      <left/>
      <right/>
      <top/>
      <bottom style="medium">
        <color indexed="64"/>
      </bottom>
      <diagonal/>
    </border>
  </borders>
  <cellStyleXfs count="1">
    <xf numFmtId="0" fontId="0" fillId="0" borderId="0"/>
  </cellStyleXfs>
  <cellXfs count="44">
    <xf numFmtId="0" fontId="0" fillId="0" borderId="0" xfId="0"/>
    <xf numFmtId="0" fontId="0" fillId="2" borderId="0" xfId="0" applyFill="1"/>
    <xf numFmtId="164"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165" fontId="0" fillId="0" borderId="0" xfId="0" applyNumberFormat="1"/>
    <xf numFmtId="0" fontId="2" fillId="3" borderId="0" xfId="0" applyFont="1" applyFill="1"/>
    <xf numFmtId="0" fontId="2" fillId="4" borderId="0" xfId="0" applyFont="1" applyFill="1"/>
    <xf numFmtId="0" fontId="0" fillId="4" borderId="0" xfId="0" applyFill="1"/>
    <xf numFmtId="0" fontId="1" fillId="0" borderId="0" xfId="0" applyFont="1"/>
    <xf numFmtId="0" fontId="4" fillId="0" borderId="0" xfId="0" applyFont="1"/>
    <xf numFmtId="166" fontId="0" fillId="0" borderId="0" xfId="0" applyNumberFormat="1"/>
    <xf numFmtId="0" fontId="0" fillId="0" borderId="2" xfId="0" applyBorder="1"/>
    <xf numFmtId="0" fontId="1" fillId="6" borderId="2" xfId="0" applyFont="1" applyFill="1" applyBorder="1" applyAlignment="1">
      <alignment horizontal="center"/>
    </xf>
    <xf numFmtId="166" fontId="0" fillId="0" borderId="2" xfId="0" applyNumberFormat="1" applyBorder="1" applyAlignment="1">
      <alignment horizontal="right"/>
    </xf>
    <xf numFmtId="166" fontId="5" fillId="0" borderId="0" xfId="0" applyNumberFormat="1" applyFont="1"/>
    <xf numFmtId="3" fontId="6" fillId="0" borderId="2" xfId="0" applyNumberFormat="1" applyFont="1" applyBorder="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68" fontId="0" fillId="0" borderId="0" xfId="0" applyNumberFormat="1"/>
    <xf numFmtId="0" fontId="0" fillId="0" borderId="0" xfId="0" applyAlignment="1">
      <alignment horizontal="left" indent="1"/>
    </xf>
    <xf numFmtId="169" fontId="0" fillId="0" borderId="0" xfId="0" applyNumberFormat="1"/>
    <xf numFmtId="0" fontId="1" fillId="7" borderId="0" xfId="0" applyFont="1" applyFill="1"/>
    <xf numFmtId="0" fontId="1" fillId="0" borderId="0" xfId="0" applyFont="1" applyFill="1"/>
    <xf numFmtId="0" fontId="0" fillId="0" borderId="0" xfId="0" applyAlignment="1">
      <alignment horizontal="center"/>
    </xf>
    <xf numFmtId="0" fontId="0" fillId="9" borderId="0" xfId="0" applyNumberFormat="1" applyFill="1"/>
    <xf numFmtId="0" fontId="1" fillId="9" borderId="3" xfId="0" applyFont="1" applyFill="1" applyBorder="1"/>
    <xf numFmtId="0" fontId="1" fillId="9" borderId="3" xfId="0" applyFont="1" applyFill="1" applyBorder="1" applyAlignment="1">
      <alignment horizontal="right"/>
    </xf>
    <xf numFmtId="170" fontId="0" fillId="0" borderId="2" xfId="0" applyNumberFormat="1" applyBorder="1"/>
    <xf numFmtId="1" fontId="0" fillId="0" borderId="2" xfId="0" applyNumberFormat="1" applyBorder="1"/>
    <xf numFmtId="171" fontId="0" fillId="0" borderId="0" xfId="0" applyNumberFormat="1"/>
    <xf numFmtId="0" fontId="0" fillId="5" borderId="0" xfId="0" applyFill="1"/>
    <xf numFmtId="0" fontId="3" fillId="3" borderId="0" xfId="0" applyFont="1" applyFill="1" applyAlignment="1">
      <alignment horizontal="left"/>
    </xf>
    <xf numFmtId="0" fontId="1" fillId="0" borderId="0" xfId="0" applyFont="1"/>
    <xf numFmtId="0" fontId="0" fillId="0" borderId="2" xfId="0" applyBorder="1"/>
    <xf numFmtId="0" fontId="1" fillId="8" borderId="4" xfId="0" applyFont="1" applyFill="1" applyBorder="1"/>
    <xf numFmtId="0" fontId="7" fillId="0" borderId="0" xfId="0" applyFont="1"/>
    <xf numFmtId="0" fontId="1" fillId="8" borderId="5" xfId="0" applyFont="1" applyFill="1" applyBorder="1"/>
  </cellXfs>
  <cellStyles count="1">
    <cellStyle name="Normal" xfId="0" builtinId="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7" formatCode="[$$-409]#,##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'6'!$T$7</c:f>
              <c:strCache>
                <c:ptCount val="1"/>
                <c:pt idx="0">
                  <c:v>Units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'6'!$S$8:$S$307</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'6'!$T$8:$T$307</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3AFA-4C37-A193-98379B264349}"/>
            </c:ext>
          </c:extLst>
        </c:ser>
        <c:dLbls>
          <c:showLegendKey val="0"/>
          <c:showVal val="0"/>
          <c:showCatName val="0"/>
          <c:showSerName val="0"/>
          <c:showPercent val="0"/>
          <c:showBubbleSize val="0"/>
        </c:dLbls>
        <c:axId val="1429724191"/>
        <c:axId val="1429728351"/>
      </c:scatterChart>
      <c:valAx>
        <c:axId val="1429724191"/>
        <c:scaling>
          <c:orientation val="minMax"/>
        </c:scaling>
        <c:delete val="0"/>
        <c:axPos val="b"/>
        <c:majorGridlines>
          <c:spPr>
            <a:ln w="9525" cap="flat" cmpd="sng" algn="ctr">
              <a:solidFill>
                <a:schemeClr val="lt1">
                  <a:lumMod val="95000"/>
                  <a:alpha val="10000"/>
                </a:schemeClr>
              </a:solidFill>
              <a:round/>
            </a:ln>
            <a:effectLst/>
          </c:spPr>
        </c:majorGridlines>
        <c:numFmt formatCode="&quot;$&quot;#,##0_);[Red]\(&quot;$&quot;#,##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29728351"/>
        <c:crosses val="autoZero"/>
        <c:crossBetween val="midCat"/>
      </c:valAx>
      <c:valAx>
        <c:axId val="1429728351"/>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29724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40EC6907-A90F-47A3-819E-89F3B0661F2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plotArea>
      <cx:plotAreaRegion>
        <cx:series layoutId="boxWhisker" uniqueId="{5DB6D0D5-5FEA-4F84-A609-A0DEF452EA3D}">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0</xdr:row>
      <xdr:rowOff>94655</xdr:rowOff>
    </xdr:from>
    <xdr:to>
      <xdr:col>2</xdr:col>
      <xdr:colOff>1143000</xdr:colOff>
      <xdr:row>7</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12</xdr:col>
      <xdr:colOff>288637</xdr:colOff>
      <xdr:row>11</xdr:row>
      <xdr:rowOff>72205</xdr:rowOff>
    </xdr:from>
    <xdr:ext cx="184730" cy="937629"/>
    <xdr:sp macro="" textlink="">
      <xdr:nvSpPr>
        <xdr:cNvPr id="3" name="Rectangle 2">
          <a:extLst>
            <a:ext uri="{FF2B5EF4-FFF2-40B4-BE49-F238E27FC236}">
              <a16:creationId xmlns:a16="http://schemas.microsoft.com/office/drawing/2014/main" id="{A776EAC6-3EC1-4D11-A2FE-304DD3F67C9A}"/>
            </a:ext>
          </a:extLst>
        </xdr:cNvPr>
        <xdr:cNvSpPr/>
      </xdr:nvSpPr>
      <xdr:spPr>
        <a:xfrm>
          <a:off x="6994237" y="2083885"/>
          <a:ext cx="184730" cy="937629"/>
        </a:xfrm>
        <a:prstGeom prst="rect">
          <a:avLst/>
        </a:prstGeom>
        <a:noFill/>
      </xdr:spPr>
      <xdr:txBody>
        <a:bodyPr wrap="none" lIns="91440" tIns="45720" rIns="91440" bIns="45720">
          <a:spAutoFit/>
        </a:bodyPr>
        <a:lstStyle/>
        <a:p>
          <a:pPr algn="ctr"/>
          <a:endParaRPr lang="en-US" sz="5400" b="1" cap="none" spc="0" baseline="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7</xdr:col>
      <xdr:colOff>335280</xdr:colOff>
      <xdr:row>4</xdr:row>
      <xdr:rowOff>15241</xdr:rowOff>
    </xdr:from>
    <xdr:to>
      <xdr:col>11</xdr:col>
      <xdr:colOff>198120</xdr:colOff>
      <xdr:row>14</xdr:row>
      <xdr:rowOff>106681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3356803D-12E2-483A-A715-2521A5AFE3E6}"/>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495800" y="1028701"/>
              <a:ext cx="2301240" cy="1920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76200</xdr:colOff>
      <xdr:row>3</xdr:row>
      <xdr:rowOff>0</xdr:rowOff>
    </xdr:from>
    <xdr:to>
      <xdr:col>6</xdr:col>
      <xdr:colOff>266700</xdr:colOff>
      <xdr:row>13</xdr:row>
      <xdr:rowOff>83820</xdr:rowOff>
    </xdr:to>
    <xdr:graphicFrame macro="">
      <xdr:nvGraphicFramePr>
        <xdr:cNvPr id="2" name="Chart 1">
          <a:extLst>
            <a:ext uri="{FF2B5EF4-FFF2-40B4-BE49-F238E27FC236}">
              <a16:creationId xmlns:a16="http://schemas.microsoft.com/office/drawing/2014/main" id="{5D5FA1B3-DEF2-42CF-B7C2-4F4BAC7F74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502920</xdr:colOff>
      <xdr:row>2</xdr:row>
      <xdr:rowOff>83820</xdr:rowOff>
    </xdr:from>
    <xdr:to>
      <xdr:col>13</xdr:col>
      <xdr:colOff>518160</xdr:colOff>
      <xdr:row>13</xdr:row>
      <xdr:rowOff>175260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D9D2A55-8F17-4B9E-B821-A275761E14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373880" y="731520"/>
              <a:ext cx="3672840" cy="21031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358140</xdr:colOff>
      <xdr:row>14</xdr:row>
      <xdr:rowOff>0</xdr:rowOff>
    </xdr:from>
    <xdr:to>
      <xdr:col>11</xdr:col>
      <xdr:colOff>358140</xdr:colOff>
      <xdr:row>26</xdr:row>
      <xdr:rowOff>15240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BF3D59B-EA33-4C91-A0E7-EA702507F8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790700" y="2842260"/>
              <a:ext cx="4876800" cy="2209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297180</xdr:colOff>
      <xdr:row>5</xdr:row>
      <xdr:rowOff>129540</xdr:rowOff>
    </xdr:from>
    <xdr:to>
      <xdr:col>9</xdr:col>
      <xdr:colOff>297180</xdr:colOff>
      <xdr:row>19</xdr:row>
      <xdr:rowOff>36195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5D9D73C5-C45E-43EB-A7F0-AE900C28ED3B}"/>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632960" y="1325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129540</xdr:colOff>
      <xdr:row>8</xdr:row>
      <xdr:rowOff>160020</xdr:rowOff>
    </xdr:from>
    <xdr:to>
      <xdr:col>13</xdr:col>
      <xdr:colOff>388620</xdr:colOff>
      <xdr:row>10</xdr:row>
      <xdr:rowOff>53340</xdr:rowOff>
    </xdr:to>
    <xdr:pic>
      <xdr:nvPicPr>
        <xdr:cNvPr id="6" name="Graphic 5" descr="Checkbox Checked with solid fill">
          <a:extLst>
            <a:ext uri="{FF2B5EF4-FFF2-40B4-BE49-F238E27FC236}">
              <a16:creationId xmlns:a16="http://schemas.microsoft.com/office/drawing/2014/main" id="{0EC2B9BB-2789-454A-B5BC-32F2625F41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12480" y="1927860"/>
          <a:ext cx="259080" cy="259080"/>
        </a:xfrm>
        <a:prstGeom prst="rect">
          <a:avLst/>
        </a:prstGeom>
      </xdr:spPr>
    </xdr:pic>
    <xdr:clientData/>
  </xdr:twoCellAnchor>
  <xdr:twoCellAnchor editAs="oneCell">
    <xdr:from>
      <xdr:col>13</xdr:col>
      <xdr:colOff>365760</xdr:colOff>
      <xdr:row>9</xdr:row>
      <xdr:rowOff>15240</xdr:rowOff>
    </xdr:from>
    <xdr:to>
      <xdr:col>13</xdr:col>
      <xdr:colOff>556260</xdr:colOff>
      <xdr:row>10</xdr:row>
      <xdr:rowOff>22860</xdr:rowOff>
    </xdr:to>
    <xdr:pic>
      <xdr:nvPicPr>
        <xdr:cNvPr id="8" name="Graphic 7" descr="Close with solid fill">
          <a:extLst>
            <a:ext uri="{FF2B5EF4-FFF2-40B4-BE49-F238E27FC236}">
              <a16:creationId xmlns:a16="http://schemas.microsoft.com/office/drawing/2014/main" id="{2CADCEBA-456B-45B2-BA36-C71B673E168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648700" y="1965960"/>
          <a:ext cx="190500" cy="190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464820</xdr:colOff>
      <xdr:row>6</xdr:row>
      <xdr:rowOff>30480</xdr:rowOff>
    </xdr:from>
    <xdr:to>
      <xdr:col>13</xdr:col>
      <xdr:colOff>464820</xdr:colOff>
      <xdr:row>19</xdr:row>
      <xdr:rowOff>120015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44646796-4C1D-462F-9074-1E01A535907F}"/>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7589520" y="1409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J George" refreshedDate="44581.560948032406" createdVersion="7" refreshedVersion="7" minRefreshableVersion="3" recordCount="300" xr:uid="{A75396B5-8410-4CAE-ADCA-60CA85EF60C4}">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681488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J George" refreshedDate="44582.518603472221" backgroundQuery="1" createdVersion="7" refreshedVersion="7" minRefreshableVersion="3" recordCount="0" supportSubquery="1" supportAdvancedDrill="1" xr:uid="{897047A7-267F-48AD-93D1-2E320367DE9F}">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J George" refreshedDate="44582.521730902779" backgroundQuery="1" createdVersion="7" refreshedVersion="7" minRefreshableVersion="3" recordCount="0" supportSubquery="1" supportAdvancedDrill="1" xr:uid="{29FB2E2E-01D2-46A8-A83B-C66F600FAA25}">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J George" refreshedDate="44582.675555902781" backgroundQuery="1" createdVersion="7" refreshedVersion="7" minRefreshableVersion="3" recordCount="0" supportSubquery="1" supportAdvancedDrill="1" xr:uid="{A901BFA0-21AD-434C-BDC1-8E100639971D}">
  <cacheSource type="external" connectionId="1"/>
  <cacheFields count="6">
    <cacheField name="[data].[Product].[Product]" caption="Product" numFmtId="0" hierarchy="2" level="1">
      <sharedItems count="18">
        <s v="70% Dark Bite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caption="Profit%"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caption="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J George" refreshedDate="44582.521505439814" backgroundQuery="1" createdVersion="3" refreshedVersion="7" minRefreshableVersion="3" recordCount="0" supportSubquery="1" supportAdvancedDrill="1" xr:uid="{051C7BD6-0927-43FF-AADD-E8CF80AA2964}">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8652118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9AB7D8-A8F0-4CC7-88E5-0D423143C881}"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5:F11" firstHeaderRow="0" firstDataRow="1" firstDataCol="1"/>
  <pivotFields count="5">
    <pivotField showAll="0">
      <items count="11">
        <item h="1" x="7"/>
        <item x="1"/>
        <item h="1" x="3"/>
        <item x="5"/>
        <item x="4"/>
        <item x="6"/>
        <item h="1" x="8"/>
        <item x="2"/>
        <item h="1"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2"/>
    </i>
    <i>
      <x v="3"/>
    </i>
    <i>
      <x v="5"/>
    </i>
    <i>
      <x v="1"/>
    </i>
    <i>
      <x/>
    </i>
    <i>
      <x v="4"/>
    </i>
  </rowItems>
  <colFields count="1">
    <field x="-2"/>
  </colFields>
  <colItems count="3">
    <i>
      <x/>
    </i>
    <i i="1">
      <x v="1"/>
    </i>
    <i i="2">
      <x v="2"/>
    </i>
  </colItems>
  <dataFields count="3">
    <dataField name="Sum of Amount" fld="3" baseField="0" baseItem="0" numFmtId="167"/>
    <dataField name=" " fld="3" baseField="0" baseItem="0"/>
    <dataField name="Sum of Units" fld="4" baseField="0" baseItem="0"/>
  </dataFields>
  <formats count="1">
    <format dxfId="6">
      <pivotArea outline="0" collapsedLevelsAreSubtotals="1" fieldPosition="0">
        <references count="1">
          <reference field="4294967294" count="1" selected="0">
            <x v="0"/>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4AC2DF-1434-46C6-8481-3CC5E921656E}"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5:D11" firstHeaderRow="1" firstDataRow="1" firstDataCol="1"/>
  <pivotFields count="2">
    <pivotField axis="axisRow" allDrilled="1" subtotalTop="0" showAll="0" measureFilter="1"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E8A5AF-FFF2-4978-9683-3ACA4493EF1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D19"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1CC8FB-C0FD-4B2A-9B07-0F70F8A93B53}"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6:L19"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8F84DF-1A01-4641-8091-39AE93DBEFBC}"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5:D28" firstHeaderRow="1" firstDataRow="1" firstDataCol="1"/>
  <pivotFields count="3">
    <pivotField axis="axisRow" allDrilled="1" subtotalTop="0" showAll="0" defaultSubtotal="0" defaultAttributeDrillState="1">
      <items count="22">
        <item x="0"/>
        <item x="1"/>
        <item x="2"/>
        <item x="3"/>
        <item x="4"/>
        <item x="5"/>
        <item x="6"/>
        <item x="7"/>
        <item x="8"/>
        <item x="10"/>
        <item x="11"/>
        <item x="12"/>
        <item x="13"/>
        <item x="14"/>
        <item x="15"/>
        <item x="16"/>
        <item x="17"/>
        <item x="18"/>
        <item x="19"/>
        <item x="20"/>
        <item x="21"/>
        <item x="9"/>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29DB5B-C3D8-466C-9058-A2A74852AE5C}"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5:G24" firstHeaderRow="0" firstDataRow="1" firstDataCol="1"/>
  <pivotFields count="6">
    <pivotField axis="axisRow" allDrilled="1" subtotalTop="0" showAll="0" sortType="ascending" defaultSubtotal="0" defaultAttributeDrillState="1">
      <items count="18">
        <item x="0"/>
        <item x="1"/>
        <item x="2"/>
        <item x="3"/>
        <item x="4"/>
        <item x="5"/>
        <item x="6"/>
        <item x="7"/>
        <item x="8"/>
        <item x="9"/>
        <item x="10"/>
        <item x="11"/>
        <item x="12"/>
        <item x="13"/>
        <item x="14"/>
        <item x="15"/>
        <item x="16"/>
        <item x="17"/>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9">
    <i>
      <x v="4"/>
    </i>
    <i>
      <x v="16"/>
    </i>
    <i>
      <x v="5"/>
    </i>
    <i>
      <x v="15"/>
    </i>
    <i>
      <x v="1"/>
    </i>
    <i>
      <x v="2"/>
    </i>
    <i>
      <x v="8"/>
    </i>
    <i>
      <x v="14"/>
    </i>
    <i>
      <x v="3"/>
    </i>
    <i>
      <x v="17"/>
    </i>
    <i>
      <x/>
    </i>
    <i>
      <x v="13"/>
    </i>
    <i>
      <x v="9"/>
    </i>
    <i>
      <x v="10"/>
    </i>
    <i>
      <x v="7"/>
    </i>
    <i>
      <x v="11"/>
    </i>
    <i>
      <x v="6"/>
    </i>
    <i>
      <x v="12"/>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members count="1" level="1">
        <member name="[data].[Geography].&amp;[Canad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FEF3CAEA-CF50-453B-B898-F5E4F500758A}" sourceName="Sales Person">
  <pivotTables>
    <pivotTable tabId="5" name="PivotTable1"/>
  </pivotTables>
  <data>
    <tabular pivotCacheId="168148821">
      <items count="10">
        <i x="7"/>
        <i x="1" s="1"/>
        <i x="3"/>
        <i x="5" s="1"/>
        <i x="4" s="1"/>
        <i x="6" s="1"/>
        <i x="8"/>
        <i x="2" s="1"/>
        <i x="9"/>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78BA1E5-B480-4864-8286-51D8AA7A17AE}" sourceName="[data].[Geography]">
  <pivotTables>
    <pivotTable tabId="10" name="PivotTable1"/>
  </pivotTables>
  <data>
    <olap pivotCacheId="158652118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F5D81EF1-CFD4-4DED-B433-0376D4BC090E}" sourceName="[data].[Geography]">
  <pivotTables>
    <pivotTable tabId="12" name="PivotTable1"/>
  </pivotTables>
  <data>
    <olap pivotCacheId="158652118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Canad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C8724E23-E039-44DD-AE9B-28F6B944D944}"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AB6F90C7-980E-435A-B20D-8E17F2A72B5B}"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1E24D3CB-C8DB-40B3-9950-188D28952026}"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0:Z32" totalsRowShown="0">
  <autoFilter ref="Y10:Z32" xr:uid="{6DAC1E92-D947-4232-891E-65555AD7A47E}"/>
  <tableColumns count="2">
    <tableColumn id="1" xr3:uid="{1B8963D1-E60F-4400-A175-651A513B826F}" name="Product"/>
    <tableColumn id="2" xr3:uid="{1798A7DA-FB9F-46D3-AA0A-B6BCA4A81AC3}" name="Cost per unit"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2AE562-2603-4EA8-8EFB-C8189E0006DB}" name="data" displayName="data" ref="C10:I310" totalsRowShown="0" headerRowDxfId="14">
  <autoFilter ref="C10:I310" xr:uid="{CA2AE562-2603-4EA8-8EFB-C8189E0006DB}"/>
  <tableColumns count="7">
    <tableColumn id="1" xr3:uid="{5AE4169E-B12B-4F48-9D92-7D6BBA0F979F}" name="Sales Person"/>
    <tableColumn id="2" xr3:uid="{413CB456-1431-4D7E-B18B-81F132B542FB}" name="Geography"/>
    <tableColumn id="3" xr3:uid="{F72613AF-EC68-4ECE-8B4A-3DB83B1D8FAB}" name="Product"/>
    <tableColumn id="4" xr3:uid="{D96A364D-6E13-4675-8F12-78182EFE3799}" name="Amount" dataDxfId="13"/>
    <tableColumn id="5" xr3:uid="{72C1CF7B-AB55-4D52-8C6D-C13BEB525B83}" name="Units" dataDxfId="12"/>
    <tableColumn id="6" xr3:uid="{3D1395B0-FF3A-45B4-B1AD-5E78E4B36BAE}" name="Cost per unit" dataDxfId="11">
      <calculatedColumnFormula>_xlfn.XLOOKUP(data[[#This Row],[Product]],products[Product],products[Cost per unit])</calculatedColumnFormula>
    </tableColumn>
    <tableColumn id="7" xr3:uid="{05BDB5B7-669A-4681-B7EF-E430C2CE8B3D}" name="Cost" dataDxfId="10">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CD3787-2CC4-42B9-A7D3-5AF2C9D61610}" name="data6" displayName="data6" ref="C6:G306" totalsRowShown="0" headerRowDxfId="9">
  <autoFilter ref="C6:G306" xr:uid="{74CD3787-2CC4-42B9-A7D3-5AF2C9D61610}"/>
  <sortState xmlns:xlrd2="http://schemas.microsoft.com/office/spreadsheetml/2017/richdata2" ref="C7:G306">
    <sortCondition descending="1" ref="F6:F306"/>
  </sortState>
  <tableColumns count="5">
    <tableColumn id="1" xr3:uid="{71BA4F8A-14A0-42FA-95E7-8B964F1192C6}" name="Sales Person"/>
    <tableColumn id="2" xr3:uid="{DF50CEFB-A8DB-4484-AAA5-573012215DC4}" name="Geography"/>
    <tableColumn id="3" xr3:uid="{05178440-77BD-49F1-BCFA-8ECCC194F37B}" name="Product"/>
    <tableColumn id="4" xr3:uid="{E902BDC7-14E3-4A1B-AF2E-ABBBAD325702}" name="Amount" dataDxfId="8"/>
    <tableColumn id="5" xr3:uid="{27742BAE-608C-42C7-ACA2-D5007DD71D28}" name="Units"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A91BE8-4A6C-49BA-AD68-7286F3E4A70A}" name="data7" displayName="data7" ref="P7:T307" totalsRowShown="0" headerRowDxfId="5">
  <autoFilter ref="P7:T307" xr:uid="{0DA91BE8-4A6C-49BA-AD68-7286F3E4A70A}"/>
  <tableColumns count="5">
    <tableColumn id="1" xr3:uid="{235FFC87-1C86-469D-8B56-8F10981C461F}" name="Sales Person"/>
    <tableColumn id="2" xr3:uid="{C30A5ADA-505C-4B9B-A9A3-E625B8C25EE1}" name="Geography"/>
    <tableColumn id="3" xr3:uid="{2CE3F726-B958-4987-A422-B5DDF7175E35}" name="Product"/>
    <tableColumn id="4" xr3:uid="{8214C8EA-E446-401E-9CB9-79F6ABF45FAC}" name="Amount" dataDxfId="4"/>
    <tableColumn id="5" xr3:uid="{2D5EB6E9-D645-4C13-AE95-F0C297DB3085}" name="Uni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10:Z657"/>
  <sheetViews>
    <sheetView showGridLines="0" zoomScale="145" zoomScaleNormal="145" workbookViewId="0">
      <selection activeCell="H6" sqref="H6"/>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0" spans="3:26" x14ac:dyDescent="0.3">
      <c r="C10" s="4" t="s">
        <v>11</v>
      </c>
      <c r="D10" s="4" t="s">
        <v>12</v>
      </c>
      <c r="E10" s="4" t="s">
        <v>0</v>
      </c>
      <c r="F10" s="8" t="s">
        <v>1</v>
      </c>
      <c r="G10" s="8" t="s">
        <v>49</v>
      </c>
      <c r="H10" s="4" t="s">
        <v>50</v>
      </c>
      <c r="I10" s="4" t="s">
        <v>78</v>
      </c>
      <c r="J10" s="7" t="s">
        <v>42</v>
      </c>
      <c r="K10" s="1"/>
      <c r="Y10" t="s">
        <v>0</v>
      </c>
      <c r="Z10" t="s">
        <v>50</v>
      </c>
    </row>
    <row r="11" spans="3:26" x14ac:dyDescent="0.3">
      <c r="C11" t="s">
        <v>40</v>
      </c>
      <c r="D11" t="s">
        <v>37</v>
      </c>
      <c r="E11" t="s">
        <v>30</v>
      </c>
      <c r="F11" s="2">
        <v>1624</v>
      </c>
      <c r="G11" s="3">
        <v>114</v>
      </c>
      <c r="H11">
        <f>_xlfn.XLOOKUP(data[[#This Row],[Product]],products[Product],products[Cost per unit])</f>
        <v>14.49</v>
      </c>
      <c r="I11">
        <f>data[[#This Row],[Cost per unit]]*data[[#This Row],[Units]]</f>
        <v>1651.8600000000001</v>
      </c>
      <c r="J11" s="5">
        <v>1</v>
      </c>
      <c r="K11" s="6" t="s">
        <v>43</v>
      </c>
      <c r="Y11" t="s">
        <v>13</v>
      </c>
      <c r="Z11" s="9">
        <v>9.33</v>
      </c>
    </row>
    <row r="12" spans="3:26" x14ac:dyDescent="0.3">
      <c r="C12" t="s">
        <v>8</v>
      </c>
      <c r="D12" t="s">
        <v>35</v>
      </c>
      <c r="E12" t="s">
        <v>32</v>
      </c>
      <c r="F12" s="2">
        <v>6706</v>
      </c>
      <c r="G12" s="3">
        <v>459</v>
      </c>
      <c r="H12">
        <f>_xlfn.XLOOKUP(data[[#This Row],[Product]],products[Product],products[Cost per unit])</f>
        <v>8.65</v>
      </c>
      <c r="I12">
        <f>data[[#This Row],[Cost per unit]]*data[[#This Row],[Units]]</f>
        <v>3970.3500000000004</v>
      </c>
      <c r="J12" s="5">
        <v>2</v>
      </c>
      <c r="K12" s="6" t="s">
        <v>52</v>
      </c>
      <c r="Y12" t="s">
        <v>14</v>
      </c>
      <c r="Z12" s="9">
        <v>11.7</v>
      </c>
    </row>
    <row r="13" spans="3:26" x14ac:dyDescent="0.3">
      <c r="C13" t="s">
        <v>9</v>
      </c>
      <c r="D13" t="s">
        <v>35</v>
      </c>
      <c r="E13" t="s">
        <v>4</v>
      </c>
      <c r="F13" s="2">
        <v>959</v>
      </c>
      <c r="G13" s="3">
        <v>147</v>
      </c>
      <c r="H13">
        <f>_xlfn.XLOOKUP(data[[#This Row],[Product]],products[Product],products[Cost per unit])</f>
        <v>11.88</v>
      </c>
      <c r="I13">
        <f>data[[#This Row],[Cost per unit]]*data[[#This Row],[Units]]</f>
        <v>1746.3600000000001</v>
      </c>
      <c r="J13" s="5">
        <v>3</v>
      </c>
      <c r="K13" s="6" t="s">
        <v>44</v>
      </c>
      <c r="Y13" t="s">
        <v>4</v>
      </c>
      <c r="Z13" s="9">
        <v>11.88</v>
      </c>
    </row>
    <row r="14" spans="3:26" x14ac:dyDescent="0.3">
      <c r="C14" t="s">
        <v>41</v>
      </c>
      <c r="D14" t="s">
        <v>36</v>
      </c>
      <c r="E14" t="s">
        <v>18</v>
      </c>
      <c r="F14" s="2">
        <v>9632</v>
      </c>
      <c r="G14" s="3">
        <v>288</v>
      </c>
      <c r="H14">
        <f>_xlfn.XLOOKUP(data[[#This Row],[Product]],products[Product],products[Cost per unit])</f>
        <v>6.47</v>
      </c>
      <c r="I14">
        <f>data[[#This Row],[Cost per unit]]*data[[#This Row],[Units]]</f>
        <v>1863.36</v>
      </c>
      <c r="J14" s="5">
        <v>4</v>
      </c>
      <c r="K14" s="6" t="s">
        <v>45</v>
      </c>
      <c r="Y14" t="s">
        <v>15</v>
      </c>
      <c r="Z14" s="9">
        <v>11.73</v>
      </c>
    </row>
    <row r="15" spans="3:26" x14ac:dyDescent="0.3">
      <c r="C15" t="s">
        <v>6</v>
      </c>
      <c r="D15" t="s">
        <v>39</v>
      </c>
      <c r="E15" t="s">
        <v>25</v>
      </c>
      <c r="F15" s="2">
        <v>2100</v>
      </c>
      <c r="G15" s="3">
        <v>414</v>
      </c>
      <c r="H15">
        <f>_xlfn.XLOOKUP(data[[#This Row],[Product]],products[Product],products[Cost per unit])</f>
        <v>13.15</v>
      </c>
      <c r="I15">
        <f>data[[#This Row],[Cost per unit]]*data[[#This Row],[Units]]</f>
        <v>5444.1</v>
      </c>
      <c r="J15" s="5">
        <v>5</v>
      </c>
      <c r="K15" s="6" t="s">
        <v>53</v>
      </c>
      <c r="Y15" t="s">
        <v>16</v>
      </c>
      <c r="Z15" s="9">
        <v>8.7899999999999991</v>
      </c>
    </row>
    <row r="16" spans="3:26" x14ac:dyDescent="0.3">
      <c r="C16" t="s">
        <v>40</v>
      </c>
      <c r="D16" t="s">
        <v>35</v>
      </c>
      <c r="E16" t="s">
        <v>33</v>
      </c>
      <c r="F16" s="2">
        <v>8869</v>
      </c>
      <c r="G16" s="3">
        <v>432</v>
      </c>
      <c r="H16">
        <f>_xlfn.XLOOKUP(data[[#This Row],[Product]],products[Product],products[Cost per unit])</f>
        <v>12.37</v>
      </c>
      <c r="I16">
        <f>data[[#This Row],[Cost per unit]]*data[[#This Row],[Units]]</f>
        <v>5343.8399999999992</v>
      </c>
      <c r="J16" s="5">
        <v>6</v>
      </c>
      <c r="K16" s="6" t="s">
        <v>54</v>
      </c>
      <c r="Y16" t="s">
        <v>17</v>
      </c>
      <c r="Z16" s="9">
        <v>3.11</v>
      </c>
    </row>
    <row r="17" spans="3:26" x14ac:dyDescent="0.3">
      <c r="C17" t="s">
        <v>6</v>
      </c>
      <c r="D17" t="s">
        <v>38</v>
      </c>
      <c r="E17" t="s">
        <v>31</v>
      </c>
      <c r="F17" s="2">
        <v>2681</v>
      </c>
      <c r="G17" s="3">
        <v>54</v>
      </c>
      <c r="H17">
        <f>_xlfn.XLOOKUP(data[[#This Row],[Product]],products[Product],products[Cost per unit])</f>
        <v>5.79</v>
      </c>
      <c r="I17">
        <f>data[[#This Row],[Cost per unit]]*data[[#This Row],[Units]]</f>
        <v>312.66000000000003</v>
      </c>
      <c r="J17" s="5">
        <v>7</v>
      </c>
      <c r="K17" s="6" t="s">
        <v>48</v>
      </c>
      <c r="Y17" t="s">
        <v>18</v>
      </c>
      <c r="Z17" s="9">
        <v>6.47</v>
      </c>
    </row>
    <row r="18" spans="3:26" x14ac:dyDescent="0.3">
      <c r="C18" t="s">
        <v>8</v>
      </c>
      <c r="D18" t="s">
        <v>35</v>
      </c>
      <c r="E18" t="s">
        <v>22</v>
      </c>
      <c r="F18" s="2">
        <v>5012</v>
      </c>
      <c r="G18" s="3">
        <v>210</v>
      </c>
      <c r="H18">
        <f>_xlfn.XLOOKUP(data[[#This Row],[Product]],products[Product],products[Cost per unit])</f>
        <v>9.77</v>
      </c>
      <c r="I18">
        <f>data[[#This Row],[Cost per unit]]*data[[#This Row],[Units]]</f>
        <v>2051.6999999999998</v>
      </c>
      <c r="J18" s="5">
        <v>8</v>
      </c>
      <c r="K18" s="6" t="s">
        <v>51</v>
      </c>
      <c r="Y18" t="s">
        <v>19</v>
      </c>
      <c r="Z18" s="9">
        <v>7.64</v>
      </c>
    </row>
    <row r="19" spans="3:26" x14ac:dyDescent="0.3">
      <c r="C19" t="s">
        <v>7</v>
      </c>
      <c r="D19" t="s">
        <v>38</v>
      </c>
      <c r="E19" t="s">
        <v>14</v>
      </c>
      <c r="F19" s="2">
        <v>1281</v>
      </c>
      <c r="G19" s="3">
        <v>75</v>
      </c>
      <c r="H19">
        <f>_xlfn.XLOOKUP(data[[#This Row],[Product]],products[Product],products[Cost per unit])</f>
        <v>11.7</v>
      </c>
      <c r="I19">
        <f>data[[#This Row],[Cost per unit]]*data[[#This Row],[Units]]</f>
        <v>877.5</v>
      </c>
      <c r="J19" s="5">
        <v>9</v>
      </c>
      <c r="K19" s="6" t="s">
        <v>46</v>
      </c>
      <c r="Y19" t="s">
        <v>20</v>
      </c>
      <c r="Z19" s="9">
        <v>10.62</v>
      </c>
    </row>
    <row r="20" spans="3:26" x14ac:dyDescent="0.3">
      <c r="C20" t="s">
        <v>5</v>
      </c>
      <c r="D20" t="s">
        <v>37</v>
      </c>
      <c r="E20" t="s">
        <v>14</v>
      </c>
      <c r="F20" s="2">
        <v>4991</v>
      </c>
      <c r="G20" s="3">
        <v>12</v>
      </c>
      <c r="H20">
        <f>_xlfn.XLOOKUP(data[[#This Row],[Product]],products[Product],products[Cost per unit])</f>
        <v>11.7</v>
      </c>
      <c r="I20">
        <f>data[[#This Row],[Cost per unit]]*data[[#This Row],[Units]]</f>
        <v>140.39999999999998</v>
      </c>
      <c r="J20" s="5">
        <v>10</v>
      </c>
      <c r="K20" s="6" t="s">
        <v>47</v>
      </c>
      <c r="Y20" t="s">
        <v>21</v>
      </c>
      <c r="Z20" s="9">
        <v>9</v>
      </c>
    </row>
    <row r="21" spans="3:26" x14ac:dyDescent="0.3">
      <c r="C21" t="s">
        <v>2</v>
      </c>
      <c r="D21" t="s">
        <v>39</v>
      </c>
      <c r="E21" t="s">
        <v>25</v>
      </c>
      <c r="F21" s="2">
        <v>1785</v>
      </c>
      <c r="G21" s="3">
        <v>462</v>
      </c>
      <c r="H21">
        <f>_xlfn.XLOOKUP(data[[#This Row],[Product]],products[Product],products[Cost per unit])</f>
        <v>13.15</v>
      </c>
      <c r="I21">
        <f>data[[#This Row],[Cost per unit]]*data[[#This Row],[Units]]</f>
        <v>6075.3</v>
      </c>
      <c r="Y21" t="s">
        <v>22</v>
      </c>
      <c r="Z21" s="9">
        <v>9.77</v>
      </c>
    </row>
    <row r="22" spans="3:26" x14ac:dyDescent="0.3">
      <c r="C22" t="s">
        <v>3</v>
      </c>
      <c r="D22" t="s">
        <v>37</v>
      </c>
      <c r="E22" t="s">
        <v>17</v>
      </c>
      <c r="F22" s="2">
        <v>3983</v>
      </c>
      <c r="G22" s="3">
        <v>144</v>
      </c>
      <c r="H22">
        <f>_xlfn.XLOOKUP(data[[#This Row],[Product]],products[Product],products[Cost per unit])</f>
        <v>3.11</v>
      </c>
      <c r="I22">
        <f>data[[#This Row],[Cost per unit]]*data[[#This Row],[Units]]</f>
        <v>447.84</v>
      </c>
      <c r="Y22" t="s">
        <v>23</v>
      </c>
      <c r="Z22" s="9">
        <v>6.49</v>
      </c>
    </row>
    <row r="23" spans="3:26" x14ac:dyDescent="0.3">
      <c r="C23" t="s">
        <v>9</v>
      </c>
      <c r="D23" t="s">
        <v>38</v>
      </c>
      <c r="E23" t="s">
        <v>16</v>
      </c>
      <c r="F23" s="2">
        <v>2646</v>
      </c>
      <c r="G23" s="3">
        <v>120</v>
      </c>
      <c r="H23">
        <f>_xlfn.XLOOKUP(data[[#This Row],[Product]],products[Product],products[Cost per unit])</f>
        <v>8.7899999999999991</v>
      </c>
      <c r="I23">
        <f>data[[#This Row],[Cost per unit]]*data[[#This Row],[Units]]</f>
        <v>1054.8</v>
      </c>
      <c r="Y23" t="s">
        <v>24</v>
      </c>
      <c r="Z23" s="9">
        <v>4.97</v>
      </c>
    </row>
    <row r="24" spans="3:26" x14ac:dyDescent="0.3">
      <c r="C24" t="s">
        <v>2</v>
      </c>
      <c r="D24" t="s">
        <v>34</v>
      </c>
      <c r="E24" t="s">
        <v>13</v>
      </c>
      <c r="F24" s="2">
        <v>252</v>
      </c>
      <c r="G24" s="3">
        <v>54</v>
      </c>
      <c r="H24">
        <f>_xlfn.XLOOKUP(data[[#This Row],[Product]],products[Product],products[Cost per unit])</f>
        <v>9.33</v>
      </c>
      <c r="I24">
        <f>data[[#This Row],[Cost per unit]]*data[[#This Row],[Units]]</f>
        <v>503.82</v>
      </c>
      <c r="Y24" t="s">
        <v>25</v>
      </c>
      <c r="Z24" s="9">
        <v>13.15</v>
      </c>
    </row>
    <row r="25" spans="3:26" x14ac:dyDescent="0.3">
      <c r="C25" t="s">
        <v>3</v>
      </c>
      <c r="D25" t="s">
        <v>35</v>
      </c>
      <c r="E25" t="s">
        <v>25</v>
      </c>
      <c r="F25" s="2">
        <v>2464</v>
      </c>
      <c r="G25" s="3">
        <v>234</v>
      </c>
      <c r="H25">
        <f>_xlfn.XLOOKUP(data[[#This Row],[Product]],products[Product],products[Cost per unit])</f>
        <v>13.15</v>
      </c>
      <c r="I25">
        <f>data[[#This Row],[Cost per unit]]*data[[#This Row],[Units]]</f>
        <v>3077.1</v>
      </c>
      <c r="Y25" t="s">
        <v>26</v>
      </c>
      <c r="Z25" s="9">
        <v>5.6</v>
      </c>
    </row>
    <row r="26" spans="3:26" x14ac:dyDescent="0.3">
      <c r="C26" t="s">
        <v>3</v>
      </c>
      <c r="D26" t="s">
        <v>35</v>
      </c>
      <c r="E26" t="s">
        <v>29</v>
      </c>
      <c r="F26" s="2">
        <v>2114</v>
      </c>
      <c r="G26" s="3">
        <v>66</v>
      </c>
      <c r="H26">
        <f>_xlfn.XLOOKUP(data[[#This Row],[Product]],products[Product],products[Cost per unit])</f>
        <v>7.16</v>
      </c>
      <c r="I26">
        <f>data[[#This Row],[Cost per unit]]*data[[#This Row],[Units]]</f>
        <v>472.56</v>
      </c>
      <c r="Y26" t="s">
        <v>27</v>
      </c>
      <c r="Z26" s="9">
        <v>16.73</v>
      </c>
    </row>
    <row r="27" spans="3:26" x14ac:dyDescent="0.3">
      <c r="C27" t="s">
        <v>6</v>
      </c>
      <c r="D27" t="s">
        <v>37</v>
      </c>
      <c r="E27" t="s">
        <v>31</v>
      </c>
      <c r="F27" s="2">
        <v>7693</v>
      </c>
      <c r="G27" s="3">
        <v>87</v>
      </c>
      <c r="H27">
        <f>_xlfn.XLOOKUP(data[[#This Row],[Product]],products[Product],products[Cost per unit])</f>
        <v>5.79</v>
      </c>
      <c r="I27">
        <f>data[[#This Row],[Cost per unit]]*data[[#This Row],[Units]]</f>
        <v>503.73</v>
      </c>
      <c r="Y27" t="s">
        <v>28</v>
      </c>
      <c r="Z27" s="9">
        <v>10.38</v>
      </c>
    </row>
    <row r="28" spans="3:26" x14ac:dyDescent="0.3">
      <c r="C28" t="s">
        <v>5</v>
      </c>
      <c r="D28" t="s">
        <v>34</v>
      </c>
      <c r="E28" t="s">
        <v>20</v>
      </c>
      <c r="F28" s="2">
        <v>15610</v>
      </c>
      <c r="G28" s="3">
        <v>339</v>
      </c>
      <c r="H28">
        <f>_xlfn.XLOOKUP(data[[#This Row],[Product]],products[Product],products[Cost per unit])</f>
        <v>10.62</v>
      </c>
      <c r="I28">
        <f>data[[#This Row],[Cost per unit]]*data[[#This Row],[Units]]</f>
        <v>3600.18</v>
      </c>
      <c r="Y28" t="s">
        <v>29</v>
      </c>
      <c r="Z28" s="9">
        <v>7.16</v>
      </c>
    </row>
    <row r="29" spans="3:26" x14ac:dyDescent="0.3">
      <c r="C29" t="s">
        <v>41</v>
      </c>
      <c r="D29" t="s">
        <v>34</v>
      </c>
      <c r="E29" t="s">
        <v>22</v>
      </c>
      <c r="F29" s="2">
        <v>336</v>
      </c>
      <c r="G29" s="3">
        <v>144</v>
      </c>
      <c r="H29">
        <f>_xlfn.XLOOKUP(data[[#This Row],[Product]],products[Product],products[Cost per unit])</f>
        <v>9.77</v>
      </c>
      <c r="I29">
        <f>data[[#This Row],[Cost per unit]]*data[[#This Row],[Units]]</f>
        <v>1406.8799999999999</v>
      </c>
      <c r="Y29" t="s">
        <v>30</v>
      </c>
      <c r="Z29" s="9">
        <v>14.49</v>
      </c>
    </row>
    <row r="30" spans="3:26" x14ac:dyDescent="0.3">
      <c r="C30" t="s">
        <v>2</v>
      </c>
      <c r="D30" t="s">
        <v>39</v>
      </c>
      <c r="E30" t="s">
        <v>20</v>
      </c>
      <c r="F30" s="2">
        <v>9443</v>
      </c>
      <c r="G30" s="3">
        <v>162</v>
      </c>
      <c r="H30">
        <f>_xlfn.XLOOKUP(data[[#This Row],[Product]],products[Product],products[Cost per unit])</f>
        <v>10.62</v>
      </c>
      <c r="I30">
        <f>data[[#This Row],[Cost per unit]]*data[[#This Row],[Units]]</f>
        <v>1720.4399999999998</v>
      </c>
      <c r="Y30" t="s">
        <v>31</v>
      </c>
      <c r="Z30" s="9">
        <v>5.79</v>
      </c>
    </row>
    <row r="31" spans="3:26" x14ac:dyDescent="0.3">
      <c r="C31" t="s">
        <v>9</v>
      </c>
      <c r="D31" t="s">
        <v>34</v>
      </c>
      <c r="E31" t="s">
        <v>23</v>
      </c>
      <c r="F31" s="2">
        <v>8155</v>
      </c>
      <c r="G31" s="3">
        <v>90</v>
      </c>
      <c r="H31">
        <f>_xlfn.XLOOKUP(data[[#This Row],[Product]],products[Product],products[Cost per unit])</f>
        <v>6.49</v>
      </c>
      <c r="I31">
        <f>data[[#This Row],[Cost per unit]]*data[[#This Row],[Units]]</f>
        <v>584.1</v>
      </c>
      <c r="Y31" t="s">
        <v>32</v>
      </c>
      <c r="Z31" s="9">
        <v>8.65</v>
      </c>
    </row>
    <row r="32" spans="3:26" x14ac:dyDescent="0.3">
      <c r="C32" t="s">
        <v>8</v>
      </c>
      <c r="D32" t="s">
        <v>38</v>
      </c>
      <c r="E32" t="s">
        <v>23</v>
      </c>
      <c r="F32" s="2">
        <v>1701</v>
      </c>
      <c r="G32" s="3">
        <v>234</v>
      </c>
      <c r="H32">
        <f>_xlfn.XLOOKUP(data[[#This Row],[Product]],products[Product],products[Cost per unit])</f>
        <v>6.49</v>
      </c>
      <c r="I32">
        <f>data[[#This Row],[Cost per unit]]*data[[#This Row],[Units]]</f>
        <v>1518.66</v>
      </c>
      <c r="Y32" t="s">
        <v>33</v>
      </c>
      <c r="Z32" s="9">
        <v>12.37</v>
      </c>
    </row>
    <row r="33" spans="3:9" x14ac:dyDescent="0.3">
      <c r="C33" t="s">
        <v>10</v>
      </c>
      <c r="D33" t="s">
        <v>38</v>
      </c>
      <c r="E33" t="s">
        <v>22</v>
      </c>
      <c r="F33" s="2">
        <v>2205</v>
      </c>
      <c r="G33" s="3">
        <v>141</v>
      </c>
      <c r="H33">
        <f>_xlfn.XLOOKUP(data[[#This Row],[Product]],products[Product],products[Cost per unit])</f>
        <v>9.77</v>
      </c>
      <c r="I33">
        <f>data[[#This Row],[Cost per unit]]*data[[#This Row],[Units]]</f>
        <v>1377.57</v>
      </c>
    </row>
    <row r="34" spans="3:9" x14ac:dyDescent="0.3">
      <c r="C34" t="s">
        <v>8</v>
      </c>
      <c r="D34" t="s">
        <v>37</v>
      </c>
      <c r="E34" t="s">
        <v>19</v>
      </c>
      <c r="F34" s="2">
        <v>1771</v>
      </c>
      <c r="G34" s="3">
        <v>204</v>
      </c>
      <c r="H34">
        <f>_xlfn.XLOOKUP(data[[#This Row],[Product]],products[Product],products[Cost per unit])</f>
        <v>7.64</v>
      </c>
      <c r="I34">
        <f>data[[#This Row],[Cost per unit]]*data[[#This Row],[Units]]</f>
        <v>1558.56</v>
      </c>
    </row>
    <row r="35" spans="3:9" x14ac:dyDescent="0.3">
      <c r="C35" t="s">
        <v>41</v>
      </c>
      <c r="D35" t="s">
        <v>35</v>
      </c>
      <c r="E35" t="s">
        <v>15</v>
      </c>
      <c r="F35" s="2">
        <v>2114</v>
      </c>
      <c r="G35" s="3">
        <v>186</v>
      </c>
      <c r="H35">
        <f>_xlfn.XLOOKUP(data[[#This Row],[Product]],products[Product],products[Cost per unit])</f>
        <v>11.73</v>
      </c>
      <c r="I35">
        <f>data[[#This Row],[Cost per unit]]*data[[#This Row],[Units]]</f>
        <v>2181.7800000000002</v>
      </c>
    </row>
    <row r="36" spans="3:9" x14ac:dyDescent="0.3">
      <c r="C36" t="s">
        <v>41</v>
      </c>
      <c r="D36" t="s">
        <v>36</v>
      </c>
      <c r="E36" t="s">
        <v>13</v>
      </c>
      <c r="F36" s="2">
        <v>10311</v>
      </c>
      <c r="G36" s="3">
        <v>231</v>
      </c>
      <c r="H36">
        <f>_xlfn.XLOOKUP(data[[#This Row],[Product]],products[Product],products[Cost per unit])</f>
        <v>9.33</v>
      </c>
      <c r="I36">
        <f>data[[#This Row],[Cost per unit]]*data[[#This Row],[Units]]</f>
        <v>2155.23</v>
      </c>
    </row>
    <row r="37" spans="3:9" x14ac:dyDescent="0.3">
      <c r="C37" t="s">
        <v>3</v>
      </c>
      <c r="D37" t="s">
        <v>39</v>
      </c>
      <c r="E37" t="s">
        <v>16</v>
      </c>
      <c r="F37" s="2">
        <v>21</v>
      </c>
      <c r="G37" s="3">
        <v>168</v>
      </c>
      <c r="H37">
        <f>_xlfn.XLOOKUP(data[[#This Row],[Product]],products[Product],products[Cost per unit])</f>
        <v>8.7899999999999991</v>
      </c>
      <c r="I37">
        <f>data[[#This Row],[Cost per unit]]*data[[#This Row],[Units]]</f>
        <v>1476.7199999999998</v>
      </c>
    </row>
    <row r="38" spans="3:9" x14ac:dyDescent="0.3">
      <c r="C38" t="s">
        <v>10</v>
      </c>
      <c r="D38" t="s">
        <v>35</v>
      </c>
      <c r="E38" t="s">
        <v>20</v>
      </c>
      <c r="F38" s="2">
        <v>1974</v>
      </c>
      <c r="G38" s="3">
        <v>195</v>
      </c>
      <c r="H38">
        <f>_xlfn.XLOOKUP(data[[#This Row],[Product]],products[Product],products[Cost per unit])</f>
        <v>10.62</v>
      </c>
      <c r="I38">
        <f>data[[#This Row],[Cost per unit]]*data[[#This Row],[Units]]</f>
        <v>2070.8999999999996</v>
      </c>
    </row>
    <row r="39" spans="3:9" x14ac:dyDescent="0.3">
      <c r="C39" t="s">
        <v>5</v>
      </c>
      <c r="D39" t="s">
        <v>36</v>
      </c>
      <c r="E39" t="s">
        <v>23</v>
      </c>
      <c r="F39" s="2">
        <v>6314</v>
      </c>
      <c r="G39" s="3">
        <v>15</v>
      </c>
      <c r="H39">
        <f>_xlfn.XLOOKUP(data[[#This Row],[Product]],products[Product],products[Cost per unit])</f>
        <v>6.49</v>
      </c>
      <c r="I39">
        <f>data[[#This Row],[Cost per unit]]*data[[#This Row],[Units]]</f>
        <v>97.350000000000009</v>
      </c>
    </row>
    <row r="40" spans="3:9" x14ac:dyDescent="0.3">
      <c r="C40" t="s">
        <v>10</v>
      </c>
      <c r="D40" t="s">
        <v>37</v>
      </c>
      <c r="E40" t="s">
        <v>23</v>
      </c>
      <c r="F40" s="2">
        <v>4683</v>
      </c>
      <c r="G40" s="3">
        <v>30</v>
      </c>
      <c r="H40">
        <f>_xlfn.XLOOKUP(data[[#This Row],[Product]],products[Product],products[Cost per unit])</f>
        <v>6.49</v>
      </c>
      <c r="I40">
        <f>data[[#This Row],[Cost per unit]]*data[[#This Row],[Units]]</f>
        <v>194.70000000000002</v>
      </c>
    </row>
    <row r="41" spans="3:9" x14ac:dyDescent="0.3">
      <c r="C41" t="s">
        <v>41</v>
      </c>
      <c r="D41" t="s">
        <v>37</v>
      </c>
      <c r="E41" t="s">
        <v>24</v>
      </c>
      <c r="F41" s="2">
        <v>6398</v>
      </c>
      <c r="G41" s="3">
        <v>102</v>
      </c>
      <c r="H41">
        <f>_xlfn.XLOOKUP(data[[#This Row],[Product]],products[Product],products[Cost per unit])</f>
        <v>4.97</v>
      </c>
      <c r="I41">
        <f>data[[#This Row],[Cost per unit]]*data[[#This Row],[Units]]</f>
        <v>506.94</v>
      </c>
    </row>
    <row r="42" spans="3:9" x14ac:dyDescent="0.3">
      <c r="C42" t="s">
        <v>2</v>
      </c>
      <c r="D42" t="s">
        <v>35</v>
      </c>
      <c r="E42" t="s">
        <v>19</v>
      </c>
      <c r="F42" s="2">
        <v>553</v>
      </c>
      <c r="G42" s="3">
        <v>15</v>
      </c>
      <c r="H42">
        <f>_xlfn.XLOOKUP(data[[#This Row],[Product]],products[Product],products[Cost per unit])</f>
        <v>7.64</v>
      </c>
      <c r="I42">
        <f>data[[#This Row],[Cost per unit]]*data[[#This Row],[Units]]</f>
        <v>114.6</v>
      </c>
    </row>
    <row r="43" spans="3:9" x14ac:dyDescent="0.3">
      <c r="C43" t="s">
        <v>8</v>
      </c>
      <c r="D43" t="s">
        <v>39</v>
      </c>
      <c r="E43" t="s">
        <v>30</v>
      </c>
      <c r="F43" s="2">
        <v>7021</v>
      </c>
      <c r="G43" s="3">
        <v>183</v>
      </c>
      <c r="H43">
        <f>_xlfn.XLOOKUP(data[[#This Row],[Product]],products[Product],products[Cost per unit])</f>
        <v>14.49</v>
      </c>
      <c r="I43">
        <f>data[[#This Row],[Cost per unit]]*data[[#This Row],[Units]]</f>
        <v>2651.67</v>
      </c>
    </row>
    <row r="44" spans="3:9" x14ac:dyDescent="0.3">
      <c r="C44" t="s">
        <v>40</v>
      </c>
      <c r="D44" t="s">
        <v>39</v>
      </c>
      <c r="E44" t="s">
        <v>22</v>
      </c>
      <c r="F44" s="2">
        <v>5817</v>
      </c>
      <c r="G44" s="3">
        <v>12</v>
      </c>
      <c r="H44">
        <f>_xlfn.XLOOKUP(data[[#This Row],[Product]],products[Product],products[Cost per unit])</f>
        <v>9.77</v>
      </c>
      <c r="I44">
        <f>data[[#This Row],[Cost per unit]]*data[[#This Row],[Units]]</f>
        <v>117.24</v>
      </c>
    </row>
    <row r="45" spans="3:9" x14ac:dyDescent="0.3">
      <c r="C45" t="s">
        <v>41</v>
      </c>
      <c r="D45" t="s">
        <v>39</v>
      </c>
      <c r="E45" t="s">
        <v>14</v>
      </c>
      <c r="F45" s="2">
        <v>3976</v>
      </c>
      <c r="G45" s="3">
        <v>72</v>
      </c>
      <c r="H45">
        <f>_xlfn.XLOOKUP(data[[#This Row],[Product]],products[Product],products[Cost per unit])</f>
        <v>11.7</v>
      </c>
      <c r="I45">
        <f>data[[#This Row],[Cost per unit]]*data[[#This Row],[Units]]</f>
        <v>842.4</v>
      </c>
    </row>
    <row r="46" spans="3:9" x14ac:dyDescent="0.3">
      <c r="C46" t="s">
        <v>6</v>
      </c>
      <c r="D46" t="s">
        <v>38</v>
      </c>
      <c r="E46" t="s">
        <v>27</v>
      </c>
      <c r="F46" s="2">
        <v>1134</v>
      </c>
      <c r="G46" s="3">
        <v>282</v>
      </c>
      <c r="H46">
        <f>_xlfn.XLOOKUP(data[[#This Row],[Product]],products[Product],products[Cost per unit])</f>
        <v>16.73</v>
      </c>
      <c r="I46">
        <f>data[[#This Row],[Cost per unit]]*data[[#This Row],[Units]]</f>
        <v>4717.8599999999997</v>
      </c>
    </row>
    <row r="47" spans="3:9" x14ac:dyDescent="0.3">
      <c r="C47" t="s">
        <v>2</v>
      </c>
      <c r="D47" t="s">
        <v>39</v>
      </c>
      <c r="E47" t="s">
        <v>28</v>
      </c>
      <c r="F47" s="2">
        <v>6027</v>
      </c>
      <c r="G47" s="3">
        <v>144</v>
      </c>
      <c r="H47">
        <f>_xlfn.XLOOKUP(data[[#This Row],[Product]],products[Product],products[Cost per unit])</f>
        <v>10.38</v>
      </c>
      <c r="I47">
        <f>data[[#This Row],[Cost per unit]]*data[[#This Row],[Units]]</f>
        <v>1494.72</v>
      </c>
    </row>
    <row r="48" spans="3:9" x14ac:dyDescent="0.3">
      <c r="C48" t="s">
        <v>6</v>
      </c>
      <c r="D48" t="s">
        <v>37</v>
      </c>
      <c r="E48" t="s">
        <v>16</v>
      </c>
      <c r="F48" s="2">
        <v>1904</v>
      </c>
      <c r="G48" s="3">
        <v>405</v>
      </c>
      <c r="H48">
        <f>_xlfn.XLOOKUP(data[[#This Row],[Product]],products[Product],products[Cost per unit])</f>
        <v>8.7899999999999991</v>
      </c>
      <c r="I48">
        <f>data[[#This Row],[Cost per unit]]*data[[#This Row],[Units]]</f>
        <v>3559.95</v>
      </c>
    </row>
    <row r="49" spans="3:9" x14ac:dyDescent="0.3">
      <c r="C49" t="s">
        <v>7</v>
      </c>
      <c r="D49" t="s">
        <v>34</v>
      </c>
      <c r="E49" t="s">
        <v>32</v>
      </c>
      <c r="F49" s="2">
        <v>3262</v>
      </c>
      <c r="G49" s="3">
        <v>75</v>
      </c>
      <c r="H49">
        <f>_xlfn.XLOOKUP(data[[#This Row],[Product]],products[Product],products[Cost per unit])</f>
        <v>8.65</v>
      </c>
      <c r="I49">
        <f>data[[#This Row],[Cost per unit]]*data[[#This Row],[Units]]</f>
        <v>648.75</v>
      </c>
    </row>
    <row r="50" spans="3:9" x14ac:dyDescent="0.3">
      <c r="C50" t="s">
        <v>40</v>
      </c>
      <c r="D50" t="s">
        <v>34</v>
      </c>
      <c r="E50" t="s">
        <v>27</v>
      </c>
      <c r="F50" s="2">
        <v>2289</v>
      </c>
      <c r="G50" s="3">
        <v>135</v>
      </c>
      <c r="H50">
        <f>_xlfn.XLOOKUP(data[[#This Row],[Product]],products[Product],products[Cost per unit])</f>
        <v>16.73</v>
      </c>
      <c r="I50">
        <f>data[[#This Row],[Cost per unit]]*data[[#This Row],[Units]]</f>
        <v>2258.5500000000002</v>
      </c>
    </row>
    <row r="51" spans="3:9" x14ac:dyDescent="0.3">
      <c r="C51" t="s">
        <v>5</v>
      </c>
      <c r="D51" t="s">
        <v>34</v>
      </c>
      <c r="E51" t="s">
        <v>27</v>
      </c>
      <c r="F51" s="2">
        <v>6986</v>
      </c>
      <c r="G51" s="3">
        <v>21</v>
      </c>
      <c r="H51">
        <f>_xlfn.XLOOKUP(data[[#This Row],[Product]],products[Product],products[Cost per unit])</f>
        <v>16.73</v>
      </c>
      <c r="I51">
        <f>data[[#This Row],[Cost per unit]]*data[[#This Row],[Units]]</f>
        <v>351.33</v>
      </c>
    </row>
    <row r="52" spans="3:9" x14ac:dyDescent="0.3">
      <c r="C52" t="s">
        <v>2</v>
      </c>
      <c r="D52" t="s">
        <v>38</v>
      </c>
      <c r="E52" t="s">
        <v>23</v>
      </c>
      <c r="F52" s="2">
        <v>4417</v>
      </c>
      <c r="G52" s="3">
        <v>153</v>
      </c>
      <c r="H52">
        <f>_xlfn.XLOOKUP(data[[#This Row],[Product]],products[Product],products[Cost per unit])</f>
        <v>6.49</v>
      </c>
      <c r="I52">
        <f>data[[#This Row],[Cost per unit]]*data[[#This Row],[Units]]</f>
        <v>992.97</v>
      </c>
    </row>
    <row r="53" spans="3:9" x14ac:dyDescent="0.3">
      <c r="C53" t="s">
        <v>6</v>
      </c>
      <c r="D53" t="s">
        <v>34</v>
      </c>
      <c r="E53" t="s">
        <v>15</v>
      </c>
      <c r="F53" s="2">
        <v>1442</v>
      </c>
      <c r="G53" s="3">
        <v>15</v>
      </c>
      <c r="H53">
        <f>_xlfn.XLOOKUP(data[[#This Row],[Product]],products[Product],products[Cost per unit])</f>
        <v>11.73</v>
      </c>
      <c r="I53">
        <f>data[[#This Row],[Cost per unit]]*data[[#This Row],[Units]]</f>
        <v>175.95000000000002</v>
      </c>
    </row>
    <row r="54" spans="3:9" x14ac:dyDescent="0.3">
      <c r="C54" t="s">
        <v>3</v>
      </c>
      <c r="D54" t="s">
        <v>35</v>
      </c>
      <c r="E54" t="s">
        <v>14</v>
      </c>
      <c r="F54" s="2">
        <v>2415</v>
      </c>
      <c r="G54" s="3">
        <v>255</v>
      </c>
      <c r="H54">
        <f>_xlfn.XLOOKUP(data[[#This Row],[Product]],products[Product],products[Cost per unit])</f>
        <v>11.7</v>
      </c>
      <c r="I54">
        <f>data[[#This Row],[Cost per unit]]*data[[#This Row],[Units]]</f>
        <v>2983.5</v>
      </c>
    </row>
    <row r="55" spans="3:9" x14ac:dyDescent="0.3">
      <c r="C55" t="s">
        <v>2</v>
      </c>
      <c r="D55" t="s">
        <v>37</v>
      </c>
      <c r="E55" t="s">
        <v>19</v>
      </c>
      <c r="F55" s="2">
        <v>238</v>
      </c>
      <c r="G55" s="3">
        <v>18</v>
      </c>
      <c r="H55">
        <f>_xlfn.XLOOKUP(data[[#This Row],[Product]],products[Product],products[Cost per unit])</f>
        <v>7.64</v>
      </c>
      <c r="I55">
        <f>data[[#This Row],[Cost per unit]]*data[[#This Row],[Units]]</f>
        <v>137.51999999999998</v>
      </c>
    </row>
    <row r="56" spans="3:9" x14ac:dyDescent="0.3">
      <c r="C56" t="s">
        <v>6</v>
      </c>
      <c r="D56" t="s">
        <v>37</v>
      </c>
      <c r="E56" t="s">
        <v>23</v>
      </c>
      <c r="F56" s="2">
        <v>4949</v>
      </c>
      <c r="G56" s="3">
        <v>189</v>
      </c>
      <c r="H56">
        <f>_xlfn.XLOOKUP(data[[#This Row],[Product]],products[Product],products[Cost per unit])</f>
        <v>6.49</v>
      </c>
      <c r="I56">
        <f>data[[#This Row],[Cost per unit]]*data[[#This Row],[Units]]</f>
        <v>1226.6100000000001</v>
      </c>
    </row>
    <row r="57" spans="3:9" x14ac:dyDescent="0.3">
      <c r="C57" t="s">
        <v>5</v>
      </c>
      <c r="D57" t="s">
        <v>38</v>
      </c>
      <c r="E57" t="s">
        <v>32</v>
      </c>
      <c r="F57" s="2">
        <v>5075</v>
      </c>
      <c r="G57" s="3">
        <v>21</v>
      </c>
      <c r="H57">
        <f>_xlfn.XLOOKUP(data[[#This Row],[Product]],products[Product],products[Cost per unit])</f>
        <v>8.65</v>
      </c>
      <c r="I57">
        <f>data[[#This Row],[Cost per unit]]*data[[#This Row],[Units]]</f>
        <v>181.65</v>
      </c>
    </row>
    <row r="58" spans="3:9" x14ac:dyDescent="0.3">
      <c r="C58" t="s">
        <v>3</v>
      </c>
      <c r="D58" t="s">
        <v>36</v>
      </c>
      <c r="E58" t="s">
        <v>16</v>
      </c>
      <c r="F58" s="2">
        <v>9198</v>
      </c>
      <c r="G58" s="3">
        <v>36</v>
      </c>
      <c r="H58">
        <f>_xlfn.XLOOKUP(data[[#This Row],[Product]],products[Product],products[Cost per unit])</f>
        <v>8.7899999999999991</v>
      </c>
      <c r="I58">
        <f>data[[#This Row],[Cost per unit]]*data[[#This Row],[Units]]</f>
        <v>316.43999999999994</v>
      </c>
    </row>
    <row r="59" spans="3:9" x14ac:dyDescent="0.3">
      <c r="C59" t="s">
        <v>6</v>
      </c>
      <c r="D59" t="s">
        <v>34</v>
      </c>
      <c r="E59" t="s">
        <v>29</v>
      </c>
      <c r="F59" s="2">
        <v>3339</v>
      </c>
      <c r="G59" s="3">
        <v>75</v>
      </c>
      <c r="H59">
        <f>_xlfn.XLOOKUP(data[[#This Row],[Product]],products[Product],products[Cost per unit])</f>
        <v>7.16</v>
      </c>
      <c r="I59">
        <f>data[[#This Row],[Cost per unit]]*data[[#This Row],[Units]]</f>
        <v>537</v>
      </c>
    </row>
    <row r="60" spans="3:9" x14ac:dyDescent="0.3">
      <c r="C60" t="s">
        <v>40</v>
      </c>
      <c r="D60" t="s">
        <v>34</v>
      </c>
      <c r="E60" t="s">
        <v>17</v>
      </c>
      <c r="F60" s="2">
        <v>5019</v>
      </c>
      <c r="G60" s="3">
        <v>156</v>
      </c>
      <c r="H60">
        <f>_xlfn.XLOOKUP(data[[#This Row],[Product]],products[Product],products[Cost per unit])</f>
        <v>3.11</v>
      </c>
      <c r="I60">
        <f>data[[#This Row],[Cost per unit]]*data[[#This Row],[Units]]</f>
        <v>485.15999999999997</v>
      </c>
    </row>
    <row r="61" spans="3:9" x14ac:dyDescent="0.3">
      <c r="C61" t="s">
        <v>5</v>
      </c>
      <c r="D61" t="s">
        <v>36</v>
      </c>
      <c r="E61" t="s">
        <v>16</v>
      </c>
      <c r="F61" s="2">
        <v>16184</v>
      </c>
      <c r="G61" s="3">
        <v>39</v>
      </c>
      <c r="H61">
        <f>_xlfn.XLOOKUP(data[[#This Row],[Product]],products[Product],products[Cost per unit])</f>
        <v>8.7899999999999991</v>
      </c>
      <c r="I61">
        <f>data[[#This Row],[Cost per unit]]*data[[#This Row],[Units]]</f>
        <v>342.80999999999995</v>
      </c>
    </row>
    <row r="62" spans="3:9" x14ac:dyDescent="0.3">
      <c r="C62" t="s">
        <v>6</v>
      </c>
      <c r="D62" t="s">
        <v>36</v>
      </c>
      <c r="E62" t="s">
        <v>21</v>
      </c>
      <c r="F62" s="2">
        <v>497</v>
      </c>
      <c r="G62" s="3">
        <v>63</v>
      </c>
      <c r="H62">
        <f>_xlfn.XLOOKUP(data[[#This Row],[Product]],products[Product],products[Cost per unit])</f>
        <v>9</v>
      </c>
      <c r="I62">
        <f>data[[#This Row],[Cost per unit]]*data[[#This Row],[Units]]</f>
        <v>567</v>
      </c>
    </row>
    <row r="63" spans="3:9" x14ac:dyDescent="0.3">
      <c r="C63" t="s">
        <v>2</v>
      </c>
      <c r="D63" t="s">
        <v>36</v>
      </c>
      <c r="E63" t="s">
        <v>29</v>
      </c>
      <c r="F63" s="2">
        <v>8211</v>
      </c>
      <c r="G63" s="3">
        <v>75</v>
      </c>
      <c r="H63">
        <f>_xlfn.XLOOKUP(data[[#This Row],[Product]],products[Product],products[Cost per unit])</f>
        <v>7.16</v>
      </c>
      <c r="I63">
        <f>data[[#This Row],[Cost per unit]]*data[[#This Row],[Units]]</f>
        <v>537</v>
      </c>
    </row>
    <row r="64" spans="3:9" x14ac:dyDescent="0.3">
      <c r="C64" t="s">
        <v>2</v>
      </c>
      <c r="D64" t="s">
        <v>38</v>
      </c>
      <c r="E64" t="s">
        <v>28</v>
      </c>
      <c r="F64" s="2">
        <v>6580</v>
      </c>
      <c r="G64" s="3">
        <v>183</v>
      </c>
      <c r="H64">
        <f>_xlfn.XLOOKUP(data[[#This Row],[Product]],products[Product],products[Cost per unit])</f>
        <v>10.38</v>
      </c>
      <c r="I64">
        <f>data[[#This Row],[Cost per unit]]*data[[#This Row],[Units]]</f>
        <v>1899.5400000000002</v>
      </c>
    </row>
    <row r="65" spans="3:9" x14ac:dyDescent="0.3">
      <c r="C65" t="s">
        <v>41</v>
      </c>
      <c r="D65" t="s">
        <v>35</v>
      </c>
      <c r="E65" t="s">
        <v>13</v>
      </c>
      <c r="F65" s="2">
        <v>4760</v>
      </c>
      <c r="G65" s="3">
        <v>69</v>
      </c>
      <c r="H65">
        <f>_xlfn.XLOOKUP(data[[#This Row],[Product]],products[Product],products[Cost per unit])</f>
        <v>9.33</v>
      </c>
      <c r="I65">
        <f>data[[#This Row],[Cost per unit]]*data[[#This Row],[Units]]</f>
        <v>643.77</v>
      </c>
    </row>
    <row r="66" spans="3:9" x14ac:dyDescent="0.3">
      <c r="C66" t="s">
        <v>40</v>
      </c>
      <c r="D66" t="s">
        <v>36</v>
      </c>
      <c r="E66" t="s">
        <v>25</v>
      </c>
      <c r="F66" s="2">
        <v>5439</v>
      </c>
      <c r="G66" s="3">
        <v>30</v>
      </c>
      <c r="H66">
        <f>_xlfn.XLOOKUP(data[[#This Row],[Product]],products[Product],products[Cost per unit])</f>
        <v>13.15</v>
      </c>
      <c r="I66">
        <f>data[[#This Row],[Cost per unit]]*data[[#This Row],[Units]]</f>
        <v>394.5</v>
      </c>
    </row>
    <row r="67" spans="3:9" x14ac:dyDescent="0.3">
      <c r="C67" t="s">
        <v>41</v>
      </c>
      <c r="D67" t="s">
        <v>34</v>
      </c>
      <c r="E67" t="s">
        <v>17</v>
      </c>
      <c r="F67" s="2">
        <v>1463</v>
      </c>
      <c r="G67" s="3">
        <v>39</v>
      </c>
      <c r="H67">
        <f>_xlfn.XLOOKUP(data[[#This Row],[Product]],products[Product],products[Cost per unit])</f>
        <v>3.11</v>
      </c>
      <c r="I67">
        <f>data[[#This Row],[Cost per unit]]*data[[#This Row],[Units]]</f>
        <v>121.28999999999999</v>
      </c>
    </row>
    <row r="68" spans="3:9" x14ac:dyDescent="0.3">
      <c r="C68" t="s">
        <v>3</v>
      </c>
      <c r="D68" t="s">
        <v>34</v>
      </c>
      <c r="E68" t="s">
        <v>32</v>
      </c>
      <c r="F68" s="2">
        <v>7777</v>
      </c>
      <c r="G68" s="3">
        <v>504</v>
      </c>
      <c r="H68">
        <f>_xlfn.XLOOKUP(data[[#This Row],[Product]],products[Product],products[Cost per unit])</f>
        <v>8.65</v>
      </c>
      <c r="I68">
        <f>data[[#This Row],[Cost per unit]]*data[[#This Row],[Units]]</f>
        <v>4359.6000000000004</v>
      </c>
    </row>
    <row r="69" spans="3:9" x14ac:dyDescent="0.3">
      <c r="C69" t="s">
        <v>9</v>
      </c>
      <c r="D69" t="s">
        <v>37</v>
      </c>
      <c r="E69" t="s">
        <v>29</v>
      </c>
      <c r="F69" s="2">
        <v>1085</v>
      </c>
      <c r="G69" s="3">
        <v>273</v>
      </c>
      <c r="H69">
        <f>_xlfn.XLOOKUP(data[[#This Row],[Product]],products[Product],products[Cost per unit])</f>
        <v>7.16</v>
      </c>
      <c r="I69">
        <f>data[[#This Row],[Cost per unit]]*data[[#This Row],[Units]]</f>
        <v>1954.68</v>
      </c>
    </row>
    <row r="70" spans="3:9" x14ac:dyDescent="0.3">
      <c r="C70" t="s">
        <v>5</v>
      </c>
      <c r="D70" t="s">
        <v>37</v>
      </c>
      <c r="E70" t="s">
        <v>31</v>
      </c>
      <c r="F70" s="2">
        <v>182</v>
      </c>
      <c r="G70" s="3">
        <v>48</v>
      </c>
      <c r="H70">
        <f>_xlfn.XLOOKUP(data[[#This Row],[Product]],products[Product],products[Cost per unit])</f>
        <v>5.79</v>
      </c>
      <c r="I70">
        <f>data[[#This Row],[Cost per unit]]*data[[#This Row],[Units]]</f>
        <v>277.92</v>
      </c>
    </row>
    <row r="71" spans="3:9" x14ac:dyDescent="0.3">
      <c r="C71" t="s">
        <v>6</v>
      </c>
      <c r="D71" t="s">
        <v>34</v>
      </c>
      <c r="E71" t="s">
        <v>27</v>
      </c>
      <c r="F71" s="2">
        <v>4242</v>
      </c>
      <c r="G71" s="3">
        <v>207</v>
      </c>
      <c r="H71">
        <f>_xlfn.XLOOKUP(data[[#This Row],[Product]],products[Product],products[Cost per unit])</f>
        <v>16.73</v>
      </c>
      <c r="I71">
        <f>data[[#This Row],[Cost per unit]]*data[[#This Row],[Units]]</f>
        <v>3463.11</v>
      </c>
    </row>
    <row r="72" spans="3:9" x14ac:dyDescent="0.3">
      <c r="C72" t="s">
        <v>6</v>
      </c>
      <c r="D72" t="s">
        <v>36</v>
      </c>
      <c r="E72" t="s">
        <v>32</v>
      </c>
      <c r="F72" s="2">
        <v>6118</v>
      </c>
      <c r="G72" s="3">
        <v>9</v>
      </c>
      <c r="H72">
        <f>_xlfn.XLOOKUP(data[[#This Row],[Product]],products[Product],products[Cost per unit])</f>
        <v>8.65</v>
      </c>
      <c r="I72">
        <f>data[[#This Row],[Cost per unit]]*data[[#This Row],[Units]]</f>
        <v>77.850000000000009</v>
      </c>
    </row>
    <row r="73" spans="3:9" x14ac:dyDescent="0.3">
      <c r="C73" t="s">
        <v>10</v>
      </c>
      <c r="D73" t="s">
        <v>36</v>
      </c>
      <c r="E73" t="s">
        <v>23</v>
      </c>
      <c r="F73" s="2">
        <v>2317</v>
      </c>
      <c r="G73" s="3">
        <v>261</v>
      </c>
      <c r="H73">
        <f>_xlfn.XLOOKUP(data[[#This Row],[Product]],products[Product],products[Cost per unit])</f>
        <v>6.49</v>
      </c>
      <c r="I73">
        <f>data[[#This Row],[Cost per unit]]*data[[#This Row],[Units]]</f>
        <v>1693.89</v>
      </c>
    </row>
    <row r="74" spans="3:9" x14ac:dyDescent="0.3">
      <c r="C74" t="s">
        <v>6</v>
      </c>
      <c r="D74" t="s">
        <v>38</v>
      </c>
      <c r="E74" t="s">
        <v>16</v>
      </c>
      <c r="F74" s="2">
        <v>938</v>
      </c>
      <c r="G74" s="3">
        <v>6</v>
      </c>
      <c r="H74">
        <f>_xlfn.XLOOKUP(data[[#This Row],[Product]],products[Product],products[Cost per unit])</f>
        <v>8.7899999999999991</v>
      </c>
      <c r="I74">
        <f>data[[#This Row],[Cost per unit]]*data[[#This Row],[Units]]</f>
        <v>52.739999999999995</v>
      </c>
    </row>
    <row r="75" spans="3:9" x14ac:dyDescent="0.3">
      <c r="C75" t="s">
        <v>8</v>
      </c>
      <c r="D75" t="s">
        <v>37</v>
      </c>
      <c r="E75" t="s">
        <v>15</v>
      </c>
      <c r="F75" s="2">
        <v>9709</v>
      </c>
      <c r="G75" s="3">
        <v>30</v>
      </c>
      <c r="H75">
        <f>_xlfn.XLOOKUP(data[[#This Row],[Product]],products[Product],products[Cost per unit])</f>
        <v>11.73</v>
      </c>
      <c r="I75">
        <f>data[[#This Row],[Cost per unit]]*data[[#This Row],[Units]]</f>
        <v>351.90000000000003</v>
      </c>
    </row>
    <row r="76" spans="3:9" x14ac:dyDescent="0.3">
      <c r="C76" t="s">
        <v>7</v>
      </c>
      <c r="D76" t="s">
        <v>34</v>
      </c>
      <c r="E76" t="s">
        <v>20</v>
      </c>
      <c r="F76" s="2">
        <v>2205</v>
      </c>
      <c r="G76" s="3">
        <v>138</v>
      </c>
      <c r="H76">
        <f>_xlfn.XLOOKUP(data[[#This Row],[Product]],products[Product],products[Cost per unit])</f>
        <v>10.62</v>
      </c>
      <c r="I76">
        <f>data[[#This Row],[Cost per unit]]*data[[#This Row],[Units]]</f>
        <v>1465.56</v>
      </c>
    </row>
    <row r="77" spans="3:9" x14ac:dyDescent="0.3">
      <c r="C77" t="s">
        <v>7</v>
      </c>
      <c r="D77" t="s">
        <v>37</v>
      </c>
      <c r="E77" t="s">
        <v>17</v>
      </c>
      <c r="F77" s="2">
        <v>4487</v>
      </c>
      <c r="G77" s="3">
        <v>111</v>
      </c>
      <c r="H77">
        <f>_xlfn.XLOOKUP(data[[#This Row],[Product]],products[Product],products[Cost per unit])</f>
        <v>3.11</v>
      </c>
      <c r="I77">
        <f>data[[#This Row],[Cost per unit]]*data[[#This Row],[Units]]</f>
        <v>345.21</v>
      </c>
    </row>
    <row r="78" spans="3:9" x14ac:dyDescent="0.3">
      <c r="C78" t="s">
        <v>5</v>
      </c>
      <c r="D78" t="s">
        <v>35</v>
      </c>
      <c r="E78" t="s">
        <v>18</v>
      </c>
      <c r="F78" s="2">
        <v>2415</v>
      </c>
      <c r="G78" s="3">
        <v>15</v>
      </c>
      <c r="H78">
        <f>_xlfn.XLOOKUP(data[[#This Row],[Product]],products[Product],products[Cost per unit])</f>
        <v>6.47</v>
      </c>
      <c r="I78">
        <f>data[[#This Row],[Cost per unit]]*data[[#This Row],[Units]]</f>
        <v>97.05</v>
      </c>
    </row>
    <row r="79" spans="3:9" x14ac:dyDescent="0.3">
      <c r="C79" t="s">
        <v>40</v>
      </c>
      <c r="D79" t="s">
        <v>34</v>
      </c>
      <c r="E79" t="s">
        <v>19</v>
      </c>
      <c r="F79" s="2">
        <v>4018</v>
      </c>
      <c r="G79" s="3">
        <v>162</v>
      </c>
      <c r="H79">
        <f>_xlfn.XLOOKUP(data[[#This Row],[Product]],products[Product],products[Cost per unit])</f>
        <v>7.64</v>
      </c>
      <c r="I79">
        <f>data[[#This Row],[Cost per unit]]*data[[#This Row],[Units]]</f>
        <v>1237.6799999999998</v>
      </c>
    </row>
    <row r="80" spans="3:9" x14ac:dyDescent="0.3">
      <c r="C80" t="s">
        <v>5</v>
      </c>
      <c r="D80" t="s">
        <v>34</v>
      </c>
      <c r="E80" t="s">
        <v>19</v>
      </c>
      <c r="F80" s="2">
        <v>861</v>
      </c>
      <c r="G80" s="3">
        <v>195</v>
      </c>
      <c r="H80">
        <f>_xlfn.XLOOKUP(data[[#This Row],[Product]],products[Product],products[Cost per unit])</f>
        <v>7.64</v>
      </c>
      <c r="I80">
        <f>data[[#This Row],[Cost per unit]]*data[[#This Row],[Units]]</f>
        <v>1489.8</v>
      </c>
    </row>
    <row r="81" spans="3:9" x14ac:dyDescent="0.3">
      <c r="C81" t="s">
        <v>10</v>
      </c>
      <c r="D81" t="s">
        <v>38</v>
      </c>
      <c r="E81" t="s">
        <v>14</v>
      </c>
      <c r="F81" s="2">
        <v>5586</v>
      </c>
      <c r="G81" s="3">
        <v>525</v>
      </c>
      <c r="H81">
        <f>_xlfn.XLOOKUP(data[[#This Row],[Product]],products[Product],products[Cost per unit])</f>
        <v>11.7</v>
      </c>
      <c r="I81">
        <f>data[[#This Row],[Cost per unit]]*data[[#This Row],[Units]]</f>
        <v>6142.5</v>
      </c>
    </row>
    <row r="82" spans="3:9" x14ac:dyDescent="0.3">
      <c r="C82" t="s">
        <v>7</v>
      </c>
      <c r="D82" t="s">
        <v>34</v>
      </c>
      <c r="E82" t="s">
        <v>33</v>
      </c>
      <c r="F82" s="2">
        <v>2226</v>
      </c>
      <c r="G82" s="3">
        <v>48</v>
      </c>
      <c r="H82">
        <f>_xlfn.XLOOKUP(data[[#This Row],[Product]],products[Product],products[Cost per unit])</f>
        <v>12.37</v>
      </c>
      <c r="I82">
        <f>data[[#This Row],[Cost per unit]]*data[[#This Row],[Units]]</f>
        <v>593.76</v>
      </c>
    </row>
    <row r="83" spans="3:9" x14ac:dyDescent="0.3">
      <c r="C83" t="s">
        <v>9</v>
      </c>
      <c r="D83" t="s">
        <v>34</v>
      </c>
      <c r="E83" t="s">
        <v>28</v>
      </c>
      <c r="F83" s="2">
        <v>14329</v>
      </c>
      <c r="G83" s="3">
        <v>150</v>
      </c>
      <c r="H83">
        <f>_xlfn.XLOOKUP(data[[#This Row],[Product]],products[Product],products[Cost per unit])</f>
        <v>10.38</v>
      </c>
      <c r="I83">
        <f>data[[#This Row],[Cost per unit]]*data[[#This Row],[Units]]</f>
        <v>1557.0000000000002</v>
      </c>
    </row>
    <row r="84" spans="3:9" x14ac:dyDescent="0.3">
      <c r="C84" t="s">
        <v>9</v>
      </c>
      <c r="D84" t="s">
        <v>34</v>
      </c>
      <c r="E84" t="s">
        <v>20</v>
      </c>
      <c r="F84" s="2">
        <v>8463</v>
      </c>
      <c r="G84" s="3">
        <v>492</v>
      </c>
      <c r="H84">
        <f>_xlfn.XLOOKUP(data[[#This Row],[Product]],products[Product],products[Cost per unit])</f>
        <v>10.62</v>
      </c>
      <c r="I84">
        <f>data[[#This Row],[Cost per unit]]*data[[#This Row],[Units]]</f>
        <v>5225.04</v>
      </c>
    </row>
    <row r="85" spans="3:9" x14ac:dyDescent="0.3">
      <c r="C85" t="s">
        <v>5</v>
      </c>
      <c r="D85" t="s">
        <v>34</v>
      </c>
      <c r="E85" t="s">
        <v>29</v>
      </c>
      <c r="F85" s="2">
        <v>2891</v>
      </c>
      <c r="G85" s="3">
        <v>102</v>
      </c>
      <c r="H85">
        <f>_xlfn.XLOOKUP(data[[#This Row],[Product]],products[Product],products[Cost per unit])</f>
        <v>7.16</v>
      </c>
      <c r="I85">
        <f>data[[#This Row],[Cost per unit]]*data[[#This Row],[Units]]</f>
        <v>730.32</v>
      </c>
    </row>
    <row r="86" spans="3:9" x14ac:dyDescent="0.3">
      <c r="C86" t="s">
        <v>3</v>
      </c>
      <c r="D86" t="s">
        <v>36</v>
      </c>
      <c r="E86" t="s">
        <v>23</v>
      </c>
      <c r="F86" s="2">
        <v>3773</v>
      </c>
      <c r="G86" s="3">
        <v>165</v>
      </c>
      <c r="H86">
        <f>_xlfn.XLOOKUP(data[[#This Row],[Product]],products[Product],products[Cost per unit])</f>
        <v>6.49</v>
      </c>
      <c r="I86">
        <f>data[[#This Row],[Cost per unit]]*data[[#This Row],[Units]]</f>
        <v>1070.8500000000001</v>
      </c>
    </row>
    <row r="87" spans="3:9" x14ac:dyDescent="0.3">
      <c r="C87" t="s">
        <v>41</v>
      </c>
      <c r="D87" t="s">
        <v>36</v>
      </c>
      <c r="E87" t="s">
        <v>28</v>
      </c>
      <c r="F87" s="2">
        <v>854</v>
      </c>
      <c r="G87" s="3">
        <v>309</v>
      </c>
      <c r="H87">
        <f>_xlfn.XLOOKUP(data[[#This Row],[Product]],products[Product],products[Cost per unit])</f>
        <v>10.38</v>
      </c>
      <c r="I87">
        <f>data[[#This Row],[Cost per unit]]*data[[#This Row],[Units]]</f>
        <v>3207.42</v>
      </c>
    </row>
    <row r="88" spans="3:9" x14ac:dyDescent="0.3">
      <c r="C88" t="s">
        <v>6</v>
      </c>
      <c r="D88" t="s">
        <v>36</v>
      </c>
      <c r="E88" t="s">
        <v>17</v>
      </c>
      <c r="F88" s="2">
        <v>4970</v>
      </c>
      <c r="G88" s="3">
        <v>156</v>
      </c>
      <c r="H88">
        <f>_xlfn.XLOOKUP(data[[#This Row],[Product]],products[Product],products[Cost per unit])</f>
        <v>3.11</v>
      </c>
      <c r="I88">
        <f>data[[#This Row],[Cost per unit]]*data[[#This Row],[Units]]</f>
        <v>485.15999999999997</v>
      </c>
    </row>
    <row r="89" spans="3:9" x14ac:dyDescent="0.3">
      <c r="C89" t="s">
        <v>9</v>
      </c>
      <c r="D89" t="s">
        <v>35</v>
      </c>
      <c r="E89" t="s">
        <v>26</v>
      </c>
      <c r="F89" s="2">
        <v>98</v>
      </c>
      <c r="G89" s="3">
        <v>159</v>
      </c>
      <c r="H89">
        <f>_xlfn.XLOOKUP(data[[#This Row],[Product]],products[Product],products[Cost per unit])</f>
        <v>5.6</v>
      </c>
      <c r="I89">
        <f>data[[#This Row],[Cost per unit]]*data[[#This Row],[Units]]</f>
        <v>890.4</v>
      </c>
    </row>
    <row r="90" spans="3:9" x14ac:dyDescent="0.3">
      <c r="C90" t="s">
        <v>5</v>
      </c>
      <c r="D90" t="s">
        <v>35</v>
      </c>
      <c r="E90" t="s">
        <v>15</v>
      </c>
      <c r="F90" s="2">
        <v>13391</v>
      </c>
      <c r="G90" s="3">
        <v>201</v>
      </c>
      <c r="H90">
        <f>_xlfn.XLOOKUP(data[[#This Row],[Product]],products[Product],products[Cost per unit])</f>
        <v>11.73</v>
      </c>
      <c r="I90">
        <f>data[[#This Row],[Cost per unit]]*data[[#This Row],[Units]]</f>
        <v>2357.73</v>
      </c>
    </row>
    <row r="91" spans="3:9" x14ac:dyDescent="0.3">
      <c r="C91" t="s">
        <v>8</v>
      </c>
      <c r="D91" t="s">
        <v>39</v>
      </c>
      <c r="E91" t="s">
        <v>31</v>
      </c>
      <c r="F91" s="2">
        <v>8890</v>
      </c>
      <c r="G91" s="3">
        <v>210</v>
      </c>
      <c r="H91">
        <f>_xlfn.XLOOKUP(data[[#This Row],[Product]],products[Product],products[Cost per unit])</f>
        <v>5.79</v>
      </c>
      <c r="I91">
        <f>data[[#This Row],[Cost per unit]]*data[[#This Row],[Units]]</f>
        <v>1215.9000000000001</v>
      </c>
    </row>
    <row r="92" spans="3:9" x14ac:dyDescent="0.3">
      <c r="C92" t="s">
        <v>2</v>
      </c>
      <c r="D92" t="s">
        <v>38</v>
      </c>
      <c r="E92" t="s">
        <v>13</v>
      </c>
      <c r="F92" s="2">
        <v>56</v>
      </c>
      <c r="G92" s="3">
        <v>51</v>
      </c>
      <c r="H92">
        <f>_xlfn.XLOOKUP(data[[#This Row],[Product]],products[Product],products[Cost per unit])</f>
        <v>9.33</v>
      </c>
      <c r="I92">
        <f>data[[#This Row],[Cost per unit]]*data[[#This Row],[Units]]</f>
        <v>475.83</v>
      </c>
    </row>
    <row r="93" spans="3:9" x14ac:dyDescent="0.3">
      <c r="C93" t="s">
        <v>3</v>
      </c>
      <c r="D93" t="s">
        <v>36</v>
      </c>
      <c r="E93" t="s">
        <v>25</v>
      </c>
      <c r="F93" s="2">
        <v>3339</v>
      </c>
      <c r="G93" s="3">
        <v>39</v>
      </c>
      <c r="H93">
        <f>_xlfn.XLOOKUP(data[[#This Row],[Product]],products[Product],products[Cost per unit])</f>
        <v>13.15</v>
      </c>
      <c r="I93">
        <f>data[[#This Row],[Cost per unit]]*data[[#This Row],[Units]]</f>
        <v>512.85</v>
      </c>
    </row>
    <row r="94" spans="3:9" x14ac:dyDescent="0.3">
      <c r="C94" t="s">
        <v>10</v>
      </c>
      <c r="D94" t="s">
        <v>35</v>
      </c>
      <c r="E94" t="s">
        <v>18</v>
      </c>
      <c r="F94" s="2">
        <v>3808</v>
      </c>
      <c r="G94" s="3">
        <v>279</v>
      </c>
      <c r="H94">
        <f>_xlfn.XLOOKUP(data[[#This Row],[Product]],products[Product],products[Cost per unit])</f>
        <v>6.47</v>
      </c>
      <c r="I94">
        <f>data[[#This Row],[Cost per unit]]*data[[#This Row],[Units]]</f>
        <v>1805.1299999999999</v>
      </c>
    </row>
    <row r="95" spans="3:9" x14ac:dyDescent="0.3">
      <c r="C95" t="s">
        <v>10</v>
      </c>
      <c r="D95" t="s">
        <v>38</v>
      </c>
      <c r="E95" t="s">
        <v>13</v>
      </c>
      <c r="F95" s="2">
        <v>63</v>
      </c>
      <c r="G95" s="3">
        <v>123</v>
      </c>
      <c r="H95">
        <f>_xlfn.XLOOKUP(data[[#This Row],[Product]],products[Product],products[Cost per unit])</f>
        <v>9.33</v>
      </c>
      <c r="I95">
        <f>data[[#This Row],[Cost per unit]]*data[[#This Row],[Units]]</f>
        <v>1147.5899999999999</v>
      </c>
    </row>
    <row r="96" spans="3:9" x14ac:dyDescent="0.3">
      <c r="C96" t="s">
        <v>2</v>
      </c>
      <c r="D96" t="s">
        <v>39</v>
      </c>
      <c r="E96" t="s">
        <v>27</v>
      </c>
      <c r="F96" s="2">
        <v>7812</v>
      </c>
      <c r="G96" s="3">
        <v>81</v>
      </c>
      <c r="H96">
        <f>_xlfn.XLOOKUP(data[[#This Row],[Product]],products[Product],products[Cost per unit])</f>
        <v>16.73</v>
      </c>
      <c r="I96">
        <f>data[[#This Row],[Cost per unit]]*data[[#This Row],[Units]]</f>
        <v>1355.13</v>
      </c>
    </row>
    <row r="97" spans="3:9" x14ac:dyDescent="0.3">
      <c r="C97" t="s">
        <v>40</v>
      </c>
      <c r="D97" t="s">
        <v>37</v>
      </c>
      <c r="E97" t="s">
        <v>19</v>
      </c>
      <c r="F97" s="2">
        <v>7693</v>
      </c>
      <c r="G97" s="3">
        <v>21</v>
      </c>
      <c r="H97">
        <f>_xlfn.XLOOKUP(data[[#This Row],[Product]],products[Product],products[Cost per unit])</f>
        <v>7.64</v>
      </c>
      <c r="I97">
        <f>data[[#This Row],[Cost per unit]]*data[[#This Row],[Units]]</f>
        <v>160.44</v>
      </c>
    </row>
    <row r="98" spans="3:9" x14ac:dyDescent="0.3">
      <c r="C98" t="s">
        <v>3</v>
      </c>
      <c r="D98" t="s">
        <v>36</v>
      </c>
      <c r="E98" t="s">
        <v>28</v>
      </c>
      <c r="F98" s="2">
        <v>973</v>
      </c>
      <c r="G98" s="3">
        <v>162</v>
      </c>
      <c r="H98">
        <f>_xlfn.XLOOKUP(data[[#This Row],[Product]],products[Product],products[Cost per unit])</f>
        <v>10.38</v>
      </c>
      <c r="I98">
        <f>data[[#This Row],[Cost per unit]]*data[[#This Row],[Units]]</f>
        <v>1681.5600000000002</v>
      </c>
    </row>
    <row r="99" spans="3:9" x14ac:dyDescent="0.3">
      <c r="C99" t="s">
        <v>10</v>
      </c>
      <c r="D99" t="s">
        <v>35</v>
      </c>
      <c r="E99" t="s">
        <v>21</v>
      </c>
      <c r="F99" s="2">
        <v>567</v>
      </c>
      <c r="G99" s="3">
        <v>228</v>
      </c>
      <c r="H99">
        <f>_xlfn.XLOOKUP(data[[#This Row],[Product]],products[Product],products[Cost per unit])</f>
        <v>9</v>
      </c>
      <c r="I99">
        <f>data[[#This Row],[Cost per unit]]*data[[#This Row],[Units]]</f>
        <v>2052</v>
      </c>
    </row>
    <row r="100" spans="3:9" x14ac:dyDescent="0.3">
      <c r="C100" t="s">
        <v>10</v>
      </c>
      <c r="D100" t="s">
        <v>36</v>
      </c>
      <c r="E100" t="s">
        <v>29</v>
      </c>
      <c r="F100" s="2">
        <v>2471</v>
      </c>
      <c r="G100" s="3">
        <v>342</v>
      </c>
      <c r="H100">
        <f>_xlfn.XLOOKUP(data[[#This Row],[Product]],products[Product],products[Cost per unit])</f>
        <v>7.16</v>
      </c>
      <c r="I100">
        <f>data[[#This Row],[Cost per unit]]*data[[#This Row],[Units]]</f>
        <v>2448.7200000000003</v>
      </c>
    </row>
    <row r="101" spans="3:9" x14ac:dyDescent="0.3">
      <c r="C101" t="s">
        <v>5</v>
      </c>
      <c r="D101" t="s">
        <v>38</v>
      </c>
      <c r="E101" t="s">
        <v>13</v>
      </c>
      <c r="F101" s="2">
        <v>7189</v>
      </c>
      <c r="G101" s="3">
        <v>54</v>
      </c>
      <c r="H101">
        <f>_xlfn.XLOOKUP(data[[#This Row],[Product]],products[Product],products[Cost per unit])</f>
        <v>9.33</v>
      </c>
      <c r="I101">
        <f>data[[#This Row],[Cost per unit]]*data[[#This Row],[Units]]</f>
        <v>503.82</v>
      </c>
    </row>
    <row r="102" spans="3:9" x14ac:dyDescent="0.3">
      <c r="C102" t="s">
        <v>41</v>
      </c>
      <c r="D102" t="s">
        <v>35</v>
      </c>
      <c r="E102" t="s">
        <v>28</v>
      </c>
      <c r="F102" s="2">
        <v>7455</v>
      </c>
      <c r="G102" s="3">
        <v>216</v>
      </c>
      <c r="H102">
        <f>_xlfn.XLOOKUP(data[[#This Row],[Product]],products[Product],products[Cost per unit])</f>
        <v>10.38</v>
      </c>
      <c r="I102">
        <f>data[[#This Row],[Cost per unit]]*data[[#This Row],[Units]]</f>
        <v>2242.0800000000004</v>
      </c>
    </row>
    <row r="103" spans="3:9" x14ac:dyDescent="0.3">
      <c r="C103" t="s">
        <v>3</v>
      </c>
      <c r="D103" t="s">
        <v>34</v>
      </c>
      <c r="E103" t="s">
        <v>26</v>
      </c>
      <c r="F103" s="2">
        <v>3108</v>
      </c>
      <c r="G103" s="3">
        <v>54</v>
      </c>
      <c r="H103">
        <f>_xlfn.XLOOKUP(data[[#This Row],[Product]],products[Product],products[Cost per unit])</f>
        <v>5.6</v>
      </c>
      <c r="I103">
        <f>data[[#This Row],[Cost per unit]]*data[[#This Row],[Units]]</f>
        <v>302.39999999999998</v>
      </c>
    </row>
    <row r="104" spans="3:9" x14ac:dyDescent="0.3">
      <c r="C104" t="s">
        <v>6</v>
      </c>
      <c r="D104" t="s">
        <v>38</v>
      </c>
      <c r="E104" t="s">
        <v>25</v>
      </c>
      <c r="F104" s="2">
        <v>469</v>
      </c>
      <c r="G104" s="3">
        <v>75</v>
      </c>
      <c r="H104">
        <f>_xlfn.XLOOKUP(data[[#This Row],[Product]],products[Product],products[Cost per unit])</f>
        <v>13.15</v>
      </c>
      <c r="I104">
        <f>data[[#This Row],[Cost per unit]]*data[[#This Row],[Units]]</f>
        <v>986.25</v>
      </c>
    </row>
    <row r="105" spans="3:9" x14ac:dyDescent="0.3">
      <c r="C105" t="s">
        <v>9</v>
      </c>
      <c r="D105" t="s">
        <v>37</v>
      </c>
      <c r="E105" t="s">
        <v>23</v>
      </c>
      <c r="F105" s="2">
        <v>2737</v>
      </c>
      <c r="G105" s="3">
        <v>93</v>
      </c>
      <c r="H105">
        <f>_xlfn.XLOOKUP(data[[#This Row],[Product]],products[Product],products[Cost per unit])</f>
        <v>6.49</v>
      </c>
      <c r="I105">
        <f>data[[#This Row],[Cost per unit]]*data[[#This Row],[Units]]</f>
        <v>603.57000000000005</v>
      </c>
    </row>
    <row r="106" spans="3:9" x14ac:dyDescent="0.3">
      <c r="C106" t="s">
        <v>9</v>
      </c>
      <c r="D106" t="s">
        <v>37</v>
      </c>
      <c r="E106" t="s">
        <v>25</v>
      </c>
      <c r="F106" s="2">
        <v>4305</v>
      </c>
      <c r="G106" s="3">
        <v>156</v>
      </c>
      <c r="H106">
        <f>_xlfn.XLOOKUP(data[[#This Row],[Product]],products[Product],products[Cost per unit])</f>
        <v>13.15</v>
      </c>
      <c r="I106">
        <f>data[[#This Row],[Cost per unit]]*data[[#This Row],[Units]]</f>
        <v>2051.4</v>
      </c>
    </row>
    <row r="107" spans="3:9" x14ac:dyDescent="0.3">
      <c r="C107" t="s">
        <v>9</v>
      </c>
      <c r="D107" t="s">
        <v>38</v>
      </c>
      <c r="E107" t="s">
        <v>17</v>
      </c>
      <c r="F107" s="2">
        <v>2408</v>
      </c>
      <c r="G107" s="3">
        <v>9</v>
      </c>
      <c r="H107">
        <f>_xlfn.XLOOKUP(data[[#This Row],[Product]],products[Product],products[Cost per unit])</f>
        <v>3.11</v>
      </c>
      <c r="I107">
        <f>data[[#This Row],[Cost per unit]]*data[[#This Row],[Units]]</f>
        <v>27.99</v>
      </c>
    </row>
    <row r="108" spans="3:9" x14ac:dyDescent="0.3">
      <c r="C108" t="s">
        <v>3</v>
      </c>
      <c r="D108" t="s">
        <v>36</v>
      </c>
      <c r="E108" t="s">
        <v>19</v>
      </c>
      <c r="F108" s="2">
        <v>1281</v>
      </c>
      <c r="G108" s="3">
        <v>18</v>
      </c>
      <c r="H108">
        <f>_xlfn.XLOOKUP(data[[#This Row],[Product]],products[Product],products[Cost per unit])</f>
        <v>7.64</v>
      </c>
      <c r="I108">
        <f>data[[#This Row],[Cost per unit]]*data[[#This Row],[Units]]</f>
        <v>137.51999999999998</v>
      </c>
    </row>
    <row r="109" spans="3:9" x14ac:dyDescent="0.3">
      <c r="C109" t="s">
        <v>40</v>
      </c>
      <c r="D109" t="s">
        <v>35</v>
      </c>
      <c r="E109" t="s">
        <v>32</v>
      </c>
      <c r="F109" s="2">
        <v>12348</v>
      </c>
      <c r="G109" s="3">
        <v>234</v>
      </c>
      <c r="H109">
        <f>_xlfn.XLOOKUP(data[[#This Row],[Product]],products[Product],products[Cost per unit])</f>
        <v>8.65</v>
      </c>
      <c r="I109">
        <f>data[[#This Row],[Cost per unit]]*data[[#This Row],[Units]]</f>
        <v>2024.1000000000001</v>
      </c>
    </row>
    <row r="110" spans="3:9" x14ac:dyDescent="0.3">
      <c r="C110" t="s">
        <v>3</v>
      </c>
      <c r="D110" t="s">
        <v>34</v>
      </c>
      <c r="E110" t="s">
        <v>28</v>
      </c>
      <c r="F110" s="2">
        <v>3689</v>
      </c>
      <c r="G110" s="3">
        <v>312</v>
      </c>
      <c r="H110">
        <f>_xlfn.XLOOKUP(data[[#This Row],[Product]],products[Product],products[Cost per unit])</f>
        <v>10.38</v>
      </c>
      <c r="I110">
        <f>data[[#This Row],[Cost per unit]]*data[[#This Row],[Units]]</f>
        <v>3238.5600000000004</v>
      </c>
    </row>
    <row r="111" spans="3:9" x14ac:dyDescent="0.3">
      <c r="C111" t="s">
        <v>7</v>
      </c>
      <c r="D111" t="s">
        <v>36</v>
      </c>
      <c r="E111" t="s">
        <v>19</v>
      </c>
      <c r="F111" s="2">
        <v>2870</v>
      </c>
      <c r="G111" s="3">
        <v>300</v>
      </c>
      <c r="H111">
        <f>_xlfn.XLOOKUP(data[[#This Row],[Product]],products[Product],products[Cost per unit])</f>
        <v>7.64</v>
      </c>
      <c r="I111">
        <f>data[[#This Row],[Cost per unit]]*data[[#This Row],[Units]]</f>
        <v>2292</v>
      </c>
    </row>
    <row r="112" spans="3:9" x14ac:dyDescent="0.3">
      <c r="C112" t="s">
        <v>2</v>
      </c>
      <c r="D112" t="s">
        <v>36</v>
      </c>
      <c r="E112" t="s">
        <v>27</v>
      </c>
      <c r="F112" s="2">
        <v>798</v>
      </c>
      <c r="G112" s="3">
        <v>519</v>
      </c>
      <c r="H112">
        <f>_xlfn.XLOOKUP(data[[#This Row],[Product]],products[Product],products[Cost per unit])</f>
        <v>16.73</v>
      </c>
      <c r="I112">
        <f>data[[#This Row],[Cost per unit]]*data[[#This Row],[Units]]</f>
        <v>8682.8700000000008</v>
      </c>
    </row>
    <row r="113" spans="3:9" x14ac:dyDescent="0.3">
      <c r="C113" t="s">
        <v>41</v>
      </c>
      <c r="D113" t="s">
        <v>37</v>
      </c>
      <c r="E113" t="s">
        <v>21</v>
      </c>
      <c r="F113" s="2">
        <v>2933</v>
      </c>
      <c r="G113" s="3">
        <v>9</v>
      </c>
      <c r="H113">
        <f>_xlfn.XLOOKUP(data[[#This Row],[Product]],products[Product],products[Cost per unit])</f>
        <v>9</v>
      </c>
      <c r="I113">
        <f>data[[#This Row],[Cost per unit]]*data[[#This Row],[Units]]</f>
        <v>81</v>
      </c>
    </row>
    <row r="114" spans="3:9" x14ac:dyDescent="0.3">
      <c r="C114" t="s">
        <v>5</v>
      </c>
      <c r="D114" t="s">
        <v>35</v>
      </c>
      <c r="E114" t="s">
        <v>4</v>
      </c>
      <c r="F114" s="2">
        <v>2744</v>
      </c>
      <c r="G114" s="3">
        <v>9</v>
      </c>
      <c r="H114">
        <f>_xlfn.XLOOKUP(data[[#This Row],[Product]],products[Product],products[Cost per unit])</f>
        <v>11.88</v>
      </c>
      <c r="I114">
        <f>data[[#This Row],[Cost per unit]]*data[[#This Row],[Units]]</f>
        <v>106.92</v>
      </c>
    </row>
    <row r="115" spans="3:9" x14ac:dyDescent="0.3">
      <c r="C115" t="s">
        <v>40</v>
      </c>
      <c r="D115" t="s">
        <v>36</v>
      </c>
      <c r="E115" t="s">
        <v>33</v>
      </c>
      <c r="F115" s="2">
        <v>9772</v>
      </c>
      <c r="G115" s="3">
        <v>90</v>
      </c>
      <c r="H115">
        <f>_xlfn.XLOOKUP(data[[#This Row],[Product]],products[Product],products[Cost per unit])</f>
        <v>12.37</v>
      </c>
      <c r="I115">
        <f>data[[#This Row],[Cost per unit]]*data[[#This Row],[Units]]</f>
        <v>1113.3</v>
      </c>
    </row>
    <row r="116" spans="3:9" x14ac:dyDescent="0.3">
      <c r="C116" t="s">
        <v>7</v>
      </c>
      <c r="D116" t="s">
        <v>34</v>
      </c>
      <c r="E116" t="s">
        <v>25</v>
      </c>
      <c r="F116" s="2">
        <v>1568</v>
      </c>
      <c r="G116" s="3">
        <v>96</v>
      </c>
      <c r="H116">
        <f>_xlfn.XLOOKUP(data[[#This Row],[Product]],products[Product],products[Cost per unit])</f>
        <v>13.15</v>
      </c>
      <c r="I116">
        <f>data[[#This Row],[Cost per unit]]*data[[#This Row],[Units]]</f>
        <v>1262.4000000000001</v>
      </c>
    </row>
    <row r="117" spans="3:9" x14ac:dyDescent="0.3">
      <c r="C117" t="s">
        <v>2</v>
      </c>
      <c r="D117" t="s">
        <v>36</v>
      </c>
      <c r="E117" t="s">
        <v>16</v>
      </c>
      <c r="F117" s="2">
        <v>11417</v>
      </c>
      <c r="G117" s="3">
        <v>21</v>
      </c>
      <c r="H117">
        <f>_xlfn.XLOOKUP(data[[#This Row],[Product]],products[Product],products[Cost per unit])</f>
        <v>8.7899999999999991</v>
      </c>
      <c r="I117">
        <f>data[[#This Row],[Cost per unit]]*data[[#This Row],[Units]]</f>
        <v>184.58999999999997</v>
      </c>
    </row>
    <row r="118" spans="3:9" x14ac:dyDescent="0.3">
      <c r="C118" t="s">
        <v>40</v>
      </c>
      <c r="D118" t="s">
        <v>34</v>
      </c>
      <c r="E118" t="s">
        <v>26</v>
      </c>
      <c r="F118" s="2">
        <v>6748</v>
      </c>
      <c r="G118" s="3">
        <v>48</v>
      </c>
      <c r="H118">
        <f>_xlfn.XLOOKUP(data[[#This Row],[Product]],products[Product],products[Cost per unit])</f>
        <v>5.6</v>
      </c>
      <c r="I118">
        <f>data[[#This Row],[Cost per unit]]*data[[#This Row],[Units]]</f>
        <v>268.79999999999995</v>
      </c>
    </row>
    <row r="119" spans="3:9" x14ac:dyDescent="0.3">
      <c r="C119" t="s">
        <v>10</v>
      </c>
      <c r="D119" t="s">
        <v>36</v>
      </c>
      <c r="E119" t="s">
        <v>27</v>
      </c>
      <c r="F119" s="2">
        <v>1407</v>
      </c>
      <c r="G119" s="3">
        <v>72</v>
      </c>
      <c r="H119">
        <f>_xlfn.XLOOKUP(data[[#This Row],[Product]],products[Product],products[Cost per unit])</f>
        <v>16.73</v>
      </c>
      <c r="I119">
        <f>data[[#This Row],[Cost per unit]]*data[[#This Row],[Units]]</f>
        <v>1204.56</v>
      </c>
    </row>
    <row r="120" spans="3:9" x14ac:dyDescent="0.3">
      <c r="C120" t="s">
        <v>8</v>
      </c>
      <c r="D120" t="s">
        <v>35</v>
      </c>
      <c r="E120" t="s">
        <v>29</v>
      </c>
      <c r="F120" s="2">
        <v>2023</v>
      </c>
      <c r="G120" s="3">
        <v>168</v>
      </c>
      <c r="H120">
        <f>_xlfn.XLOOKUP(data[[#This Row],[Product]],products[Product],products[Cost per unit])</f>
        <v>7.16</v>
      </c>
      <c r="I120">
        <f>data[[#This Row],[Cost per unit]]*data[[#This Row],[Units]]</f>
        <v>1202.8800000000001</v>
      </c>
    </row>
    <row r="121" spans="3:9" x14ac:dyDescent="0.3">
      <c r="C121" t="s">
        <v>5</v>
      </c>
      <c r="D121" t="s">
        <v>39</v>
      </c>
      <c r="E121" t="s">
        <v>26</v>
      </c>
      <c r="F121" s="2">
        <v>5236</v>
      </c>
      <c r="G121" s="3">
        <v>51</v>
      </c>
      <c r="H121">
        <f>_xlfn.XLOOKUP(data[[#This Row],[Product]],products[Product],products[Cost per unit])</f>
        <v>5.6</v>
      </c>
      <c r="I121">
        <f>data[[#This Row],[Cost per unit]]*data[[#This Row],[Units]]</f>
        <v>285.59999999999997</v>
      </c>
    </row>
    <row r="122" spans="3:9" x14ac:dyDescent="0.3">
      <c r="C122" t="s">
        <v>41</v>
      </c>
      <c r="D122" t="s">
        <v>36</v>
      </c>
      <c r="E122" t="s">
        <v>19</v>
      </c>
      <c r="F122" s="2">
        <v>1925</v>
      </c>
      <c r="G122" s="3">
        <v>192</v>
      </c>
      <c r="H122">
        <f>_xlfn.XLOOKUP(data[[#This Row],[Product]],products[Product],products[Cost per unit])</f>
        <v>7.64</v>
      </c>
      <c r="I122">
        <f>data[[#This Row],[Cost per unit]]*data[[#This Row],[Units]]</f>
        <v>1466.8799999999999</v>
      </c>
    </row>
    <row r="123" spans="3:9" x14ac:dyDescent="0.3">
      <c r="C123" t="s">
        <v>7</v>
      </c>
      <c r="D123" t="s">
        <v>37</v>
      </c>
      <c r="E123" t="s">
        <v>14</v>
      </c>
      <c r="F123" s="2">
        <v>6608</v>
      </c>
      <c r="G123" s="3">
        <v>225</v>
      </c>
      <c r="H123">
        <f>_xlfn.XLOOKUP(data[[#This Row],[Product]],products[Product],products[Cost per unit])</f>
        <v>11.7</v>
      </c>
      <c r="I123">
        <f>data[[#This Row],[Cost per unit]]*data[[#This Row],[Units]]</f>
        <v>2632.5</v>
      </c>
    </row>
    <row r="124" spans="3:9" x14ac:dyDescent="0.3">
      <c r="C124" t="s">
        <v>6</v>
      </c>
      <c r="D124" t="s">
        <v>34</v>
      </c>
      <c r="E124" t="s">
        <v>26</v>
      </c>
      <c r="F124" s="2">
        <v>8008</v>
      </c>
      <c r="G124" s="3">
        <v>456</v>
      </c>
      <c r="H124">
        <f>_xlfn.XLOOKUP(data[[#This Row],[Product]],products[Product],products[Cost per unit])</f>
        <v>5.6</v>
      </c>
      <c r="I124">
        <f>data[[#This Row],[Cost per unit]]*data[[#This Row],[Units]]</f>
        <v>2553.6</v>
      </c>
    </row>
    <row r="125" spans="3:9" x14ac:dyDescent="0.3">
      <c r="C125" t="s">
        <v>10</v>
      </c>
      <c r="D125" t="s">
        <v>34</v>
      </c>
      <c r="E125" t="s">
        <v>25</v>
      </c>
      <c r="F125" s="2">
        <v>1428</v>
      </c>
      <c r="G125" s="3">
        <v>93</v>
      </c>
      <c r="H125">
        <f>_xlfn.XLOOKUP(data[[#This Row],[Product]],products[Product],products[Cost per unit])</f>
        <v>13.15</v>
      </c>
      <c r="I125">
        <f>data[[#This Row],[Cost per unit]]*data[[#This Row],[Units]]</f>
        <v>1222.95</v>
      </c>
    </row>
    <row r="126" spans="3:9" x14ac:dyDescent="0.3">
      <c r="C126" t="s">
        <v>6</v>
      </c>
      <c r="D126" t="s">
        <v>34</v>
      </c>
      <c r="E126" t="s">
        <v>4</v>
      </c>
      <c r="F126" s="2">
        <v>525</v>
      </c>
      <c r="G126" s="3">
        <v>48</v>
      </c>
      <c r="H126">
        <f>_xlfn.XLOOKUP(data[[#This Row],[Product]],products[Product],products[Cost per unit])</f>
        <v>11.88</v>
      </c>
      <c r="I126">
        <f>data[[#This Row],[Cost per unit]]*data[[#This Row],[Units]]</f>
        <v>570.24</v>
      </c>
    </row>
    <row r="127" spans="3:9" x14ac:dyDescent="0.3">
      <c r="C127" t="s">
        <v>6</v>
      </c>
      <c r="D127" t="s">
        <v>37</v>
      </c>
      <c r="E127" t="s">
        <v>18</v>
      </c>
      <c r="F127" s="2">
        <v>1505</v>
      </c>
      <c r="G127" s="3">
        <v>102</v>
      </c>
      <c r="H127">
        <f>_xlfn.XLOOKUP(data[[#This Row],[Product]],products[Product],products[Cost per unit])</f>
        <v>6.47</v>
      </c>
      <c r="I127">
        <f>data[[#This Row],[Cost per unit]]*data[[#This Row],[Units]]</f>
        <v>659.93999999999994</v>
      </c>
    </row>
    <row r="128" spans="3:9" x14ac:dyDescent="0.3">
      <c r="C128" t="s">
        <v>7</v>
      </c>
      <c r="D128" t="s">
        <v>35</v>
      </c>
      <c r="E128" t="s">
        <v>30</v>
      </c>
      <c r="F128" s="2">
        <v>6755</v>
      </c>
      <c r="G128" s="3">
        <v>252</v>
      </c>
      <c r="H128">
        <f>_xlfn.XLOOKUP(data[[#This Row],[Product]],products[Product],products[Cost per unit])</f>
        <v>14.49</v>
      </c>
      <c r="I128">
        <f>data[[#This Row],[Cost per unit]]*data[[#This Row],[Units]]</f>
        <v>3651.48</v>
      </c>
    </row>
    <row r="129" spans="3:9" x14ac:dyDescent="0.3">
      <c r="C129" t="s">
        <v>2</v>
      </c>
      <c r="D129" t="s">
        <v>37</v>
      </c>
      <c r="E129" t="s">
        <v>18</v>
      </c>
      <c r="F129" s="2">
        <v>11571</v>
      </c>
      <c r="G129" s="3">
        <v>138</v>
      </c>
      <c r="H129">
        <f>_xlfn.XLOOKUP(data[[#This Row],[Product]],products[Product],products[Cost per unit])</f>
        <v>6.47</v>
      </c>
      <c r="I129">
        <f>data[[#This Row],[Cost per unit]]*data[[#This Row],[Units]]</f>
        <v>892.86</v>
      </c>
    </row>
    <row r="130" spans="3:9" x14ac:dyDescent="0.3">
      <c r="C130" t="s">
        <v>40</v>
      </c>
      <c r="D130" t="s">
        <v>38</v>
      </c>
      <c r="E130" t="s">
        <v>25</v>
      </c>
      <c r="F130" s="2">
        <v>2541</v>
      </c>
      <c r="G130" s="3">
        <v>90</v>
      </c>
      <c r="H130">
        <f>_xlfn.XLOOKUP(data[[#This Row],[Product]],products[Product],products[Cost per unit])</f>
        <v>13.15</v>
      </c>
      <c r="I130">
        <f>data[[#This Row],[Cost per unit]]*data[[#This Row],[Units]]</f>
        <v>1183.5</v>
      </c>
    </row>
    <row r="131" spans="3:9" x14ac:dyDescent="0.3">
      <c r="C131" t="s">
        <v>41</v>
      </c>
      <c r="D131" t="s">
        <v>37</v>
      </c>
      <c r="E131" t="s">
        <v>30</v>
      </c>
      <c r="F131" s="2">
        <v>1526</v>
      </c>
      <c r="G131" s="3">
        <v>240</v>
      </c>
      <c r="H131">
        <f>_xlfn.XLOOKUP(data[[#This Row],[Product]],products[Product],products[Cost per unit])</f>
        <v>14.49</v>
      </c>
      <c r="I131">
        <f>data[[#This Row],[Cost per unit]]*data[[#This Row],[Units]]</f>
        <v>3477.6</v>
      </c>
    </row>
    <row r="132" spans="3:9" x14ac:dyDescent="0.3">
      <c r="C132" t="s">
        <v>40</v>
      </c>
      <c r="D132" t="s">
        <v>38</v>
      </c>
      <c r="E132" t="s">
        <v>4</v>
      </c>
      <c r="F132" s="2">
        <v>6125</v>
      </c>
      <c r="G132" s="3">
        <v>102</v>
      </c>
      <c r="H132">
        <f>_xlfn.XLOOKUP(data[[#This Row],[Product]],products[Product],products[Cost per unit])</f>
        <v>11.88</v>
      </c>
      <c r="I132">
        <f>data[[#This Row],[Cost per unit]]*data[[#This Row],[Units]]</f>
        <v>1211.76</v>
      </c>
    </row>
    <row r="133" spans="3:9" x14ac:dyDescent="0.3">
      <c r="C133" t="s">
        <v>41</v>
      </c>
      <c r="D133" t="s">
        <v>35</v>
      </c>
      <c r="E133" t="s">
        <v>27</v>
      </c>
      <c r="F133" s="2">
        <v>847</v>
      </c>
      <c r="G133" s="3">
        <v>129</v>
      </c>
      <c r="H133">
        <f>_xlfn.XLOOKUP(data[[#This Row],[Product]],products[Product],products[Cost per unit])</f>
        <v>16.73</v>
      </c>
      <c r="I133">
        <f>data[[#This Row],[Cost per unit]]*data[[#This Row],[Units]]</f>
        <v>2158.17</v>
      </c>
    </row>
    <row r="134" spans="3:9" x14ac:dyDescent="0.3">
      <c r="C134" t="s">
        <v>8</v>
      </c>
      <c r="D134" t="s">
        <v>35</v>
      </c>
      <c r="E134" t="s">
        <v>27</v>
      </c>
      <c r="F134" s="2">
        <v>4753</v>
      </c>
      <c r="G134" s="3">
        <v>300</v>
      </c>
      <c r="H134">
        <f>_xlfn.XLOOKUP(data[[#This Row],[Product]],products[Product],products[Cost per unit])</f>
        <v>16.73</v>
      </c>
      <c r="I134">
        <f>data[[#This Row],[Cost per unit]]*data[[#This Row],[Units]]</f>
        <v>5019</v>
      </c>
    </row>
    <row r="135" spans="3:9" x14ac:dyDescent="0.3">
      <c r="C135" t="s">
        <v>6</v>
      </c>
      <c r="D135" t="s">
        <v>38</v>
      </c>
      <c r="E135" t="s">
        <v>33</v>
      </c>
      <c r="F135" s="2">
        <v>959</v>
      </c>
      <c r="G135" s="3">
        <v>135</v>
      </c>
      <c r="H135">
        <f>_xlfn.XLOOKUP(data[[#This Row],[Product]],products[Product],products[Cost per unit])</f>
        <v>12.37</v>
      </c>
      <c r="I135">
        <f>data[[#This Row],[Cost per unit]]*data[[#This Row],[Units]]</f>
        <v>1669.9499999999998</v>
      </c>
    </row>
    <row r="136" spans="3:9" x14ac:dyDescent="0.3">
      <c r="C136" t="s">
        <v>7</v>
      </c>
      <c r="D136" t="s">
        <v>35</v>
      </c>
      <c r="E136" t="s">
        <v>24</v>
      </c>
      <c r="F136" s="2">
        <v>2793</v>
      </c>
      <c r="G136" s="3">
        <v>114</v>
      </c>
      <c r="H136">
        <f>_xlfn.XLOOKUP(data[[#This Row],[Product]],products[Product],products[Cost per unit])</f>
        <v>4.97</v>
      </c>
      <c r="I136">
        <f>data[[#This Row],[Cost per unit]]*data[[#This Row],[Units]]</f>
        <v>566.57999999999993</v>
      </c>
    </row>
    <row r="137" spans="3:9" x14ac:dyDescent="0.3">
      <c r="C137" t="s">
        <v>7</v>
      </c>
      <c r="D137" t="s">
        <v>35</v>
      </c>
      <c r="E137" t="s">
        <v>14</v>
      </c>
      <c r="F137" s="2">
        <v>4606</v>
      </c>
      <c r="G137" s="3">
        <v>63</v>
      </c>
      <c r="H137">
        <f>_xlfn.XLOOKUP(data[[#This Row],[Product]],products[Product],products[Cost per unit])</f>
        <v>11.7</v>
      </c>
      <c r="I137">
        <f>data[[#This Row],[Cost per unit]]*data[[#This Row],[Units]]</f>
        <v>737.09999999999991</v>
      </c>
    </row>
    <row r="138" spans="3:9" x14ac:dyDescent="0.3">
      <c r="C138" t="s">
        <v>7</v>
      </c>
      <c r="D138" t="s">
        <v>36</v>
      </c>
      <c r="E138" t="s">
        <v>29</v>
      </c>
      <c r="F138" s="2">
        <v>5551</v>
      </c>
      <c r="G138" s="3">
        <v>252</v>
      </c>
      <c r="H138">
        <f>_xlfn.XLOOKUP(data[[#This Row],[Product]],products[Product],products[Cost per unit])</f>
        <v>7.16</v>
      </c>
      <c r="I138">
        <f>data[[#This Row],[Cost per unit]]*data[[#This Row],[Units]]</f>
        <v>1804.32</v>
      </c>
    </row>
    <row r="139" spans="3:9" x14ac:dyDescent="0.3">
      <c r="C139" t="s">
        <v>10</v>
      </c>
      <c r="D139" t="s">
        <v>36</v>
      </c>
      <c r="E139" t="s">
        <v>32</v>
      </c>
      <c r="F139" s="2">
        <v>6657</v>
      </c>
      <c r="G139" s="3">
        <v>303</v>
      </c>
      <c r="H139">
        <f>_xlfn.XLOOKUP(data[[#This Row],[Product]],products[Product],products[Cost per unit])</f>
        <v>8.65</v>
      </c>
      <c r="I139">
        <f>data[[#This Row],[Cost per unit]]*data[[#This Row],[Units]]</f>
        <v>2620.9500000000003</v>
      </c>
    </row>
    <row r="140" spans="3:9" x14ac:dyDescent="0.3">
      <c r="C140" t="s">
        <v>7</v>
      </c>
      <c r="D140" t="s">
        <v>39</v>
      </c>
      <c r="E140" t="s">
        <v>17</v>
      </c>
      <c r="F140" s="2">
        <v>4438</v>
      </c>
      <c r="G140" s="3">
        <v>246</v>
      </c>
      <c r="H140">
        <f>_xlfn.XLOOKUP(data[[#This Row],[Product]],products[Product],products[Cost per unit])</f>
        <v>3.11</v>
      </c>
      <c r="I140">
        <f>data[[#This Row],[Cost per unit]]*data[[#This Row],[Units]]</f>
        <v>765.06</v>
      </c>
    </row>
    <row r="141" spans="3:9" x14ac:dyDescent="0.3">
      <c r="C141" t="s">
        <v>8</v>
      </c>
      <c r="D141" t="s">
        <v>38</v>
      </c>
      <c r="E141" t="s">
        <v>22</v>
      </c>
      <c r="F141" s="2">
        <v>168</v>
      </c>
      <c r="G141" s="3">
        <v>84</v>
      </c>
      <c r="H141">
        <f>_xlfn.XLOOKUP(data[[#This Row],[Product]],products[Product],products[Cost per unit])</f>
        <v>9.77</v>
      </c>
      <c r="I141">
        <f>data[[#This Row],[Cost per unit]]*data[[#This Row],[Units]]</f>
        <v>820.68</v>
      </c>
    </row>
    <row r="142" spans="3:9" x14ac:dyDescent="0.3">
      <c r="C142" t="s">
        <v>7</v>
      </c>
      <c r="D142" t="s">
        <v>34</v>
      </c>
      <c r="E142" t="s">
        <v>17</v>
      </c>
      <c r="F142" s="2">
        <v>7777</v>
      </c>
      <c r="G142" s="3">
        <v>39</v>
      </c>
      <c r="H142">
        <f>_xlfn.XLOOKUP(data[[#This Row],[Product]],products[Product],products[Cost per unit])</f>
        <v>3.11</v>
      </c>
      <c r="I142">
        <f>data[[#This Row],[Cost per unit]]*data[[#This Row],[Units]]</f>
        <v>121.28999999999999</v>
      </c>
    </row>
    <row r="143" spans="3:9" x14ac:dyDescent="0.3">
      <c r="C143" t="s">
        <v>5</v>
      </c>
      <c r="D143" t="s">
        <v>36</v>
      </c>
      <c r="E143" t="s">
        <v>17</v>
      </c>
      <c r="F143" s="2">
        <v>3339</v>
      </c>
      <c r="G143" s="3">
        <v>348</v>
      </c>
      <c r="H143">
        <f>_xlfn.XLOOKUP(data[[#This Row],[Product]],products[Product],products[Cost per unit])</f>
        <v>3.11</v>
      </c>
      <c r="I143">
        <f>data[[#This Row],[Cost per unit]]*data[[#This Row],[Units]]</f>
        <v>1082.28</v>
      </c>
    </row>
    <row r="144" spans="3:9" x14ac:dyDescent="0.3">
      <c r="C144" t="s">
        <v>7</v>
      </c>
      <c r="D144" t="s">
        <v>37</v>
      </c>
      <c r="E144" t="s">
        <v>33</v>
      </c>
      <c r="F144" s="2">
        <v>6391</v>
      </c>
      <c r="G144" s="3">
        <v>48</v>
      </c>
      <c r="H144">
        <f>_xlfn.XLOOKUP(data[[#This Row],[Product]],products[Product],products[Cost per unit])</f>
        <v>12.37</v>
      </c>
      <c r="I144">
        <f>data[[#This Row],[Cost per unit]]*data[[#This Row],[Units]]</f>
        <v>593.76</v>
      </c>
    </row>
    <row r="145" spans="3:9" x14ac:dyDescent="0.3">
      <c r="C145" t="s">
        <v>5</v>
      </c>
      <c r="D145" t="s">
        <v>37</v>
      </c>
      <c r="E145" t="s">
        <v>22</v>
      </c>
      <c r="F145" s="2">
        <v>518</v>
      </c>
      <c r="G145" s="3">
        <v>75</v>
      </c>
      <c r="H145">
        <f>_xlfn.XLOOKUP(data[[#This Row],[Product]],products[Product],products[Cost per unit])</f>
        <v>9.77</v>
      </c>
      <c r="I145">
        <f>data[[#This Row],[Cost per unit]]*data[[#This Row],[Units]]</f>
        <v>732.75</v>
      </c>
    </row>
    <row r="146" spans="3:9" x14ac:dyDescent="0.3">
      <c r="C146" t="s">
        <v>7</v>
      </c>
      <c r="D146" t="s">
        <v>38</v>
      </c>
      <c r="E146" t="s">
        <v>28</v>
      </c>
      <c r="F146" s="2">
        <v>5677</v>
      </c>
      <c r="G146" s="3">
        <v>258</v>
      </c>
      <c r="H146">
        <f>_xlfn.XLOOKUP(data[[#This Row],[Product]],products[Product],products[Cost per unit])</f>
        <v>10.38</v>
      </c>
      <c r="I146">
        <f>data[[#This Row],[Cost per unit]]*data[[#This Row],[Units]]</f>
        <v>2678.0400000000004</v>
      </c>
    </row>
    <row r="147" spans="3:9" x14ac:dyDescent="0.3">
      <c r="C147" t="s">
        <v>6</v>
      </c>
      <c r="D147" t="s">
        <v>39</v>
      </c>
      <c r="E147" t="s">
        <v>17</v>
      </c>
      <c r="F147" s="2">
        <v>6048</v>
      </c>
      <c r="G147" s="3">
        <v>27</v>
      </c>
      <c r="H147">
        <f>_xlfn.XLOOKUP(data[[#This Row],[Product]],products[Product],products[Cost per unit])</f>
        <v>3.11</v>
      </c>
      <c r="I147">
        <f>data[[#This Row],[Cost per unit]]*data[[#This Row],[Units]]</f>
        <v>83.97</v>
      </c>
    </row>
    <row r="148" spans="3:9" x14ac:dyDescent="0.3">
      <c r="C148" t="s">
        <v>8</v>
      </c>
      <c r="D148" t="s">
        <v>38</v>
      </c>
      <c r="E148" t="s">
        <v>32</v>
      </c>
      <c r="F148" s="2">
        <v>3752</v>
      </c>
      <c r="G148" s="3">
        <v>213</v>
      </c>
      <c r="H148">
        <f>_xlfn.XLOOKUP(data[[#This Row],[Product]],products[Product],products[Cost per unit])</f>
        <v>8.65</v>
      </c>
      <c r="I148">
        <f>data[[#This Row],[Cost per unit]]*data[[#This Row],[Units]]</f>
        <v>1842.45</v>
      </c>
    </row>
    <row r="149" spans="3:9" x14ac:dyDescent="0.3">
      <c r="C149" t="s">
        <v>5</v>
      </c>
      <c r="D149" t="s">
        <v>35</v>
      </c>
      <c r="E149" t="s">
        <v>29</v>
      </c>
      <c r="F149" s="2">
        <v>4480</v>
      </c>
      <c r="G149" s="3">
        <v>357</v>
      </c>
      <c r="H149">
        <f>_xlfn.XLOOKUP(data[[#This Row],[Product]],products[Product],products[Cost per unit])</f>
        <v>7.16</v>
      </c>
      <c r="I149">
        <f>data[[#This Row],[Cost per unit]]*data[[#This Row],[Units]]</f>
        <v>2556.12</v>
      </c>
    </row>
    <row r="150" spans="3:9" x14ac:dyDescent="0.3">
      <c r="C150" t="s">
        <v>9</v>
      </c>
      <c r="D150" t="s">
        <v>37</v>
      </c>
      <c r="E150" t="s">
        <v>4</v>
      </c>
      <c r="F150" s="2">
        <v>259</v>
      </c>
      <c r="G150" s="3">
        <v>207</v>
      </c>
      <c r="H150">
        <f>_xlfn.XLOOKUP(data[[#This Row],[Product]],products[Product],products[Cost per unit])</f>
        <v>11.88</v>
      </c>
      <c r="I150">
        <f>data[[#This Row],[Cost per unit]]*data[[#This Row],[Units]]</f>
        <v>2459.1600000000003</v>
      </c>
    </row>
    <row r="151" spans="3:9" x14ac:dyDescent="0.3">
      <c r="C151" t="s">
        <v>8</v>
      </c>
      <c r="D151" t="s">
        <v>37</v>
      </c>
      <c r="E151" t="s">
        <v>30</v>
      </c>
      <c r="F151" s="2">
        <v>42</v>
      </c>
      <c r="G151" s="3">
        <v>150</v>
      </c>
      <c r="H151">
        <f>_xlfn.XLOOKUP(data[[#This Row],[Product]],products[Product],products[Cost per unit])</f>
        <v>14.49</v>
      </c>
      <c r="I151">
        <f>data[[#This Row],[Cost per unit]]*data[[#This Row],[Units]]</f>
        <v>2173.5</v>
      </c>
    </row>
    <row r="152" spans="3:9" x14ac:dyDescent="0.3">
      <c r="C152" t="s">
        <v>41</v>
      </c>
      <c r="D152" t="s">
        <v>36</v>
      </c>
      <c r="E152" t="s">
        <v>26</v>
      </c>
      <c r="F152" s="2">
        <v>98</v>
      </c>
      <c r="G152" s="3">
        <v>204</v>
      </c>
      <c r="H152">
        <f>_xlfn.XLOOKUP(data[[#This Row],[Product]],products[Product],products[Cost per unit])</f>
        <v>5.6</v>
      </c>
      <c r="I152">
        <f>data[[#This Row],[Cost per unit]]*data[[#This Row],[Units]]</f>
        <v>1142.3999999999999</v>
      </c>
    </row>
    <row r="153" spans="3:9" x14ac:dyDescent="0.3">
      <c r="C153" t="s">
        <v>7</v>
      </c>
      <c r="D153" t="s">
        <v>35</v>
      </c>
      <c r="E153" t="s">
        <v>27</v>
      </c>
      <c r="F153" s="2">
        <v>2478</v>
      </c>
      <c r="G153" s="3">
        <v>21</v>
      </c>
      <c r="H153">
        <f>_xlfn.XLOOKUP(data[[#This Row],[Product]],products[Product],products[Cost per unit])</f>
        <v>16.73</v>
      </c>
      <c r="I153">
        <f>data[[#This Row],[Cost per unit]]*data[[#This Row],[Units]]</f>
        <v>351.33</v>
      </c>
    </row>
    <row r="154" spans="3:9" x14ac:dyDescent="0.3">
      <c r="C154" t="s">
        <v>41</v>
      </c>
      <c r="D154" t="s">
        <v>34</v>
      </c>
      <c r="E154" t="s">
        <v>33</v>
      </c>
      <c r="F154" s="2">
        <v>7847</v>
      </c>
      <c r="G154" s="3">
        <v>174</v>
      </c>
      <c r="H154">
        <f>_xlfn.XLOOKUP(data[[#This Row],[Product]],products[Product],products[Cost per unit])</f>
        <v>12.37</v>
      </c>
      <c r="I154">
        <f>data[[#This Row],[Cost per unit]]*data[[#This Row],[Units]]</f>
        <v>2152.3799999999997</v>
      </c>
    </row>
    <row r="155" spans="3:9" x14ac:dyDescent="0.3">
      <c r="C155" t="s">
        <v>2</v>
      </c>
      <c r="D155" t="s">
        <v>37</v>
      </c>
      <c r="E155" t="s">
        <v>17</v>
      </c>
      <c r="F155" s="2">
        <v>9926</v>
      </c>
      <c r="G155" s="3">
        <v>201</v>
      </c>
      <c r="H155">
        <f>_xlfn.XLOOKUP(data[[#This Row],[Product]],products[Product],products[Cost per unit])</f>
        <v>3.11</v>
      </c>
      <c r="I155">
        <f>data[[#This Row],[Cost per unit]]*data[[#This Row],[Units]]</f>
        <v>625.11</v>
      </c>
    </row>
    <row r="156" spans="3:9" x14ac:dyDescent="0.3">
      <c r="C156" t="s">
        <v>8</v>
      </c>
      <c r="D156" t="s">
        <v>38</v>
      </c>
      <c r="E156" t="s">
        <v>13</v>
      </c>
      <c r="F156" s="2">
        <v>819</v>
      </c>
      <c r="G156" s="3">
        <v>510</v>
      </c>
      <c r="H156">
        <f>_xlfn.XLOOKUP(data[[#This Row],[Product]],products[Product],products[Cost per unit])</f>
        <v>9.33</v>
      </c>
      <c r="I156">
        <f>data[[#This Row],[Cost per unit]]*data[[#This Row],[Units]]</f>
        <v>4758.3</v>
      </c>
    </row>
    <row r="157" spans="3:9" x14ac:dyDescent="0.3">
      <c r="C157" t="s">
        <v>6</v>
      </c>
      <c r="D157" t="s">
        <v>39</v>
      </c>
      <c r="E157" t="s">
        <v>29</v>
      </c>
      <c r="F157" s="2">
        <v>3052</v>
      </c>
      <c r="G157" s="3">
        <v>378</v>
      </c>
      <c r="H157">
        <f>_xlfn.XLOOKUP(data[[#This Row],[Product]],products[Product],products[Cost per unit])</f>
        <v>7.16</v>
      </c>
      <c r="I157">
        <f>data[[#This Row],[Cost per unit]]*data[[#This Row],[Units]]</f>
        <v>2706.48</v>
      </c>
    </row>
    <row r="158" spans="3:9" x14ac:dyDescent="0.3">
      <c r="C158" t="s">
        <v>9</v>
      </c>
      <c r="D158" t="s">
        <v>34</v>
      </c>
      <c r="E158" t="s">
        <v>21</v>
      </c>
      <c r="F158" s="2">
        <v>6832</v>
      </c>
      <c r="G158" s="3">
        <v>27</v>
      </c>
      <c r="H158">
        <f>_xlfn.XLOOKUP(data[[#This Row],[Product]],products[Product],products[Cost per unit])</f>
        <v>9</v>
      </c>
      <c r="I158">
        <f>data[[#This Row],[Cost per unit]]*data[[#This Row],[Units]]</f>
        <v>243</v>
      </c>
    </row>
    <row r="159" spans="3:9" x14ac:dyDescent="0.3">
      <c r="C159" t="s">
        <v>2</v>
      </c>
      <c r="D159" t="s">
        <v>39</v>
      </c>
      <c r="E159" t="s">
        <v>16</v>
      </c>
      <c r="F159" s="2">
        <v>2016</v>
      </c>
      <c r="G159" s="3">
        <v>117</v>
      </c>
      <c r="H159">
        <f>_xlfn.XLOOKUP(data[[#This Row],[Product]],products[Product],products[Cost per unit])</f>
        <v>8.7899999999999991</v>
      </c>
      <c r="I159">
        <f>data[[#This Row],[Cost per unit]]*data[[#This Row],[Units]]</f>
        <v>1028.4299999999998</v>
      </c>
    </row>
    <row r="160" spans="3:9" x14ac:dyDescent="0.3">
      <c r="C160" t="s">
        <v>6</v>
      </c>
      <c r="D160" t="s">
        <v>38</v>
      </c>
      <c r="E160" t="s">
        <v>21</v>
      </c>
      <c r="F160" s="2">
        <v>7322</v>
      </c>
      <c r="G160" s="3">
        <v>36</v>
      </c>
      <c r="H160">
        <f>_xlfn.XLOOKUP(data[[#This Row],[Product]],products[Product],products[Cost per unit])</f>
        <v>9</v>
      </c>
      <c r="I160">
        <f>data[[#This Row],[Cost per unit]]*data[[#This Row],[Units]]</f>
        <v>324</v>
      </c>
    </row>
    <row r="161" spans="3:9" x14ac:dyDescent="0.3">
      <c r="C161" t="s">
        <v>8</v>
      </c>
      <c r="D161" t="s">
        <v>35</v>
      </c>
      <c r="E161" t="s">
        <v>33</v>
      </c>
      <c r="F161" s="2">
        <v>357</v>
      </c>
      <c r="G161" s="3">
        <v>126</v>
      </c>
      <c r="H161">
        <f>_xlfn.XLOOKUP(data[[#This Row],[Product]],products[Product],products[Cost per unit])</f>
        <v>12.37</v>
      </c>
      <c r="I161">
        <f>data[[#This Row],[Cost per unit]]*data[[#This Row],[Units]]</f>
        <v>1558.62</v>
      </c>
    </row>
    <row r="162" spans="3:9" x14ac:dyDescent="0.3">
      <c r="C162" t="s">
        <v>9</v>
      </c>
      <c r="D162" t="s">
        <v>39</v>
      </c>
      <c r="E162" t="s">
        <v>25</v>
      </c>
      <c r="F162" s="2">
        <v>3192</v>
      </c>
      <c r="G162" s="3">
        <v>72</v>
      </c>
      <c r="H162">
        <f>_xlfn.XLOOKUP(data[[#This Row],[Product]],products[Product],products[Cost per unit])</f>
        <v>13.15</v>
      </c>
      <c r="I162">
        <f>data[[#This Row],[Cost per unit]]*data[[#This Row],[Units]]</f>
        <v>946.80000000000007</v>
      </c>
    </row>
    <row r="163" spans="3:9" x14ac:dyDescent="0.3">
      <c r="C163" t="s">
        <v>7</v>
      </c>
      <c r="D163" t="s">
        <v>36</v>
      </c>
      <c r="E163" t="s">
        <v>22</v>
      </c>
      <c r="F163" s="2">
        <v>8435</v>
      </c>
      <c r="G163" s="3">
        <v>42</v>
      </c>
      <c r="H163">
        <f>_xlfn.XLOOKUP(data[[#This Row],[Product]],products[Product],products[Cost per unit])</f>
        <v>9.77</v>
      </c>
      <c r="I163">
        <f>data[[#This Row],[Cost per unit]]*data[[#This Row],[Units]]</f>
        <v>410.34</v>
      </c>
    </row>
    <row r="164" spans="3:9" x14ac:dyDescent="0.3">
      <c r="C164" t="s">
        <v>40</v>
      </c>
      <c r="D164" t="s">
        <v>39</v>
      </c>
      <c r="E164" t="s">
        <v>29</v>
      </c>
      <c r="F164" s="2">
        <v>0</v>
      </c>
      <c r="G164" s="3">
        <v>135</v>
      </c>
      <c r="H164">
        <f>_xlfn.XLOOKUP(data[[#This Row],[Product]],products[Product],products[Cost per unit])</f>
        <v>7.16</v>
      </c>
      <c r="I164">
        <f>data[[#This Row],[Cost per unit]]*data[[#This Row],[Units]]</f>
        <v>966.6</v>
      </c>
    </row>
    <row r="165" spans="3:9" x14ac:dyDescent="0.3">
      <c r="C165" t="s">
        <v>7</v>
      </c>
      <c r="D165" t="s">
        <v>34</v>
      </c>
      <c r="E165" t="s">
        <v>24</v>
      </c>
      <c r="F165" s="2">
        <v>8862</v>
      </c>
      <c r="G165" s="3">
        <v>189</v>
      </c>
      <c r="H165">
        <f>_xlfn.XLOOKUP(data[[#This Row],[Product]],products[Product],products[Cost per unit])</f>
        <v>4.97</v>
      </c>
      <c r="I165">
        <f>data[[#This Row],[Cost per unit]]*data[[#This Row],[Units]]</f>
        <v>939.32999999999993</v>
      </c>
    </row>
    <row r="166" spans="3:9" x14ac:dyDescent="0.3">
      <c r="C166" t="s">
        <v>6</v>
      </c>
      <c r="D166" t="s">
        <v>37</v>
      </c>
      <c r="E166" t="s">
        <v>28</v>
      </c>
      <c r="F166" s="2">
        <v>3556</v>
      </c>
      <c r="G166" s="3">
        <v>459</v>
      </c>
      <c r="H166">
        <f>_xlfn.XLOOKUP(data[[#This Row],[Product]],products[Product],products[Cost per unit])</f>
        <v>10.38</v>
      </c>
      <c r="I166">
        <f>data[[#This Row],[Cost per unit]]*data[[#This Row],[Units]]</f>
        <v>4764.42</v>
      </c>
    </row>
    <row r="167" spans="3:9" x14ac:dyDescent="0.3">
      <c r="C167" t="s">
        <v>5</v>
      </c>
      <c r="D167" t="s">
        <v>34</v>
      </c>
      <c r="E167" t="s">
        <v>15</v>
      </c>
      <c r="F167" s="2">
        <v>7280</v>
      </c>
      <c r="G167" s="3">
        <v>201</v>
      </c>
      <c r="H167">
        <f>_xlfn.XLOOKUP(data[[#This Row],[Product]],products[Product],products[Cost per unit])</f>
        <v>11.73</v>
      </c>
      <c r="I167">
        <f>data[[#This Row],[Cost per unit]]*data[[#This Row],[Units]]</f>
        <v>2357.73</v>
      </c>
    </row>
    <row r="168" spans="3:9" x14ac:dyDescent="0.3">
      <c r="C168" t="s">
        <v>6</v>
      </c>
      <c r="D168" t="s">
        <v>34</v>
      </c>
      <c r="E168" t="s">
        <v>30</v>
      </c>
      <c r="F168" s="2">
        <v>3402</v>
      </c>
      <c r="G168" s="3">
        <v>366</v>
      </c>
      <c r="H168">
        <f>_xlfn.XLOOKUP(data[[#This Row],[Product]],products[Product],products[Cost per unit])</f>
        <v>14.49</v>
      </c>
      <c r="I168">
        <f>data[[#This Row],[Cost per unit]]*data[[#This Row],[Units]]</f>
        <v>5303.34</v>
      </c>
    </row>
    <row r="169" spans="3:9" x14ac:dyDescent="0.3">
      <c r="C169" t="s">
        <v>3</v>
      </c>
      <c r="D169" t="s">
        <v>37</v>
      </c>
      <c r="E169" t="s">
        <v>29</v>
      </c>
      <c r="F169" s="2">
        <v>4592</v>
      </c>
      <c r="G169" s="3">
        <v>324</v>
      </c>
      <c r="H169">
        <f>_xlfn.XLOOKUP(data[[#This Row],[Product]],products[Product],products[Cost per unit])</f>
        <v>7.16</v>
      </c>
      <c r="I169">
        <f>data[[#This Row],[Cost per unit]]*data[[#This Row],[Units]]</f>
        <v>2319.84</v>
      </c>
    </row>
    <row r="170" spans="3:9" x14ac:dyDescent="0.3">
      <c r="C170" t="s">
        <v>9</v>
      </c>
      <c r="D170" t="s">
        <v>35</v>
      </c>
      <c r="E170" t="s">
        <v>15</v>
      </c>
      <c r="F170" s="2">
        <v>7833</v>
      </c>
      <c r="G170" s="3">
        <v>243</v>
      </c>
      <c r="H170">
        <f>_xlfn.XLOOKUP(data[[#This Row],[Product]],products[Product],products[Cost per unit])</f>
        <v>11.73</v>
      </c>
      <c r="I170">
        <f>data[[#This Row],[Cost per unit]]*data[[#This Row],[Units]]</f>
        <v>2850.3900000000003</v>
      </c>
    </row>
    <row r="171" spans="3:9" x14ac:dyDescent="0.3">
      <c r="C171" t="s">
        <v>2</v>
      </c>
      <c r="D171" t="s">
        <v>39</v>
      </c>
      <c r="E171" t="s">
        <v>21</v>
      </c>
      <c r="F171" s="2">
        <v>7651</v>
      </c>
      <c r="G171" s="3">
        <v>213</v>
      </c>
      <c r="H171">
        <f>_xlfn.XLOOKUP(data[[#This Row],[Product]],products[Product],products[Cost per unit])</f>
        <v>9</v>
      </c>
      <c r="I171">
        <f>data[[#This Row],[Cost per unit]]*data[[#This Row],[Units]]</f>
        <v>1917</v>
      </c>
    </row>
    <row r="172" spans="3:9" x14ac:dyDescent="0.3">
      <c r="C172" t="s">
        <v>40</v>
      </c>
      <c r="D172" t="s">
        <v>35</v>
      </c>
      <c r="E172" t="s">
        <v>30</v>
      </c>
      <c r="F172" s="2">
        <v>2275</v>
      </c>
      <c r="G172" s="3">
        <v>447</v>
      </c>
      <c r="H172">
        <f>_xlfn.XLOOKUP(data[[#This Row],[Product]],products[Product],products[Cost per unit])</f>
        <v>14.49</v>
      </c>
      <c r="I172">
        <f>data[[#This Row],[Cost per unit]]*data[[#This Row],[Units]]</f>
        <v>6477.03</v>
      </c>
    </row>
    <row r="173" spans="3:9" x14ac:dyDescent="0.3">
      <c r="C173" t="s">
        <v>40</v>
      </c>
      <c r="D173" t="s">
        <v>38</v>
      </c>
      <c r="E173" t="s">
        <v>13</v>
      </c>
      <c r="F173" s="2">
        <v>5670</v>
      </c>
      <c r="G173" s="3">
        <v>297</v>
      </c>
      <c r="H173">
        <f>_xlfn.XLOOKUP(data[[#This Row],[Product]],products[Product],products[Cost per unit])</f>
        <v>9.33</v>
      </c>
      <c r="I173">
        <f>data[[#This Row],[Cost per unit]]*data[[#This Row],[Units]]</f>
        <v>2771.01</v>
      </c>
    </row>
    <row r="174" spans="3:9" x14ac:dyDescent="0.3">
      <c r="C174" t="s">
        <v>7</v>
      </c>
      <c r="D174" t="s">
        <v>35</v>
      </c>
      <c r="E174" t="s">
        <v>16</v>
      </c>
      <c r="F174" s="2">
        <v>2135</v>
      </c>
      <c r="G174" s="3">
        <v>27</v>
      </c>
      <c r="H174">
        <f>_xlfn.XLOOKUP(data[[#This Row],[Product]],products[Product],products[Cost per unit])</f>
        <v>8.7899999999999991</v>
      </c>
      <c r="I174">
        <f>data[[#This Row],[Cost per unit]]*data[[#This Row],[Units]]</f>
        <v>237.32999999999998</v>
      </c>
    </row>
    <row r="175" spans="3:9" x14ac:dyDescent="0.3">
      <c r="C175" t="s">
        <v>40</v>
      </c>
      <c r="D175" t="s">
        <v>34</v>
      </c>
      <c r="E175" t="s">
        <v>23</v>
      </c>
      <c r="F175" s="2">
        <v>2779</v>
      </c>
      <c r="G175" s="3">
        <v>75</v>
      </c>
      <c r="H175">
        <f>_xlfn.XLOOKUP(data[[#This Row],[Product]],products[Product],products[Cost per unit])</f>
        <v>6.49</v>
      </c>
      <c r="I175">
        <f>data[[#This Row],[Cost per unit]]*data[[#This Row],[Units]]</f>
        <v>486.75</v>
      </c>
    </row>
    <row r="176" spans="3:9" x14ac:dyDescent="0.3">
      <c r="C176" t="s">
        <v>10</v>
      </c>
      <c r="D176" t="s">
        <v>39</v>
      </c>
      <c r="E176" t="s">
        <v>33</v>
      </c>
      <c r="F176" s="2">
        <v>12950</v>
      </c>
      <c r="G176" s="3">
        <v>30</v>
      </c>
      <c r="H176">
        <f>_xlfn.XLOOKUP(data[[#This Row],[Product]],products[Product],products[Cost per unit])</f>
        <v>12.37</v>
      </c>
      <c r="I176">
        <f>data[[#This Row],[Cost per unit]]*data[[#This Row],[Units]]</f>
        <v>371.09999999999997</v>
      </c>
    </row>
    <row r="177" spans="3:9" x14ac:dyDescent="0.3">
      <c r="C177" t="s">
        <v>7</v>
      </c>
      <c r="D177" t="s">
        <v>36</v>
      </c>
      <c r="E177" t="s">
        <v>18</v>
      </c>
      <c r="F177" s="2">
        <v>2646</v>
      </c>
      <c r="G177" s="3">
        <v>177</v>
      </c>
      <c r="H177">
        <f>_xlfn.XLOOKUP(data[[#This Row],[Product]],products[Product],products[Cost per unit])</f>
        <v>6.47</v>
      </c>
      <c r="I177">
        <f>data[[#This Row],[Cost per unit]]*data[[#This Row],[Units]]</f>
        <v>1145.19</v>
      </c>
    </row>
    <row r="178" spans="3:9" x14ac:dyDescent="0.3">
      <c r="C178" t="s">
        <v>40</v>
      </c>
      <c r="D178" t="s">
        <v>34</v>
      </c>
      <c r="E178" t="s">
        <v>33</v>
      </c>
      <c r="F178" s="2">
        <v>3794</v>
      </c>
      <c r="G178" s="3">
        <v>159</v>
      </c>
      <c r="H178">
        <f>_xlfn.XLOOKUP(data[[#This Row],[Product]],products[Product],products[Cost per unit])</f>
        <v>12.37</v>
      </c>
      <c r="I178">
        <f>data[[#This Row],[Cost per unit]]*data[[#This Row],[Units]]</f>
        <v>1966.83</v>
      </c>
    </row>
    <row r="179" spans="3:9" x14ac:dyDescent="0.3">
      <c r="C179" t="s">
        <v>3</v>
      </c>
      <c r="D179" t="s">
        <v>35</v>
      </c>
      <c r="E179" t="s">
        <v>33</v>
      </c>
      <c r="F179" s="2">
        <v>819</v>
      </c>
      <c r="G179" s="3">
        <v>306</v>
      </c>
      <c r="H179">
        <f>_xlfn.XLOOKUP(data[[#This Row],[Product]],products[Product],products[Cost per unit])</f>
        <v>12.37</v>
      </c>
      <c r="I179">
        <f>data[[#This Row],[Cost per unit]]*data[[#This Row],[Units]]</f>
        <v>3785.22</v>
      </c>
    </row>
    <row r="180" spans="3:9" x14ac:dyDescent="0.3">
      <c r="C180" t="s">
        <v>3</v>
      </c>
      <c r="D180" t="s">
        <v>34</v>
      </c>
      <c r="E180" t="s">
        <v>20</v>
      </c>
      <c r="F180" s="2">
        <v>2583</v>
      </c>
      <c r="G180" s="3">
        <v>18</v>
      </c>
      <c r="H180">
        <f>_xlfn.XLOOKUP(data[[#This Row],[Product]],products[Product],products[Cost per unit])</f>
        <v>10.62</v>
      </c>
      <c r="I180">
        <f>data[[#This Row],[Cost per unit]]*data[[#This Row],[Units]]</f>
        <v>191.16</v>
      </c>
    </row>
    <row r="181" spans="3:9" x14ac:dyDescent="0.3">
      <c r="C181" t="s">
        <v>7</v>
      </c>
      <c r="D181" t="s">
        <v>35</v>
      </c>
      <c r="E181" t="s">
        <v>19</v>
      </c>
      <c r="F181" s="2">
        <v>4585</v>
      </c>
      <c r="G181" s="3">
        <v>240</v>
      </c>
      <c r="H181">
        <f>_xlfn.XLOOKUP(data[[#This Row],[Product]],products[Product],products[Cost per unit])</f>
        <v>7.64</v>
      </c>
      <c r="I181">
        <f>data[[#This Row],[Cost per unit]]*data[[#This Row],[Units]]</f>
        <v>1833.6</v>
      </c>
    </row>
    <row r="182" spans="3:9" x14ac:dyDescent="0.3">
      <c r="C182" t="s">
        <v>5</v>
      </c>
      <c r="D182" t="s">
        <v>34</v>
      </c>
      <c r="E182" t="s">
        <v>33</v>
      </c>
      <c r="F182" s="2">
        <v>1652</v>
      </c>
      <c r="G182" s="3">
        <v>93</v>
      </c>
      <c r="H182">
        <f>_xlfn.XLOOKUP(data[[#This Row],[Product]],products[Product],products[Cost per unit])</f>
        <v>12.37</v>
      </c>
      <c r="I182">
        <f>data[[#This Row],[Cost per unit]]*data[[#This Row],[Units]]</f>
        <v>1150.4099999999999</v>
      </c>
    </row>
    <row r="183" spans="3:9" x14ac:dyDescent="0.3">
      <c r="C183" t="s">
        <v>10</v>
      </c>
      <c r="D183" t="s">
        <v>34</v>
      </c>
      <c r="E183" t="s">
        <v>26</v>
      </c>
      <c r="F183" s="2">
        <v>4991</v>
      </c>
      <c r="G183" s="3">
        <v>9</v>
      </c>
      <c r="H183">
        <f>_xlfn.XLOOKUP(data[[#This Row],[Product]],products[Product],products[Cost per unit])</f>
        <v>5.6</v>
      </c>
      <c r="I183">
        <f>data[[#This Row],[Cost per unit]]*data[[#This Row],[Units]]</f>
        <v>50.4</v>
      </c>
    </row>
    <row r="184" spans="3:9" x14ac:dyDescent="0.3">
      <c r="C184" t="s">
        <v>8</v>
      </c>
      <c r="D184" t="s">
        <v>34</v>
      </c>
      <c r="E184" t="s">
        <v>16</v>
      </c>
      <c r="F184" s="2">
        <v>2009</v>
      </c>
      <c r="G184" s="3">
        <v>219</v>
      </c>
      <c r="H184">
        <f>_xlfn.XLOOKUP(data[[#This Row],[Product]],products[Product],products[Cost per unit])</f>
        <v>8.7899999999999991</v>
      </c>
      <c r="I184">
        <f>data[[#This Row],[Cost per unit]]*data[[#This Row],[Units]]</f>
        <v>1925.0099999999998</v>
      </c>
    </row>
    <row r="185" spans="3:9" x14ac:dyDescent="0.3">
      <c r="C185" t="s">
        <v>2</v>
      </c>
      <c r="D185" t="s">
        <v>39</v>
      </c>
      <c r="E185" t="s">
        <v>22</v>
      </c>
      <c r="F185" s="2">
        <v>1568</v>
      </c>
      <c r="G185" s="3">
        <v>141</v>
      </c>
      <c r="H185">
        <f>_xlfn.XLOOKUP(data[[#This Row],[Product]],products[Product],products[Cost per unit])</f>
        <v>9.77</v>
      </c>
      <c r="I185">
        <f>data[[#This Row],[Cost per unit]]*data[[#This Row],[Units]]</f>
        <v>1377.57</v>
      </c>
    </row>
    <row r="186" spans="3:9" x14ac:dyDescent="0.3">
      <c r="C186" t="s">
        <v>41</v>
      </c>
      <c r="D186" t="s">
        <v>37</v>
      </c>
      <c r="E186" t="s">
        <v>20</v>
      </c>
      <c r="F186" s="2">
        <v>3388</v>
      </c>
      <c r="G186" s="3">
        <v>123</v>
      </c>
      <c r="H186">
        <f>_xlfn.XLOOKUP(data[[#This Row],[Product]],products[Product],products[Cost per unit])</f>
        <v>10.62</v>
      </c>
      <c r="I186">
        <f>data[[#This Row],[Cost per unit]]*data[[#This Row],[Units]]</f>
        <v>1306.26</v>
      </c>
    </row>
    <row r="187" spans="3:9" x14ac:dyDescent="0.3">
      <c r="C187" t="s">
        <v>40</v>
      </c>
      <c r="D187" t="s">
        <v>38</v>
      </c>
      <c r="E187" t="s">
        <v>24</v>
      </c>
      <c r="F187" s="2">
        <v>623</v>
      </c>
      <c r="G187" s="3">
        <v>51</v>
      </c>
      <c r="H187">
        <f>_xlfn.XLOOKUP(data[[#This Row],[Product]],products[Product],products[Cost per unit])</f>
        <v>4.97</v>
      </c>
      <c r="I187">
        <f>data[[#This Row],[Cost per unit]]*data[[#This Row],[Units]]</f>
        <v>253.47</v>
      </c>
    </row>
    <row r="188" spans="3:9" x14ac:dyDescent="0.3">
      <c r="C188" t="s">
        <v>6</v>
      </c>
      <c r="D188" t="s">
        <v>36</v>
      </c>
      <c r="E188" t="s">
        <v>4</v>
      </c>
      <c r="F188" s="2">
        <v>10073</v>
      </c>
      <c r="G188" s="3">
        <v>120</v>
      </c>
      <c r="H188">
        <f>_xlfn.XLOOKUP(data[[#This Row],[Product]],products[Product],products[Cost per unit])</f>
        <v>11.88</v>
      </c>
      <c r="I188">
        <f>data[[#This Row],[Cost per unit]]*data[[#This Row],[Units]]</f>
        <v>1425.6000000000001</v>
      </c>
    </row>
    <row r="189" spans="3:9" x14ac:dyDescent="0.3">
      <c r="C189" t="s">
        <v>8</v>
      </c>
      <c r="D189" t="s">
        <v>39</v>
      </c>
      <c r="E189" t="s">
        <v>26</v>
      </c>
      <c r="F189" s="2">
        <v>1561</v>
      </c>
      <c r="G189" s="3">
        <v>27</v>
      </c>
      <c r="H189">
        <f>_xlfn.XLOOKUP(data[[#This Row],[Product]],products[Product],products[Cost per unit])</f>
        <v>5.6</v>
      </c>
      <c r="I189">
        <f>data[[#This Row],[Cost per unit]]*data[[#This Row],[Units]]</f>
        <v>151.19999999999999</v>
      </c>
    </row>
    <row r="190" spans="3:9" x14ac:dyDescent="0.3">
      <c r="C190" t="s">
        <v>9</v>
      </c>
      <c r="D190" t="s">
        <v>36</v>
      </c>
      <c r="E190" t="s">
        <v>27</v>
      </c>
      <c r="F190" s="2">
        <v>11522</v>
      </c>
      <c r="G190" s="3">
        <v>204</v>
      </c>
      <c r="H190">
        <f>_xlfn.XLOOKUP(data[[#This Row],[Product]],products[Product],products[Cost per unit])</f>
        <v>16.73</v>
      </c>
      <c r="I190">
        <f>data[[#This Row],[Cost per unit]]*data[[#This Row],[Units]]</f>
        <v>3412.92</v>
      </c>
    </row>
    <row r="191" spans="3:9" x14ac:dyDescent="0.3">
      <c r="C191" t="s">
        <v>6</v>
      </c>
      <c r="D191" t="s">
        <v>38</v>
      </c>
      <c r="E191" t="s">
        <v>13</v>
      </c>
      <c r="F191" s="2">
        <v>2317</v>
      </c>
      <c r="G191" s="3">
        <v>123</v>
      </c>
      <c r="H191">
        <f>_xlfn.XLOOKUP(data[[#This Row],[Product]],products[Product],products[Cost per unit])</f>
        <v>9.33</v>
      </c>
      <c r="I191">
        <f>data[[#This Row],[Cost per unit]]*data[[#This Row],[Units]]</f>
        <v>1147.5899999999999</v>
      </c>
    </row>
    <row r="192" spans="3:9" x14ac:dyDescent="0.3">
      <c r="C192" t="s">
        <v>10</v>
      </c>
      <c r="D192" t="s">
        <v>37</v>
      </c>
      <c r="E192" t="s">
        <v>28</v>
      </c>
      <c r="F192" s="2">
        <v>3059</v>
      </c>
      <c r="G192" s="3">
        <v>27</v>
      </c>
      <c r="H192">
        <f>_xlfn.XLOOKUP(data[[#This Row],[Product]],products[Product],products[Cost per unit])</f>
        <v>10.38</v>
      </c>
      <c r="I192">
        <f>data[[#This Row],[Cost per unit]]*data[[#This Row],[Units]]</f>
        <v>280.26000000000005</v>
      </c>
    </row>
    <row r="193" spans="3:9" x14ac:dyDescent="0.3">
      <c r="C193" t="s">
        <v>41</v>
      </c>
      <c r="D193" t="s">
        <v>37</v>
      </c>
      <c r="E193" t="s">
        <v>26</v>
      </c>
      <c r="F193" s="2">
        <v>2324</v>
      </c>
      <c r="G193" s="3">
        <v>177</v>
      </c>
      <c r="H193">
        <f>_xlfn.XLOOKUP(data[[#This Row],[Product]],products[Product],products[Cost per unit])</f>
        <v>5.6</v>
      </c>
      <c r="I193">
        <f>data[[#This Row],[Cost per unit]]*data[[#This Row],[Units]]</f>
        <v>991.19999999999993</v>
      </c>
    </row>
    <row r="194" spans="3:9" x14ac:dyDescent="0.3">
      <c r="C194" t="s">
        <v>3</v>
      </c>
      <c r="D194" t="s">
        <v>39</v>
      </c>
      <c r="E194" t="s">
        <v>26</v>
      </c>
      <c r="F194" s="2">
        <v>4956</v>
      </c>
      <c r="G194" s="3">
        <v>171</v>
      </c>
      <c r="H194">
        <f>_xlfn.XLOOKUP(data[[#This Row],[Product]],products[Product],products[Cost per unit])</f>
        <v>5.6</v>
      </c>
      <c r="I194">
        <f>data[[#This Row],[Cost per unit]]*data[[#This Row],[Units]]</f>
        <v>957.59999999999991</v>
      </c>
    </row>
    <row r="195" spans="3:9" x14ac:dyDescent="0.3">
      <c r="C195" t="s">
        <v>10</v>
      </c>
      <c r="D195" t="s">
        <v>34</v>
      </c>
      <c r="E195" t="s">
        <v>19</v>
      </c>
      <c r="F195" s="2">
        <v>5355</v>
      </c>
      <c r="G195" s="3">
        <v>204</v>
      </c>
      <c r="H195">
        <f>_xlfn.XLOOKUP(data[[#This Row],[Product]],products[Product],products[Cost per unit])</f>
        <v>7.64</v>
      </c>
      <c r="I195">
        <f>data[[#This Row],[Cost per unit]]*data[[#This Row],[Units]]</f>
        <v>1558.56</v>
      </c>
    </row>
    <row r="196" spans="3:9" x14ac:dyDescent="0.3">
      <c r="C196" t="s">
        <v>3</v>
      </c>
      <c r="D196" t="s">
        <v>34</v>
      </c>
      <c r="E196" t="s">
        <v>14</v>
      </c>
      <c r="F196" s="2">
        <v>7259</v>
      </c>
      <c r="G196" s="3">
        <v>276</v>
      </c>
      <c r="H196">
        <f>_xlfn.XLOOKUP(data[[#This Row],[Product]],products[Product],products[Cost per unit])</f>
        <v>11.7</v>
      </c>
      <c r="I196">
        <f>data[[#This Row],[Cost per unit]]*data[[#This Row],[Units]]</f>
        <v>3229.2</v>
      </c>
    </row>
    <row r="197" spans="3:9" x14ac:dyDescent="0.3">
      <c r="C197" t="s">
        <v>8</v>
      </c>
      <c r="D197" t="s">
        <v>37</v>
      </c>
      <c r="E197" t="s">
        <v>26</v>
      </c>
      <c r="F197" s="2">
        <v>6279</v>
      </c>
      <c r="G197" s="3">
        <v>45</v>
      </c>
      <c r="H197">
        <f>_xlfn.XLOOKUP(data[[#This Row],[Product]],products[Product],products[Cost per unit])</f>
        <v>5.6</v>
      </c>
      <c r="I197">
        <f>data[[#This Row],[Cost per unit]]*data[[#This Row],[Units]]</f>
        <v>251.99999999999997</v>
      </c>
    </row>
    <row r="198" spans="3:9" x14ac:dyDescent="0.3">
      <c r="C198" t="s">
        <v>40</v>
      </c>
      <c r="D198" t="s">
        <v>38</v>
      </c>
      <c r="E198" t="s">
        <v>29</v>
      </c>
      <c r="F198" s="2">
        <v>2541</v>
      </c>
      <c r="G198" s="3">
        <v>45</v>
      </c>
      <c r="H198">
        <f>_xlfn.XLOOKUP(data[[#This Row],[Product]],products[Product],products[Cost per unit])</f>
        <v>7.16</v>
      </c>
      <c r="I198">
        <f>data[[#This Row],[Cost per unit]]*data[[#This Row],[Units]]</f>
        <v>322.2</v>
      </c>
    </row>
    <row r="199" spans="3:9" x14ac:dyDescent="0.3">
      <c r="C199" t="s">
        <v>6</v>
      </c>
      <c r="D199" t="s">
        <v>35</v>
      </c>
      <c r="E199" t="s">
        <v>27</v>
      </c>
      <c r="F199" s="2">
        <v>3864</v>
      </c>
      <c r="G199" s="3">
        <v>177</v>
      </c>
      <c r="H199">
        <f>_xlfn.XLOOKUP(data[[#This Row],[Product]],products[Product],products[Cost per unit])</f>
        <v>16.73</v>
      </c>
      <c r="I199">
        <f>data[[#This Row],[Cost per unit]]*data[[#This Row],[Units]]</f>
        <v>2961.21</v>
      </c>
    </row>
    <row r="200" spans="3:9" x14ac:dyDescent="0.3">
      <c r="C200" t="s">
        <v>5</v>
      </c>
      <c r="D200" t="s">
        <v>36</v>
      </c>
      <c r="E200" t="s">
        <v>13</v>
      </c>
      <c r="F200" s="2">
        <v>6146</v>
      </c>
      <c r="G200" s="3">
        <v>63</v>
      </c>
      <c r="H200">
        <f>_xlfn.XLOOKUP(data[[#This Row],[Product]],products[Product],products[Cost per unit])</f>
        <v>9.33</v>
      </c>
      <c r="I200">
        <f>data[[#This Row],[Cost per unit]]*data[[#This Row],[Units]]</f>
        <v>587.79</v>
      </c>
    </row>
    <row r="201" spans="3:9" x14ac:dyDescent="0.3">
      <c r="C201" t="s">
        <v>9</v>
      </c>
      <c r="D201" t="s">
        <v>39</v>
      </c>
      <c r="E201" t="s">
        <v>18</v>
      </c>
      <c r="F201" s="2">
        <v>2639</v>
      </c>
      <c r="G201" s="3">
        <v>204</v>
      </c>
      <c r="H201">
        <f>_xlfn.XLOOKUP(data[[#This Row],[Product]],products[Product],products[Cost per unit])</f>
        <v>6.47</v>
      </c>
      <c r="I201">
        <f>data[[#This Row],[Cost per unit]]*data[[#This Row],[Units]]</f>
        <v>1319.8799999999999</v>
      </c>
    </row>
    <row r="202" spans="3:9" x14ac:dyDescent="0.3">
      <c r="C202" t="s">
        <v>8</v>
      </c>
      <c r="D202" t="s">
        <v>37</v>
      </c>
      <c r="E202" t="s">
        <v>22</v>
      </c>
      <c r="F202" s="2">
        <v>1890</v>
      </c>
      <c r="G202" s="3">
        <v>195</v>
      </c>
      <c r="H202">
        <f>_xlfn.XLOOKUP(data[[#This Row],[Product]],products[Product],products[Cost per unit])</f>
        <v>9.77</v>
      </c>
      <c r="I202">
        <f>data[[#This Row],[Cost per unit]]*data[[#This Row],[Units]]</f>
        <v>1905.1499999999999</v>
      </c>
    </row>
    <row r="203" spans="3:9" x14ac:dyDescent="0.3">
      <c r="C203" t="s">
        <v>7</v>
      </c>
      <c r="D203" t="s">
        <v>34</v>
      </c>
      <c r="E203" t="s">
        <v>14</v>
      </c>
      <c r="F203" s="2">
        <v>1932</v>
      </c>
      <c r="G203" s="3">
        <v>369</v>
      </c>
      <c r="H203">
        <f>_xlfn.XLOOKUP(data[[#This Row],[Product]],products[Product],products[Cost per unit])</f>
        <v>11.7</v>
      </c>
      <c r="I203">
        <f>data[[#This Row],[Cost per unit]]*data[[#This Row],[Units]]</f>
        <v>4317.3</v>
      </c>
    </row>
    <row r="204" spans="3:9" x14ac:dyDescent="0.3">
      <c r="C204" t="s">
        <v>3</v>
      </c>
      <c r="D204" t="s">
        <v>34</v>
      </c>
      <c r="E204" t="s">
        <v>25</v>
      </c>
      <c r="F204" s="2">
        <v>6300</v>
      </c>
      <c r="G204" s="3">
        <v>42</v>
      </c>
      <c r="H204">
        <f>_xlfn.XLOOKUP(data[[#This Row],[Product]],products[Product],products[Cost per unit])</f>
        <v>13.15</v>
      </c>
      <c r="I204">
        <f>data[[#This Row],[Cost per unit]]*data[[#This Row],[Units]]</f>
        <v>552.30000000000007</v>
      </c>
    </row>
    <row r="205" spans="3:9" x14ac:dyDescent="0.3">
      <c r="C205" t="s">
        <v>6</v>
      </c>
      <c r="D205" t="s">
        <v>37</v>
      </c>
      <c r="E205" t="s">
        <v>30</v>
      </c>
      <c r="F205" s="2">
        <v>560</v>
      </c>
      <c r="G205" s="3">
        <v>81</v>
      </c>
      <c r="H205">
        <f>_xlfn.XLOOKUP(data[[#This Row],[Product]],products[Product],products[Cost per unit])</f>
        <v>14.49</v>
      </c>
      <c r="I205">
        <f>data[[#This Row],[Cost per unit]]*data[[#This Row],[Units]]</f>
        <v>1173.69</v>
      </c>
    </row>
    <row r="206" spans="3:9" x14ac:dyDescent="0.3">
      <c r="C206" t="s">
        <v>9</v>
      </c>
      <c r="D206" t="s">
        <v>37</v>
      </c>
      <c r="E206" t="s">
        <v>26</v>
      </c>
      <c r="F206" s="2">
        <v>2856</v>
      </c>
      <c r="G206" s="3">
        <v>246</v>
      </c>
      <c r="H206">
        <f>_xlfn.XLOOKUP(data[[#This Row],[Product]],products[Product],products[Cost per unit])</f>
        <v>5.6</v>
      </c>
      <c r="I206">
        <f>data[[#This Row],[Cost per unit]]*data[[#This Row],[Units]]</f>
        <v>1377.6</v>
      </c>
    </row>
    <row r="207" spans="3:9" x14ac:dyDescent="0.3">
      <c r="C207" t="s">
        <v>9</v>
      </c>
      <c r="D207" t="s">
        <v>34</v>
      </c>
      <c r="E207" t="s">
        <v>17</v>
      </c>
      <c r="F207" s="2">
        <v>707</v>
      </c>
      <c r="G207" s="3">
        <v>174</v>
      </c>
      <c r="H207">
        <f>_xlfn.XLOOKUP(data[[#This Row],[Product]],products[Product],products[Cost per unit])</f>
        <v>3.11</v>
      </c>
      <c r="I207">
        <f>data[[#This Row],[Cost per unit]]*data[[#This Row],[Units]]</f>
        <v>541.14</v>
      </c>
    </row>
    <row r="208" spans="3:9" x14ac:dyDescent="0.3">
      <c r="C208" t="s">
        <v>8</v>
      </c>
      <c r="D208" t="s">
        <v>35</v>
      </c>
      <c r="E208" t="s">
        <v>30</v>
      </c>
      <c r="F208" s="2">
        <v>3598</v>
      </c>
      <c r="G208" s="3">
        <v>81</v>
      </c>
      <c r="H208">
        <f>_xlfn.XLOOKUP(data[[#This Row],[Product]],products[Product],products[Cost per unit])</f>
        <v>14.49</v>
      </c>
      <c r="I208">
        <f>data[[#This Row],[Cost per unit]]*data[[#This Row],[Units]]</f>
        <v>1173.69</v>
      </c>
    </row>
    <row r="209" spans="3:9" x14ac:dyDescent="0.3">
      <c r="C209" t="s">
        <v>40</v>
      </c>
      <c r="D209" t="s">
        <v>35</v>
      </c>
      <c r="E209" t="s">
        <v>22</v>
      </c>
      <c r="F209" s="2">
        <v>6853</v>
      </c>
      <c r="G209" s="3">
        <v>372</v>
      </c>
      <c r="H209">
        <f>_xlfn.XLOOKUP(data[[#This Row],[Product]],products[Product],products[Cost per unit])</f>
        <v>9.77</v>
      </c>
      <c r="I209">
        <f>data[[#This Row],[Cost per unit]]*data[[#This Row],[Units]]</f>
        <v>3634.44</v>
      </c>
    </row>
    <row r="210" spans="3:9" x14ac:dyDescent="0.3">
      <c r="C210" t="s">
        <v>40</v>
      </c>
      <c r="D210" t="s">
        <v>35</v>
      </c>
      <c r="E210" t="s">
        <v>16</v>
      </c>
      <c r="F210" s="2">
        <v>4725</v>
      </c>
      <c r="G210" s="3">
        <v>174</v>
      </c>
      <c r="H210">
        <f>_xlfn.XLOOKUP(data[[#This Row],[Product]],products[Product],products[Cost per unit])</f>
        <v>8.7899999999999991</v>
      </c>
      <c r="I210">
        <f>data[[#This Row],[Cost per unit]]*data[[#This Row],[Units]]</f>
        <v>1529.4599999999998</v>
      </c>
    </row>
    <row r="211" spans="3:9" x14ac:dyDescent="0.3">
      <c r="C211" t="s">
        <v>41</v>
      </c>
      <c r="D211" t="s">
        <v>36</v>
      </c>
      <c r="E211" t="s">
        <v>32</v>
      </c>
      <c r="F211" s="2">
        <v>10304</v>
      </c>
      <c r="G211" s="3">
        <v>84</v>
      </c>
      <c r="H211">
        <f>_xlfn.XLOOKUP(data[[#This Row],[Product]],products[Product],products[Cost per unit])</f>
        <v>8.65</v>
      </c>
      <c r="I211">
        <f>data[[#This Row],[Cost per unit]]*data[[#This Row],[Units]]</f>
        <v>726.6</v>
      </c>
    </row>
    <row r="212" spans="3:9" x14ac:dyDescent="0.3">
      <c r="C212" t="s">
        <v>41</v>
      </c>
      <c r="D212" t="s">
        <v>34</v>
      </c>
      <c r="E212" t="s">
        <v>16</v>
      </c>
      <c r="F212" s="2">
        <v>1274</v>
      </c>
      <c r="G212" s="3">
        <v>225</v>
      </c>
      <c r="H212">
        <f>_xlfn.XLOOKUP(data[[#This Row],[Product]],products[Product],products[Cost per unit])</f>
        <v>8.7899999999999991</v>
      </c>
      <c r="I212">
        <f>data[[#This Row],[Cost per unit]]*data[[#This Row],[Units]]</f>
        <v>1977.7499999999998</v>
      </c>
    </row>
    <row r="213" spans="3:9" x14ac:dyDescent="0.3">
      <c r="C213" t="s">
        <v>5</v>
      </c>
      <c r="D213" t="s">
        <v>36</v>
      </c>
      <c r="E213" t="s">
        <v>30</v>
      </c>
      <c r="F213" s="2">
        <v>1526</v>
      </c>
      <c r="G213" s="3">
        <v>105</v>
      </c>
      <c r="H213">
        <f>_xlfn.XLOOKUP(data[[#This Row],[Product]],products[Product],products[Cost per unit])</f>
        <v>14.49</v>
      </c>
      <c r="I213">
        <f>data[[#This Row],[Cost per unit]]*data[[#This Row],[Units]]</f>
        <v>1521.45</v>
      </c>
    </row>
    <row r="214" spans="3:9" x14ac:dyDescent="0.3">
      <c r="C214" t="s">
        <v>40</v>
      </c>
      <c r="D214" t="s">
        <v>39</v>
      </c>
      <c r="E214" t="s">
        <v>28</v>
      </c>
      <c r="F214" s="2">
        <v>3101</v>
      </c>
      <c r="G214" s="3">
        <v>225</v>
      </c>
      <c r="H214">
        <f>_xlfn.XLOOKUP(data[[#This Row],[Product]],products[Product],products[Cost per unit])</f>
        <v>10.38</v>
      </c>
      <c r="I214">
        <f>data[[#This Row],[Cost per unit]]*data[[#This Row],[Units]]</f>
        <v>2335.5</v>
      </c>
    </row>
    <row r="215" spans="3:9" x14ac:dyDescent="0.3">
      <c r="C215" t="s">
        <v>2</v>
      </c>
      <c r="D215" t="s">
        <v>37</v>
      </c>
      <c r="E215" t="s">
        <v>14</v>
      </c>
      <c r="F215" s="2">
        <v>1057</v>
      </c>
      <c r="G215" s="3">
        <v>54</v>
      </c>
      <c r="H215">
        <f>_xlfn.XLOOKUP(data[[#This Row],[Product]],products[Product],products[Cost per unit])</f>
        <v>11.7</v>
      </c>
      <c r="I215">
        <f>data[[#This Row],[Cost per unit]]*data[[#This Row],[Units]]</f>
        <v>631.79999999999995</v>
      </c>
    </row>
    <row r="216" spans="3:9" x14ac:dyDescent="0.3">
      <c r="C216" t="s">
        <v>7</v>
      </c>
      <c r="D216" t="s">
        <v>37</v>
      </c>
      <c r="E216" t="s">
        <v>26</v>
      </c>
      <c r="F216" s="2">
        <v>5306</v>
      </c>
      <c r="G216" s="3">
        <v>0</v>
      </c>
      <c r="H216">
        <f>_xlfn.XLOOKUP(data[[#This Row],[Product]],products[Product],products[Cost per unit])</f>
        <v>5.6</v>
      </c>
      <c r="I216">
        <f>data[[#This Row],[Cost per unit]]*data[[#This Row],[Units]]</f>
        <v>0</v>
      </c>
    </row>
    <row r="217" spans="3:9" x14ac:dyDescent="0.3">
      <c r="C217" t="s">
        <v>5</v>
      </c>
      <c r="D217" t="s">
        <v>39</v>
      </c>
      <c r="E217" t="s">
        <v>24</v>
      </c>
      <c r="F217" s="2">
        <v>4018</v>
      </c>
      <c r="G217" s="3">
        <v>171</v>
      </c>
      <c r="H217">
        <f>_xlfn.XLOOKUP(data[[#This Row],[Product]],products[Product],products[Cost per unit])</f>
        <v>4.97</v>
      </c>
      <c r="I217">
        <f>data[[#This Row],[Cost per unit]]*data[[#This Row],[Units]]</f>
        <v>849.87</v>
      </c>
    </row>
    <row r="218" spans="3:9" x14ac:dyDescent="0.3">
      <c r="C218" t="s">
        <v>9</v>
      </c>
      <c r="D218" t="s">
        <v>34</v>
      </c>
      <c r="E218" t="s">
        <v>16</v>
      </c>
      <c r="F218" s="2">
        <v>938</v>
      </c>
      <c r="G218" s="3">
        <v>189</v>
      </c>
      <c r="H218">
        <f>_xlfn.XLOOKUP(data[[#This Row],[Product]],products[Product],products[Cost per unit])</f>
        <v>8.7899999999999991</v>
      </c>
      <c r="I218">
        <f>data[[#This Row],[Cost per unit]]*data[[#This Row],[Units]]</f>
        <v>1661.31</v>
      </c>
    </row>
    <row r="219" spans="3:9" x14ac:dyDescent="0.3">
      <c r="C219" t="s">
        <v>7</v>
      </c>
      <c r="D219" t="s">
        <v>38</v>
      </c>
      <c r="E219" t="s">
        <v>18</v>
      </c>
      <c r="F219" s="2">
        <v>1778</v>
      </c>
      <c r="G219" s="3">
        <v>270</v>
      </c>
      <c r="H219">
        <f>_xlfn.XLOOKUP(data[[#This Row],[Product]],products[Product],products[Cost per unit])</f>
        <v>6.47</v>
      </c>
      <c r="I219">
        <f>data[[#This Row],[Cost per unit]]*data[[#This Row],[Units]]</f>
        <v>1746.8999999999999</v>
      </c>
    </row>
    <row r="220" spans="3:9" x14ac:dyDescent="0.3">
      <c r="C220" t="s">
        <v>6</v>
      </c>
      <c r="D220" t="s">
        <v>39</v>
      </c>
      <c r="E220" t="s">
        <v>30</v>
      </c>
      <c r="F220" s="2">
        <v>1638</v>
      </c>
      <c r="G220" s="3">
        <v>63</v>
      </c>
      <c r="H220">
        <f>_xlfn.XLOOKUP(data[[#This Row],[Product]],products[Product],products[Cost per unit])</f>
        <v>14.49</v>
      </c>
      <c r="I220">
        <f>data[[#This Row],[Cost per unit]]*data[[#This Row],[Units]]</f>
        <v>912.87</v>
      </c>
    </row>
    <row r="221" spans="3:9" x14ac:dyDescent="0.3">
      <c r="C221" t="s">
        <v>41</v>
      </c>
      <c r="D221" t="s">
        <v>38</v>
      </c>
      <c r="E221" t="s">
        <v>25</v>
      </c>
      <c r="F221" s="2">
        <v>154</v>
      </c>
      <c r="G221" s="3">
        <v>21</v>
      </c>
      <c r="H221">
        <f>_xlfn.XLOOKUP(data[[#This Row],[Product]],products[Product],products[Cost per unit])</f>
        <v>13.15</v>
      </c>
      <c r="I221">
        <f>data[[#This Row],[Cost per unit]]*data[[#This Row],[Units]]</f>
        <v>276.15000000000003</v>
      </c>
    </row>
    <row r="222" spans="3:9" x14ac:dyDescent="0.3">
      <c r="C222" t="s">
        <v>7</v>
      </c>
      <c r="D222" t="s">
        <v>37</v>
      </c>
      <c r="E222" t="s">
        <v>22</v>
      </c>
      <c r="F222" s="2">
        <v>9835</v>
      </c>
      <c r="G222" s="3">
        <v>207</v>
      </c>
      <c r="H222">
        <f>_xlfn.XLOOKUP(data[[#This Row],[Product]],products[Product],products[Cost per unit])</f>
        <v>9.77</v>
      </c>
      <c r="I222">
        <f>data[[#This Row],[Cost per unit]]*data[[#This Row],[Units]]</f>
        <v>2022.3899999999999</v>
      </c>
    </row>
    <row r="223" spans="3:9" x14ac:dyDescent="0.3">
      <c r="C223" t="s">
        <v>9</v>
      </c>
      <c r="D223" t="s">
        <v>37</v>
      </c>
      <c r="E223" t="s">
        <v>20</v>
      </c>
      <c r="F223" s="2">
        <v>7273</v>
      </c>
      <c r="G223" s="3">
        <v>96</v>
      </c>
      <c r="H223">
        <f>_xlfn.XLOOKUP(data[[#This Row],[Product]],products[Product],products[Cost per unit])</f>
        <v>10.62</v>
      </c>
      <c r="I223">
        <f>data[[#This Row],[Cost per unit]]*data[[#This Row],[Units]]</f>
        <v>1019.52</v>
      </c>
    </row>
    <row r="224" spans="3:9" x14ac:dyDescent="0.3">
      <c r="C224" t="s">
        <v>5</v>
      </c>
      <c r="D224" t="s">
        <v>39</v>
      </c>
      <c r="E224" t="s">
        <v>22</v>
      </c>
      <c r="F224" s="2">
        <v>6909</v>
      </c>
      <c r="G224" s="3">
        <v>81</v>
      </c>
      <c r="H224">
        <f>_xlfn.XLOOKUP(data[[#This Row],[Product]],products[Product],products[Cost per unit])</f>
        <v>9.77</v>
      </c>
      <c r="I224">
        <f>data[[#This Row],[Cost per unit]]*data[[#This Row],[Units]]</f>
        <v>791.37</v>
      </c>
    </row>
    <row r="225" spans="3:9" x14ac:dyDescent="0.3">
      <c r="C225" t="s">
        <v>9</v>
      </c>
      <c r="D225" t="s">
        <v>39</v>
      </c>
      <c r="E225" t="s">
        <v>24</v>
      </c>
      <c r="F225" s="2">
        <v>3920</v>
      </c>
      <c r="G225" s="3">
        <v>306</v>
      </c>
      <c r="H225">
        <f>_xlfn.XLOOKUP(data[[#This Row],[Product]],products[Product],products[Cost per unit])</f>
        <v>4.97</v>
      </c>
      <c r="I225">
        <f>data[[#This Row],[Cost per unit]]*data[[#This Row],[Units]]</f>
        <v>1520.82</v>
      </c>
    </row>
    <row r="226" spans="3:9" x14ac:dyDescent="0.3">
      <c r="C226" t="s">
        <v>10</v>
      </c>
      <c r="D226" t="s">
        <v>39</v>
      </c>
      <c r="E226" t="s">
        <v>21</v>
      </c>
      <c r="F226" s="2">
        <v>4858</v>
      </c>
      <c r="G226" s="3">
        <v>279</v>
      </c>
      <c r="H226">
        <f>_xlfn.XLOOKUP(data[[#This Row],[Product]],products[Product],products[Cost per unit])</f>
        <v>9</v>
      </c>
      <c r="I226">
        <f>data[[#This Row],[Cost per unit]]*data[[#This Row],[Units]]</f>
        <v>2511</v>
      </c>
    </row>
    <row r="227" spans="3:9" x14ac:dyDescent="0.3">
      <c r="C227" t="s">
        <v>2</v>
      </c>
      <c r="D227" t="s">
        <v>38</v>
      </c>
      <c r="E227" t="s">
        <v>4</v>
      </c>
      <c r="F227" s="2">
        <v>3549</v>
      </c>
      <c r="G227" s="3">
        <v>3</v>
      </c>
      <c r="H227">
        <f>_xlfn.XLOOKUP(data[[#This Row],[Product]],products[Product],products[Cost per unit])</f>
        <v>11.88</v>
      </c>
      <c r="I227">
        <f>data[[#This Row],[Cost per unit]]*data[[#This Row],[Units]]</f>
        <v>35.64</v>
      </c>
    </row>
    <row r="228" spans="3:9" x14ac:dyDescent="0.3">
      <c r="C228" t="s">
        <v>7</v>
      </c>
      <c r="D228" t="s">
        <v>39</v>
      </c>
      <c r="E228" t="s">
        <v>27</v>
      </c>
      <c r="F228" s="2">
        <v>966</v>
      </c>
      <c r="G228" s="3">
        <v>198</v>
      </c>
      <c r="H228">
        <f>_xlfn.XLOOKUP(data[[#This Row],[Product]],products[Product],products[Cost per unit])</f>
        <v>16.73</v>
      </c>
      <c r="I228">
        <f>data[[#This Row],[Cost per unit]]*data[[#This Row],[Units]]</f>
        <v>3312.54</v>
      </c>
    </row>
    <row r="229" spans="3:9" x14ac:dyDescent="0.3">
      <c r="C229" t="s">
        <v>5</v>
      </c>
      <c r="D229" t="s">
        <v>39</v>
      </c>
      <c r="E229" t="s">
        <v>18</v>
      </c>
      <c r="F229" s="2">
        <v>385</v>
      </c>
      <c r="G229" s="3">
        <v>249</v>
      </c>
      <c r="H229">
        <f>_xlfn.XLOOKUP(data[[#This Row],[Product]],products[Product],products[Cost per unit])</f>
        <v>6.47</v>
      </c>
      <c r="I229">
        <f>data[[#This Row],[Cost per unit]]*data[[#This Row],[Units]]</f>
        <v>1611.03</v>
      </c>
    </row>
    <row r="230" spans="3:9" x14ac:dyDescent="0.3">
      <c r="C230" t="s">
        <v>6</v>
      </c>
      <c r="D230" t="s">
        <v>34</v>
      </c>
      <c r="E230" t="s">
        <v>16</v>
      </c>
      <c r="F230" s="2">
        <v>2219</v>
      </c>
      <c r="G230" s="3">
        <v>75</v>
      </c>
      <c r="H230">
        <f>_xlfn.XLOOKUP(data[[#This Row],[Product]],products[Product],products[Cost per unit])</f>
        <v>8.7899999999999991</v>
      </c>
      <c r="I230">
        <f>data[[#This Row],[Cost per unit]]*data[[#This Row],[Units]]</f>
        <v>659.24999999999989</v>
      </c>
    </row>
    <row r="231" spans="3:9" x14ac:dyDescent="0.3">
      <c r="C231" t="s">
        <v>9</v>
      </c>
      <c r="D231" t="s">
        <v>36</v>
      </c>
      <c r="E231" t="s">
        <v>32</v>
      </c>
      <c r="F231" s="2">
        <v>2954</v>
      </c>
      <c r="G231" s="3">
        <v>189</v>
      </c>
      <c r="H231">
        <f>_xlfn.XLOOKUP(data[[#This Row],[Product]],products[Product],products[Cost per unit])</f>
        <v>8.65</v>
      </c>
      <c r="I231">
        <f>data[[#This Row],[Cost per unit]]*data[[#This Row],[Units]]</f>
        <v>1634.8500000000001</v>
      </c>
    </row>
    <row r="232" spans="3:9" x14ac:dyDescent="0.3">
      <c r="C232" t="s">
        <v>7</v>
      </c>
      <c r="D232" t="s">
        <v>36</v>
      </c>
      <c r="E232" t="s">
        <v>32</v>
      </c>
      <c r="F232" s="2">
        <v>280</v>
      </c>
      <c r="G232" s="3">
        <v>87</v>
      </c>
      <c r="H232">
        <f>_xlfn.XLOOKUP(data[[#This Row],[Product]],products[Product],products[Cost per unit])</f>
        <v>8.65</v>
      </c>
      <c r="I232">
        <f>data[[#This Row],[Cost per unit]]*data[[#This Row],[Units]]</f>
        <v>752.55000000000007</v>
      </c>
    </row>
    <row r="233" spans="3:9" x14ac:dyDescent="0.3">
      <c r="C233" t="s">
        <v>41</v>
      </c>
      <c r="D233" t="s">
        <v>36</v>
      </c>
      <c r="E233" t="s">
        <v>30</v>
      </c>
      <c r="F233" s="2">
        <v>6118</v>
      </c>
      <c r="G233" s="3">
        <v>174</v>
      </c>
      <c r="H233">
        <f>_xlfn.XLOOKUP(data[[#This Row],[Product]],products[Product],products[Cost per unit])</f>
        <v>14.49</v>
      </c>
      <c r="I233">
        <f>data[[#This Row],[Cost per unit]]*data[[#This Row],[Units]]</f>
        <v>2521.2600000000002</v>
      </c>
    </row>
    <row r="234" spans="3:9" x14ac:dyDescent="0.3">
      <c r="C234" t="s">
        <v>2</v>
      </c>
      <c r="D234" t="s">
        <v>39</v>
      </c>
      <c r="E234" t="s">
        <v>15</v>
      </c>
      <c r="F234" s="2">
        <v>4802</v>
      </c>
      <c r="G234" s="3">
        <v>36</v>
      </c>
      <c r="H234">
        <f>_xlfn.XLOOKUP(data[[#This Row],[Product]],products[Product],products[Cost per unit])</f>
        <v>11.73</v>
      </c>
      <c r="I234">
        <f>data[[#This Row],[Cost per unit]]*data[[#This Row],[Units]]</f>
        <v>422.28000000000003</v>
      </c>
    </row>
    <row r="235" spans="3:9" x14ac:dyDescent="0.3">
      <c r="C235" t="s">
        <v>9</v>
      </c>
      <c r="D235" t="s">
        <v>38</v>
      </c>
      <c r="E235" t="s">
        <v>24</v>
      </c>
      <c r="F235" s="2">
        <v>4137</v>
      </c>
      <c r="G235" s="3">
        <v>60</v>
      </c>
      <c r="H235">
        <f>_xlfn.XLOOKUP(data[[#This Row],[Product]],products[Product],products[Cost per unit])</f>
        <v>4.97</v>
      </c>
      <c r="I235">
        <f>data[[#This Row],[Cost per unit]]*data[[#This Row],[Units]]</f>
        <v>298.2</v>
      </c>
    </row>
    <row r="236" spans="3:9" x14ac:dyDescent="0.3">
      <c r="C236" t="s">
        <v>3</v>
      </c>
      <c r="D236" t="s">
        <v>35</v>
      </c>
      <c r="E236" t="s">
        <v>23</v>
      </c>
      <c r="F236" s="2">
        <v>2023</v>
      </c>
      <c r="G236" s="3">
        <v>78</v>
      </c>
      <c r="H236">
        <f>_xlfn.XLOOKUP(data[[#This Row],[Product]],products[Product],products[Cost per unit])</f>
        <v>6.49</v>
      </c>
      <c r="I236">
        <f>data[[#This Row],[Cost per unit]]*data[[#This Row],[Units]]</f>
        <v>506.22</v>
      </c>
    </row>
    <row r="237" spans="3:9" x14ac:dyDescent="0.3">
      <c r="C237" t="s">
        <v>9</v>
      </c>
      <c r="D237" t="s">
        <v>36</v>
      </c>
      <c r="E237" t="s">
        <v>30</v>
      </c>
      <c r="F237" s="2">
        <v>9051</v>
      </c>
      <c r="G237" s="3">
        <v>57</v>
      </c>
      <c r="H237">
        <f>_xlfn.XLOOKUP(data[[#This Row],[Product]],products[Product],products[Cost per unit])</f>
        <v>14.49</v>
      </c>
      <c r="I237">
        <f>data[[#This Row],[Cost per unit]]*data[[#This Row],[Units]]</f>
        <v>825.93000000000006</v>
      </c>
    </row>
    <row r="238" spans="3:9" x14ac:dyDescent="0.3">
      <c r="C238" t="s">
        <v>9</v>
      </c>
      <c r="D238" t="s">
        <v>37</v>
      </c>
      <c r="E238" t="s">
        <v>28</v>
      </c>
      <c r="F238" s="2">
        <v>2919</v>
      </c>
      <c r="G238" s="3">
        <v>45</v>
      </c>
      <c r="H238">
        <f>_xlfn.XLOOKUP(data[[#This Row],[Product]],products[Product],products[Cost per unit])</f>
        <v>10.38</v>
      </c>
      <c r="I238">
        <f>data[[#This Row],[Cost per unit]]*data[[#This Row],[Units]]</f>
        <v>467.1</v>
      </c>
    </row>
    <row r="239" spans="3:9" x14ac:dyDescent="0.3">
      <c r="C239" t="s">
        <v>41</v>
      </c>
      <c r="D239" t="s">
        <v>38</v>
      </c>
      <c r="E239" t="s">
        <v>22</v>
      </c>
      <c r="F239" s="2">
        <v>5915</v>
      </c>
      <c r="G239" s="3">
        <v>3</v>
      </c>
      <c r="H239">
        <f>_xlfn.XLOOKUP(data[[#This Row],[Product]],products[Product],products[Cost per unit])</f>
        <v>9.77</v>
      </c>
      <c r="I239">
        <f>data[[#This Row],[Cost per unit]]*data[[#This Row],[Units]]</f>
        <v>29.31</v>
      </c>
    </row>
    <row r="240" spans="3:9" x14ac:dyDescent="0.3">
      <c r="C240" t="s">
        <v>10</v>
      </c>
      <c r="D240" t="s">
        <v>35</v>
      </c>
      <c r="E240" t="s">
        <v>15</v>
      </c>
      <c r="F240" s="2">
        <v>2562</v>
      </c>
      <c r="G240" s="3">
        <v>6</v>
      </c>
      <c r="H240">
        <f>_xlfn.XLOOKUP(data[[#This Row],[Product]],products[Product],products[Cost per unit])</f>
        <v>11.73</v>
      </c>
      <c r="I240">
        <f>data[[#This Row],[Cost per unit]]*data[[#This Row],[Units]]</f>
        <v>70.38</v>
      </c>
    </row>
    <row r="241" spans="3:9" x14ac:dyDescent="0.3">
      <c r="C241" t="s">
        <v>5</v>
      </c>
      <c r="D241" t="s">
        <v>37</v>
      </c>
      <c r="E241" t="s">
        <v>25</v>
      </c>
      <c r="F241" s="2">
        <v>8813</v>
      </c>
      <c r="G241" s="3">
        <v>21</v>
      </c>
      <c r="H241">
        <f>_xlfn.XLOOKUP(data[[#This Row],[Product]],products[Product],products[Cost per unit])</f>
        <v>13.15</v>
      </c>
      <c r="I241">
        <f>data[[#This Row],[Cost per unit]]*data[[#This Row],[Units]]</f>
        <v>276.15000000000003</v>
      </c>
    </row>
    <row r="242" spans="3:9" x14ac:dyDescent="0.3">
      <c r="C242" t="s">
        <v>5</v>
      </c>
      <c r="D242" t="s">
        <v>36</v>
      </c>
      <c r="E242" t="s">
        <v>18</v>
      </c>
      <c r="F242" s="2">
        <v>6111</v>
      </c>
      <c r="G242" s="3">
        <v>3</v>
      </c>
      <c r="H242">
        <f>_xlfn.XLOOKUP(data[[#This Row],[Product]],products[Product],products[Cost per unit])</f>
        <v>6.47</v>
      </c>
      <c r="I242">
        <f>data[[#This Row],[Cost per unit]]*data[[#This Row],[Units]]</f>
        <v>19.41</v>
      </c>
    </row>
    <row r="243" spans="3:9" x14ac:dyDescent="0.3">
      <c r="C243" t="s">
        <v>8</v>
      </c>
      <c r="D243" t="s">
        <v>34</v>
      </c>
      <c r="E243" t="s">
        <v>31</v>
      </c>
      <c r="F243" s="2">
        <v>3507</v>
      </c>
      <c r="G243" s="3">
        <v>288</v>
      </c>
      <c r="H243">
        <f>_xlfn.XLOOKUP(data[[#This Row],[Product]],products[Product],products[Cost per unit])</f>
        <v>5.79</v>
      </c>
      <c r="I243">
        <f>data[[#This Row],[Cost per unit]]*data[[#This Row],[Units]]</f>
        <v>1667.52</v>
      </c>
    </row>
    <row r="244" spans="3:9" x14ac:dyDescent="0.3">
      <c r="C244" t="s">
        <v>6</v>
      </c>
      <c r="D244" t="s">
        <v>36</v>
      </c>
      <c r="E244" t="s">
        <v>13</v>
      </c>
      <c r="F244" s="2">
        <v>4319</v>
      </c>
      <c r="G244" s="3">
        <v>30</v>
      </c>
      <c r="H244">
        <f>_xlfn.XLOOKUP(data[[#This Row],[Product]],products[Product],products[Cost per unit])</f>
        <v>9.33</v>
      </c>
      <c r="I244">
        <f>data[[#This Row],[Cost per unit]]*data[[#This Row],[Units]]</f>
        <v>279.89999999999998</v>
      </c>
    </row>
    <row r="245" spans="3:9" x14ac:dyDescent="0.3">
      <c r="C245" t="s">
        <v>40</v>
      </c>
      <c r="D245" t="s">
        <v>38</v>
      </c>
      <c r="E245" t="s">
        <v>26</v>
      </c>
      <c r="F245" s="2">
        <v>609</v>
      </c>
      <c r="G245" s="3">
        <v>87</v>
      </c>
      <c r="H245">
        <f>_xlfn.XLOOKUP(data[[#This Row],[Product]],products[Product],products[Cost per unit])</f>
        <v>5.6</v>
      </c>
      <c r="I245">
        <f>data[[#This Row],[Cost per unit]]*data[[#This Row],[Units]]</f>
        <v>487.2</v>
      </c>
    </row>
    <row r="246" spans="3:9" x14ac:dyDescent="0.3">
      <c r="C246" t="s">
        <v>40</v>
      </c>
      <c r="D246" t="s">
        <v>39</v>
      </c>
      <c r="E246" t="s">
        <v>27</v>
      </c>
      <c r="F246" s="2">
        <v>6370</v>
      </c>
      <c r="G246" s="3">
        <v>30</v>
      </c>
      <c r="H246">
        <f>_xlfn.XLOOKUP(data[[#This Row],[Product]],products[Product],products[Cost per unit])</f>
        <v>16.73</v>
      </c>
      <c r="I246">
        <f>data[[#This Row],[Cost per unit]]*data[[#This Row],[Units]]</f>
        <v>501.90000000000003</v>
      </c>
    </row>
    <row r="247" spans="3:9" x14ac:dyDescent="0.3">
      <c r="C247" t="s">
        <v>5</v>
      </c>
      <c r="D247" t="s">
        <v>38</v>
      </c>
      <c r="E247" t="s">
        <v>19</v>
      </c>
      <c r="F247" s="2">
        <v>5474</v>
      </c>
      <c r="G247" s="3">
        <v>168</v>
      </c>
      <c r="H247">
        <f>_xlfn.XLOOKUP(data[[#This Row],[Product]],products[Product],products[Cost per unit])</f>
        <v>7.64</v>
      </c>
      <c r="I247">
        <f>data[[#This Row],[Cost per unit]]*data[[#This Row],[Units]]</f>
        <v>1283.52</v>
      </c>
    </row>
    <row r="248" spans="3:9" x14ac:dyDescent="0.3">
      <c r="C248" t="s">
        <v>40</v>
      </c>
      <c r="D248" t="s">
        <v>36</v>
      </c>
      <c r="E248" t="s">
        <v>27</v>
      </c>
      <c r="F248" s="2">
        <v>3164</v>
      </c>
      <c r="G248" s="3">
        <v>306</v>
      </c>
      <c r="H248">
        <f>_xlfn.XLOOKUP(data[[#This Row],[Product]],products[Product],products[Cost per unit])</f>
        <v>16.73</v>
      </c>
      <c r="I248">
        <f>data[[#This Row],[Cost per unit]]*data[[#This Row],[Units]]</f>
        <v>5119.38</v>
      </c>
    </row>
    <row r="249" spans="3:9" x14ac:dyDescent="0.3">
      <c r="C249" t="s">
        <v>6</v>
      </c>
      <c r="D249" t="s">
        <v>35</v>
      </c>
      <c r="E249" t="s">
        <v>4</v>
      </c>
      <c r="F249" s="2">
        <v>1302</v>
      </c>
      <c r="G249" s="3">
        <v>402</v>
      </c>
      <c r="H249">
        <f>_xlfn.XLOOKUP(data[[#This Row],[Product]],products[Product],products[Cost per unit])</f>
        <v>11.88</v>
      </c>
      <c r="I249">
        <f>data[[#This Row],[Cost per unit]]*data[[#This Row],[Units]]</f>
        <v>4775.76</v>
      </c>
    </row>
    <row r="250" spans="3:9" x14ac:dyDescent="0.3">
      <c r="C250" t="s">
        <v>3</v>
      </c>
      <c r="D250" t="s">
        <v>37</v>
      </c>
      <c r="E250" t="s">
        <v>28</v>
      </c>
      <c r="F250" s="2">
        <v>7308</v>
      </c>
      <c r="G250" s="3">
        <v>327</v>
      </c>
      <c r="H250">
        <f>_xlfn.XLOOKUP(data[[#This Row],[Product]],products[Product],products[Cost per unit])</f>
        <v>10.38</v>
      </c>
      <c r="I250">
        <f>data[[#This Row],[Cost per unit]]*data[[#This Row],[Units]]</f>
        <v>3394.26</v>
      </c>
    </row>
    <row r="251" spans="3:9" x14ac:dyDescent="0.3">
      <c r="C251" t="s">
        <v>40</v>
      </c>
      <c r="D251" t="s">
        <v>37</v>
      </c>
      <c r="E251" t="s">
        <v>27</v>
      </c>
      <c r="F251" s="2">
        <v>6132</v>
      </c>
      <c r="G251" s="3">
        <v>93</v>
      </c>
      <c r="H251">
        <f>_xlfn.XLOOKUP(data[[#This Row],[Product]],products[Product],products[Cost per unit])</f>
        <v>16.73</v>
      </c>
      <c r="I251">
        <f>data[[#This Row],[Cost per unit]]*data[[#This Row],[Units]]</f>
        <v>1555.89</v>
      </c>
    </row>
    <row r="252" spans="3:9" x14ac:dyDescent="0.3">
      <c r="C252" t="s">
        <v>10</v>
      </c>
      <c r="D252" t="s">
        <v>35</v>
      </c>
      <c r="E252" t="s">
        <v>14</v>
      </c>
      <c r="F252" s="2">
        <v>3472</v>
      </c>
      <c r="G252" s="3">
        <v>96</v>
      </c>
      <c r="H252">
        <f>_xlfn.XLOOKUP(data[[#This Row],[Product]],products[Product],products[Cost per unit])</f>
        <v>11.7</v>
      </c>
      <c r="I252">
        <f>data[[#This Row],[Cost per unit]]*data[[#This Row],[Units]]</f>
        <v>1123.1999999999998</v>
      </c>
    </row>
    <row r="253" spans="3:9" x14ac:dyDescent="0.3">
      <c r="C253" t="s">
        <v>8</v>
      </c>
      <c r="D253" t="s">
        <v>39</v>
      </c>
      <c r="E253" t="s">
        <v>18</v>
      </c>
      <c r="F253" s="2">
        <v>9660</v>
      </c>
      <c r="G253" s="3">
        <v>27</v>
      </c>
      <c r="H253">
        <f>_xlfn.XLOOKUP(data[[#This Row],[Product]],products[Product],products[Cost per unit])</f>
        <v>6.47</v>
      </c>
      <c r="I253">
        <f>data[[#This Row],[Cost per unit]]*data[[#This Row],[Units]]</f>
        <v>174.69</v>
      </c>
    </row>
    <row r="254" spans="3:9" x14ac:dyDescent="0.3">
      <c r="C254" t="s">
        <v>9</v>
      </c>
      <c r="D254" t="s">
        <v>38</v>
      </c>
      <c r="E254" t="s">
        <v>26</v>
      </c>
      <c r="F254" s="2">
        <v>2436</v>
      </c>
      <c r="G254" s="3">
        <v>99</v>
      </c>
      <c r="H254">
        <f>_xlfn.XLOOKUP(data[[#This Row],[Product]],products[Product],products[Cost per unit])</f>
        <v>5.6</v>
      </c>
      <c r="I254">
        <f>data[[#This Row],[Cost per unit]]*data[[#This Row],[Units]]</f>
        <v>554.4</v>
      </c>
    </row>
    <row r="255" spans="3:9" x14ac:dyDescent="0.3">
      <c r="C255" t="s">
        <v>9</v>
      </c>
      <c r="D255" t="s">
        <v>38</v>
      </c>
      <c r="E255" t="s">
        <v>33</v>
      </c>
      <c r="F255" s="2">
        <v>9506</v>
      </c>
      <c r="G255" s="3">
        <v>87</v>
      </c>
      <c r="H255">
        <f>_xlfn.XLOOKUP(data[[#This Row],[Product]],products[Product],products[Cost per unit])</f>
        <v>12.37</v>
      </c>
      <c r="I255">
        <f>data[[#This Row],[Cost per unit]]*data[[#This Row],[Units]]</f>
        <v>1076.1899999999998</v>
      </c>
    </row>
    <row r="256" spans="3:9" x14ac:dyDescent="0.3">
      <c r="C256" t="s">
        <v>10</v>
      </c>
      <c r="D256" t="s">
        <v>37</v>
      </c>
      <c r="E256" t="s">
        <v>21</v>
      </c>
      <c r="F256" s="2">
        <v>245</v>
      </c>
      <c r="G256" s="3">
        <v>288</v>
      </c>
      <c r="H256">
        <f>_xlfn.XLOOKUP(data[[#This Row],[Product]],products[Product],products[Cost per unit])</f>
        <v>9</v>
      </c>
      <c r="I256">
        <f>data[[#This Row],[Cost per unit]]*data[[#This Row],[Units]]</f>
        <v>2592</v>
      </c>
    </row>
    <row r="257" spans="3:9" x14ac:dyDescent="0.3">
      <c r="C257" t="s">
        <v>8</v>
      </c>
      <c r="D257" t="s">
        <v>35</v>
      </c>
      <c r="E257" t="s">
        <v>20</v>
      </c>
      <c r="F257" s="2">
        <v>2702</v>
      </c>
      <c r="G257" s="3">
        <v>363</v>
      </c>
      <c r="H257">
        <f>_xlfn.XLOOKUP(data[[#This Row],[Product]],products[Product],products[Cost per unit])</f>
        <v>10.62</v>
      </c>
      <c r="I257">
        <f>data[[#This Row],[Cost per unit]]*data[[#This Row],[Units]]</f>
        <v>3855.0599999999995</v>
      </c>
    </row>
    <row r="258" spans="3:9" x14ac:dyDescent="0.3">
      <c r="C258" t="s">
        <v>10</v>
      </c>
      <c r="D258" t="s">
        <v>34</v>
      </c>
      <c r="E258" t="s">
        <v>17</v>
      </c>
      <c r="F258" s="2">
        <v>700</v>
      </c>
      <c r="G258" s="3">
        <v>87</v>
      </c>
      <c r="H258">
        <f>_xlfn.XLOOKUP(data[[#This Row],[Product]],products[Product],products[Cost per unit])</f>
        <v>3.11</v>
      </c>
      <c r="I258">
        <f>data[[#This Row],[Cost per unit]]*data[[#This Row],[Units]]</f>
        <v>270.57</v>
      </c>
    </row>
    <row r="259" spans="3:9" x14ac:dyDescent="0.3">
      <c r="C259" t="s">
        <v>6</v>
      </c>
      <c r="D259" t="s">
        <v>34</v>
      </c>
      <c r="E259" t="s">
        <v>17</v>
      </c>
      <c r="F259" s="2">
        <v>3759</v>
      </c>
      <c r="G259" s="3">
        <v>150</v>
      </c>
      <c r="H259">
        <f>_xlfn.XLOOKUP(data[[#This Row],[Product]],products[Product],products[Cost per unit])</f>
        <v>3.11</v>
      </c>
      <c r="I259">
        <f>data[[#This Row],[Cost per unit]]*data[[#This Row],[Units]]</f>
        <v>466.5</v>
      </c>
    </row>
    <row r="260" spans="3:9" x14ac:dyDescent="0.3">
      <c r="C260" t="s">
        <v>2</v>
      </c>
      <c r="D260" t="s">
        <v>35</v>
      </c>
      <c r="E260" t="s">
        <v>17</v>
      </c>
      <c r="F260" s="2">
        <v>1589</v>
      </c>
      <c r="G260" s="3">
        <v>303</v>
      </c>
      <c r="H260">
        <f>_xlfn.XLOOKUP(data[[#This Row],[Product]],products[Product],products[Cost per unit])</f>
        <v>3.11</v>
      </c>
      <c r="I260">
        <f>data[[#This Row],[Cost per unit]]*data[[#This Row],[Units]]</f>
        <v>942.32999999999993</v>
      </c>
    </row>
    <row r="261" spans="3:9" x14ac:dyDescent="0.3">
      <c r="C261" t="s">
        <v>7</v>
      </c>
      <c r="D261" t="s">
        <v>35</v>
      </c>
      <c r="E261" t="s">
        <v>28</v>
      </c>
      <c r="F261" s="2">
        <v>5194</v>
      </c>
      <c r="G261" s="3">
        <v>288</v>
      </c>
      <c r="H261">
        <f>_xlfn.XLOOKUP(data[[#This Row],[Product]],products[Product],products[Cost per unit])</f>
        <v>10.38</v>
      </c>
      <c r="I261">
        <f>data[[#This Row],[Cost per unit]]*data[[#This Row],[Units]]</f>
        <v>2989.44</v>
      </c>
    </row>
    <row r="262" spans="3:9" x14ac:dyDescent="0.3">
      <c r="C262" t="s">
        <v>10</v>
      </c>
      <c r="D262" t="s">
        <v>36</v>
      </c>
      <c r="E262" t="s">
        <v>13</v>
      </c>
      <c r="F262" s="2">
        <v>945</v>
      </c>
      <c r="G262" s="3">
        <v>75</v>
      </c>
      <c r="H262">
        <f>_xlfn.XLOOKUP(data[[#This Row],[Product]],products[Product],products[Cost per unit])</f>
        <v>9.33</v>
      </c>
      <c r="I262">
        <f>data[[#This Row],[Cost per unit]]*data[[#This Row],[Units]]</f>
        <v>699.75</v>
      </c>
    </row>
    <row r="263" spans="3:9" x14ac:dyDescent="0.3">
      <c r="C263" t="s">
        <v>40</v>
      </c>
      <c r="D263" t="s">
        <v>38</v>
      </c>
      <c r="E263" t="s">
        <v>31</v>
      </c>
      <c r="F263" s="2">
        <v>1988</v>
      </c>
      <c r="G263" s="3">
        <v>39</v>
      </c>
      <c r="H263">
        <f>_xlfn.XLOOKUP(data[[#This Row],[Product]],products[Product],products[Cost per unit])</f>
        <v>5.79</v>
      </c>
      <c r="I263">
        <f>data[[#This Row],[Cost per unit]]*data[[#This Row],[Units]]</f>
        <v>225.81</v>
      </c>
    </row>
    <row r="264" spans="3:9" x14ac:dyDescent="0.3">
      <c r="C264" t="s">
        <v>6</v>
      </c>
      <c r="D264" t="s">
        <v>34</v>
      </c>
      <c r="E264" t="s">
        <v>32</v>
      </c>
      <c r="F264" s="2">
        <v>6734</v>
      </c>
      <c r="G264" s="3">
        <v>123</v>
      </c>
      <c r="H264">
        <f>_xlfn.XLOOKUP(data[[#This Row],[Product]],products[Product],products[Cost per unit])</f>
        <v>8.65</v>
      </c>
      <c r="I264">
        <f>data[[#This Row],[Cost per unit]]*data[[#This Row],[Units]]</f>
        <v>1063.95</v>
      </c>
    </row>
    <row r="265" spans="3:9" x14ac:dyDescent="0.3">
      <c r="C265" t="s">
        <v>40</v>
      </c>
      <c r="D265" t="s">
        <v>36</v>
      </c>
      <c r="E265" t="s">
        <v>4</v>
      </c>
      <c r="F265" s="2">
        <v>217</v>
      </c>
      <c r="G265" s="3">
        <v>36</v>
      </c>
      <c r="H265">
        <f>_xlfn.XLOOKUP(data[[#This Row],[Product]],products[Product],products[Cost per unit])</f>
        <v>11.88</v>
      </c>
      <c r="I265">
        <f>data[[#This Row],[Cost per unit]]*data[[#This Row],[Units]]</f>
        <v>427.68</v>
      </c>
    </row>
    <row r="266" spans="3:9" x14ac:dyDescent="0.3">
      <c r="C266" t="s">
        <v>5</v>
      </c>
      <c r="D266" t="s">
        <v>34</v>
      </c>
      <c r="E266" t="s">
        <v>22</v>
      </c>
      <c r="F266" s="2">
        <v>6279</v>
      </c>
      <c r="G266" s="3">
        <v>237</v>
      </c>
      <c r="H266">
        <f>_xlfn.XLOOKUP(data[[#This Row],[Product]],products[Product],products[Cost per unit])</f>
        <v>9.77</v>
      </c>
      <c r="I266">
        <f>data[[#This Row],[Cost per unit]]*data[[#This Row],[Units]]</f>
        <v>2315.4899999999998</v>
      </c>
    </row>
    <row r="267" spans="3:9" x14ac:dyDescent="0.3">
      <c r="C267" t="s">
        <v>40</v>
      </c>
      <c r="D267" t="s">
        <v>36</v>
      </c>
      <c r="E267" t="s">
        <v>13</v>
      </c>
      <c r="F267" s="2">
        <v>4424</v>
      </c>
      <c r="G267" s="3">
        <v>201</v>
      </c>
      <c r="H267">
        <f>_xlfn.XLOOKUP(data[[#This Row],[Product]],products[Product],products[Cost per unit])</f>
        <v>9.33</v>
      </c>
      <c r="I267">
        <f>data[[#This Row],[Cost per unit]]*data[[#This Row],[Units]]</f>
        <v>1875.33</v>
      </c>
    </row>
    <row r="268" spans="3:9" x14ac:dyDescent="0.3">
      <c r="C268" t="s">
        <v>2</v>
      </c>
      <c r="D268" t="s">
        <v>36</v>
      </c>
      <c r="E268" t="s">
        <v>17</v>
      </c>
      <c r="F268" s="2">
        <v>189</v>
      </c>
      <c r="G268" s="3">
        <v>48</v>
      </c>
      <c r="H268">
        <f>_xlfn.XLOOKUP(data[[#This Row],[Product]],products[Product],products[Cost per unit])</f>
        <v>3.11</v>
      </c>
      <c r="I268">
        <f>data[[#This Row],[Cost per unit]]*data[[#This Row],[Units]]</f>
        <v>149.28</v>
      </c>
    </row>
    <row r="269" spans="3:9" x14ac:dyDescent="0.3">
      <c r="C269" t="s">
        <v>5</v>
      </c>
      <c r="D269" t="s">
        <v>35</v>
      </c>
      <c r="E269" t="s">
        <v>22</v>
      </c>
      <c r="F269" s="2">
        <v>490</v>
      </c>
      <c r="G269" s="3">
        <v>84</v>
      </c>
      <c r="H269">
        <f>_xlfn.XLOOKUP(data[[#This Row],[Product]],products[Product],products[Cost per unit])</f>
        <v>9.77</v>
      </c>
      <c r="I269">
        <f>data[[#This Row],[Cost per unit]]*data[[#This Row],[Units]]</f>
        <v>820.68</v>
      </c>
    </row>
    <row r="270" spans="3:9" x14ac:dyDescent="0.3">
      <c r="C270" t="s">
        <v>8</v>
      </c>
      <c r="D270" t="s">
        <v>37</v>
      </c>
      <c r="E270" t="s">
        <v>21</v>
      </c>
      <c r="F270" s="2">
        <v>434</v>
      </c>
      <c r="G270" s="3">
        <v>87</v>
      </c>
      <c r="H270">
        <f>_xlfn.XLOOKUP(data[[#This Row],[Product]],products[Product],products[Cost per unit])</f>
        <v>9</v>
      </c>
      <c r="I270">
        <f>data[[#This Row],[Cost per unit]]*data[[#This Row],[Units]]</f>
        <v>783</v>
      </c>
    </row>
    <row r="271" spans="3:9" x14ac:dyDescent="0.3">
      <c r="C271" t="s">
        <v>7</v>
      </c>
      <c r="D271" t="s">
        <v>38</v>
      </c>
      <c r="E271" t="s">
        <v>30</v>
      </c>
      <c r="F271" s="2">
        <v>10129</v>
      </c>
      <c r="G271" s="3">
        <v>312</v>
      </c>
      <c r="H271">
        <f>_xlfn.XLOOKUP(data[[#This Row],[Product]],products[Product],products[Cost per unit])</f>
        <v>14.49</v>
      </c>
      <c r="I271">
        <f>data[[#This Row],[Cost per unit]]*data[[#This Row],[Units]]</f>
        <v>4520.88</v>
      </c>
    </row>
    <row r="272" spans="3:9" x14ac:dyDescent="0.3">
      <c r="C272" t="s">
        <v>3</v>
      </c>
      <c r="D272" t="s">
        <v>39</v>
      </c>
      <c r="E272" t="s">
        <v>28</v>
      </c>
      <c r="F272" s="2">
        <v>1652</v>
      </c>
      <c r="G272" s="3">
        <v>102</v>
      </c>
      <c r="H272">
        <f>_xlfn.XLOOKUP(data[[#This Row],[Product]],products[Product],products[Cost per unit])</f>
        <v>10.38</v>
      </c>
      <c r="I272">
        <f>data[[#This Row],[Cost per unit]]*data[[#This Row],[Units]]</f>
        <v>1058.76</v>
      </c>
    </row>
    <row r="273" spans="3:9" x14ac:dyDescent="0.3">
      <c r="C273" t="s">
        <v>8</v>
      </c>
      <c r="D273" t="s">
        <v>38</v>
      </c>
      <c r="E273" t="s">
        <v>21</v>
      </c>
      <c r="F273" s="2">
        <v>6433</v>
      </c>
      <c r="G273" s="3">
        <v>78</v>
      </c>
      <c r="H273">
        <f>_xlfn.XLOOKUP(data[[#This Row],[Product]],products[Product],products[Cost per unit])</f>
        <v>9</v>
      </c>
      <c r="I273">
        <f>data[[#This Row],[Cost per unit]]*data[[#This Row],[Units]]</f>
        <v>702</v>
      </c>
    </row>
    <row r="274" spans="3:9" x14ac:dyDescent="0.3">
      <c r="C274" t="s">
        <v>3</v>
      </c>
      <c r="D274" t="s">
        <v>34</v>
      </c>
      <c r="E274" t="s">
        <v>23</v>
      </c>
      <c r="F274" s="2">
        <v>2212</v>
      </c>
      <c r="G274" s="3">
        <v>117</v>
      </c>
      <c r="H274">
        <f>_xlfn.XLOOKUP(data[[#This Row],[Product]],products[Product],products[Cost per unit])</f>
        <v>6.49</v>
      </c>
      <c r="I274">
        <f>data[[#This Row],[Cost per unit]]*data[[#This Row],[Units]]</f>
        <v>759.33</v>
      </c>
    </row>
    <row r="275" spans="3:9" x14ac:dyDescent="0.3">
      <c r="C275" t="s">
        <v>41</v>
      </c>
      <c r="D275" t="s">
        <v>35</v>
      </c>
      <c r="E275" t="s">
        <v>19</v>
      </c>
      <c r="F275" s="2">
        <v>609</v>
      </c>
      <c r="G275" s="3">
        <v>99</v>
      </c>
      <c r="H275">
        <f>_xlfn.XLOOKUP(data[[#This Row],[Product]],products[Product],products[Cost per unit])</f>
        <v>7.64</v>
      </c>
      <c r="I275">
        <f>data[[#This Row],[Cost per unit]]*data[[#This Row],[Units]]</f>
        <v>756.36</v>
      </c>
    </row>
    <row r="276" spans="3:9" x14ac:dyDescent="0.3">
      <c r="C276" t="s">
        <v>40</v>
      </c>
      <c r="D276" t="s">
        <v>35</v>
      </c>
      <c r="E276" t="s">
        <v>24</v>
      </c>
      <c r="F276" s="2">
        <v>1638</v>
      </c>
      <c r="G276" s="3">
        <v>48</v>
      </c>
      <c r="H276">
        <f>_xlfn.XLOOKUP(data[[#This Row],[Product]],products[Product],products[Cost per unit])</f>
        <v>4.97</v>
      </c>
      <c r="I276">
        <f>data[[#This Row],[Cost per unit]]*data[[#This Row],[Units]]</f>
        <v>238.56</v>
      </c>
    </row>
    <row r="277" spans="3:9" x14ac:dyDescent="0.3">
      <c r="C277" t="s">
        <v>7</v>
      </c>
      <c r="D277" t="s">
        <v>34</v>
      </c>
      <c r="E277" t="s">
        <v>15</v>
      </c>
      <c r="F277" s="2">
        <v>3829</v>
      </c>
      <c r="G277" s="3">
        <v>24</v>
      </c>
      <c r="H277">
        <f>_xlfn.XLOOKUP(data[[#This Row],[Product]],products[Product],products[Cost per unit])</f>
        <v>11.73</v>
      </c>
      <c r="I277">
        <f>data[[#This Row],[Cost per unit]]*data[[#This Row],[Units]]</f>
        <v>281.52</v>
      </c>
    </row>
    <row r="278" spans="3:9" x14ac:dyDescent="0.3">
      <c r="C278" t="s">
        <v>40</v>
      </c>
      <c r="D278" t="s">
        <v>39</v>
      </c>
      <c r="E278" t="s">
        <v>15</v>
      </c>
      <c r="F278" s="2">
        <v>5775</v>
      </c>
      <c r="G278" s="3">
        <v>42</v>
      </c>
      <c r="H278">
        <f>_xlfn.XLOOKUP(data[[#This Row],[Product]],products[Product],products[Cost per unit])</f>
        <v>11.73</v>
      </c>
      <c r="I278">
        <f>data[[#This Row],[Cost per unit]]*data[[#This Row],[Units]]</f>
        <v>492.66</v>
      </c>
    </row>
    <row r="279" spans="3:9" x14ac:dyDescent="0.3">
      <c r="C279" t="s">
        <v>6</v>
      </c>
      <c r="D279" t="s">
        <v>35</v>
      </c>
      <c r="E279" t="s">
        <v>20</v>
      </c>
      <c r="F279" s="2">
        <v>1071</v>
      </c>
      <c r="G279" s="3">
        <v>270</v>
      </c>
      <c r="H279">
        <f>_xlfn.XLOOKUP(data[[#This Row],[Product]],products[Product],products[Cost per unit])</f>
        <v>10.62</v>
      </c>
      <c r="I279">
        <f>data[[#This Row],[Cost per unit]]*data[[#This Row],[Units]]</f>
        <v>2867.3999999999996</v>
      </c>
    </row>
    <row r="280" spans="3:9" x14ac:dyDescent="0.3">
      <c r="C280" t="s">
        <v>8</v>
      </c>
      <c r="D280" t="s">
        <v>36</v>
      </c>
      <c r="E280" t="s">
        <v>23</v>
      </c>
      <c r="F280" s="2">
        <v>5019</v>
      </c>
      <c r="G280" s="3">
        <v>150</v>
      </c>
      <c r="H280">
        <f>_xlfn.XLOOKUP(data[[#This Row],[Product]],products[Product],products[Cost per unit])</f>
        <v>6.49</v>
      </c>
      <c r="I280">
        <f>data[[#This Row],[Cost per unit]]*data[[#This Row],[Units]]</f>
        <v>973.5</v>
      </c>
    </row>
    <row r="281" spans="3:9" x14ac:dyDescent="0.3">
      <c r="C281" t="s">
        <v>2</v>
      </c>
      <c r="D281" t="s">
        <v>37</v>
      </c>
      <c r="E281" t="s">
        <v>15</v>
      </c>
      <c r="F281" s="2">
        <v>2863</v>
      </c>
      <c r="G281" s="3">
        <v>42</v>
      </c>
      <c r="H281">
        <f>_xlfn.XLOOKUP(data[[#This Row],[Product]],products[Product],products[Cost per unit])</f>
        <v>11.73</v>
      </c>
      <c r="I281">
        <f>data[[#This Row],[Cost per unit]]*data[[#This Row],[Units]]</f>
        <v>492.66</v>
      </c>
    </row>
    <row r="282" spans="3:9" x14ac:dyDescent="0.3">
      <c r="C282" t="s">
        <v>40</v>
      </c>
      <c r="D282" t="s">
        <v>35</v>
      </c>
      <c r="E282" t="s">
        <v>29</v>
      </c>
      <c r="F282" s="2">
        <v>1617</v>
      </c>
      <c r="G282" s="3">
        <v>126</v>
      </c>
      <c r="H282">
        <f>_xlfn.XLOOKUP(data[[#This Row],[Product]],products[Product],products[Cost per unit])</f>
        <v>7.16</v>
      </c>
      <c r="I282">
        <f>data[[#This Row],[Cost per unit]]*data[[#This Row],[Units]]</f>
        <v>902.16</v>
      </c>
    </row>
    <row r="283" spans="3:9" x14ac:dyDescent="0.3">
      <c r="C283" t="s">
        <v>6</v>
      </c>
      <c r="D283" t="s">
        <v>37</v>
      </c>
      <c r="E283" t="s">
        <v>26</v>
      </c>
      <c r="F283" s="2">
        <v>6818</v>
      </c>
      <c r="G283" s="3">
        <v>6</v>
      </c>
      <c r="H283">
        <f>_xlfn.XLOOKUP(data[[#This Row],[Product]],products[Product],products[Cost per unit])</f>
        <v>5.6</v>
      </c>
      <c r="I283">
        <f>data[[#This Row],[Cost per unit]]*data[[#This Row],[Units]]</f>
        <v>33.599999999999994</v>
      </c>
    </row>
    <row r="284" spans="3:9" x14ac:dyDescent="0.3">
      <c r="C284" t="s">
        <v>3</v>
      </c>
      <c r="D284" t="s">
        <v>35</v>
      </c>
      <c r="E284" t="s">
        <v>15</v>
      </c>
      <c r="F284" s="2">
        <v>6657</v>
      </c>
      <c r="G284" s="3">
        <v>276</v>
      </c>
      <c r="H284">
        <f>_xlfn.XLOOKUP(data[[#This Row],[Product]],products[Product],products[Cost per unit])</f>
        <v>11.73</v>
      </c>
      <c r="I284">
        <f>data[[#This Row],[Cost per unit]]*data[[#This Row],[Units]]</f>
        <v>3237.48</v>
      </c>
    </row>
    <row r="285" spans="3:9" x14ac:dyDescent="0.3">
      <c r="C285" t="s">
        <v>3</v>
      </c>
      <c r="D285" t="s">
        <v>34</v>
      </c>
      <c r="E285" t="s">
        <v>17</v>
      </c>
      <c r="F285" s="2">
        <v>2919</v>
      </c>
      <c r="G285" s="3">
        <v>93</v>
      </c>
      <c r="H285">
        <f>_xlfn.XLOOKUP(data[[#This Row],[Product]],products[Product],products[Cost per unit])</f>
        <v>3.11</v>
      </c>
      <c r="I285">
        <f>data[[#This Row],[Cost per unit]]*data[[#This Row],[Units]]</f>
        <v>289.22999999999996</v>
      </c>
    </row>
    <row r="286" spans="3:9" x14ac:dyDescent="0.3">
      <c r="C286" t="s">
        <v>2</v>
      </c>
      <c r="D286" t="s">
        <v>36</v>
      </c>
      <c r="E286" t="s">
        <v>31</v>
      </c>
      <c r="F286" s="2">
        <v>3094</v>
      </c>
      <c r="G286" s="3">
        <v>246</v>
      </c>
      <c r="H286">
        <f>_xlfn.XLOOKUP(data[[#This Row],[Product]],products[Product],products[Cost per unit])</f>
        <v>5.79</v>
      </c>
      <c r="I286">
        <f>data[[#This Row],[Cost per unit]]*data[[#This Row],[Units]]</f>
        <v>1424.34</v>
      </c>
    </row>
    <row r="287" spans="3:9" x14ac:dyDescent="0.3">
      <c r="C287" t="s">
        <v>6</v>
      </c>
      <c r="D287" t="s">
        <v>39</v>
      </c>
      <c r="E287" t="s">
        <v>24</v>
      </c>
      <c r="F287" s="2">
        <v>2989</v>
      </c>
      <c r="G287" s="3">
        <v>3</v>
      </c>
      <c r="H287">
        <f>_xlfn.XLOOKUP(data[[#This Row],[Product]],products[Product],products[Cost per unit])</f>
        <v>4.97</v>
      </c>
      <c r="I287">
        <f>data[[#This Row],[Cost per unit]]*data[[#This Row],[Units]]</f>
        <v>14.91</v>
      </c>
    </row>
    <row r="288" spans="3:9" x14ac:dyDescent="0.3">
      <c r="C288" t="s">
        <v>8</v>
      </c>
      <c r="D288" t="s">
        <v>38</v>
      </c>
      <c r="E288" t="s">
        <v>27</v>
      </c>
      <c r="F288" s="2">
        <v>2268</v>
      </c>
      <c r="G288" s="3">
        <v>63</v>
      </c>
      <c r="H288">
        <f>_xlfn.XLOOKUP(data[[#This Row],[Product]],products[Product],products[Cost per unit])</f>
        <v>16.73</v>
      </c>
      <c r="I288">
        <f>data[[#This Row],[Cost per unit]]*data[[#This Row],[Units]]</f>
        <v>1053.99</v>
      </c>
    </row>
    <row r="289" spans="3:9" x14ac:dyDescent="0.3">
      <c r="C289" t="s">
        <v>5</v>
      </c>
      <c r="D289" t="s">
        <v>35</v>
      </c>
      <c r="E289" t="s">
        <v>31</v>
      </c>
      <c r="F289" s="2">
        <v>4753</v>
      </c>
      <c r="G289" s="3">
        <v>246</v>
      </c>
      <c r="H289">
        <f>_xlfn.XLOOKUP(data[[#This Row],[Product]],products[Product],products[Cost per unit])</f>
        <v>5.79</v>
      </c>
      <c r="I289">
        <f>data[[#This Row],[Cost per unit]]*data[[#This Row],[Units]]</f>
        <v>1424.34</v>
      </c>
    </row>
    <row r="290" spans="3:9" x14ac:dyDescent="0.3">
      <c r="C290" t="s">
        <v>2</v>
      </c>
      <c r="D290" t="s">
        <v>34</v>
      </c>
      <c r="E290" t="s">
        <v>19</v>
      </c>
      <c r="F290" s="2">
        <v>7511</v>
      </c>
      <c r="G290" s="3">
        <v>120</v>
      </c>
      <c r="H290">
        <f>_xlfn.XLOOKUP(data[[#This Row],[Product]],products[Product],products[Cost per unit])</f>
        <v>7.64</v>
      </c>
      <c r="I290">
        <f>data[[#This Row],[Cost per unit]]*data[[#This Row],[Units]]</f>
        <v>916.8</v>
      </c>
    </row>
    <row r="291" spans="3:9" x14ac:dyDescent="0.3">
      <c r="C291" t="s">
        <v>2</v>
      </c>
      <c r="D291" t="s">
        <v>38</v>
      </c>
      <c r="E291" t="s">
        <v>31</v>
      </c>
      <c r="F291" s="2">
        <v>4326</v>
      </c>
      <c r="G291" s="3">
        <v>348</v>
      </c>
      <c r="H291">
        <f>_xlfn.XLOOKUP(data[[#This Row],[Product]],products[Product],products[Cost per unit])</f>
        <v>5.79</v>
      </c>
      <c r="I291">
        <f>data[[#This Row],[Cost per unit]]*data[[#This Row],[Units]]</f>
        <v>2014.92</v>
      </c>
    </row>
    <row r="292" spans="3:9" x14ac:dyDescent="0.3">
      <c r="C292" t="s">
        <v>41</v>
      </c>
      <c r="D292" t="s">
        <v>34</v>
      </c>
      <c r="E292" t="s">
        <v>23</v>
      </c>
      <c r="F292" s="2">
        <v>4935</v>
      </c>
      <c r="G292" s="3">
        <v>126</v>
      </c>
      <c r="H292">
        <f>_xlfn.XLOOKUP(data[[#This Row],[Product]],products[Product],products[Cost per unit])</f>
        <v>6.49</v>
      </c>
      <c r="I292">
        <f>data[[#This Row],[Cost per unit]]*data[[#This Row],[Units]]</f>
        <v>817.74</v>
      </c>
    </row>
    <row r="293" spans="3:9" x14ac:dyDescent="0.3">
      <c r="C293" t="s">
        <v>6</v>
      </c>
      <c r="D293" t="s">
        <v>35</v>
      </c>
      <c r="E293" t="s">
        <v>30</v>
      </c>
      <c r="F293" s="2">
        <v>4781</v>
      </c>
      <c r="G293" s="3">
        <v>123</v>
      </c>
      <c r="H293">
        <f>_xlfn.XLOOKUP(data[[#This Row],[Product]],products[Product],products[Cost per unit])</f>
        <v>14.49</v>
      </c>
      <c r="I293">
        <f>data[[#This Row],[Cost per unit]]*data[[#This Row],[Units]]</f>
        <v>1782.27</v>
      </c>
    </row>
    <row r="294" spans="3:9" x14ac:dyDescent="0.3">
      <c r="C294" t="s">
        <v>5</v>
      </c>
      <c r="D294" t="s">
        <v>38</v>
      </c>
      <c r="E294" t="s">
        <v>25</v>
      </c>
      <c r="F294" s="2">
        <v>7483</v>
      </c>
      <c r="G294" s="3">
        <v>45</v>
      </c>
      <c r="H294">
        <f>_xlfn.XLOOKUP(data[[#This Row],[Product]],products[Product],products[Cost per unit])</f>
        <v>13.15</v>
      </c>
      <c r="I294">
        <f>data[[#This Row],[Cost per unit]]*data[[#This Row],[Units]]</f>
        <v>591.75</v>
      </c>
    </row>
    <row r="295" spans="3:9" x14ac:dyDescent="0.3">
      <c r="C295" t="s">
        <v>10</v>
      </c>
      <c r="D295" t="s">
        <v>38</v>
      </c>
      <c r="E295" t="s">
        <v>4</v>
      </c>
      <c r="F295" s="2">
        <v>6860</v>
      </c>
      <c r="G295" s="3">
        <v>126</v>
      </c>
      <c r="H295">
        <f>_xlfn.XLOOKUP(data[[#This Row],[Product]],products[Product],products[Cost per unit])</f>
        <v>11.88</v>
      </c>
      <c r="I295">
        <f>data[[#This Row],[Cost per unit]]*data[[#This Row],[Units]]</f>
        <v>1496.88</v>
      </c>
    </row>
    <row r="296" spans="3:9" x14ac:dyDescent="0.3">
      <c r="C296" t="s">
        <v>40</v>
      </c>
      <c r="D296" t="s">
        <v>37</v>
      </c>
      <c r="E296" t="s">
        <v>29</v>
      </c>
      <c r="F296" s="2">
        <v>9002</v>
      </c>
      <c r="G296" s="3">
        <v>72</v>
      </c>
      <c r="H296">
        <f>_xlfn.XLOOKUP(data[[#This Row],[Product]],products[Product],products[Cost per unit])</f>
        <v>7.16</v>
      </c>
      <c r="I296">
        <f>data[[#This Row],[Cost per unit]]*data[[#This Row],[Units]]</f>
        <v>515.52</v>
      </c>
    </row>
    <row r="297" spans="3:9" x14ac:dyDescent="0.3">
      <c r="C297" t="s">
        <v>6</v>
      </c>
      <c r="D297" t="s">
        <v>36</v>
      </c>
      <c r="E297" t="s">
        <v>29</v>
      </c>
      <c r="F297" s="2">
        <v>1400</v>
      </c>
      <c r="G297" s="3">
        <v>135</v>
      </c>
      <c r="H297">
        <f>_xlfn.XLOOKUP(data[[#This Row],[Product]],products[Product],products[Cost per unit])</f>
        <v>7.16</v>
      </c>
      <c r="I297">
        <f>data[[#This Row],[Cost per unit]]*data[[#This Row],[Units]]</f>
        <v>966.6</v>
      </c>
    </row>
    <row r="298" spans="3:9" x14ac:dyDescent="0.3">
      <c r="C298" t="s">
        <v>10</v>
      </c>
      <c r="D298" t="s">
        <v>34</v>
      </c>
      <c r="E298" t="s">
        <v>22</v>
      </c>
      <c r="F298" s="2">
        <v>4053</v>
      </c>
      <c r="G298" s="3">
        <v>24</v>
      </c>
      <c r="H298">
        <f>_xlfn.XLOOKUP(data[[#This Row],[Product]],products[Product],products[Cost per unit])</f>
        <v>9.77</v>
      </c>
      <c r="I298">
        <f>data[[#This Row],[Cost per unit]]*data[[#This Row],[Units]]</f>
        <v>234.48</v>
      </c>
    </row>
    <row r="299" spans="3:9" x14ac:dyDescent="0.3">
      <c r="C299" t="s">
        <v>7</v>
      </c>
      <c r="D299" t="s">
        <v>36</v>
      </c>
      <c r="E299" t="s">
        <v>31</v>
      </c>
      <c r="F299" s="2">
        <v>2149</v>
      </c>
      <c r="G299" s="3">
        <v>117</v>
      </c>
      <c r="H299">
        <f>_xlfn.XLOOKUP(data[[#This Row],[Product]],products[Product],products[Cost per unit])</f>
        <v>5.79</v>
      </c>
      <c r="I299">
        <f>data[[#This Row],[Cost per unit]]*data[[#This Row],[Units]]</f>
        <v>677.43</v>
      </c>
    </row>
    <row r="300" spans="3:9" x14ac:dyDescent="0.3">
      <c r="C300" t="s">
        <v>3</v>
      </c>
      <c r="D300" t="s">
        <v>39</v>
      </c>
      <c r="E300" t="s">
        <v>29</v>
      </c>
      <c r="F300" s="2">
        <v>3640</v>
      </c>
      <c r="G300" s="3">
        <v>51</v>
      </c>
      <c r="H300">
        <f>_xlfn.XLOOKUP(data[[#This Row],[Product]],products[Product],products[Cost per unit])</f>
        <v>7.16</v>
      </c>
      <c r="I300">
        <f>data[[#This Row],[Cost per unit]]*data[[#This Row],[Units]]</f>
        <v>365.16</v>
      </c>
    </row>
    <row r="301" spans="3:9" x14ac:dyDescent="0.3">
      <c r="C301" t="s">
        <v>2</v>
      </c>
      <c r="D301" t="s">
        <v>39</v>
      </c>
      <c r="E301" t="s">
        <v>23</v>
      </c>
      <c r="F301" s="2">
        <v>630</v>
      </c>
      <c r="G301" s="3">
        <v>36</v>
      </c>
      <c r="H301">
        <f>_xlfn.XLOOKUP(data[[#This Row],[Product]],products[Product],products[Cost per unit])</f>
        <v>6.49</v>
      </c>
      <c r="I301">
        <f>data[[#This Row],[Cost per unit]]*data[[#This Row],[Units]]</f>
        <v>233.64000000000001</v>
      </c>
    </row>
    <row r="302" spans="3:9" x14ac:dyDescent="0.3">
      <c r="C302" t="s">
        <v>9</v>
      </c>
      <c r="D302" t="s">
        <v>35</v>
      </c>
      <c r="E302" t="s">
        <v>27</v>
      </c>
      <c r="F302" s="2">
        <v>2429</v>
      </c>
      <c r="G302" s="3">
        <v>144</v>
      </c>
      <c r="H302">
        <f>_xlfn.XLOOKUP(data[[#This Row],[Product]],products[Product],products[Cost per unit])</f>
        <v>16.73</v>
      </c>
      <c r="I302">
        <f>data[[#This Row],[Cost per unit]]*data[[#This Row],[Units]]</f>
        <v>2409.12</v>
      </c>
    </row>
    <row r="303" spans="3:9" x14ac:dyDescent="0.3">
      <c r="C303" t="s">
        <v>9</v>
      </c>
      <c r="D303" t="s">
        <v>36</v>
      </c>
      <c r="E303" t="s">
        <v>25</v>
      </c>
      <c r="F303" s="2">
        <v>2142</v>
      </c>
      <c r="G303" s="3">
        <v>114</v>
      </c>
      <c r="H303">
        <f>_xlfn.XLOOKUP(data[[#This Row],[Product]],products[Product],products[Cost per unit])</f>
        <v>13.15</v>
      </c>
      <c r="I303">
        <f>data[[#This Row],[Cost per unit]]*data[[#This Row],[Units]]</f>
        <v>1499.1000000000001</v>
      </c>
    </row>
    <row r="304" spans="3:9" x14ac:dyDescent="0.3">
      <c r="C304" t="s">
        <v>7</v>
      </c>
      <c r="D304" t="s">
        <v>37</v>
      </c>
      <c r="E304" t="s">
        <v>30</v>
      </c>
      <c r="F304" s="2">
        <v>6454</v>
      </c>
      <c r="G304" s="3">
        <v>54</v>
      </c>
      <c r="H304">
        <f>_xlfn.XLOOKUP(data[[#This Row],[Product]],products[Product],products[Cost per unit])</f>
        <v>14.49</v>
      </c>
      <c r="I304">
        <f>data[[#This Row],[Cost per unit]]*data[[#This Row],[Units]]</f>
        <v>782.46</v>
      </c>
    </row>
    <row r="305" spans="3:9" x14ac:dyDescent="0.3">
      <c r="C305" t="s">
        <v>7</v>
      </c>
      <c r="D305" t="s">
        <v>37</v>
      </c>
      <c r="E305" t="s">
        <v>16</v>
      </c>
      <c r="F305" s="2">
        <v>4487</v>
      </c>
      <c r="G305" s="3">
        <v>333</v>
      </c>
      <c r="H305">
        <f>_xlfn.XLOOKUP(data[[#This Row],[Product]],products[Product],products[Cost per unit])</f>
        <v>8.7899999999999991</v>
      </c>
      <c r="I305">
        <f>data[[#This Row],[Cost per unit]]*data[[#This Row],[Units]]</f>
        <v>2927.0699999999997</v>
      </c>
    </row>
    <row r="306" spans="3:9" x14ac:dyDescent="0.3">
      <c r="C306" t="s">
        <v>3</v>
      </c>
      <c r="D306" t="s">
        <v>37</v>
      </c>
      <c r="E306" t="s">
        <v>4</v>
      </c>
      <c r="F306" s="2">
        <v>938</v>
      </c>
      <c r="G306" s="3">
        <v>366</v>
      </c>
      <c r="H306">
        <f>_xlfn.XLOOKUP(data[[#This Row],[Product]],products[Product],products[Cost per unit])</f>
        <v>11.88</v>
      </c>
      <c r="I306">
        <f>data[[#This Row],[Cost per unit]]*data[[#This Row],[Units]]</f>
        <v>4348.08</v>
      </c>
    </row>
    <row r="307" spans="3:9" x14ac:dyDescent="0.3">
      <c r="C307" t="s">
        <v>3</v>
      </c>
      <c r="D307" t="s">
        <v>38</v>
      </c>
      <c r="E307" t="s">
        <v>26</v>
      </c>
      <c r="F307" s="2">
        <v>8841</v>
      </c>
      <c r="G307" s="3">
        <v>303</v>
      </c>
      <c r="H307">
        <f>_xlfn.XLOOKUP(data[[#This Row],[Product]],products[Product],products[Cost per unit])</f>
        <v>5.6</v>
      </c>
      <c r="I307">
        <f>data[[#This Row],[Cost per unit]]*data[[#This Row],[Units]]</f>
        <v>1696.8</v>
      </c>
    </row>
    <row r="308" spans="3:9" x14ac:dyDescent="0.3">
      <c r="C308" t="s">
        <v>2</v>
      </c>
      <c r="D308" t="s">
        <v>39</v>
      </c>
      <c r="E308" t="s">
        <v>33</v>
      </c>
      <c r="F308" s="2">
        <v>4018</v>
      </c>
      <c r="G308" s="3">
        <v>126</v>
      </c>
      <c r="H308">
        <f>_xlfn.XLOOKUP(data[[#This Row],[Product]],products[Product],products[Cost per unit])</f>
        <v>12.37</v>
      </c>
      <c r="I308">
        <f>data[[#This Row],[Cost per unit]]*data[[#This Row],[Units]]</f>
        <v>1558.62</v>
      </c>
    </row>
    <row r="309" spans="3:9" x14ac:dyDescent="0.3">
      <c r="C309" t="s">
        <v>41</v>
      </c>
      <c r="D309" t="s">
        <v>37</v>
      </c>
      <c r="E309" t="s">
        <v>15</v>
      </c>
      <c r="F309" s="2">
        <v>714</v>
      </c>
      <c r="G309" s="3">
        <v>231</v>
      </c>
      <c r="H309">
        <f>_xlfn.XLOOKUP(data[[#This Row],[Product]],products[Product],products[Cost per unit])</f>
        <v>11.73</v>
      </c>
      <c r="I309">
        <f>data[[#This Row],[Cost per unit]]*data[[#This Row],[Units]]</f>
        <v>2709.63</v>
      </c>
    </row>
    <row r="310" spans="3:9" x14ac:dyDescent="0.3">
      <c r="C310" t="s">
        <v>9</v>
      </c>
      <c r="D310" t="s">
        <v>38</v>
      </c>
      <c r="E310" t="s">
        <v>25</v>
      </c>
      <c r="F310" s="2">
        <v>3850</v>
      </c>
      <c r="G310" s="3">
        <v>102</v>
      </c>
      <c r="H310">
        <f>_xlfn.XLOOKUP(data[[#This Row],[Product]],products[Product],products[Cost per unit])</f>
        <v>13.15</v>
      </c>
      <c r="I310">
        <f>data[[#This Row],[Cost per unit]]*data[[#This Row],[Units]]</f>
        <v>1341.3</v>
      </c>
    </row>
    <row r="311" spans="3:9" x14ac:dyDescent="0.3">
      <c r="F311" s="2"/>
      <c r="G311" s="3"/>
    </row>
    <row r="312" spans="3:9" x14ac:dyDescent="0.3">
      <c r="F312" s="2"/>
      <c r="G312" s="3"/>
    </row>
    <row r="313" spans="3:9" x14ac:dyDescent="0.3">
      <c r="F313" s="2"/>
      <c r="G313" s="3"/>
    </row>
    <row r="314" spans="3:9" x14ac:dyDescent="0.3">
      <c r="F314" s="2"/>
      <c r="G314" s="3"/>
    </row>
    <row r="315" spans="3:9" x14ac:dyDescent="0.3">
      <c r="F315" s="2"/>
      <c r="G315" s="3"/>
    </row>
    <row r="316" spans="3:9" x14ac:dyDescent="0.3">
      <c r="F316" s="2"/>
      <c r="G316" s="3"/>
    </row>
    <row r="317" spans="3:9" x14ac:dyDescent="0.3">
      <c r="F317" s="2"/>
      <c r="G317" s="3"/>
    </row>
    <row r="318" spans="3:9" x14ac:dyDescent="0.3">
      <c r="F318" s="2"/>
      <c r="G318" s="3"/>
    </row>
    <row r="319" spans="3:9" x14ac:dyDescent="0.3">
      <c r="F319" s="2"/>
      <c r="G319" s="3"/>
    </row>
    <row r="320" spans="3:9" x14ac:dyDescent="0.3">
      <c r="F320" s="2"/>
      <c r="G320" s="3"/>
    </row>
    <row r="321" spans="6:7" x14ac:dyDescent="0.3">
      <c r="F321" s="2"/>
      <c r="G321" s="3"/>
    </row>
    <row r="322" spans="6:7" x14ac:dyDescent="0.3">
      <c r="F322" s="2"/>
      <c r="G322" s="3"/>
    </row>
    <row r="323" spans="6:7" x14ac:dyDescent="0.3">
      <c r="F323" s="2"/>
      <c r="G323" s="3"/>
    </row>
    <row r="324" spans="6:7" x14ac:dyDescent="0.3">
      <c r="F324" s="2"/>
      <c r="G324" s="3"/>
    </row>
    <row r="325" spans="6:7" x14ac:dyDescent="0.3">
      <c r="F325" s="2"/>
      <c r="G325" s="3"/>
    </row>
    <row r="326" spans="6:7" x14ac:dyDescent="0.3">
      <c r="F326" s="2"/>
      <c r="G326" s="3"/>
    </row>
    <row r="327" spans="6:7" x14ac:dyDescent="0.3">
      <c r="F327" s="2"/>
      <c r="G327" s="3"/>
    </row>
    <row r="328" spans="6:7" x14ac:dyDescent="0.3">
      <c r="F328" s="2"/>
      <c r="G328" s="3"/>
    </row>
    <row r="329" spans="6:7" x14ac:dyDescent="0.3">
      <c r="F329" s="2"/>
      <c r="G329" s="3"/>
    </row>
    <row r="330" spans="6:7" x14ac:dyDescent="0.3">
      <c r="F330" s="2"/>
      <c r="G330" s="3"/>
    </row>
    <row r="331" spans="6:7" x14ac:dyDescent="0.3">
      <c r="F331" s="2"/>
      <c r="G331" s="3"/>
    </row>
    <row r="332" spans="6:7" x14ac:dyDescent="0.3">
      <c r="F332" s="2"/>
      <c r="G332" s="3"/>
    </row>
    <row r="333" spans="6:7" x14ac:dyDescent="0.3">
      <c r="F333" s="2"/>
      <c r="G333" s="3"/>
    </row>
    <row r="334" spans="6:7" x14ac:dyDescent="0.3">
      <c r="F334" s="2"/>
      <c r="G334" s="3"/>
    </row>
    <row r="335" spans="6:7" x14ac:dyDescent="0.3">
      <c r="F335" s="2"/>
      <c r="G335" s="3"/>
    </row>
    <row r="336" spans="6:7" x14ac:dyDescent="0.3">
      <c r="F336" s="2"/>
      <c r="G336" s="3"/>
    </row>
    <row r="337" spans="6:7" x14ac:dyDescent="0.3">
      <c r="F337" s="2"/>
      <c r="G337" s="3"/>
    </row>
    <row r="338" spans="6:7" x14ac:dyDescent="0.3">
      <c r="F338" s="2"/>
      <c r="G338" s="3"/>
    </row>
    <row r="339" spans="6:7" x14ac:dyDescent="0.3">
      <c r="F339" s="2"/>
      <c r="G339" s="3"/>
    </row>
    <row r="340" spans="6:7" x14ac:dyDescent="0.3">
      <c r="F340" s="2"/>
      <c r="G340" s="3"/>
    </row>
    <row r="341" spans="6:7" x14ac:dyDescent="0.3">
      <c r="F341" s="2"/>
      <c r="G341" s="3"/>
    </row>
    <row r="342" spans="6:7" x14ac:dyDescent="0.3">
      <c r="F342" s="2"/>
      <c r="G342" s="3"/>
    </row>
    <row r="343" spans="6:7" x14ac:dyDescent="0.3">
      <c r="F343" s="2"/>
      <c r="G343" s="3"/>
    </row>
    <row r="344" spans="6:7" x14ac:dyDescent="0.3">
      <c r="F344" s="2"/>
      <c r="G344" s="3"/>
    </row>
    <row r="345" spans="6:7" x14ac:dyDescent="0.3">
      <c r="F345" s="2"/>
      <c r="G345" s="3"/>
    </row>
    <row r="346" spans="6:7" x14ac:dyDescent="0.3">
      <c r="F346" s="2"/>
      <c r="G346" s="3"/>
    </row>
    <row r="347" spans="6:7" x14ac:dyDescent="0.3">
      <c r="F347" s="2"/>
      <c r="G347" s="3"/>
    </row>
    <row r="348" spans="6:7" x14ac:dyDescent="0.3">
      <c r="F348" s="2"/>
      <c r="G348" s="3"/>
    </row>
    <row r="349" spans="6:7" x14ac:dyDescent="0.3">
      <c r="F349" s="2"/>
      <c r="G349" s="3"/>
    </row>
    <row r="350" spans="6:7" x14ac:dyDescent="0.3">
      <c r="F350" s="2"/>
      <c r="G350" s="3"/>
    </row>
    <row r="351" spans="6:7" x14ac:dyDescent="0.3">
      <c r="F351" s="2"/>
      <c r="G351" s="3"/>
    </row>
    <row r="352" spans="6:7" x14ac:dyDescent="0.3">
      <c r="F352" s="2"/>
      <c r="G352" s="3"/>
    </row>
    <row r="353" spans="6:7" x14ac:dyDescent="0.3">
      <c r="F353" s="2"/>
      <c r="G353" s="3"/>
    </row>
    <row r="354" spans="6:7" x14ac:dyDescent="0.3">
      <c r="F354" s="2"/>
      <c r="G354" s="3"/>
    </row>
    <row r="355" spans="6:7" x14ac:dyDescent="0.3">
      <c r="F355" s="2"/>
      <c r="G355" s="3"/>
    </row>
    <row r="356" spans="6:7" x14ac:dyDescent="0.3">
      <c r="F356" s="2"/>
      <c r="G356" s="3"/>
    </row>
    <row r="357" spans="6:7" x14ac:dyDescent="0.3">
      <c r="F357" s="2"/>
      <c r="G357" s="3"/>
    </row>
    <row r="358" spans="6:7" x14ac:dyDescent="0.3">
      <c r="F358" s="2"/>
      <c r="G358" s="3"/>
    </row>
    <row r="359" spans="6:7" x14ac:dyDescent="0.3">
      <c r="F359" s="2"/>
      <c r="G359" s="3"/>
    </row>
    <row r="360" spans="6:7" x14ac:dyDescent="0.3">
      <c r="F360" s="2"/>
      <c r="G360" s="3"/>
    </row>
    <row r="361" spans="6:7" x14ac:dyDescent="0.3">
      <c r="F361" s="2"/>
      <c r="G361" s="3"/>
    </row>
    <row r="362" spans="6:7" x14ac:dyDescent="0.3">
      <c r="F362" s="2"/>
      <c r="G362" s="3"/>
    </row>
    <row r="363" spans="6:7" x14ac:dyDescent="0.3">
      <c r="F363" s="2"/>
      <c r="G363" s="3"/>
    </row>
    <row r="364" spans="6:7" x14ac:dyDescent="0.3">
      <c r="F364" s="2"/>
      <c r="G364" s="3"/>
    </row>
    <row r="365" spans="6:7" x14ac:dyDescent="0.3">
      <c r="F365" s="2"/>
      <c r="G365" s="3"/>
    </row>
    <row r="366" spans="6:7" x14ac:dyDescent="0.3">
      <c r="F366" s="2"/>
      <c r="G366" s="3"/>
    </row>
    <row r="367" spans="6:7" x14ac:dyDescent="0.3">
      <c r="F367" s="2"/>
      <c r="G367" s="3"/>
    </row>
    <row r="368" spans="6:7" x14ac:dyDescent="0.3">
      <c r="F368" s="2"/>
      <c r="G368" s="3"/>
    </row>
    <row r="369" spans="6:7" x14ac:dyDescent="0.3">
      <c r="F369" s="2"/>
      <c r="G369" s="3"/>
    </row>
    <row r="370" spans="6:7" x14ac:dyDescent="0.3">
      <c r="F370" s="2"/>
      <c r="G370" s="3"/>
    </row>
    <row r="371" spans="6:7" x14ac:dyDescent="0.3">
      <c r="F371" s="2"/>
      <c r="G371" s="3"/>
    </row>
    <row r="372" spans="6:7" x14ac:dyDescent="0.3">
      <c r="F372" s="2"/>
      <c r="G372" s="3"/>
    </row>
    <row r="373" spans="6:7" x14ac:dyDescent="0.3">
      <c r="F373" s="2"/>
      <c r="G373" s="3"/>
    </row>
    <row r="374" spans="6:7" x14ac:dyDescent="0.3">
      <c r="F374" s="2"/>
      <c r="G374" s="3"/>
    </row>
    <row r="375" spans="6:7" x14ac:dyDescent="0.3">
      <c r="F375" s="2"/>
      <c r="G375" s="3"/>
    </row>
    <row r="376" spans="6:7" x14ac:dyDescent="0.3">
      <c r="F376" s="2"/>
      <c r="G376" s="3"/>
    </row>
    <row r="377" spans="6:7" x14ac:dyDescent="0.3">
      <c r="F377" s="2"/>
      <c r="G377" s="3"/>
    </row>
    <row r="378" spans="6:7" x14ac:dyDescent="0.3">
      <c r="F378" s="2"/>
      <c r="G378" s="3"/>
    </row>
    <row r="379" spans="6:7" x14ac:dyDescent="0.3">
      <c r="F379" s="2"/>
      <c r="G379" s="3"/>
    </row>
    <row r="380" spans="6:7" x14ac:dyDescent="0.3">
      <c r="F380" s="2"/>
      <c r="G380" s="3"/>
    </row>
    <row r="381" spans="6:7" x14ac:dyDescent="0.3">
      <c r="F381" s="2"/>
      <c r="G381" s="3"/>
    </row>
    <row r="382" spans="6:7" x14ac:dyDescent="0.3">
      <c r="F382" s="2"/>
      <c r="G382" s="3"/>
    </row>
    <row r="383" spans="6:7" x14ac:dyDescent="0.3">
      <c r="F383" s="2"/>
      <c r="G383" s="3"/>
    </row>
    <row r="384" spans="6:7" x14ac:dyDescent="0.3">
      <c r="F384" s="2"/>
      <c r="G384" s="3"/>
    </row>
    <row r="385" spans="6:7" x14ac:dyDescent="0.3">
      <c r="F385" s="2"/>
      <c r="G385" s="3"/>
    </row>
    <row r="386" spans="6:7" x14ac:dyDescent="0.3">
      <c r="F386" s="2"/>
      <c r="G386" s="3"/>
    </row>
    <row r="387" spans="6:7" x14ac:dyDescent="0.3">
      <c r="F387" s="2"/>
      <c r="G387" s="3"/>
    </row>
    <row r="388" spans="6:7" x14ac:dyDescent="0.3">
      <c r="F388" s="2"/>
      <c r="G388" s="3"/>
    </row>
    <row r="389" spans="6:7" x14ac:dyDescent="0.3">
      <c r="F389" s="2"/>
      <c r="G389" s="3"/>
    </row>
    <row r="390" spans="6:7" x14ac:dyDescent="0.3">
      <c r="F390" s="2"/>
      <c r="G390" s="3"/>
    </row>
    <row r="391" spans="6:7" x14ac:dyDescent="0.3">
      <c r="F391" s="2"/>
      <c r="G391" s="3"/>
    </row>
    <row r="392" spans="6:7" x14ac:dyDescent="0.3">
      <c r="F392" s="2"/>
      <c r="G392" s="3"/>
    </row>
    <row r="393" spans="6:7" x14ac:dyDescent="0.3">
      <c r="F393" s="2"/>
      <c r="G393" s="3"/>
    </row>
    <row r="394" spans="6:7" x14ac:dyDescent="0.3">
      <c r="F394" s="2"/>
      <c r="G394" s="3"/>
    </row>
    <row r="395" spans="6:7" x14ac:dyDescent="0.3">
      <c r="F395" s="2"/>
      <c r="G395" s="3"/>
    </row>
    <row r="396" spans="6:7" x14ac:dyDescent="0.3">
      <c r="F396" s="2"/>
      <c r="G396" s="3"/>
    </row>
    <row r="397" spans="6:7" x14ac:dyDescent="0.3">
      <c r="F397" s="2"/>
      <c r="G397" s="3"/>
    </row>
    <row r="398" spans="6:7" x14ac:dyDescent="0.3">
      <c r="F398" s="2"/>
      <c r="G398" s="3"/>
    </row>
    <row r="399" spans="6:7" x14ac:dyDescent="0.3">
      <c r="F399" s="2"/>
      <c r="G399" s="3"/>
    </row>
    <row r="400" spans="6:7" x14ac:dyDescent="0.3">
      <c r="F400" s="2"/>
      <c r="G400" s="3"/>
    </row>
    <row r="401" spans="6:7" x14ac:dyDescent="0.3">
      <c r="F401" s="2"/>
      <c r="G401" s="3"/>
    </row>
    <row r="402" spans="6:7" x14ac:dyDescent="0.3">
      <c r="F402" s="2"/>
      <c r="G402" s="3"/>
    </row>
    <row r="403" spans="6:7" x14ac:dyDescent="0.3">
      <c r="F403" s="2"/>
      <c r="G403" s="3"/>
    </row>
    <row r="404" spans="6:7" x14ac:dyDescent="0.3">
      <c r="F404" s="2"/>
      <c r="G404" s="3"/>
    </row>
    <row r="405" spans="6:7" x14ac:dyDescent="0.3">
      <c r="F405" s="2"/>
      <c r="G405" s="3"/>
    </row>
    <row r="406" spans="6:7" x14ac:dyDescent="0.3">
      <c r="F406" s="2"/>
      <c r="G406" s="3"/>
    </row>
    <row r="407" spans="6:7" x14ac:dyDescent="0.3">
      <c r="F407" s="2"/>
      <c r="G407" s="3"/>
    </row>
    <row r="408" spans="6:7" x14ac:dyDescent="0.3">
      <c r="F408" s="2"/>
      <c r="G408" s="3"/>
    </row>
    <row r="409" spans="6:7" x14ac:dyDescent="0.3">
      <c r="F409" s="2"/>
      <c r="G409" s="3"/>
    </row>
    <row r="410" spans="6:7" x14ac:dyDescent="0.3">
      <c r="F410" s="2"/>
      <c r="G410" s="3"/>
    </row>
    <row r="411" spans="6:7" x14ac:dyDescent="0.3">
      <c r="F411" s="2"/>
      <c r="G411" s="3"/>
    </row>
    <row r="412" spans="6:7" x14ac:dyDescent="0.3">
      <c r="F412" s="2"/>
      <c r="G412" s="3"/>
    </row>
    <row r="413" spans="6:7" x14ac:dyDescent="0.3">
      <c r="F413" s="2"/>
      <c r="G413" s="3"/>
    </row>
    <row r="414" spans="6:7" x14ac:dyDescent="0.3">
      <c r="F414" s="2"/>
      <c r="G414" s="3"/>
    </row>
    <row r="415" spans="6:7" x14ac:dyDescent="0.3">
      <c r="F415" s="2"/>
      <c r="G415" s="3"/>
    </row>
    <row r="416" spans="6:7" x14ac:dyDescent="0.3">
      <c r="F416" s="2"/>
      <c r="G416" s="3"/>
    </row>
    <row r="417" spans="6:7" x14ac:dyDescent="0.3">
      <c r="F417" s="2"/>
      <c r="G417" s="3"/>
    </row>
    <row r="418" spans="6:7" x14ac:dyDescent="0.3">
      <c r="F418" s="2"/>
      <c r="G418" s="3"/>
    </row>
    <row r="419" spans="6:7" x14ac:dyDescent="0.3">
      <c r="F419" s="2"/>
      <c r="G419" s="3"/>
    </row>
    <row r="420" spans="6:7" x14ac:dyDescent="0.3">
      <c r="F420" s="2"/>
      <c r="G420" s="3"/>
    </row>
    <row r="421" spans="6:7" x14ac:dyDescent="0.3">
      <c r="F421" s="2"/>
      <c r="G421" s="3"/>
    </row>
    <row r="422" spans="6:7" x14ac:dyDescent="0.3">
      <c r="F422" s="2"/>
      <c r="G422" s="3"/>
    </row>
    <row r="423" spans="6:7" x14ac:dyDescent="0.3">
      <c r="F423" s="2"/>
      <c r="G423" s="3"/>
    </row>
    <row r="424" spans="6:7" x14ac:dyDescent="0.3">
      <c r="F424" s="2"/>
      <c r="G424" s="3"/>
    </row>
    <row r="425" spans="6:7" x14ac:dyDescent="0.3">
      <c r="F425" s="2"/>
      <c r="G425" s="3"/>
    </row>
    <row r="426" spans="6:7" x14ac:dyDescent="0.3">
      <c r="F426" s="2"/>
      <c r="G426" s="3"/>
    </row>
    <row r="427" spans="6:7" x14ac:dyDescent="0.3">
      <c r="F427" s="2"/>
      <c r="G427" s="3"/>
    </row>
    <row r="428" spans="6:7" x14ac:dyDescent="0.3">
      <c r="F428" s="2"/>
      <c r="G428" s="3"/>
    </row>
    <row r="429" spans="6:7" x14ac:dyDescent="0.3">
      <c r="F429" s="2"/>
      <c r="G429" s="3"/>
    </row>
    <row r="430" spans="6:7" x14ac:dyDescent="0.3">
      <c r="F430" s="2"/>
      <c r="G430" s="3"/>
    </row>
    <row r="431" spans="6:7" x14ac:dyDescent="0.3">
      <c r="F431" s="2"/>
      <c r="G431" s="3"/>
    </row>
    <row r="432" spans="6:7" x14ac:dyDescent="0.3">
      <c r="F432" s="2"/>
      <c r="G432" s="3"/>
    </row>
    <row r="433" spans="6:7" x14ac:dyDescent="0.3">
      <c r="F433" s="2"/>
      <c r="G433" s="3"/>
    </row>
    <row r="434" spans="6:7" x14ac:dyDescent="0.3">
      <c r="F434" s="2"/>
      <c r="G434" s="3"/>
    </row>
    <row r="435" spans="6:7" x14ac:dyDescent="0.3">
      <c r="F435" s="2"/>
      <c r="G435" s="3"/>
    </row>
    <row r="436" spans="6:7" x14ac:dyDescent="0.3">
      <c r="F436" s="2"/>
      <c r="G436" s="3"/>
    </row>
    <row r="437" spans="6:7" x14ac:dyDescent="0.3">
      <c r="F437" s="2"/>
      <c r="G437" s="3"/>
    </row>
    <row r="438" spans="6:7" x14ac:dyDescent="0.3">
      <c r="F438" s="2"/>
      <c r="G438" s="3"/>
    </row>
    <row r="439" spans="6:7" x14ac:dyDescent="0.3">
      <c r="F439" s="2"/>
      <c r="G439" s="3"/>
    </row>
    <row r="440" spans="6:7" x14ac:dyDescent="0.3">
      <c r="F440" s="2"/>
      <c r="G440" s="3"/>
    </row>
    <row r="441" spans="6:7" x14ac:dyDescent="0.3">
      <c r="F441" s="2"/>
      <c r="G441" s="3"/>
    </row>
    <row r="442" spans="6:7" x14ac:dyDescent="0.3">
      <c r="F442" s="2"/>
      <c r="G442" s="3"/>
    </row>
    <row r="443" spans="6:7" x14ac:dyDescent="0.3">
      <c r="F443" s="2"/>
      <c r="G443" s="3"/>
    </row>
    <row r="444" spans="6:7" x14ac:dyDescent="0.3">
      <c r="F444" s="2"/>
      <c r="G444" s="3"/>
    </row>
    <row r="445" spans="6:7" x14ac:dyDescent="0.3">
      <c r="F445" s="2"/>
      <c r="G445" s="3"/>
    </row>
    <row r="446" spans="6:7" x14ac:dyDescent="0.3">
      <c r="F446" s="2"/>
      <c r="G446" s="3"/>
    </row>
    <row r="447" spans="6:7" x14ac:dyDescent="0.3">
      <c r="F447" s="2"/>
      <c r="G447" s="3"/>
    </row>
    <row r="448" spans="6:7" x14ac:dyDescent="0.3">
      <c r="F448" s="2"/>
      <c r="G448" s="3"/>
    </row>
    <row r="449" spans="6:7" x14ac:dyDescent="0.3">
      <c r="F449" s="2"/>
      <c r="G449" s="3"/>
    </row>
    <row r="450" spans="6:7" x14ac:dyDescent="0.3">
      <c r="F450" s="2"/>
      <c r="G450" s="3"/>
    </row>
    <row r="451" spans="6:7" x14ac:dyDescent="0.3">
      <c r="F451" s="2"/>
      <c r="G451" s="3"/>
    </row>
    <row r="452" spans="6:7" x14ac:dyDescent="0.3">
      <c r="F452" s="2"/>
      <c r="G452" s="3"/>
    </row>
    <row r="453" spans="6:7" x14ac:dyDescent="0.3">
      <c r="F453" s="2"/>
      <c r="G453" s="3"/>
    </row>
    <row r="454" spans="6:7" x14ac:dyDescent="0.3">
      <c r="F454" s="2"/>
      <c r="G454" s="3"/>
    </row>
    <row r="455" spans="6:7" x14ac:dyDescent="0.3">
      <c r="F455" s="2"/>
      <c r="G455" s="3"/>
    </row>
    <row r="456" spans="6:7" x14ac:dyDescent="0.3">
      <c r="F456" s="2"/>
      <c r="G456" s="3"/>
    </row>
    <row r="457" spans="6:7" x14ac:dyDescent="0.3">
      <c r="F457" s="2"/>
      <c r="G457" s="3"/>
    </row>
    <row r="458" spans="6:7" x14ac:dyDescent="0.3">
      <c r="F458" s="2"/>
      <c r="G458" s="3"/>
    </row>
    <row r="459" spans="6:7" x14ac:dyDescent="0.3">
      <c r="F459" s="2"/>
      <c r="G459" s="3"/>
    </row>
    <row r="460" spans="6:7" x14ac:dyDescent="0.3">
      <c r="F460" s="2"/>
      <c r="G460" s="3"/>
    </row>
    <row r="461" spans="6:7" x14ac:dyDescent="0.3">
      <c r="F461" s="2"/>
      <c r="G461" s="3"/>
    </row>
    <row r="462" spans="6:7" x14ac:dyDescent="0.3">
      <c r="F462" s="2"/>
      <c r="G462" s="3"/>
    </row>
    <row r="463" spans="6:7" x14ac:dyDescent="0.3">
      <c r="F463" s="2"/>
      <c r="G463" s="3"/>
    </row>
    <row r="464" spans="6:7" x14ac:dyDescent="0.3">
      <c r="F464" s="2"/>
      <c r="G464" s="3"/>
    </row>
    <row r="465" spans="6:7" x14ac:dyDescent="0.3">
      <c r="F465" s="2"/>
      <c r="G465" s="3"/>
    </row>
    <row r="466" spans="6:7" x14ac:dyDescent="0.3">
      <c r="F466" s="2"/>
      <c r="G466" s="3"/>
    </row>
    <row r="467" spans="6:7" x14ac:dyDescent="0.3">
      <c r="F467" s="2"/>
      <c r="G467" s="3"/>
    </row>
    <row r="468" spans="6:7" x14ac:dyDescent="0.3">
      <c r="F468" s="2"/>
      <c r="G468" s="3"/>
    </row>
    <row r="469" spans="6:7" x14ac:dyDescent="0.3">
      <c r="F469" s="2"/>
      <c r="G469" s="3"/>
    </row>
    <row r="470" spans="6:7" x14ac:dyDescent="0.3">
      <c r="F470" s="2"/>
      <c r="G470" s="3"/>
    </row>
    <row r="471" spans="6:7" x14ac:dyDescent="0.3">
      <c r="F471" s="2"/>
      <c r="G471" s="3"/>
    </row>
    <row r="472" spans="6:7" x14ac:dyDescent="0.3">
      <c r="F472" s="2"/>
      <c r="G472" s="3"/>
    </row>
    <row r="473" spans="6:7" x14ac:dyDescent="0.3">
      <c r="F473" s="2"/>
      <c r="G473" s="3"/>
    </row>
    <row r="474" spans="6:7" x14ac:dyDescent="0.3">
      <c r="F474" s="2"/>
      <c r="G474" s="3"/>
    </row>
    <row r="475" spans="6:7" x14ac:dyDescent="0.3">
      <c r="F475" s="2"/>
      <c r="G475" s="3"/>
    </row>
    <row r="476" spans="6:7" x14ac:dyDescent="0.3">
      <c r="F476" s="2"/>
      <c r="G476" s="3"/>
    </row>
    <row r="477" spans="6:7" x14ac:dyDescent="0.3">
      <c r="F477" s="2"/>
      <c r="G477" s="3"/>
    </row>
    <row r="478" spans="6:7" x14ac:dyDescent="0.3">
      <c r="F478" s="2"/>
      <c r="G478" s="3"/>
    </row>
    <row r="479" spans="6:7" x14ac:dyDescent="0.3">
      <c r="F479" s="2"/>
      <c r="G479" s="3"/>
    </row>
    <row r="480" spans="6:7" x14ac:dyDescent="0.3">
      <c r="F480" s="2"/>
      <c r="G480" s="3"/>
    </row>
    <row r="481" spans="6:7" x14ac:dyDescent="0.3">
      <c r="F481" s="2"/>
      <c r="G481" s="3"/>
    </row>
    <row r="482" spans="6:7" x14ac:dyDescent="0.3">
      <c r="F482" s="2"/>
      <c r="G482" s="3"/>
    </row>
    <row r="483" spans="6:7" x14ac:dyDescent="0.3">
      <c r="F483" s="2"/>
      <c r="G483" s="3"/>
    </row>
    <row r="484" spans="6:7" x14ac:dyDescent="0.3">
      <c r="F484" s="2"/>
      <c r="G484" s="3"/>
    </row>
    <row r="485" spans="6:7" x14ac:dyDescent="0.3">
      <c r="F485" s="2"/>
      <c r="G485" s="3"/>
    </row>
    <row r="486" spans="6:7" x14ac:dyDescent="0.3">
      <c r="F486" s="2"/>
      <c r="G486" s="3"/>
    </row>
    <row r="487" spans="6:7" x14ac:dyDescent="0.3">
      <c r="F487" s="2"/>
      <c r="G487" s="3"/>
    </row>
    <row r="488" spans="6:7" x14ac:dyDescent="0.3">
      <c r="F488" s="2"/>
      <c r="G488" s="3"/>
    </row>
    <row r="489" spans="6:7" x14ac:dyDescent="0.3">
      <c r="F489" s="2"/>
      <c r="G489" s="3"/>
    </row>
    <row r="490" spans="6:7" x14ac:dyDescent="0.3">
      <c r="F490" s="2"/>
      <c r="G490" s="3"/>
    </row>
    <row r="491" spans="6:7" x14ac:dyDescent="0.3">
      <c r="F491" s="2"/>
      <c r="G491" s="3"/>
    </row>
    <row r="492" spans="6:7" x14ac:dyDescent="0.3">
      <c r="F492" s="2"/>
      <c r="G492" s="3"/>
    </row>
    <row r="493" spans="6:7" x14ac:dyDescent="0.3">
      <c r="F493" s="2"/>
      <c r="G493" s="3"/>
    </row>
    <row r="494" spans="6:7" x14ac:dyDescent="0.3">
      <c r="F494" s="2"/>
      <c r="G494" s="3"/>
    </row>
    <row r="495" spans="6:7" x14ac:dyDescent="0.3">
      <c r="F495" s="2"/>
      <c r="G495" s="3"/>
    </row>
    <row r="496" spans="6:7" x14ac:dyDescent="0.3">
      <c r="F496" s="2"/>
      <c r="G496" s="3"/>
    </row>
    <row r="497" spans="6:7" x14ac:dyDescent="0.3">
      <c r="F497" s="2"/>
      <c r="G497" s="3"/>
    </row>
    <row r="498" spans="6:7" x14ac:dyDescent="0.3">
      <c r="F498" s="2"/>
      <c r="G498" s="3"/>
    </row>
    <row r="499" spans="6:7" x14ac:dyDescent="0.3">
      <c r="F499" s="2"/>
      <c r="G499" s="3"/>
    </row>
    <row r="500" spans="6:7" x14ac:dyDescent="0.3">
      <c r="F500" s="2"/>
      <c r="G500" s="3"/>
    </row>
    <row r="501" spans="6:7" x14ac:dyDescent="0.3">
      <c r="F501" s="2"/>
      <c r="G501" s="3"/>
    </row>
    <row r="502" spans="6:7" x14ac:dyDescent="0.3">
      <c r="F502" s="2"/>
      <c r="G502" s="3"/>
    </row>
    <row r="503" spans="6:7" x14ac:dyDescent="0.3">
      <c r="F503" s="2"/>
      <c r="G503" s="3"/>
    </row>
    <row r="504" spans="6:7" x14ac:dyDescent="0.3">
      <c r="F504" s="2"/>
      <c r="G504" s="3"/>
    </row>
    <row r="505" spans="6:7" x14ac:dyDescent="0.3">
      <c r="F505" s="2"/>
      <c r="G505" s="3"/>
    </row>
    <row r="506" spans="6:7" x14ac:dyDescent="0.3">
      <c r="F506" s="2"/>
      <c r="G506" s="3"/>
    </row>
    <row r="507" spans="6:7" x14ac:dyDescent="0.3">
      <c r="F507" s="2"/>
      <c r="G507" s="3"/>
    </row>
    <row r="508" spans="6:7" x14ac:dyDescent="0.3">
      <c r="F508" s="2"/>
      <c r="G508" s="3"/>
    </row>
    <row r="509" spans="6:7" x14ac:dyDescent="0.3">
      <c r="F509" s="2"/>
      <c r="G509" s="3"/>
    </row>
    <row r="510" spans="6:7" x14ac:dyDescent="0.3">
      <c r="F510" s="2"/>
      <c r="G510" s="3"/>
    </row>
    <row r="511" spans="6:7" x14ac:dyDescent="0.3">
      <c r="F511" s="2"/>
      <c r="G511" s="3"/>
    </row>
    <row r="512" spans="6:7" x14ac:dyDescent="0.3">
      <c r="F512" s="2"/>
      <c r="G512" s="3"/>
    </row>
    <row r="513" spans="6:7" x14ac:dyDescent="0.3">
      <c r="F513" s="2"/>
      <c r="G513" s="3"/>
    </row>
    <row r="514" spans="6:7" x14ac:dyDescent="0.3">
      <c r="F514" s="2"/>
      <c r="G514" s="3"/>
    </row>
    <row r="515" spans="6:7" x14ac:dyDescent="0.3">
      <c r="F515" s="2"/>
      <c r="G515" s="3"/>
    </row>
    <row r="516" spans="6:7" x14ac:dyDescent="0.3">
      <c r="F516" s="2"/>
      <c r="G516" s="3"/>
    </row>
    <row r="517" spans="6:7" x14ac:dyDescent="0.3">
      <c r="F517" s="2"/>
      <c r="G517" s="3"/>
    </row>
    <row r="518" spans="6:7" x14ac:dyDescent="0.3">
      <c r="F518" s="2"/>
      <c r="G518" s="3"/>
    </row>
    <row r="519" spans="6:7" x14ac:dyDescent="0.3">
      <c r="F519" s="2"/>
      <c r="G519" s="3"/>
    </row>
    <row r="520" spans="6:7" x14ac:dyDescent="0.3">
      <c r="F520" s="2"/>
      <c r="G520" s="3"/>
    </row>
    <row r="521" spans="6:7" x14ac:dyDescent="0.3">
      <c r="F521" s="2"/>
      <c r="G521" s="3"/>
    </row>
    <row r="522" spans="6:7" x14ac:dyDescent="0.3">
      <c r="F522" s="2"/>
      <c r="G522" s="3"/>
    </row>
    <row r="523" spans="6:7" x14ac:dyDescent="0.3">
      <c r="F523" s="2"/>
      <c r="G523" s="3"/>
    </row>
    <row r="524" spans="6:7" x14ac:dyDescent="0.3">
      <c r="F524" s="2"/>
      <c r="G524" s="3"/>
    </row>
    <row r="525" spans="6:7" x14ac:dyDescent="0.3">
      <c r="F525" s="2"/>
      <c r="G525" s="3"/>
    </row>
    <row r="526" spans="6:7" x14ac:dyDescent="0.3">
      <c r="F526" s="2"/>
      <c r="G526" s="3"/>
    </row>
    <row r="527" spans="6:7" x14ac:dyDescent="0.3">
      <c r="F527" s="2"/>
      <c r="G527" s="3"/>
    </row>
    <row r="528" spans="6:7" x14ac:dyDescent="0.3">
      <c r="F528" s="2"/>
      <c r="G528" s="3"/>
    </row>
    <row r="529" spans="6:7" x14ac:dyDescent="0.3">
      <c r="F529" s="2"/>
      <c r="G529" s="3"/>
    </row>
    <row r="530" spans="6:7" x14ac:dyDescent="0.3">
      <c r="F530" s="2"/>
      <c r="G530" s="3"/>
    </row>
    <row r="531" spans="6:7" x14ac:dyDescent="0.3">
      <c r="F531" s="2"/>
      <c r="G531" s="3"/>
    </row>
    <row r="532" spans="6:7" x14ac:dyDescent="0.3">
      <c r="F532" s="2"/>
      <c r="G532" s="3"/>
    </row>
    <row r="533" spans="6:7" x14ac:dyDescent="0.3">
      <c r="F533" s="2"/>
      <c r="G533" s="3"/>
    </row>
    <row r="534" spans="6:7" x14ac:dyDescent="0.3">
      <c r="F534" s="2"/>
      <c r="G534" s="3"/>
    </row>
    <row r="535" spans="6:7" x14ac:dyDescent="0.3">
      <c r="F535" s="2"/>
      <c r="G535" s="3"/>
    </row>
    <row r="536" spans="6:7" x14ac:dyDescent="0.3">
      <c r="F536" s="2"/>
      <c r="G536" s="3"/>
    </row>
    <row r="537" spans="6:7" x14ac:dyDescent="0.3">
      <c r="F537" s="2"/>
      <c r="G537" s="3"/>
    </row>
    <row r="538" spans="6:7" x14ac:dyDescent="0.3">
      <c r="F538" s="2"/>
      <c r="G538" s="3"/>
    </row>
    <row r="539" spans="6:7" x14ac:dyDescent="0.3">
      <c r="F539" s="2"/>
      <c r="G539" s="3"/>
    </row>
    <row r="540" spans="6:7" x14ac:dyDescent="0.3">
      <c r="F540" s="2"/>
      <c r="G540" s="3"/>
    </row>
    <row r="541" spans="6:7" x14ac:dyDescent="0.3">
      <c r="F541" s="2"/>
      <c r="G541" s="3"/>
    </row>
    <row r="542" spans="6:7" x14ac:dyDescent="0.3">
      <c r="F542" s="2"/>
      <c r="G542" s="3"/>
    </row>
    <row r="543" spans="6:7" x14ac:dyDescent="0.3">
      <c r="F543" s="2"/>
      <c r="G543" s="3"/>
    </row>
    <row r="544" spans="6:7" x14ac:dyDescent="0.3">
      <c r="F544" s="2"/>
      <c r="G544" s="3"/>
    </row>
    <row r="545" spans="6:7" x14ac:dyDescent="0.3">
      <c r="F545" s="2"/>
      <c r="G545" s="3"/>
    </row>
    <row r="546" spans="6:7" x14ac:dyDescent="0.3">
      <c r="F546" s="2"/>
      <c r="G546" s="3"/>
    </row>
    <row r="547" spans="6:7" x14ac:dyDescent="0.3">
      <c r="F547" s="2"/>
      <c r="G547" s="3"/>
    </row>
    <row r="548" spans="6:7" x14ac:dyDescent="0.3">
      <c r="F548" s="2"/>
      <c r="G548" s="3"/>
    </row>
    <row r="549" spans="6:7" x14ac:dyDescent="0.3">
      <c r="F549" s="2"/>
      <c r="G549" s="3"/>
    </row>
    <row r="550" spans="6:7" x14ac:dyDescent="0.3">
      <c r="F550" s="2"/>
      <c r="G550" s="3"/>
    </row>
    <row r="551" spans="6:7" x14ac:dyDescent="0.3">
      <c r="F551" s="2"/>
      <c r="G551" s="3"/>
    </row>
    <row r="552" spans="6:7" x14ac:dyDescent="0.3">
      <c r="F552" s="2"/>
      <c r="G552" s="3"/>
    </row>
    <row r="553" spans="6:7" x14ac:dyDescent="0.3">
      <c r="F553" s="2"/>
      <c r="G553" s="3"/>
    </row>
    <row r="554" spans="6:7" x14ac:dyDescent="0.3">
      <c r="F554" s="2"/>
      <c r="G554" s="3"/>
    </row>
    <row r="555" spans="6:7" x14ac:dyDescent="0.3">
      <c r="F555" s="2"/>
      <c r="G555" s="3"/>
    </row>
    <row r="556" spans="6:7" x14ac:dyDescent="0.3">
      <c r="F556" s="2"/>
      <c r="G556" s="3"/>
    </row>
    <row r="557" spans="6:7" x14ac:dyDescent="0.3">
      <c r="F557" s="2"/>
      <c r="G557" s="3"/>
    </row>
    <row r="558" spans="6:7" x14ac:dyDescent="0.3">
      <c r="F558" s="2"/>
      <c r="G558" s="3"/>
    </row>
    <row r="559" spans="6:7" x14ac:dyDescent="0.3">
      <c r="F559" s="2"/>
      <c r="G559" s="3"/>
    </row>
    <row r="560" spans="6:7" x14ac:dyDescent="0.3">
      <c r="F560" s="2"/>
      <c r="G560" s="3"/>
    </row>
    <row r="561" spans="6:7" x14ac:dyDescent="0.3">
      <c r="F561" s="2"/>
      <c r="G561" s="3"/>
    </row>
    <row r="562" spans="6:7" x14ac:dyDescent="0.3">
      <c r="F562" s="2"/>
      <c r="G562" s="3"/>
    </row>
    <row r="563" spans="6:7" x14ac:dyDescent="0.3">
      <c r="F563" s="2"/>
      <c r="G563" s="3"/>
    </row>
    <row r="564" spans="6:7" x14ac:dyDescent="0.3">
      <c r="F564" s="2"/>
      <c r="G564" s="3"/>
    </row>
    <row r="565" spans="6:7" x14ac:dyDescent="0.3">
      <c r="F565" s="2"/>
      <c r="G565" s="3"/>
    </row>
    <row r="566" spans="6:7" x14ac:dyDescent="0.3">
      <c r="F566" s="2"/>
      <c r="G566" s="3"/>
    </row>
    <row r="567" spans="6:7" x14ac:dyDescent="0.3">
      <c r="F567" s="2"/>
      <c r="G567" s="3"/>
    </row>
    <row r="568" spans="6:7" x14ac:dyDescent="0.3">
      <c r="F568" s="2"/>
      <c r="G568" s="3"/>
    </row>
    <row r="569" spans="6:7" x14ac:dyDescent="0.3">
      <c r="F569" s="2"/>
      <c r="G569" s="3"/>
    </row>
    <row r="570" spans="6:7" x14ac:dyDescent="0.3">
      <c r="F570" s="2"/>
      <c r="G570" s="3"/>
    </row>
    <row r="571" spans="6:7" x14ac:dyDescent="0.3">
      <c r="F571" s="2"/>
      <c r="G571" s="3"/>
    </row>
    <row r="572" spans="6:7" x14ac:dyDescent="0.3">
      <c r="F572" s="2"/>
      <c r="G572" s="3"/>
    </row>
    <row r="573" spans="6:7" x14ac:dyDescent="0.3">
      <c r="F573" s="2"/>
      <c r="G573" s="3"/>
    </row>
    <row r="574" spans="6:7" x14ac:dyDescent="0.3">
      <c r="F574" s="2"/>
      <c r="G574" s="3"/>
    </row>
    <row r="575" spans="6:7" x14ac:dyDescent="0.3">
      <c r="F575" s="2"/>
      <c r="G575" s="3"/>
    </row>
    <row r="576" spans="6:7" x14ac:dyDescent="0.3">
      <c r="F576" s="2"/>
      <c r="G576" s="3"/>
    </row>
    <row r="577" spans="6:7" x14ac:dyDescent="0.3">
      <c r="F577" s="2"/>
      <c r="G577" s="3"/>
    </row>
    <row r="578" spans="6:7" x14ac:dyDescent="0.3">
      <c r="F578" s="2"/>
      <c r="G578" s="3"/>
    </row>
    <row r="579" spans="6:7" x14ac:dyDescent="0.3">
      <c r="F579" s="2"/>
      <c r="G579" s="3"/>
    </row>
    <row r="580" spans="6:7" x14ac:dyDescent="0.3">
      <c r="F580" s="2"/>
      <c r="G580" s="3"/>
    </row>
    <row r="581" spans="6:7" x14ac:dyDescent="0.3">
      <c r="F581" s="2"/>
      <c r="G581" s="3"/>
    </row>
    <row r="582" spans="6:7" x14ac:dyDescent="0.3">
      <c r="F582" s="2"/>
      <c r="G582" s="3"/>
    </row>
    <row r="583" spans="6:7" x14ac:dyDescent="0.3">
      <c r="F583" s="2"/>
      <c r="G583" s="3"/>
    </row>
    <row r="584" spans="6:7" x14ac:dyDescent="0.3">
      <c r="F584" s="2"/>
      <c r="G584" s="3"/>
    </row>
    <row r="585" spans="6:7" x14ac:dyDescent="0.3">
      <c r="F585" s="2"/>
      <c r="G585" s="3"/>
    </row>
    <row r="586" spans="6:7" x14ac:dyDescent="0.3">
      <c r="F586" s="2"/>
      <c r="G586" s="3"/>
    </row>
    <row r="587" spans="6:7" x14ac:dyDescent="0.3">
      <c r="F587" s="2"/>
      <c r="G587" s="3"/>
    </row>
    <row r="588" spans="6:7" x14ac:dyDescent="0.3">
      <c r="F588" s="2"/>
      <c r="G588" s="3"/>
    </row>
    <row r="589" spans="6:7" x14ac:dyDescent="0.3">
      <c r="F589" s="2"/>
      <c r="G589" s="3"/>
    </row>
    <row r="590" spans="6:7" x14ac:dyDescent="0.3">
      <c r="F590" s="2"/>
      <c r="G590" s="3"/>
    </row>
    <row r="591" spans="6:7" x14ac:dyDescent="0.3">
      <c r="F591" s="2"/>
      <c r="G591" s="3"/>
    </row>
    <row r="592" spans="6:7" x14ac:dyDescent="0.3">
      <c r="F592" s="2"/>
      <c r="G592" s="3"/>
    </row>
    <row r="593" spans="6:7" x14ac:dyDescent="0.3">
      <c r="F593" s="2"/>
      <c r="G593" s="3"/>
    </row>
    <row r="594" spans="6:7" x14ac:dyDescent="0.3">
      <c r="F594" s="2"/>
      <c r="G594" s="3"/>
    </row>
    <row r="595" spans="6:7" x14ac:dyDescent="0.3">
      <c r="F595" s="2"/>
      <c r="G595" s="3"/>
    </row>
    <row r="596" spans="6:7" x14ac:dyDescent="0.3">
      <c r="F596" s="2"/>
      <c r="G596" s="3"/>
    </row>
    <row r="597" spans="6:7" x14ac:dyDescent="0.3">
      <c r="F597" s="2"/>
      <c r="G597" s="3"/>
    </row>
    <row r="598" spans="6:7" x14ac:dyDescent="0.3">
      <c r="F598" s="2"/>
      <c r="G598" s="3"/>
    </row>
    <row r="599" spans="6:7" x14ac:dyDescent="0.3">
      <c r="F599" s="2"/>
      <c r="G599" s="3"/>
    </row>
    <row r="600" spans="6:7" x14ac:dyDescent="0.3">
      <c r="F600" s="2"/>
      <c r="G600" s="3"/>
    </row>
    <row r="601" spans="6:7" x14ac:dyDescent="0.3">
      <c r="F601" s="2"/>
      <c r="G601" s="3"/>
    </row>
    <row r="602" spans="6:7" x14ac:dyDescent="0.3">
      <c r="F602" s="2"/>
      <c r="G602" s="3"/>
    </row>
    <row r="603" spans="6:7" x14ac:dyDescent="0.3">
      <c r="F603" s="2"/>
      <c r="G603" s="3"/>
    </row>
    <row r="604" spans="6:7" x14ac:dyDescent="0.3">
      <c r="F604" s="2"/>
      <c r="G604" s="3"/>
    </row>
    <row r="605" spans="6:7" x14ac:dyDescent="0.3">
      <c r="F605" s="2"/>
      <c r="G605" s="3"/>
    </row>
    <row r="606" spans="6:7" x14ac:dyDescent="0.3">
      <c r="F606" s="2"/>
      <c r="G606" s="3"/>
    </row>
    <row r="607" spans="6:7" x14ac:dyDescent="0.3">
      <c r="F607" s="2"/>
      <c r="G607" s="3"/>
    </row>
    <row r="608" spans="6:7" x14ac:dyDescent="0.3">
      <c r="F608" s="2"/>
      <c r="G608" s="3"/>
    </row>
    <row r="609" spans="6:7" x14ac:dyDescent="0.3">
      <c r="F609" s="2"/>
      <c r="G609" s="3"/>
    </row>
    <row r="610" spans="6:7" x14ac:dyDescent="0.3">
      <c r="F610" s="2"/>
      <c r="G610" s="3"/>
    </row>
    <row r="611" spans="6:7" x14ac:dyDescent="0.3">
      <c r="F611" s="2"/>
      <c r="G611" s="3"/>
    </row>
    <row r="612" spans="6:7" x14ac:dyDescent="0.3">
      <c r="F612" s="2"/>
      <c r="G612" s="3"/>
    </row>
    <row r="613" spans="6:7" x14ac:dyDescent="0.3">
      <c r="F613" s="2"/>
      <c r="G613" s="3"/>
    </row>
    <row r="614" spans="6:7" x14ac:dyDescent="0.3">
      <c r="F614" s="2"/>
      <c r="G614" s="3"/>
    </row>
    <row r="615" spans="6:7" x14ac:dyDescent="0.3">
      <c r="F615" s="2"/>
      <c r="G615" s="3"/>
    </row>
    <row r="616" spans="6:7" x14ac:dyDescent="0.3">
      <c r="F616" s="2"/>
      <c r="G616" s="3"/>
    </row>
    <row r="617" spans="6:7" x14ac:dyDescent="0.3">
      <c r="F617" s="2"/>
      <c r="G617" s="3"/>
    </row>
    <row r="618" spans="6:7" x14ac:dyDescent="0.3">
      <c r="F618" s="2"/>
      <c r="G618" s="3"/>
    </row>
    <row r="619" spans="6:7" x14ac:dyDescent="0.3">
      <c r="F619" s="2"/>
      <c r="G619" s="3"/>
    </row>
    <row r="620" spans="6:7" x14ac:dyDescent="0.3">
      <c r="F620" s="2"/>
      <c r="G620" s="3"/>
    </row>
    <row r="621" spans="6:7" x14ac:dyDescent="0.3">
      <c r="F621" s="2"/>
      <c r="G621" s="3"/>
    </row>
    <row r="622" spans="6:7" x14ac:dyDescent="0.3">
      <c r="F622" s="2"/>
      <c r="G622" s="3"/>
    </row>
    <row r="623" spans="6:7" x14ac:dyDescent="0.3">
      <c r="F623" s="2"/>
      <c r="G623" s="3"/>
    </row>
    <row r="624" spans="6:7" x14ac:dyDescent="0.3">
      <c r="F624" s="2"/>
      <c r="G624" s="3"/>
    </row>
    <row r="625" spans="6:7" x14ac:dyDescent="0.3">
      <c r="F625" s="2"/>
      <c r="G625" s="3"/>
    </row>
    <row r="626" spans="6:7" x14ac:dyDescent="0.3">
      <c r="F626" s="2"/>
      <c r="G626" s="3"/>
    </row>
    <row r="627" spans="6:7" x14ac:dyDescent="0.3">
      <c r="F627" s="2"/>
      <c r="G627" s="3"/>
    </row>
    <row r="628" spans="6:7" x14ac:dyDescent="0.3">
      <c r="F628" s="2"/>
      <c r="G628" s="3"/>
    </row>
    <row r="629" spans="6:7" x14ac:dyDescent="0.3">
      <c r="F629" s="2"/>
      <c r="G629" s="3"/>
    </row>
    <row r="630" spans="6:7" x14ac:dyDescent="0.3">
      <c r="F630" s="2"/>
      <c r="G630" s="3"/>
    </row>
    <row r="631" spans="6:7" x14ac:dyDescent="0.3">
      <c r="F631" s="2"/>
      <c r="G631" s="3"/>
    </row>
    <row r="632" spans="6:7" x14ac:dyDescent="0.3">
      <c r="F632" s="2"/>
      <c r="G632" s="3"/>
    </row>
    <row r="633" spans="6:7" x14ac:dyDescent="0.3">
      <c r="F633" s="2"/>
      <c r="G633" s="3"/>
    </row>
    <row r="634" spans="6:7" x14ac:dyDescent="0.3">
      <c r="F634" s="2"/>
      <c r="G634" s="3"/>
    </row>
    <row r="635" spans="6:7" x14ac:dyDescent="0.3">
      <c r="F635" s="2"/>
      <c r="G635" s="3"/>
    </row>
    <row r="636" spans="6:7" x14ac:dyDescent="0.3">
      <c r="F636" s="2"/>
      <c r="G636" s="3"/>
    </row>
    <row r="637" spans="6:7" x14ac:dyDescent="0.3">
      <c r="F637" s="2"/>
      <c r="G637" s="3"/>
    </row>
    <row r="638" spans="6:7" x14ac:dyDescent="0.3">
      <c r="F638" s="2"/>
      <c r="G638" s="3"/>
    </row>
    <row r="639" spans="6:7" x14ac:dyDescent="0.3">
      <c r="F639" s="2"/>
      <c r="G639" s="3"/>
    </row>
    <row r="640" spans="6:7" x14ac:dyDescent="0.3">
      <c r="F640" s="2"/>
      <c r="G640" s="3"/>
    </row>
    <row r="641" spans="6:7" x14ac:dyDescent="0.3">
      <c r="F641" s="2"/>
      <c r="G641" s="3"/>
    </row>
    <row r="642" spans="6:7" x14ac:dyDescent="0.3">
      <c r="F642" s="2"/>
      <c r="G642" s="3"/>
    </row>
    <row r="643" spans="6:7" x14ac:dyDescent="0.3">
      <c r="F643" s="2"/>
      <c r="G643" s="3"/>
    </row>
    <row r="644" spans="6:7" x14ac:dyDescent="0.3">
      <c r="F644" s="2"/>
      <c r="G644" s="3"/>
    </row>
    <row r="645" spans="6:7" x14ac:dyDescent="0.3">
      <c r="F645" s="2"/>
      <c r="G645" s="3"/>
    </row>
    <row r="646" spans="6:7" x14ac:dyDescent="0.3">
      <c r="F646" s="2"/>
      <c r="G646" s="3"/>
    </row>
    <row r="647" spans="6:7" x14ac:dyDescent="0.3">
      <c r="F647" s="2"/>
      <c r="G647" s="3"/>
    </row>
    <row r="648" spans="6:7" x14ac:dyDescent="0.3">
      <c r="F648" s="2"/>
      <c r="G648" s="3"/>
    </row>
    <row r="649" spans="6:7" x14ac:dyDescent="0.3">
      <c r="F649" s="2"/>
      <c r="G649" s="3"/>
    </row>
    <row r="650" spans="6:7" x14ac:dyDescent="0.3">
      <c r="F650" s="2"/>
      <c r="G650" s="3"/>
    </row>
    <row r="651" spans="6:7" x14ac:dyDescent="0.3">
      <c r="F651" s="2"/>
      <c r="G651" s="3"/>
    </row>
    <row r="652" spans="6:7" x14ac:dyDescent="0.3">
      <c r="F652" s="2"/>
      <c r="G652" s="3"/>
    </row>
    <row r="653" spans="6:7" x14ac:dyDescent="0.3">
      <c r="F653" s="2"/>
      <c r="G653" s="3"/>
    </row>
    <row r="654" spans="6:7" x14ac:dyDescent="0.3">
      <c r="F654" s="2"/>
      <c r="G654" s="3"/>
    </row>
    <row r="655" spans="6:7" x14ac:dyDescent="0.3">
      <c r="F655" s="2"/>
      <c r="G655" s="3"/>
    </row>
    <row r="656" spans="6:7" x14ac:dyDescent="0.3">
      <c r="F656" s="2"/>
      <c r="G656" s="3"/>
    </row>
    <row r="657" spans="6:7" x14ac:dyDescent="0.3">
      <c r="F657" s="2"/>
      <c r="G657" s="3"/>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42FDE-9AB9-4F7A-9B7D-63C6450BE785}">
  <dimension ref="A1:G14"/>
  <sheetViews>
    <sheetView workbookViewId="0">
      <selection activeCell="B2" sqref="B2:XFD2"/>
    </sheetView>
  </sheetViews>
  <sheetFormatPr defaultRowHeight="14.4" x14ac:dyDescent="0.3"/>
  <cols>
    <col min="1" max="1" width="2.109375" customWidth="1"/>
    <col min="2" max="2" width="8.77734375" customWidth="1"/>
  </cols>
  <sheetData>
    <row r="1" spans="1:7" s="10" customFormat="1" ht="36.6" x14ac:dyDescent="0.7">
      <c r="A1" s="11"/>
      <c r="B1" s="38" t="s">
        <v>55</v>
      </c>
      <c r="C1" s="38"/>
      <c r="D1" s="38"/>
      <c r="E1" s="38"/>
      <c r="F1" s="38"/>
    </row>
    <row r="2" spans="1:7" s="37" customFormat="1" x14ac:dyDescent="0.3">
      <c r="A2" s="12"/>
      <c r="B2" s="37" t="s">
        <v>92</v>
      </c>
    </row>
    <row r="4" spans="1:7" x14ac:dyDescent="0.3">
      <c r="E4" s="14" t="s">
        <v>1</v>
      </c>
      <c r="F4" s="14" t="s">
        <v>49</v>
      </c>
    </row>
    <row r="5" spans="1:7" x14ac:dyDescent="0.3">
      <c r="D5" s="4" t="s">
        <v>56</v>
      </c>
      <c r="E5">
        <f>AVERAGE(data[Amount])</f>
        <v>4136.2299999999996</v>
      </c>
      <c r="F5">
        <f>AVERAGE(data[Units])</f>
        <v>152.19999999999999</v>
      </c>
    </row>
    <row r="6" spans="1:7" x14ac:dyDescent="0.3">
      <c r="D6" s="4" t="s">
        <v>57</v>
      </c>
      <c r="E6">
        <f>MEDIAN(data[Amount])</f>
        <v>3437</v>
      </c>
      <c r="F6">
        <f>MEDIAN(data[Units])</f>
        <v>124.5</v>
      </c>
    </row>
    <row r="7" spans="1:7" x14ac:dyDescent="0.3">
      <c r="D7" s="4" t="s">
        <v>58</v>
      </c>
      <c r="E7">
        <f>MIN(data[Amount])</f>
        <v>0</v>
      </c>
      <c r="F7">
        <f>MIN(data[Units])</f>
        <v>0</v>
      </c>
    </row>
    <row r="8" spans="1:7" x14ac:dyDescent="0.3">
      <c r="D8" s="4" t="s">
        <v>59</v>
      </c>
      <c r="E8">
        <f>MAX(data[Amount])</f>
        <v>16184</v>
      </c>
      <c r="F8">
        <f>MAX(data[Units])</f>
        <v>525</v>
      </c>
    </row>
    <row r="9" spans="1:7" x14ac:dyDescent="0.3">
      <c r="D9" s="4" t="s">
        <v>60</v>
      </c>
      <c r="E9">
        <f>E8-E7</f>
        <v>16184</v>
      </c>
      <c r="F9">
        <f>F8-F7</f>
        <v>525</v>
      </c>
    </row>
    <row r="10" spans="1:7" x14ac:dyDescent="0.3">
      <c r="D10" s="4"/>
    </row>
    <row r="11" spans="1:7" x14ac:dyDescent="0.3">
      <c r="D11" s="4" t="s">
        <v>61</v>
      </c>
      <c r="E11">
        <f>_xlfn.PERCENTILE.EXC(data[Amount],0.25)</f>
        <v>1652</v>
      </c>
      <c r="F11">
        <f>_xlfn.PERCENTILE.EXC(data[Units],0.25)</f>
        <v>54</v>
      </c>
    </row>
    <row r="12" spans="1:7" x14ac:dyDescent="0.3">
      <c r="D12" s="4" t="s">
        <v>62</v>
      </c>
      <c r="E12">
        <f>_xlfn.PERCENTILE.EXC(data[Amount],0.75)</f>
        <v>6245.75</v>
      </c>
      <c r="F12">
        <f>_xlfn.PERCENTILE.EXC(data[Units],0.75)</f>
        <v>223.5</v>
      </c>
    </row>
    <row r="14" spans="1:7" x14ac:dyDescent="0.3">
      <c r="D14" s="39" t="s">
        <v>63</v>
      </c>
      <c r="E14" s="39"/>
      <c r="F14" s="39"/>
      <c r="G14">
        <f>COUNTA(_xlfn.UNIQUE(data[Product]))</f>
        <v>22</v>
      </c>
    </row>
  </sheetData>
  <mergeCells count="3">
    <mergeCell ref="B2:XFD2"/>
    <mergeCell ref="B1:F1"/>
    <mergeCell ref="D14:F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3D7B-6119-496F-A53D-118CE3BB0701}">
  <dimension ref="A1:S306"/>
  <sheetViews>
    <sheetView tabSelected="1" workbookViewId="0">
      <selection activeCell="A2" sqref="A2:XFD2"/>
    </sheetView>
  </sheetViews>
  <sheetFormatPr defaultRowHeight="14.4" x14ac:dyDescent="0.3"/>
  <cols>
    <col min="1" max="1" width="2.88671875" customWidth="1"/>
    <col min="3" max="3" width="19.5546875" customWidth="1"/>
    <col min="4" max="4" width="14.6640625" customWidth="1"/>
    <col min="5" max="5" width="21.88671875" bestFit="1" customWidth="1"/>
    <col min="6" max="6" width="13.5546875" customWidth="1"/>
    <col min="7" max="7" width="11.6640625" customWidth="1"/>
  </cols>
  <sheetData>
    <row r="1" spans="1:19" s="10" customFormat="1" ht="36.6" x14ac:dyDescent="0.7">
      <c r="A1" s="11"/>
      <c r="B1" s="38" t="s">
        <v>64</v>
      </c>
      <c r="C1" s="38"/>
      <c r="D1" s="38"/>
      <c r="E1" s="38"/>
      <c r="F1" s="38"/>
      <c r="G1" s="38"/>
      <c r="H1" s="38"/>
      <c r="I1" s="38"/>
      <c r="J1" s="38"/>
      <c r="K1" s="38"/>
      <c r="L1" s="38"/>
      <c r="M1" s="38"/>
      <c r="N1" s="38"/>
      <c r="O1" s="38"/>
      <c r="P1" s="38"/>
      <c r="Q1" s="38"/>
      <c r="R1" s="38"/>
      <c r="S1" s="38"/>
    </row>
    <row r="2" spans="1:19" s="37" customFormat="1" x14ac:dyDescent="0.3">
      <c r="A2" s="12"/>
    </row>
    <row r="6" spans="1:19" x14ac:dyDescent="0.3">
      <c r="C6" s="4" t="s">
        <v>11</v>
      </c>
      <c r="D6" s="4" t="s">
        <v>12</v>
      </c>
      <c r="E6" s="4" t="s">
        <v>0</v>
      </c>
      <c r="F6" s="8" t="s">
        <v>1</v>
      </c>
      <c r="G6" s="8" t="s">
        <v>49</v>
      </c>
    </row>
    <row r="7" spans="1:19" x14ac:dyDescent="0.3">
      <c r="C7" t="s">
        <v>5</v>
      </c>
      <c r="D7" t="s">
        <v>36</v>
      </c>
      <c r="E7" t="s">
        <v>16</v>
      </c>
      <c r="F7" s="2">
        <v>16184</v>
      </c>
      <c r="G7" s="3">
        <v>39</v>
      </c>
    </row>
    <row r="8" spans="1:19" x14ac:dyDescent="0.3">
      <c r="C8" t="s">
        <v>5</v>
      </c>
      <c r="D8" t="s">
        <v>34</v>
      </c>
      <c r="E8" t="s">
        <v>20</v>
      </c>
      <c r="F8" s="2">
        <v>15610</v>
      </c>
      <c r="G8" s="3">
        <v>339</v>
      </c>
    </row>
    <row r="9" spans="1:19" x14ac:dyDescent="0.3">
      <c r="C9" t="s">
        <v>9</v>
      </c>
      <c r="D9" t="s">
        <v>34</v>
      </c>
      <c r="E9" t="s">
        <v>28</v>
      </c>
      <c r="F9" s="2">
        <v>14329</v>
      </c>
      <c r="G9" s="3">
        <v>150</v>
      </c>
    </row>
    <row r="10" spans="1:19" x14ac:dyDescent="0.3">
      <c r="C10" t="s">
        <v>5</v>
      </c>
      <c r="D10" t="s">
        <v>35</v>
      </c>
      <c r="E10" t="s">
        <v>15</v>
      </c>
      <c r="F10" s="2">
        <v>13391</v>
      </c>
      <c r="G10" s="3">
        <v>201</v>
      </c>
    </row>
    <row r="11" spans="1:19" x14ac:dyDescent="0.3">
      <c r="C11" t="s">
        <v>10</v>
      </c>
      <c r="D11" t="s">
        <v>39</v>
      </c>
      <c r="E11" t="s">
        <v>33</v>
      </c>
      <c r="F11" s="2">
        <v>12950</v>
      </c>
      <c r="G11" s="3">
        <v>30</v>
      </c>
    </row>
    <row r="12" spans="1:19" x14ac:dyDescent="0.3">
      <c r="C12" t="s">
        <v>40</v>
      </c>
      <c r="D12" t="s">
        <v>35</v>
      </c>
      <c r="E12" t="s">
        <v>32</v>
      </c>
      <c r="F12" s="2">
        <v>12348</v>
      </c>
      <c r="G12" s="3">
        <v>234</v>
      </c>
    </row>
    <row r="13" spans="1:19" x14ac:dyDescent="0.3">
      <c r="C13" t="s">
        <v>2</v>
      </c>
      <c r="D13" t="s">
        <v>37</v>
      </c>
      <c r="E13" t="s">
        <v>18</v>
      </c>
      <c r="F13" s="2">
        <v>11571</v>
      </c>
      <c r="G13" s="3">
        <v>138</v>
      </c>
    </row>
    <row r="14" spans="1:19" x14ac:dyDescent="0.3">
      <c r="C14" t="s">
        <v>9</v>
      </c>
      <c r="D14" t="s">
        <v>36</v>
      </c>
      <c r="E14" t="s">
        <v>27</v>
      </c>
      <c r="F14" s="2">
        <v>11522</v>
      </c>
      <c r="G14" s="3">
        <v>204</v>
      </c>
    </row>
    <row r="15" spans="1:19" x14ac:dyDescent="0.3">
      <c r="C15" t="s">
        <v>2</v>
      </c>
      <c r="D15" t="s">
        <v>36</v>
      </c>
      <c r="E15" t="s">
        <v>16</v>
      </c>
      <c r="F15" s="2">
        <v>11417</v>
      </c>
      <c r="G15" s="3">
        <v>21</v>
      </c>
    </row>
    <row r="16" spans="1:19" x14ac:dyDescent="0.3">
      <c r="C16" t="s">
        <v>41</v>
      </c>
      <c r="D16" t="s">
        <v>36</v>
      </c>
      <c r="E16" t="s">
        <v>13</v>
      </c>
      <c r="F16" s="2">
        <v>10311</v>
      </c>
      <c r="G16" s="3">
        <v>231</v>
      </c>
    </row>
    <row r="17" spans="3:7" x14ac:dyDescent="0.3">
      <c r="C17" t="s">
        <v>41</v>
      </c>
      <c r="D17" t="s">
        <v>36</v>
      </c>
      <c r="E17" t="s">
        <v>32</v>
      </c>
      <c r="F17" s="2">
        <v>10304</v>
      </c>
      <c r="G17" s="3">
        <v>84</v>
      </c>
    </row>
    <row r="18" spans="3:7" x14ac:dyDescent="0.3">
      <c r="C18" t="s">
        <v>7</v>
      </c>
      <c r="D18" t="s">
        <v>38</v>
      </c>
      <c r="E18" t="s">
        <v>30</v>
      </c>
      <c r="F18" s="2">
        <v>10129</v>
      </c>
      <c r="G18" s="3">
        <v>312</v>
      </c>
    </row>
    <row r="19" spans="3:7" x14ac:dyDescent="0.3">
      <c r="C19" t="s">
        <v>6</v>
      </c>
      <c r="D19" t="s">
        <v>36</v>
      </c>
      <c r="E19" t="s">
        <v>4</v>
      </c>
      <c r="F19" s="2">
        <v>10073</v>
      </c>
      <c r="G19" s="3">
        <v>120</v>
      </c>
    </row>
    <row r="20" spans="3:7" x14ac:dyDescent="0.3">
      <c r="C20" t="s">
        <v>2</v>
      </c>
      <c r="D20" t="s">
        <v>37</v>
      </c>
      <c r="E20" t="s">
        <v>17</v>
      </c>
      <c r="F20" s="2">
        <v>9926</v>
      </c>
      <c r="G20" s="3">
        <v>201</v>
      </c>
    </row>
    <row r="21" spans="3:7" x14ac:dyDescent="0.3">
      <c r="C21" t="s">
        <v>7</v>
      </c>
      <c r="D21" t="s">
        <v>37</v>
      </c>
      <c r="E21" t="s">
        <v>22</v>
      </c>
      <c r="F21" s="2">
        <v>9835</v>
      </c>
      <c r="G21" s="3">
        <v>207</v>
      </c>
    </row>
    <row r="22" spans="3:7" x14ac:dyDescent="0.3">
      <c r="C22" t="s">
        <v>40</v>
      </c>
      <c r="D22" t="s">
        <v>36</v>
      </c>
      <c r="E22" t="s">
        <v>33</v>
      </c>
      <c r="F22" s="2">
        <v>9772</v>
      </c>
      <c r="G22" s="3">
        <v>90</v>
      </c>
    </row>
    <row r="23" spans="3:7" x14ac:dyDescent="0.3">
      <c r="C23" t="s">
        <v>8</v>
      </c>
      <c r="D23" t="s">
        <v>37</v>
      </c>
      <c r="E23" t="s">
        <v>15</v>
      </c>
      <c r="F23" s="2">
        <v>9709</v>
      </c>
      <c r="G23" s="3">
        <v>30</v>
      </c>
    </row>
    <row r="24" spans="3:7" x14ac:dyDescent="0.3">
      <c r="C24" t="s">
        <v>8</v>
      </c>
      <c r="D24" t="s">
        <v>39</v>
      </c>
      <c r="E24" t="s">
        <v>18</v>
      </c>
      <c r="F24" s="2">
        <v>9660</v>
      </c>
      <c r="G24" s="3">
        <v>27</v>
      </c>
    </row>
    <row r="25" spans="3:7" x14ac:dyDescent="0.3">
      <c r="C25" t="s">
        <v>41</v>
      </c>
      <c r="D25" t="s">
        <v>36</v>
      </c>
      <c r="E25" t="s">
        <v>18</v>
      </c>
      <c r="F25" s="2">
        <v>9632</v>
      </c>
      <c r="G25" s="3">
        <v>288</v>
      </c>
    </row>
    <row r="26" spans="3:7" x14ac:dyDescent="0.3">
      <c r="C26" t="s">
        <v>9</v>
      </c>
      <c r="D26" t="s">
        <v>38</v>
      </c>
      <c r="E26" t="s">
        <v>33</v>
      </c>
      <c r="F26" s="2">
        <v>9506</v>
      </c>
      <c r="G26" s="3">
        <v>87</v>
      </c>
    </row>
    <row r="27" spans="3:7" x14ac:dyDescent="0.3">
      <c r="C27" t="s">
        <v>2</v>
      </c>
      <c r="D27" t="s">
        <v>39</v>
      </c>
      <c r="E27" t="s">
        <v>20</v>
      </c>
      <c r="F27" s="2">
        <v>9443</v>
      </c>
      <c r="G27" s="3">
        <v>162</v>
      </c>
    </row>
    <row r="28" spans="3:7" x14ac:dyDescent="0.3">
      <c r="C28" t="s">
        <v>3</v>
      </c>
      <c r="D28" t="s">
        <v>36</v>
      </c>
      <c r="E28" t="s">
        <v>16</v>
      </c>
      <c r="F28" s="2">
        <v>9198</v>
      </c>
      <c r="G28" s="3">
        <v>36</v>
      </c>
    </row>
    <row r="29" spans="3:7" x14ac:dyDescent="0.3">
      <c r="C29" t="s">
        <v>9</v>
      </c>
      <c r="D29" t="s">
        <v>36</v>
      </c>
      <c r="E29" t="s">
        <v>30</v>
      </c>
      <c r="F29" s="2">
        <v>9051</v>
      </c>
      <c r="G29" s="3">
        <v>57</v>
      </c>
    </row>
    <row r="30" spans="3:7" x14ac:dyDescent="0.3">
      <c r="C30" t="s">
        <v>40</v>
      </c>
      <c r="D30" t="s">
        <v>37</v>
      </c>
      <c r="E30" t="s">
        <v>29</v>
      </c>
      <c r="F30" s="2">
        <v>9002</v>
      </c>
      <c r="G30" s="3">
        <v>72</v>
      </c>
    </row>
    <row r="31" spans="3:7" x14ac:dyDescent="0.3">
      <c r="C31" t="s">
        <v>8</v>
      </c>
      <c r="D31" t="s">
        <v>39</v>
      </c>
      <c r="E31" t="s">
        <v>31</v>
      </c>
      <c r="F31" s="2">
        <v>8890</v>
      </c>
      <c r="G31" s="3">
        <v>210</v>
      </c>
    </row>
    <row r="32" spans="3:7" x14ac:dyDescent="0.3">
      <c r="C32" t="s">
        <v>40</v>
      </c>
      <c r="D32" t="s">
        <v>35</v>
      </c>
      <c r="E32" t="s">
        <v>33</v>
      </c>
      <c r="F32" s="2">
        <v>8869</v>
      </c>
      <c r="G32" s="3">
        <v>432</v>
      </c>
    </row>
    <row r="33" spans="3:7" x14ac:dyDescent="0.3">
      <c r="C33" t="s">
        <v>7</v>
      </c>
      <c r="D33" t="s">
        <v>34</v>
      </c>
      <c r="E33" t="s">
        <v>24</v>
      </c>
      <c r="F33" s="2">
        <v>8862</v>
      </c>
      <c r="G33" s="3">
        <v>189</v>
      </c>
    </row>
    <row r="34" spans="3:7" x14ac:dyDescent="0.3">
      <c r="C34" t="s">
        <v>3</v>
      </c>
      <c r="D34" t="s">
        <v>38</v>
      </c>
      <c r="E34" t="s">
        <v>26</v>
      </c>
      <c r="F34" s="2">
        <v>8841</v>
      </c>
      <c r="G34" s="3">
        <v>303</v>
      </c>
    </row>
    <row r="35" spans="3:7" x14ac:dyDescent="0.3">
      <c r="C35" t="s">
        <v>5</v>
      </c>
      <c r="D35" t="s">
        <v>37</v>
      </c>
      <c r="E35" t="s">
        <v>25</v>
      </c>
      <c r="F35" s="2">
        <v>8813</v>
      </c>
      <c r="G35" s="3">
        <v>21</v>
      </c>
    </row>
    <row r="36" spans="3:7" x14ac:dyDescent="0.3">
      <c r="C36" t="s">
        <v>9</v>
      </c>
      <c r="D36" t="s">
        <v>34</v>
      </c>
      <c r="E36" t="s">
        <v>20</v>
      </c>
      <c r="F36" s="2">
        <v>8463</v>
      </c>
      <c r="G36" s="3">
        <v>492</v>
      </c>
    </row>
    <row r="37" spans="3:7" x14ac:dyDescent="0.3">
      <c r="C37" t="s">
        <v>7</v>
      </c>
      <c r="D37" t="s">
        <v>36</v>
      </c>
      <c r="E37" t="s">
        <v>22</v>
      </c>
      <c r="F37" s="2">
        <v>8435</v>
      </c>
      <c r="G37" s="3">
        <v>42</v>
      </c>
    </row>
    <row r="38" spans="3:7" x14ac:dyDescent="0.3">
      <c r="C38" t="s">
        <v>2</v>
      </c>
      <c r="D38" t="s">
        <v>36</v>
      </c>
      <c r="E38" t="s">
        <v>29</v>
      </c>
      <c r="F38" s="2">
        <v>8211</v>
      </c>
      <c r="G38" s="3">
        <v>75</v>
      </c>
    </row>
    <row r="39" spans="3:7" x14ac:dyDescent="0.3">
      <c r="C39" t="s">
        <v>9</v>
      </c>
      <c r="D39" t="s">
        <v>34</v>
      </c>
      <c r="E39" t="s">
        <v>23</v>
      </c>
      <c r="F39" s="2">
        <v>8155</v>
      </c>
      <c r="G39" s="3">
        <v>90</v>
      </c>
    </row>
    <row r="40" spans="3:7" x14ac:dyDescent="0.3">
      <c r="C40" t="s">
        <v>6</v>
      </c>
      <c r="D40" t="s">
        <v>34</v>
      </c>
      <c r="E40" t="s">
        <v>26</v>
      </c>
      <c r="F40" s="2">
        <v>8008</v>
      </c>
      <c r="G40" s="3">
        <v>456</v>
      </c>
    </row>
    <row r="41" spans="3:7" x14ac:dyDescent="0.3">
      <c r="C41" t="s">
        <v>41</v>
      </c>
      <c r="D41" t="s">
        <v>34</v>
      </c>
      <c r="E41" t="s">
        <v>33</v>
      </c>
      <c r="F41" s="2">
        <v>7847</v>
      </c>
      <c r="G41" s="3">
        <v>174</v>
      </c>
    </row>
    <row r="42" spans="3:7" x14ac:dyDescent="0.3">
      <c r="C42" t="s">
        <v>9</v>
      </c>
      <c r="D42" t="s">
        <v>35</v>
      </c>
      <c r="E42" t="s">
        <v>15</v>
      </c>
      <c r="F42" s="2">
        <v>7833</v>
      </c>
      <c r="G42" s="3">
        <v>243</v>
      </c>
    </row>
    <row r="43" spans="3:7" x14ac:dyDescent="0.3">
      <c r="C43" t="s">
        <v>2</v>
      </c>
      <c r="D43" t="s">
        <v>39</v>
      </c>
      <c r="E43" t="s">
        <v>27</v>
      </c>
      <c r="F43" s="2">
        <v>7812</v>
      </c>
      <c r="G43" s="3">
        <v>81</v>
      </c>
    </row>
    <row r="44" spans="3:7" x14ac:dyDescent="0.3">
      <c r="C44" t="s">
        <v>3</v>
      </c>
      <c r="D44" t="s">
        <v>34</v>
      </c>
      <c r="E44" t="s">
        <v>32</v>
      </c>
      <c r="F44" s="2">
        <v>7777</v>
      </c>
      <c r="G44" s="3">
        <v>504</v>
      </c>
    </row>
    <row r="45" spans="3:7" x14ac:dyDescent="0.3">
      <c r="C45" t="s">
        <v>7</v>
      </c>
      <c r="D45" t="s">
        <v>34</v>
      </c>
      <c r="E45" t="s">
        <v>17</v>
      </c>
      <c r="F45" s="2">
        <v>7777</v>
      </c>
      <c r="G45" s="3">
        <v>39</v>
      </c>
    </row>
    <row r="46" spans="3:7" x14ac:dyDescent="0.3">
      <c r="C46" t="s">
        <v>6</v>
      </c>
      <c r="D46" t="s">
        <v>37</v>
      </c>
      <c r="E46" t="s">
        <v>31</v>
      </c>
      <c r="F46" s="2">
        <v>7693</v>
      </c>
      <c r="G46" s="3">
        <v>87</v>
      </c>
    </row>
    <row r="47" spans="3:7" x14ac:dyDescent="0.3">
      <c r="C47" t="s">
        <v>40</v>
      </c>
      <c r="D47" t="s">
        <v>37</v>
      </c>
      <c r="E47" t="s">
        <v>19</v>
      </c>
      <c r="F47" s="2">
        <v>7693</v>
      </c>
      <c r="G47" s="3">
        <v>21</v>
      </c>
    </row>
    <row r="48" spans="3:7" x14ac:dyDescent="0.3">
      <c r="C48" t="s">
        <v>2</v>
      </c>
      <c r="D48" t="s">
        <v>39</v>
      </c>
      <c r="E48" t="s">
        <v>21</v>
      </c>
      <c r="F48" s="2">
        <v>7651</v>
      </c>
      <c r="G48" s="3">
        <v>213</v>
      </c>
    </row>
    <row r="49" spans="3:7" x14ac:dyDescent="0.3">
      <c r="C49" t="s">
        <v>2</v>
      </c>
      <c r="D49" t="s">
        <v>34</v>
      </c>
      <c r="E49" t="s">
        <v>19</v>
      </c>
      <c r="F49" s="2">
        <v>7511</v>
      </c>
      <c r="G49" s="3">
        <v>120</v>
      </c>
    </row>
    <row r="50" spans="3:7" x14ac:dyDescent="0.3">
      <c r="C50" t="s">
        <v>5</v>
      </c>
      <c r="D50" t="s">
        <v>38</v>
      </c>
      <c r="E50" t="s">
        <v>25</v>
      </c>
      <c r="F50" s="2">
        <v>7483</v>
      </c>
      <c r="G50" s="3">
        <v>45</v>
      </c>
    </row>
    <row r="51" spans="3:7" x14ac:dyDescent="0.3">
      <c r="C51" t="s">
        <v>41</v>
      </c>
      <c r="D51" t="s">
        <v>35</v>
      </c>
      <c r="E51" t="s">
        <v>28</v>
      </c>
      <c r="F51" s="2">
        <v>7455</v>
      </c>
      <c r="G51" s="3">
        <v>216</v>
      </c>
    </row>
    <row r="52" spans="3:7" x14ac:dyDescent="0.3">
      <c r="C52" t="s">
        <v>6</v>
      </c>
      <c r="D52" t="s">
        <v>38</v>
      </c>
      <c r="E52" t="s">
        <v>21</v>
      </c>
      <c r="F52" s="2">
        <v>7322</v>
      </c>
      <c r="G52" s="3">
        <v>36</v>
      </c>
    </row>
    <row r="53" spans="3:7" x14ac:dyDescent="0.3">
      <c r="C53" t="s">
        <v>3</v>
      </c>
      <c r="D53" t="s">
        <v>37</v>
      </c>
      <c r="E53" t="s">
        <v>28</v>
      </c>
      <c r="F53" s="2">
        <v>7308</v>
      </c>
      <c r="G53" s="3">
        <v>327</v>
      </c>
    </row>
    <row r="54" spans="3:7" x14ac:dyDescent="0.3">
      <c r="C54" t="s">
        <v>5</v>
      </c>
      <c r="D54" t="s">
        <v>34</v>
      </c>
      <c r="E54" t="s">
        <v>15</v>
      </c>
      <c r="F54" s="2">
        <v>7280</v>
      </c>
      <c r="G54" s="3">
        <v>201</v>
      </c>
    </row>
    <row r="55" spans="3:7" x14ac:dyDescent="0.3">
      <c r="C55" t="s">
        <v>9</v>
      </c>
      <c r="D55" t="s">
        <v>37</v>
      </c>
      <c r="E55" t="s">
        <v>20</v>
      </c>
      <c r="F55" s="2">
        <v>7273</v>
      </c>
      <c r="G55" s="3">
        <v>96</v>
      </c>
    </row>
    <row r="56" spans="3:7" x14ac:dyDescent="0.3">
      <c r="C56" t="s">
        <v>3</v>
      </c>
      <c r="D56" t="s">
        <v>34</v>
      </c>
      <c r="E56" t="s">
        <v>14</v>
      </c>
      <c r="F56" s="2">
        <v>7259</v>
      </c>
      <c r="G56" s="3">
        <v>276</v>
      </c>
    </row>
    <row r="57" spans="3:7" x14ac:dyDescent="0.3">
      <c r="C57" t="s">
        <v>5</v>
      </c>
      <c r="D57" t="s">
        <v>38</v>
      </c>
      <c r="E57" t="s">
        <v>13</v>
      </c>
      <c r="F57" s="2">
        <v>7189</v>
      </c>
      <c r="G57" s="3">
        <v>54</v>
      </c>
    </row>
    <row r="58" spans="3:7" x14ac:dyDescent="0.3">
      <c r="C58" t="s">
        <v>8</v>
      </c>
      <c r="D58" t="s">
        <v>39</v>
      </c>
      <c r="E58" t="s">
        <v>30</v>
      </c>
      <c r="F58" s="2">
        <v>7021</v>
      </c>
      <c r="G58" s="3">
        <v>183</v>
      </c>
    </row>
    <row r="59" spans="3:7" x14ac:dyDescent="0.3">
      <c r="C59" t="s">
        <v>5</v>
      </c>
      <c r="D59" t="s">
        <v>34</v>
      </c>
      <c r="E59" t="s">
        <v>27</v>
      </c>
      <c r="F59" s="2">
        <v>6986</v>
      </c>
      <c r="G59" s="3">
        <v>21</v>
      </c>
    </row>
    <row r="60" spans="3:7" x14ac:dyDescent="0.3">
      <c r="C60" t="s">
        <v>5</v>
      </c>
      <c r="D60" t="s">
        <v>39</v>
      </c>
      <c r="E60" t="s">
        <v>22</v>
      </c>
      <c r="F60" s="2">
        <v>6909</v>
      </c>
      <c r="G60" s="3">
        <v>81</v>
      </c>
    </row>
    <row r="61" spans="3:7" x14ac:dyDescent="0.3">
      <c r="C61" t="s">
        <v>10</v>
      </c>
      <c r="D61" t="s">
        <v>38</v>
      </c>
      <c r="E61" t="s">
        <v>4</v>
      </c>
      <c r="F61" s="2">
        <v>6860</v>
      </c>
      <c r="G61" s="3">
        <v>126</v>
      </c>
    </row>
    <row r="62" spans="3:7" x14ac:dyDescent="0.3">
      <c r="C62" t="s">
        <v>40</v>
      </c>
      <c r="D62" t="s">
        <v>35</v>
      </c>
      <c r="E62" t="s">
        <v>22</v>
      </c>
      <c r="F62" s="2">
        <v>6853</v>
      </c>
      <c r="G62" s="3">
        <v>372</v>
      </c>
    </row>
    <row r="63" spans="3:7" x14ac:dyDescent="0.3">
      <c r="C63" t="s">
        <v>9</v>
      </c>
      <c r="D63" t="s">
        <v>34</v>
      </c>
      <c r="E63" t="s">
        <v>21</v>
      </c>
      <c r="F63" s="2">
        <v>6832</v>
      </c>
      <c r="G63" s="3">
        <v>27</v>
      </c>
    </row>
    <row r="64" spans="3:7" x14ac:dyDescent="0.3">
      <c r="C64" t="s">
        <v>6</v>
      </c>
      <c r="D64" t="s">
        <v>37</v>
      </c>
      <c r="E64" t="s">
        <v>26</v>
      </c>
      <c r="F64" s="2">
        <v>6818</v>
      </c>
      <c r="G64" s="3">
        <v>6</v>
      </c>
    </row>
    <row r="65" spans="3:7" x14ac:dyDescent="0.3">
      <c r="C65" t="s">
        <v>7</v>
      </c>
      <c r="D65" t="s">
        <v>35</v>
      </c>
      <c r="E65" t="s">
        <v>30</v>
      </c>
      <c r="F65" s="2">
        <v>6755</v>
      </c>
      <c r="G65" s="3">
        <v>252</v>
      </c>
    </row>
    <row r="66" spans="3:7" x14ac:dyDescent="0.3">
      <c r="C66" t="s">
        <v>40</v>
      </c>
      <c r="D66" t="s">
        <v>34</v>
      </c>
      <c r="E66" t="s">
        <v>26</v>
      </c>
      <c r="F66" s="2">
        <v>6748</v>
      </c>
      <c r="G66" s="3">
        <v>48</v>
      </c>
    </row>
    <row r="67" spans="3:7" x14ac:dyDescent="0.3">
      <c r="C67" t="s">
        <v>6</v>
      </c>
      <c r="D67" t="s">
        <v>34</v>
      </c>
      <c r="E67" t="s">
        <v>32</v>
      </c>
      <c r="F67" s="2">
        <v>6734</v>
      </c>
      <c r="G67" s="3">
        <v>123</v>
      </c>
    </row>
    <row r="68" spans="3:7" x14ac:dyDescent="0.3">
      <c r="C68" t="s">
        <v>8</v>
      </c>
      <c r="D68" t="s">
        <v>35</v>
      </c>
      <c r="E68" t="s">
        <v>32</v>
      </c>
      <c r="F68" s="2">
        <v>6706</v>
      </c>
      <c r="G68" s="3">
        <v>459</v>
      </c>
    </row>
    <row r="69" spans="3:7" x14ac:dyDescent="0.3">
      <c r="C69" t="s">
        <v>10</v>
      </c>
      <c r="D69" t="s">
        <v>36</v>
      </c>
      <c r="E69" t="s">
        <v>32</v>
      </c>
      <c r="F69" s="2">
        <v>6657</v>
      </c>
      <c r="G69" s="3">
        <v>303</v>
      </c>
    </row>
    <row r="70" spans="3:7" x14ac:dyDescent="0.3">
      <c r="C70" t="s">
        <v>3</v>
      </c>
      <c r="D70" t="s">
        <v>35</v>
      </c>
      <c r="E70" t="s">
        <v>15</v>
      </c>
      <c r="F70" s="2">
        <v>6657</v>
      </c>
      <c r="G70" s="3">
        <v>276</v>
      </c>
    </row>
    <row r="71" spans="3:7" x14ac:dyDescent="0.3">
      <c r="C71" t="s">
        <v>7</v>
      </c>
      <c r="D71" t="s">
        <v>37</v>
      </c>
      <c r="E71" t="s">
        <v>14</v>
      </c>
      <c r="F71" s="2">
        <v>6608</v>
      </c>
      <c r="G71" s="3">
        <v>225</v>
      </c>
    </row>
    <row r="72" spans="3:7" x14ac:dyDescent="0.3">
      <c r="C72" t="s">
        <v>2</v>
      </c>
      <c r="D72" t="s">
        <v>38</v>
      </c>
      <c r="E72" t="s">
        <v>28</v>
      </c>
      <c r="F72" s="2">
        <v>6580</v>
      </c>
      <c r="G72" s="3">
        <v>183</v>
      </c>
    </row>
    <row r="73" spans="3:7" x14ac:dyDescent="0.3">
      <c r="C73" t="s">
        <v>7</v>
      </c>
      <c r="D73" t="s">
        <v>37</v>
      </c>
      <c r="E73" t="s">
        <v>30</v>
      </c>
      <c r="F73" s="2">
        <v>6454</v>
      </c>
      <c r="G73" s="3">
        <v>54</v>
      </c>
    </row>
    <row r="74" spans="3:7" x14ac:dyDescent="0.3">
      <c r="C74" t="s">
        <v>8</v>
      </c>
      <c r="D74" t="s">
        <v>38</v>
      </c>
      <c r="E74" t="s">
        <v>21</v>
      </c>
      <c r="F74" s="2">
        <v>6433</v>
      </c>
      <c r="G74" s="3">
        <v>78</v>
      </c>
    </row>
    <row r="75" spans="3:7" x14ac:dyDescent="0.3">
      <c r="C75" t="s">
        <v>41</v>
      </c>
      <c r="D75" t="s">
        <v>37</v>
      </c>
      <c r="E75" t="s">
        <v>24</v>
      </c>
      <c r="F75" s="2">
        <v>6398</v>
      </c>
      <c r="G75" s="3">
        <v>102</v>
      </c>
    </row>
    <row r="76" spans="3:7" x14ac:dyDescent="0.3">
      <c r="C76" t="s">
        <v>7</v>
      </c>
      <c r="D76" t="s">
        <v>37</v>
      </c>
      <c r="E76" t="s">
        <v>33</v>
      </c>
      <c r="F76" s="2">
        <v>6391</v>
      </c>
      <c r="G76" s="3">
        <v>48</v>
      </c>
    </row>
    <row r="77" spans="3:7" x14ac:dyDescent="0.3">
      <c r="C77" t="s">
        <v>40</v>
      </c>
      <c r="D77" t="s">
        <v>39</v>
      </c>
      <c r="E77" t="s">
        <v>27</v>
      </c>
      <c r="F77" s="2">
        <v>6370</v>
      </c>
      <c r="G77" s="3">
        <v>30</v>
      </c>
    </row>
    <row r="78" spans="3:7" x14ac:dyDescent="0.3">
      <c r="C78" t="s">
        <v>5</v>
      </c>
      <c r="D78" t="s">
        <v>36</v>
      </c>
      <c r="E78" t="s">
        <v>23</v>
      </c>
      <c r="F78" s="2">
        <v>6314</v>
      </c>
      <c r="G78" s="3">
        <v>15</v>
      </c>
    </row>
    <row r="79" spans="3:7" x14ac:dyDescent="0.3">
      <c r="C79" t="s">
        <v>3</v>
      </c>
      <c r="D79" t="s">
        <v>34</v>
      </c>
      <c r="E79" t="s">
        <v>25</v>
      </c>
      <c r="F79" s="2">
        <v>6300</v>
      </c>
      <c r="G79" s="3">
        <v>42</v>
      </c>
    </row>
    <row r="80" spans="3:7" x14ac:dyDescent="0.3">
      <c r="C80" t="s">
        <v>5</v>
      </c>
      <c r="D80" t="s">
        <v>34</v>
      </c>
      <c r="E80" t="s">
        <v>22</v>
      </c>
      <c r="F80" s="2">
        <v>6279</v>
      </c>
      <c r="G80" s="3">
        <v>237</v>
      </c>
    </row>
    <row r="81" spans="3:7" x14ac:dyDescent="0.3">
      <c r="C81" t="s">
        <v>8</v>
      </c>
      <c r="D81" t="s">
        <v>37</v>
      </c>
      <c r="E81" t="s">
        <v>26</v>
      </c>
      <c r="F81" s="2">
        <v>6279</v>
      </c>
      <c r="G81" s="3">
        <v>45</v>
      </c>
    </row>
    <row r="82" spans="3:7" x14ac:dyDescent="0.3">
      <c r="C82" t="s">
        <v>5</v>
      </c>
      <c r="D82" t="s">
        <v>36</v>
      </c>
      <c r="E82" t="s">
        <v>13</v>
      </c>
      <c r="F82" s="2">
        <v>6146</v>
      </c>
      <c r="G82" s="3">
        <v>63</v>
      </c>
    </row>
    <row r="83" spans="3:7" x14ac:dyDescent="0.3">
      <c r="C83" t="s">
        <v>40</v>
      </c>
      <c r="D83" t="s">
        <v>37</v>
      </c>
      <c r="E83" t="s">
        <v>27</v>
      </c>
      <c r="F83" s="2">
        <v>6132</v>
      </c>
      <c r="G83" s="3">
        <v>93</v>
      </c>
    </row>
    <row r="84" spans="3:7" x14ac:dyDescent="0.3">
      <c r="C84" t="s">
        <v>40</v>
      </c>
      <c r="D84" t="s">
        <v>38</v>
      </c>
      <c r="E84" t="s">
        <v>4</v>
      </c>
      <c r="F84" s="2">
        <v>6125</v>
      </c>
      <c r="G84" s="3">
        <v>102</v>
      </c>
    </row>
    <row r="85" spans="3:7" x14ac:dyDescent="0.3">
      <c r="C85" t="s">
        <v>41</v>
      </c>
      <c r="D85" t="s">
        <v>36</v>
      </c>
      <c r="E85" t="s">
        <v>30</v>
      </c>
      <c r="F85" s="2">
        <v>6118</v>
      </c>
      <c r="G85" s="3">
        <v>174</v>
      </c>
    </row>
    <row r="86" spans="3:7" x14ac:dyDescent="0.3">
      <c r="C86" t="s">
        <v>6</v>
      </c>
      <c r="D86" t="s">
        <v>36</v>
      </c>
      <c r="E86" t="s">
        <v>32</v>
      </c>
      <c r="F86" s="2">
        <v>6118</v>
      </c>
      <c r="G86" s="3">
        <v>9</v>
      </c>
    </row>
    <row r="87" spans="3:7" x14ac:dyDescent="0.3">
      <c r="C87" t="s">
        <v>5</v>
      </c>
      <c r="D87" t="s">
        <v>36</v>
      </c>
      <c r="E87" t="s">
        <v>18</v>
      </c>
      <c r="F87" s="2">
        <v>6111</v>
      </c>
      <c r="G87" s="3">
        <v>3</v>
      </c>
    </row>
    <row r="88" spans="3:7" x14ac:dyDescent="0.3">
      <c r="C88" t="s">
        <v>6</v>
      </c>
      <c r="D88" t="s">
        <v>39</v>
      </c>
      <c r="E88" t="s">
        <v>17</v>
      </c>
      <c r="F88" s="2">
        <v>6048</v>
      </c>
      <c r="G88" s="3">
        <v>27</v>
      </c>
    </row>
    <row r="89" spans="3:7" x14ac:dyDescent="0.3">
      <c r="C89" t="s">
        <v>2</v>
      </c>
      <c r="D89" t="s">
        <v>39</v>
      </c>
      <c r="E89" t="s">
        <v>28</v>
      </c>
      <c r="F89" s="2">
        <v>6027</v>
      </c>
      <c r="G89" s="3">
        <v>144</v>
      </c>
    </row>
    <row r="90" spans="3:7" x14ac:dyDescent="0.3">
      <c r="C90" t="s">
        <v>41</v>
      </c>
      <c r="D90" t="s">
        <v>38</v>
      </c>
      <c r="E90" t="s">
        <v>22</v>
      </c>
      <c r="F90" s="2">
        <v>5915</v>
      </c>
      <c r="G90" s="3">
        <v>3</v>
      </c>
    </row>
    <row r="91" spans="3:7" x14ac:dyDescent="0.3">
      <c r="C91" t="s">
        <v>40</v>
      </c>
      <c r="D91" t="s">
        <v>39</v>
      </c>
      <c r="E91" t="s">
        <v>22</v>
      </c>
      <c r="F91" s="2">
        <v>5817</v>
      </c>
      <c r="G91" s="3">
        <v>12</v>
      </c>
    </row>
    <row r="92" spans="3:7" x14ac:dyDescent="0.3">
      <c r="C92" t="s">
        <v>40</v>
      </c>
      <c r="D92" t="s">
        <v>39</v>
      </c>
      <c r="E92" t="s">
        <v>15</v>
      </c>
      <c r="F92" s="2">
        <v>5775</v>
      </c>
      <c r="G92" s="3">
        <v>42</v>
      </c>
    </row>
    <row r="93" spans="3:7" x14ac:dyDescent="0.3">
      <c r="C93" t="s">
        <v>7</v>
      </c>
      <c r="D93" t="s">
        <v>38</v>
      </c>
      <c r="E93" t="s">
        <v>28</v>
      </c>
      <c r="F93" s="2">
        <v>5677</v>
      </c>
      <c r="G93" s="3">
        <v>258</v>
      </c>
    </row>
    <row r="94" spans="3:7" x14ac:dyDescent="0.3">
      <c r="C94" t="s">
        <v>40</v>
      </c>
      <c r="D94" t="s">
        <v>38</v>
      </c>
      <c r="E94" t="s">
        <v>13</v>
      </c>
      <c r="F94" s="2">
        <v>5670</v>
      </c>
      <c r="G94" s="3">
        <v>297</v>
      </c>
    </row>
    <row r="95" spans="3:7" x14ac:dyDescent="0.3">
      <c r="C95" t="s">
        <v>10</v>
      </c>
      <c r="D95" t="s">
        <v>38</v>
      </c>
      <c r="E95" t="s">
        <v>14</v>
      </c>
      <c r="F95" s="2">
        <v>5586</v>
      </c>
      <c r="G95" s="3">
        <v>525</v>
      </c>
    </row>
    <row r="96" spans="3:7" x14ac:dyDescent="0.3">
      <c r="C96" t="s">
        <v>7</v>
      </c>
      <c r="D96" t="s">
        <v>36</v>
      </c>
      <c r="E96" t="s">
        <v>29</v>
      </c>
      <c r="F96" s="2">
        <v>5551</v>
      </c>
      <c r="G96" s="3">
        <v>252</v>
      </c>
    </row>
    <row r="97" spans="3:7" x14ac:dyDescent="0.3">
      <c r="C97" t="s">
        <v>5</v>
      </c>
      <c r="D97" t="s">
        <v>38</v>
      </c>
      <c r="E97" t="s">
        <v>19</v>
      </c>
      <c r="F97" s="2">
        <v>5474</v>
      </c>
      <c r="G97" s="3">
        <v>168</v>
      </c>
    </row>
    <row r="98" spans="3:7" x14ac:dyDescent="0.3">
      <c r="C98" t="s">
        <v>40</v>
      </c>
      <c r="D98" t="s">
        <v>36</v>
      </c>
      <c r="E98" t="s">
        <v>25</v>
      </c>
      <c r="F98" s="2">
        <v>5439</v>
      </c>
      <c r="G98" s="3">
        <v>30</v>
      </c>
    </row>
    <row r="99" spans="3:7" x14ac:dyDescent="0.3">
      <c r="C99" t="s">
        <v>10</v>
      </c>
      <c r="D99" t="s">
        <v>34</v>
      </c>
      <c r="E99" t="s">
        <v>19</v>
      </c>
      <c r="F99" s="2">
        <v>5355</v>
      </c>
      <c r="G99" s="3">
        <v>204</v>
      </c>
    </row>
    <row r="100" spans="3:7" x14ac:dyDescent="0.3">
      <c r="C100" t="s">
        <v>7</v>
      </c>
      <c r="D100" t="s">
        <v>37</v>
      </c>
      <c r="E100" t="s">
        <v>26</v>
      </c>
      <c r="F100" s="2">
        <v>5306</v>
      </c>
      <c r="G100" s="3">
        <v>0</v>
      </c>
    </row>
    <row r="101" spans="3:7" x14ac:dyDescent="0.3">
      <c r="C101" t="s">
        <v>5</v>
      </c>
      <c r="D101" t="s">
        <v>39</v>
      </c>
      <c r="E101" t="s">
        <v>26</v>
      </c>
      <c r="F101" s="2">
        <v>5236</v>
      </c>
      <c r="G101" s="3">
        <v>51</v>
      </c>
    </row>
    <row r="102" spans="3:7" x14ac:dyDescent="0.3">
      <c r="C102" t="s">
        <v>7</v>
      </c>
      <c r="D102" t="s">
        <v>35</v>
      </c>
      <c r="E102" t="s">
        <v>28</v>
      </c>
      <c r="F102" s="2">
        <v>5194</v>
      </c>
      <c r="G102" s="3">
        <v>288</v>
      </c>
    </row>
    <row r="103" spans="3:7" x14ac:dyDescent="0.3">
      <c r="C103" t="s">
        <v>5</v>
      </c>
      <c r="D103" t="s">
        <v>38</v>
      </c>
      <c r="E103" t="s">
        <v>32</v>
      </c>
      <c r="F103" s="2">
        <v>5075</v>
      </c>
      <c r="G103" s="3">
        <v>21</v>
      </c>
    </row>
    <row r="104" spans="3:7" x14ac:dyDescent="0.3">
      <c r="C104" t="s">
        <v>40</v>
      </c>
      <c r="D104" t="s">
        <v>34</v>
      </c>
      <c r="E104" t="s">
        <v>17</v>
      </c>
      <c r="F104" s="2">
        <v>5019</v>
      </c>
      <c r="G104" s="3">
        <v>156</v>
      </c>
    </row>
    <row r="105" spans="3:7" x14ac:dyDescent="0.3">
      <c r="C105" t="s">
        <v>8</v>
      </c>
      <c r="D105" t="s">
        <v>36</v>
      </c>
      <c r="E105" t="s">
        <v>23</v>
      </c>
      <c r="F105" s="2">
        <v>5019</v>
      </c>
      <c r="G105" s="3">
        <v>150</v>
      </c>
    </row>
    <row r="106" spans="3:7" x14ac:dyDescent="0.3">
      <c r="C106" t="s">
        <v>8</v>
      </c>
      <c r="D106" t="s">
        <v>35</v>
      </c>
      <c r="E106" t="s">
        <v>22</v>
      </c>
      <c r="F106" s="2">
        <v>5012</v>
      </c>
      <c r="G106" s="3">
        <v>210</v>
      </c>
    </row>
    <row r="107" spans="3:7" x14ac:dyDescent="0.3">
      <c r="C107" t="s">
        <v>5</v>
      </c>
      <c r="D107" t="s">
        <v>37</v>
      </c>
      <c r="E107" t="s">
        <v>14</v>
      </c>
      <c r="F107" s="2">
        <v>4991</v>
      </c>
      <c r="G107" s="3">
        <v>12</v>
      </c>
    </row>
    <row r="108" spans="3:7" x14ac:dyDescent="0.3">
      <c r="C108" t="s">
        <v>10</v>
      </c>
      <c r="D108" t="s">
        <v>34</v>
      </c>
      <c r="E108" t="s">
        <v>26</v>
      </c>
      <c r="F108" s="2">
        <v>4991</v>
      </c>
      <c r="G108" s="3">
        <v>9</v>
      </c>
    </row>
    <row r="109" spans="3:7" x14ac:dyDescent="0.3">
      <c r="C109" t="s">
        <v>6</v>
      </c>
      <c r="D109" t="s">
        <v>36</v>
      </c>
      <c r="E109" t="s">
        <v>17</v>
      </c>
      <c r="F109" s="2">
        <v>4970</v>
      </c>
      <c r="G109" s="3">
        <v>156</v>
      </c>
    </row>
    <row r="110" spans="3:7" x14ac:dyDescent="0.3">
      <c r="C110" t="s">
        <v>3</v>
      </c>
      <c r="D110" t="s">
        <v>39</v>
      </c>
      <c r="E110" t="s">
        <v>26</v>
      </c>
      <c r="F110" s="2">
        <v>4956</v>
      </c>
      <c r="G110" s="3">
        <v>171</v>
      </c>
    </row>
    <row r="111" spans="3:7" x14ac:dyDescent="0.3">
      <c r="C111" t="s">
        <v>6</v>
      </c>
      <c r="D111" t="s">
        <v>37</v>
      </c>
      <c r="E111" t="s">
        <v>23</v>
      </c>
      <c r="F111" s="2">
        <v>4949</v>
      </c>
      <c r="G111" s="3">
        <v>189</v>
      </c>
    </row>
    <row r="112" spans="3:7" x14ac:dyDescent="0.3">
      <c r="C112" t="s">
        <v>41</v>
      </c>
      <c r="D112" t="s">
        <v>34</v>
      </c>
      <c r="E112" t="s">
        <v>23</v>
      </c>
      <c r="F112" s="2">
        <v>4935</v>
      </c>
      <c r="G112" s="3">
        <v>126</v>
      </c>
    </row>
    <row r="113" spans="3:7" x14ac:dyDescent="0.3">
      <c r="C113" t="s">
        <v>10</v>
      </c>
      <c r="D113" t="s">
        <v>39</v>
      </c>
      <c r="E113" t="s">
        <v>21</v>
      </c>
      <c r="F113" s="2">
        <v>4858</v>
      </c>
      <c r="G113" s="3">
        <v>279</v>
      </c>
    </row>
    <row r="114" spans="3:7" x14ac:dyDescent="0.3">
      <c r="C114" t="s">
        <v>2</v>
      </c>
      <c r="D114" t="s">
        <v>39</v>
      </c>
      <c r="E114" t="s">
        <v>15</v>
      </c>
      <c r="F114" s="2">
        <v>4802</v>
      </c>
      <c r="G114" s="3">
        <v>36</v>
      </c>
    </row>
    <row r="115" spans="3:7" x14ac:dyDescent="0.3">
      <c r="C115" t="s">
        <v>6</v>
      </c>
      <c r="D115" t="s">
        <v>35</v>
      </c>
      <c r="E115" t="s">
        <v>30</v>
      </c>
      <c r="F115" s="2">
        <v>4781</v>
      </c>
      <c r="G115" s="3">
        <v>123</v>
      </c>
    </row>
    <row r="116" spans="3:7" x14ac:dyDescent="0.3">
      <c r="C116" t="s">
        <v>41</v>
      </c>
      <c r="D116" t="s">
        <v>35</v>
      </c>
      <c r="E116" t="s">
        <v>13</v>
      </c>
      <c r="F116" s="2">
        <v>4760</v>
      </c>
      <c r="G116" s="3">
        <v>69</v>
      </c>
    </row>
    <row r="117" spans="3:7" x14ac:dyDescent="0.3">
      <c r="C117" t="s">
        <v>8</v>
      </c>
      <c r="D117" t="s">
        <v>35</v>
      </c>
      <c r="E117" t="s">
        <v>27</v>
      </c>
      <c r="F117" s="2">
        <v>4753</v>
      </c>
      <c r="G117" s="3">
        <v>300</v>
      </c>
    </row>
    <row r="118" spans="3:7" x14ac:dyDescent="0.3">
      <c r="C118" t="s">
        <v>5</v>
      </c>
      <c r="D118" t="s">
        <v>35</v>
      </c>
      <c r="E118" t="s">
        <v>31</v>
      </c>
      <c r="F118" s="2">
        <v>4753</v>
      </c>
      <c r="G118" s="3">
        <v>246</v>
      </c>
    </row>
    <row r="119" spans="3:7" x14ac:dyDescent="0.3">
      <c r="C119" t="s">
        <v>40</v>
      </c>
      <c r="D119" t="s">
        <v>35</v>
      </c>
      <c r="E119" t="s">
        <v>16</v>
      </c>
      <c r="F119" s="2">
        <v>4725</v>
      </c>
      <c r="G119" s="3">
        <v>174</v>
      </c>
    </row>
    <row r="120" spans="3:7" x14ac:dyDescent="0.3">
      <c r="C120" t="s">
        <v>10</v>
      </c>
      <c r="D120" t="s">
        <v>37</v>
      </c>
      <c r="E120" t="s">
        <v>23</v>
      </c>
      <c r="F120" s="2">
        <v>4683</v>
      </c>
      <c r="G120" s="3">
        <v>30</v>
      </c>
    </row>
    <row r="121" spans="3:7" x14ac:dyDescent="0.3">
      <c r="C121" t="s">
        <v>7</v>
      </c>
      <c r="D121" t="s">
        <v>35</v>
      </c>
      <c r="E121" t="s">
        <v>14</v>
      </c>
      <c r="F121" s="2">
        <v>4606</v>
      </c>
      <c r="G121" s="3">
        <v>63</v>
      </c>
    </row>
    <row r="122" spans="3:7" x14ac:dyDescent="0.3">
      <c r="C122" t="s">
        <v>3</v>
      </c>
      <c r="D122" t="s">
        <v>37</v>
      </c>
      <c r="E122" t="s">
        <v>29</v>
      </c>
      <c r="F122" s="2">
        <v>4592</v>
      </c>
      <c r="G122" s="3">
        <v>324</v>
      </c>
    </row>
    <row r="123" spans="3:7" x14ac:dyDescent="0.3">
      <c r="C123" t="s">
        <v>7</v>
      </c>
      <c r="D123" t="s">
        <v>35</v>
      </c>
      <c r="E123" t="s">
        <v>19</v>
      </c>
      <c r="F123" s="2">
        <v>4585</v>
      </c>
      <c r="G123" s="3">
        <v>240</v>
      </c>
    </row>
    <row r="124" spans="3:7" x14ac:dyDescent="0.3">
      <c r="C124" t="s">
        <v>7</v>
      </c>
      <c r="D124" t="s">
        <v>37</v>
      </c>
      <c r="E124" t="s">
        <v>16</v>
      </c>
      <c r="F124" s="2">
        <v>4487</v>
      </c>
      <c r="G124" s="3">
        <v>333</v>
      </c>
    </row>
    <row r="125" spans="3:7" x14ac:dyDescent="0.3">
      <c r="C125" t="s">
        <v>7</v>
      </c>
      <c r="D125" t="s">
        <v>37</v>
      </c>
      <c r="E125" t="s">
        <v>17</v>
      </c>
      <c r="F125" s="2">
        <v>4487</v>
      </c>
      <c r="G125" s="3">
        <v>111</v>
      </c>
    </row>
    <row r="126" spans="3:7" x14ac:dyDescent="0.3">
      <c r="C126" t="s">
        <v>5</v>
      </c>
      <c r="D126" t="s">
        <v>35</v>
      </c>
      <c r="E126" t="s">
        <v>29</v>
      </c>
      <c r="F126" s="2">
        <v>4480</v>
      </c>
      <c r="G126" s="3">
        <v>357</v>
      </c>
    </row>
    <row r="127" spans="3:7" x14ac:dyDescent="0.3">
      <c r="C127" t="s">
        <v>7</v>
      </c>
      <c r="D127" t="s">
        <v>39</v>
      </c>
      <c r="E127" t="s">
        <v>17</v>
      </c>
      <c r="F127" s="2">
        <v>4438</v>
      </c>
      <c r="G127" s="3">
        <v>246</v>
      </c>
    </row>
    <row r="128" spans="3:7" x14ac:dyDescent="0.3">
      <c r="C128" t="s">
        <v>40</v>
      </c>
      <c r="D128" t="s">
        <v>36</v>
      </c>
      <c r="E128" t="s">
        <v>13</v>
      </c>
      <c r="F128" s="2">
        <v>4424</v>
      </c>
      <c r="G128" s="3">
        <v>201</v>
      </c>
    </row>
    <row r="129" spans="3:7" x14ac:dyDescent="0.3">
      <c r="C129" t="s">
        <v>2</v>
      </c>
      <c r="D129" t="s">
        <v>38</v>
      </c>
      <c r="E129" t="s">
        <v>23</v>
      </c>
      <c r="F129" s="2">
        <v>4417</v>
      </c>
      <c r="G129" s="3">
        <v>153</v>
      </c>
    </row>
    <row r="130" spans="3:7" x14ac:dyDescent="0.3">
      <c r="C130" t="s">
        <v>2</v>
      </c>
      <c r="D130" t="s">
        <v>38</v>
      </c>
      <c r="E130" t="s">
        <v>31</v>
      </c>
      <c r="F130" s="2">
        <v>4326</v>
      </c>
      <c r="G130" s="3">
        <v>348</v>
      </c>
    </row>
    <row r="131" spans="3:7" x14ac:dyDescent="0.3">
      <c r="C131" t="s">
        <v>6</v>
      </c>
      <c r="D131" t="s">
        <v>36</v>
      </c>
      <c r="E131" t="s">
        <v>13</v>
      </c>
      <c r="F131" s="2">
        <v>4319</v>
      </c>
      <c r="G131" s="3">
        <v>30</v>
      </c>
    </row>
    <row r="132" spans="3:7" x14ac:dyDescent="0.3">
      <c r="C132" t="s">
        <v>9</v>
      </c>
      <c r="D132" t="s">
        <v>37</v>
      </c>
      <c r="E132" t="s">
        <v>25</v>
      </c>
      <c r="F132" s="2">
        <v>4305</v>
      </c>
      <c r="G132" s="3">
        <v>156</v>
      </c>
    </row>
    <row r="133" spans="3:7" x14ac:dyDescent="0.3">
      <c r="C133" t="s">
        <v>6</v>
      </c>
      <c r="D133" t="s">
        <v>34</v>
      </c>
      <c r="E133" t="s">
        <v>27</v>
      </c>
      <c r="F133" s="2">
        <v>4242</v>
      </c>
      <c r="G133" s="3">
        <v>207</v>
      </c>
    </row>
    <row r="134" spans="3:7" x14ac:dyDescent="0.3">
      <c r="C134" t="s">
        <v>9</v>
      </c>
      <c r="D134" t="s">
        <v>38</v>
      </c>
      <c r="E134" t="s">
        <v>24</v>
      </c>
      <c r="F134" s="2">
        <v>4137</v>
      </c>
      <c r="G134" s="3">
        <v>60</v>
      </c>
    </row>
    <row r="135" spans="3:7" x14ac:dyDescent="0.3">
      <c r="C135" t="s">
        <v>10</v>
      </c>
      <c r="D135" t="s">
        <v>34</v>
      </c>
      <c r="E135" t="s">
        <v>22</v>
      </c>
      <c r="F135" s="2">
        <v>4053</v>
      </c>
      <c r="G135" s="3">
        <v>24</v>
      </c>
    </row>
    <row r="136" spans="3:7" x14ac:dyDescent="0.3">
      <c r="C136" t="s">
        <v>5</v>
      </c>
      <c r="D136" t="s">
        <v>39</v>
      </c>
      <c r="E136" t="s">
        <v>24</v>
      </c>
      <c r="F136" s="2">
        <v>4018</v>
      </c>
      <c r="G136" s="3">
        <v>171</v>
      </c>
    </row>
    <row r="137" spans="3:7" x14ac:dyDescent="0.3">
      <c r="C137" t="s">
        <v>40</v>
      </c>
      <c r="D137" t="s">
        <v>34</v>
      </c>
      <c r="E137" t="s">
        <v>19</v>
      </c>
      <c r="F137" s="2">
        <v>4018</v>
      </c>
      <c r="G137" s="3">
        <v>162</v>
      </c>
    </row>
    <row r="138" spans="3:7" x14ac:dyDescent="0.3">
      <c r="C138" t="s">
        <v>2</v>
      </c>
      <c r="D138" t="s">
        <v>39</v>
      </c>
      <c r="E138" t="s">
        <v>33</v>
      </c>
      <c r="F138" s="2">
        <v>4018</v>
      </c>
      <c r="G138" s="3">
        <v>126</v>
      </c>
    </row>
    <row r="139" spans="3:7" x14ac:dyDescent="0.3">
      <c r="C139" t="s">
        <v>3</v>
      </c>
      <c r="D139" t="s">
        <v>37</v>
      </c>
      <c r="E139" t="s">
        <v>17</v>
      </c>
      <c r="F139" s="2">
        <v>3983</v>
      </c>
      <c r="G139" s="3">
        <v>144</v>
      </c>
    </row>
    <row r="140" spans="3:7" x14ac:dyDescent="0.3">
      <c r="C140" t="s">
        <v>41</v>
      </c>
      <c r="D140" t="s">
        <v>39</v>
      </c>
      <c r="E140" t="s">
        <v>14</v>
      </c>
      <c r="F140" s="2">
        <v>3976</v>
      </c>
      <c r="G140" s="3">
        <v>72</v>
      </c>
    </row>
    <row r="141" spans="3:7" x14ac:dyDescent="0.3">
      <c r="C141" t="s">
        <v>9</v>
      </c>
      <c r="D141" t="s">
        <v>39</v>
      </c>
      <c r="E141" t="s">
        <v>24</v>
      </c>
      <c r="F141" s="2">
        <v>3920</v>
      </c>
      <c r="G141" s="3">
        <v>306</v>
      </c>
    </row>
    <row r="142" spans="3:7" x14ac:dyDescent="0.3">
      <c r="C142" t="s">
        <v>6</v>
      </c>
      <c r="D142" t="s">
        <v>35</v>
      </c>
      <c r="E142" t="s">
        <v>27</v>
      </c>
      <c r="F142" s="2">
        <v>3864</v>
      </c>
      <c r="G142" s="3">
        <v>177</v>
      </c>
    </row>
    <row r="143" spans="3:7" x14ac:dyDescent="0.3">
      <c r="C143" t="s">
        <v>9</v>
      </c>
      <c r="D143" t="s">
        <v>38</v>
      </c>
      <c r="E143" t="s">
        <v>25</v>
      </c>
      <c r="F143" s="2">
        <v>3850</v>
      </c>
      <c r="G143" s="3">
        <v>102</v>
      </c>
    </row>
    <row r="144" spans="3:7" x14ac:dyDescent="0.3">
      <c r="C144" t="s">
        <v>7</v>
      </c>
      <c r="D144" t="s">
        <v>34</v>
      </c>
      <c r="E144" t="s">
        <v>15</v>
      </c>
      <c r="F144" s="2">
        <v>3829</v>
      </c>
      <c r="G144" s="3">
        <v>24</v>
      </c>
    </row>
    <row r="145" spans="3:7" x14ac:dyDescent="0.3">
      <c r="C145" t="s">
        <v>10</v>
      </c>
      <c r="D145" t="s">
        <v>35</v>
      </c>
      <c r="E145" t="s">
        <v>18</v>
      </c>
      <c r="F145" s="2">
        <v>3808</v>
      </c>
      <c r="G145" s="3">
        <v>279</v>
      </c>
    </row>
    <row r="146" spans="3:7" x14ac:dyDescent="0.3">
      <c r="C146" t="s">
        <v>40</v>
      </c>
      <c r="D146" t="s">
        <v>34</v>
      </c>
      <c r="E146" t="s">
        <v>33</v>
      </c>
      <c r="F146" s="2">
        <v>3794</v>
      </c>
      <c r="G146" s="3">
        <v>159</v>
      </c>
    </row>
    <row r="147" spans="3:7" x14ac:dyDescent="0.3">
      <c r="C147" t="s">
        <v>3</v>
      </c>
      <c r="D147" t="s">
        <v>36</v>
      </c>
      <c r="E147" t="s">
        <v>23</v>
      </c>
      <c r="F147" s="2">
        <v>3773</v>
      </c>
      <c r="G147" s="3">
        <v>165</v>
      </c>
    </row>
    <row r="148" spans="3:7" x14ac:dyDescent="0.3">
      <c r="C148" t="s">
        <v>6</v>
      </c>
      <c r="D148" t="s">
        <v>34</v>
      </c>
      <c r="E148" t="s">
        <v>17</v>
      </c>
      <c r="F148" s="2">
        <v>3759</v>
      </c>
      <c r="G148" s="3">
        <v>150</v>
      </c>
    </row>
    <row r="149" spans="3:7" x14ac:dyDescent="0.3">
      <c r="C149" t="s">
        <v>8</v>
      </c>
      <c r="D149" t="s">
        <v>38</v>
      </c>
      <c r="E149" t="s">
        <v>32</v>
      </c>
      <c r="F149" s="2">
        <v>3752</v>
      </c>
      <c r="G149" s="3">
        <v>213</v>
      </c>
    </row>
    <row r="150" spans="3:7" x14ac:dyDescent="0.3">
      <c r="C150" t="s">
        <v>3</v>
      </c>
      <c r="D150" t="s">
        <v>34</v>
      </c>
      <c r="E150" t="s">
        <v>28</v>
      </c>
      <c r="F150" s="2">
        <v>3689</v>
      </c>
      <c r="G150" s="3">
        <v>312</v>
      </c>
    </row>
    <row r="151" spans="3:7" x14ac:dyDescent="0.3">
      <c r="C151" t="s">
        <v>3</v>
      </c>
      <c r="D151" t="s">
        <v>39</v>
      </c>
      <c r="E151" t="s">
        <v>29</v>
      </c>
      <c r="F151" s="2">
        <v>3640</v>
      </c>
      <c r="G151" s="3">
        <v>51</v>
      </c>
    </row>
    <row r="152" spans="3:7" x14ac:dyDescent="0.3">
      <c r="C152" t="s">
        <v>8</v>
      </c>
      <c r="D152" t="s">
        <v>35</v>
      </c>
      <c r="E152" t="s">
        <v>30</v>
      </c>
      <c r="F152" s="2">
        <v>3598</v>
      </c>
      <c r="G152" s="3">
        <v>81</v>
      </c>
    </row>
    <row r="153" spans="3:7" x14ac:dyDescent="0.3">
      <c r="C153" t="s">
        <v>6</v>
      </c>
      <c r="D153" t="s">
        <v>37</v>
      </c>
      <c r="E153" t="s">
        <v>28</v>
      </c>
      <c r="F153" s="2">
        <v>3556</v>
      </c>
      <c r="G153" s="3">
        <v>459</v>
      </c>
    </row>
    <row r="154" spans="3:7" x14ac:dyDescent="0.3">
      <c r="C154" t="s">
        <v>2</v>
      </c>
      <c r="D154" t="s">
        <v>38</v>
      </c>
      <c r="E154" t="s">
        <v>4</v>
      </c>
      <c r="F154" s="2">
        <v>3549</v>
      </c>
      <c r="G154" s="3">
        <v>3</v>
      </c>
    </row>
    <row r="155" spans="3:7" x14ac:dyDescent="0.3">
      <c r="C155" t="s">
        <v>8</v>
      </c>
      <c r="D155" t="s">
        <v>34</v>
      </c>
      <c r="E155" t="s">
        <v>31</v>
      </c>
      <c r="F155" s="2">
        <v>3507</v>
      </c>
      <c r="G155" s="3">
        <v>288</v>
      </c>
    </row>
    <row r="156" spans="3:7" x14ac:dyDescent="0.3">
      <c r="C156" t="s">
        <v>10</v>
      </c>
      <c r="D156" t="s">
        <v>35</v>
      </c>
      <c r="E156" t="s">
        <v>14</v>
      </c>
      <c r="F156" s="2">
        <v>3472</v>
      </c>
      <c r="G156" s="3">
        <v>96</v>
      </c>
    </row>
    <row r="157" spans="3:7" x14ac:dyDescent="0.3">
      <c r="C157" t="s">
        <v>6</v>
      </c>
      <c r="D157" t="s">
        <v>34</v>
      </c>
      <c r="E157" t="s">
        <v>30</v>
      </c>
      <c r="F157" s="2">
        <v>3402</v>
      </c>
      <c r="G157" s="3">
        <v>366</v>
      </c>
    </row>
    <row r="158" spans="3:7" x14ac:dyDescent="0.3">
      <c r="C158" t="s">
        <v>41</v>
      </c>
      <c r="D158" t="s">
        <v>37</v>
      </c>
      <c r="E158" t="s">
        <v>20</v>
      </c>
      <c r="F158" s="2">
        <v>3388</v>
      </c>
      <c r="G158" s="3">
        <v>123</v>
      </c>
    </row>
    <row r="159" spans="3:7" x14ac:dyDescent="0.3">
      <c r="C159" t="s">
        <v>5</v>
      </c>
      <c r="D159" t="s">
        <v>36</v>
      </c>
      <c r="E159" t="s">
        <v>17</v>
      </c>
      <c r="F159" s="2">
        <v>3339</v>
      </c>
      <c r="G159" s="3">
        <v>348</v>
      </c>
    </row>
    <row r="160" spans="3:7" x14ac:dyDescent="0.3">
      <c r="C160" t="s">
        <v>6</v>
      </c>
      <c r="D160" t="s">
        <v>34</v>
      </c>
      <c r="E160" t="s">
        <v>29</v>
      </c>
      <c r="F160" s="2">
        <v>3339</v>
      </c>
      <c r="G160" s="3">
        <v>75</v>
      </c>
    </row>
    <row r="161" spans="3:7" x14ac:dyDescent="0.3">
      <c r="C161" t="s">
        <v>3</v>
      </c>
      <c r="D161" t="s">
        <v>36</v>
      </c>
      <c r="E161" t="s">
        <v>25</v>
      </c>
      <c r="F161" s="2">
        <v>3339</v>
      </c>
      <c r="G161" s="3">
        <v>39</v>
      </c>
    </row>
    <row r="162" spans="3:7" x14ac:dyDescent="0.3">
      <c r="C162" t="s">
        <v>7</v>
      </c>
      <c r="D162" t="s">
        <v>34</v>
      </c>
      <c r="E162" t="s">
        <v>32</v>
      </c>
      <c r="F162" s="2">
        <v>3262</v>
      </c>
      <c r="G162" s="3">
        <v>75</v>
      </c>
    </row>
    <row r="163" spans="3:7" x14ac:dyDescent="0.3">
      <c r="C163" t="s">
        <v>9</v>
      </c>
      <c r="D163" t="s">
        <v>39</v>
      </c>
      <c r="E163" t="s">
        <v>25</v>
      </c>
      <c r="F163" s="2">
        <v>3192</v>
      </c>
      <c r="G163" s="3">
        <v>72</v>
      </c>
    </row>
    <row r="164" spans="3:7" x14ac:dyDescent="0.3">
      <c r="C164" t="s">
        <v>40</v>
      </c>
      <c r="D164" t="s">
        <v>36</v>
      </c>
      <c r="E164" t="s">
        <v>27</v>
      </c>
      <c r="F164" s="2">
        <v>3164</v>
      </c>
      <c r="G164" s="3">
        <v>306</v>
      </c>
    </row>
    <row r="165" spans="3:7" x14ac:dyDescent="0.3">
      <c r="C165" t="s">
        <v>3</v>
      </c>
      <c r="D165" t="s">
        <v>34</v>
      </c>
      <c r="E165" t="s">
        <v>26</v>
      </c>
      <c r="F165" s="2">
        <v>3108</v>
      </c>
      <c r="G165" s="3">
        <v>54</v>
      </c>
    </row>
    <row r="166" spans="3:7" x14ac:dyDescent="0.3">
      <c r="C166" t="s">
        <v>40</v>
      </c>
      <c r="D166" t="s">
        <v>39</v>
      </c>
      <c r="E166" t="s">
        <v>28</v>
      </c>
      <c r="F166" s="2">
        <v>3101</v>
      </c>
      <c r="G166" s="3">
        <v>225</v>
      </c>
    </row>
    <row r="167" spans="3:7" x14ac:dyDescent="0.3">
      <c r="C167" t="s">
        <v>2</v>
      </c>
      <c r="D167" t="s">
        <v>36</v>
      </c>
      <c r="E167" t="s">
        <v>31</v>
      </c>
      <c r="F167" s="2">
        <v>3094</v>
      </c>
      <c r="G167" s="3">
        <v>246</v>
      </c>
    </row>
    <row r="168" spans="3:7" x14ac:dyDescent="0.3">
      <c r="C168" t="s">
        <v>10</v>
      </c>
      <c r="D168" t="s">
        <v>37</v>
      </c>
      <c r="E168" t="s">
        <v>28</v>
      </c>
      <c r="F168" s="2">
        <v>3059</v>
      </c>
      <c r="G168" s="3">
        <v>27</v>
      </c>
    </row>
    <row r="169" spans="3:7" x14ac:dyDescent="0.3">
      <c r="C169" t="s">
        <v>6</v>
      </c>
      <c r="D169" t="s">
        <v>39</v>
      </c>
      <c r="E169" t="s">
        <v>29</v>
      </c>
      <c r="F169" s="2">
        <v>3052</v>
      </c>
      <c r="G169" s="3">
        <v>378</v>
      </c>
    </row>
    <row r="170" spans="3:7" x14ac:dyDescent="0.3">
      <c r="C170" t="s">
        <v>6</v>
      </c>
      <c r="D170" t="s">
        <v>39</v>
      </c>
      <c r="E170" t="s">
        <v>24</v>
      </c>
      <c r="F170" s="2">
        <v>2989</v>
      </c>
      <c r="G170" s="3">
        <v>3</v>
      </c>
    </row>
    <row r="171" spans="3:7" x14ac:dyDescent="0.3">
      <c r="C171" t="s">
        <v>9</v>
      </c>
      <c r="D171" t="s">
        <v>36</v>
      </c>
      <c r="E171" t="s">
        <v>32</v>
      </c>
      <c r="F171" s="2">
        <v>2954</v>
      </c>
      <c r="G171" s="3">
        <v>189</v>
      </c>
    </row>
    <row r="172" spans="3:7" x14ac:dyDescent="0.3">
      <c r="C172" t="s">
        <v>41</v>
      </c>
      <c r="D172" t="s">
        <v>37</v>
      </c>
      <c r="E172" t="s">
        <v>21</v>
      </c>
      <c r="F172" s="2">
        <v>2933</v>
      </c>
      <c r="G172" s="3">
        <v>9</v>
      </c>
    </row>
    <row r="173" spans="3:7" x14ac:dyDescent="0.3">
      <c r="C173" t="s">
        <v>3</v>
      </c>
      <c r="D173" t="s">
        <v>34</v>
      </c>
      <c r="E173" t="s">
        <v>17</v>
      </c>
      <c r="F173" s="2">
        <v>2919</v>
      </c>
      <c r="G173" s="3">
        <v>93</v>
      </c>
    </row>
    <row r="174" spans="3:7" x14ac:dyDescent="0.3">
      <c r="C174" t="s">
        <v>9</v>
      </c>
      <c r="D174" t="s">
        <v>37</v>
      </c>
      <c r="E174" t="s">
        <v>28</v>
      </c>
      <c r="F174" s="2">
        <v>2919</v>
      </c>
      <c r="G174" s="3">
        <v>45</v>
      </c>
    </row>
    <row r="175" spans="3:7" x14ac:dyDescent="0.3">
      <c r="C175" t="s">
        <v>5</v>
      </c>
      <c r="D175" t="s">
        <v>34</v>
      </c>
      <c r="E175" t="s">
        <v>29</v>
      </c>
      <c r="F175" s="2">
        <v>2891</v>
      </c>
      <c r="G175" s="3">
        <v>102</v>
      </c>
    </row>
    <row r="176" spans="3:7" x14ac:dyDescent="0.3">
      <c r="C176" t="s">
        <v>7</v>
      </c>
      <c r="D176" t="s">
        <v>36</v>
      </c>
      <c r="E176" t="s">
        <v>19</v>
      </c>
      <c r="F176" s="2">
        <v>2870</v>
      </c>
      <c r="G176" s="3">
        <v>300</v>
      </c>
    </row>
    <row r="177" spans="3:7" x14ac:dyDescent="0.3">
      <c r="C177" t="s">
        <v>2</v>
      </c>
      <c r="D177" t="s">
        <v>37</v>
      </c>
      <c r="E177" t="s">
        <v>15</v>
      </c>
      <c r="F177" s="2">
        <v>2863</v>
      </c>
      <c r="G177" s="3">
        <v>42</v>
      </c>
    </row>
    <row r="178" spans="3:7" x14ac:dyDescent="0.3">
      <c r="C178" t="s">
        <v>9</v>
      </c>
      <c r="D178" t="s">
        <v>37</v>
      </c>
      <c r="E178" t="s">
        <v>26</v>
      </c>
      <c r="F178" s="2">
        <v>2856</v>
      </c>
      <c r="G178" s="3">
        <v>246</v>
      </c>
    </row>
    <row r="179" spans="3:7" x14ac:dyDescent="0.3">
      <c r="C179" t="s">
        <v>7</v>
      </c>
      <c r="D179" t="s">
        <v>35</v>
      </c>
      <c r="E179" t="s">
        <v>24</v>
      </c>
      <c r="F179" s="2">
        <v>2793</v>
      </c>
      <c r="G179" s="3">
        <v>114</v>
      </c>
    </row>
    <row r="180" spans="3:7" x14ac:dyDescent="0.3">
      <c r="C180" t="s">
        <v>40</v>
      </c>
      <c r="D180" t="s">
        <v>34</v>
      </c>
      <c r="E180" t="s">
        <v>23</v>
      </c>
      <c r="F180" s="2">
        <v>2779</v>
      </c>
      <c r="G180" s="3">
        <v>75</v>
      </c>
    </row>
    <row r="181" spans="3:7" x14ac:dyDescent="0.3">
      <c r="C181" t="s">
        <v>5</v>
      </c>
      <c r="D181" t="s">
        <v>35</v>
      </c>
      <c r="E181" t="s">
        <v>4</v>
      </c>
      <c r="F181" s="2">
        <v>2744</v>
      </c>
      <c r="G181" s="3">
        <v>9</v>
      </c>
    </row>
    <row r="182" spans="3:7" x14ac:dyDescent="0.3">
      <c r="C182" t="s">
        <v>9</v>
      </c>
      <c r="D182" t="s">
        <v>37</v>
      </c>
      <c r="E182" t="s">
        <v>23</v>
      </c>
      <c r="F182" s="2">
        <v>2737</v>
      </c>
      <c r="G182" s="3">
        <v>93</v>
      </c>
    </row>
    <row r="183" spans="3:7" x14ac:dyDescent="0.3">
      <c r="C183" t="s">
        <v>8</v>
      </c>
      <c r="D183" t="s">
        <v>35</v>
      </c>
      <c r="E183" t="s">
        <v>20</v>
      </c>
      <c r="F183" s="2">
        <v>2702</v>
      </c>
      <c r="G183" s="3">
        <v>363</v>
      </c>
    </row>
    <row r="184" spans="3:7" x14ac:dyDescent="0.3">
      <c r="C184" t="s">
        <v>6</v>
      </c>
      <c r="D184" t="s">
        <v>38</v>
      </c>
      <c r="E184" t="s">
        <v>31</v>
      </c>
      <c r="F184" s="2">
        <v>2681</v>
      </c>
      <c r="G184" s="3">
        <v>54</v>
      </c>
    </row>
    <row r="185" spans="3:7" x14ac:dyDescent="0.3">
      <c r="C185" t="s">
        <v>7</v>
      </c>
      <c r="D185" t="s">
        <v>36</v>
      </c>
      <c r="E185" t="s">
        <v>18</v>
      </c>
      <c r="F185" s="2">
        <v>2646</v>
      </c>
      <c r="G185" s="3">
        <v>177</v>
      </c>
    </row>
    <row r="186" spans="3:7" x14ac:dyDescent="0.3">
      <c r="C186" t="s">
        <v>9</v>
      </c>
      <c r="D186" t="s">
        <v>38</v>
      </c>
      <c r="E186" t="s">
        <v>16</v>
      </c>
      <c r="F186" s="2">
        <v>2646</v>
      </c>
      <c r="G186" s="3">
        <v>120</v>
      </c>
    </row>
    <row r="187" spans="3:7" x14ac:dyDescent="0.3">
      <c r="C187" t="s">
        <v>9</v>
      </c>
      <c r="D187" t="s">
        <v>39</v>
      </c>
      <c r="E187" t="s">
        <v>18</v>
      </c>
      <c r="F187" s="2">
        <v>2639</v>
      </c>
      <c r="G187" s="3">
        <v>204</v>
      </c>
    </row>
    <row r="188" spans="3:7" x14ac:dyDescent="0.3">
      <c r="C188" t="s">
        <v>3</v>
      </c>
      <c r="D188" t="s">
        <v>34</v>
      </c>
      <c r="E188" t="s">
        <v>20</v>
      </c>
      <c r="F188" s="2">
        <v>2583</v>
      </c>
      <c r="G188" s="3">
        <v>18</v>
      </c>
    </row>
    <row r="189" spans="3:7" x14ac:dyDescent="0.3">
      <c r="C189" t="s">
        <v>10</v>
      </c>
      <c r="D189" t="s">
        <v>35</v>
      </c>
      <c r="E189" t="s">
        <v>15</v>
      </c>
      <c r="F189" s="2">
        <v>2562</v>
      </c>
      <c r="G189" s="3">
        <v>6</v>
      </c>
    </row>
    <row r="190" spans="3:7" x14ac:dyDescent="0.3">
      <c r="C190" t="s">
        <v>40</v>
      </c>
      <c r="D190" t="s">
        <v>38</v>
      </c>
      <c r="E190" t="s">
        <v>25</v>
      </c>
      <c r="F190" s="2">
        <v>2541</v>
      </c>
      <c r="G190" s="3">
        <v>90</v>
      </c>
    </row>
    <row r="191" spans="3:7" x14ac:dyDescent="0.3">
      <c r="C191" t="s">
        <v>40</v>
      </c>
      <c r="D191" t="s">
        <v>38</v>
      </c>
      <c r="E191" t="s">
        <v>29</v>
      </c>
      <c r="F191" s="2">
        <v>2541</v>
      </c>
      <c r="G191" s="3">
        <v>45</v>
      </c>
    </row>
    <row r="192" spans="3:7" x14ac:dyDescent="0.3">
      <c r="C192" t="s">
        <v>7</v>
      </c>
      <c r="D192" t="s">
        <v>35</v>
      </c>
      <c r="E192" t="s">
        <v>27</v>
      </c>
      <c r="F192" s="2">
        <v>2478</v>
      </c>
      <c r="G192" s="3">
        <v>21</v>
      </c>
    </row>
    <row r="193" spans="3:7" x14ac:dyDescent="0.3">
      <c r="C193" t="s">
        <v>10</v>
      </c>
      <c r="D193" t="s">
        <v>36</v>
      </c>
      <c r="E193" t="s">
        <v>29</v>
      </c>
      <c r="F193" s="2">
        <v>2471</v>
      </c>
      <c r="G193" s="3">
        <v>342</v>
      </c>
    </row>
    <row r="194" spans="3:7" x14ac:dyDescent="0.3">
      <c r="C194" t="s">
        <v>3</v>
      </c>
      <c r="D194" t="s">
        <v>35</v>
      </c>
      <c r="E194" t="s">
        <v>25</v>
      </c>
      <c r="F194" s="2">
        <v>2464</v>
      </c>
      <c r="G194" s="3">
        <v>234</v>
      </c>
    </row>
    <row r="195" spans="3:7" x14ac:dyDescent="0.3">
      <c r="C195" t="s">
        <v>9</v>
      </c>
      <c r="D195" t="s">
        <v>38</v>
      </c>
      <c r="E195" t="s">
        <v>26</v>
      </c>
      <c r="F195" s="2">
        <v>2436</v>
      </c>
      <c r="G195" s="3">
        <v>99</v>
      </c>
    </row>
    <row r="196" spans="3:7" x14ac:dyDescent="0.3">
      <c r="C196" t="s">
        <v>9</v>
      </c>
      <c r="D196" t="s">
        <v>35</v>
      </c>
      <c r="E196" t="s">
        <v>27</v>
      </c>
      <c r="F196" s="2">
        <v>2429</v>
      </c>
      <c r="G196" s="3">
        <v>144</v>
      </c>
    </row>
    <row r="197" spans="3:7" x14ac:dyDescent="0.3">
      <c r="C197" t="s">
        <v>3</v>
      </c>
      <c r="D197" t="s">
        <v>35</v>
      </c>
      <c r="E197" t="s">
        <v>14</v>
      </c>
      <c r="F197" s="2">
        <v>2415</v>
      </c>
      <c r="G197" s="3">
        <v>255</v>
      </c>
    </row>
    <row r="198" spans="3:7" x14ac:dyDescent="0.3">
      <c r="C198" t="s">
        <v>5</v>
      </c>
      <c r="D198" t="s">
        <v>35</v>
      </c>
      <c r="E198" t="s">
        <v>18</v>
      </c>
      <c r="F198" s="2">
        <v>2415</v>
      </c>
      <c r="G198" s="3">
        <v>15</v>
      </c>
    </row>
    <row r="199" spans="3:7" x14ac:dyDescent="0.3">
      <c r="C199" t="s">
        <v>9</v>
      </c>
      <c r="D199" t="s">
        <v>38</v>
      </c>
      <c r="E199" t="s">
        <v>17</v>
      </c>
      <c r="F199" s="2">
        <v>2408</v>
      </c>
      <c r="G199" s="3">
        <v>9</v>
      </c>
    </row>
    <row r="200" spans="3:7" x14ac:dyDescent="0.3">
      <c r="C200" t="s">
        <v>41</v>
      </c>
      <c r="D200" t="s">
        <v>37</v>
      </c>
      <c r="E200" t="s">
        <v>26</v>
      </c>
      <c r="F200" s="2">
        <v>2324</v>
      </c>
      <c r="G200" s="3">
        <v>177</v>
      </c>
    </row>
    <row r="201" spans="3:7" x14ac:dyDescent="0.3">
      <c r="C201" t="s">
        <v>10</v>
      </c>
      <c r="D201" t="s">
        <v>36</v>
      </c>
      <c r="E201" t="s">
        <v>23</v>
      </c>
      <c r="F201" s="2">
        <v>2317</v>
      </c>
      <c r="G201" s="3">
        <v>261</v>
      </c>
    </row>
    <row r="202" spans="3:7" x14ac:dyDescent="0.3">
      <c r="C202" t="s">
        <v>6</v>
      </c>
      <c r="D202" t="s">
        <v>38</v>
      </c>
      <c r="E202" t="s">
        <v>13</v>
      </c>
      <c r="F202" s="2">
        <v>2317</v>
      </c>
      <c r="G202" s="3">
        <v>123</v>
      </c>
    </row>
    <row r="203" spans="3:7" x14ac:dyDescent="0.3">
      <c r="C203" t="s">
        <v>40</v>
      </c>
      <c r="D203" t="s">
        <v>34</v>
      </c>
      <c r="E203" t="s">
        <v>27</v>
      </c>
      <c r="F203" s="2">
        <v>2289</v>
      </c>
      <c r="G203" s="3">
        <v>135</v>
      </c>
    </row>
    <row r="204" spans="3:7" x14ac:dyDescent="0.3">
      <c r="C204" t="s">
        <v>40</v>
      </c>
      <c r="D204" t="s">
        <v>35</v>
      </c>
      <c r="E204" t="s">
        <v>30</v>
      </c>
      <c r="F204" s="2">
        <v>2275</v>
      </c>
      <c r="G204" s="3">
        <v>447</v>
      </c>
    </row>
    <row r="205" spans="3:7" x14ac:dyDescent="0.3">
      <c r="C205" t="s">
        <v>8</v>
      </c>
      <c r="D205" t="s">
        <v>38</v>
      </c>
      <c r="E205" t="s">
        <v>27</v>
      </c>
      <c r="F205" s="2">
        <v>2268</v>
      </c>
      <c r="G205" s="3">
        <v>63</v>
      </c>
    </row>
    <row r="206" spans="3:7" x14ac:dyDescent="0.3">
      <c r="C206" t="s">
        <v>7</v>
      </c>
      <c r="D206" t="s">
        <v>34</v>
      </c>
      <c r="E206" t="s">
        <v>33</v>
      </c>
      <c r="F206" s="2">
        <v>2226</v>
      </c>
      <c r="G206" s="3">
        <v>48</v>
      </c>
    </row>
    <row r="207" spans="3:7" x14ac:dyDescent="0.3">
      <c r="C207" t="s">
        <v>6</v>
      </c>
      <c r="D207" t="s">
        <v>34</v>
      </c>
      <c r="E207" t="s">
        <v>16</v>
      </c>
      <c r="F207" s="2">
        <v>2219</v>
      </c>
      <c r="G207" s="3">
        <v>75</v>
      </c>
    </row>
    <row r="208" spans="3:7" x14ac:dyDescent="0.3">
      <c r="C208" t="s">
        <v>3</v>
      </c>
      <c r="D208" t="s">
        <v>34</v>
      </c>
      <c r="E208" t="s">
        <v>23</v>
      </c>
      <c r="F208" s="2">
        <v>2212</v>
      </c>
      <c r="G208" s="3">
        <v>117</v>
      </c>
    </row>
    <row r="209" spans="3:7" x14ac:dyDescent="0.3">
      <c r="C209" t="s">
        <v>10</v>
      </c>
      <c r="D209" t="s">
        <v>38</v>
      </c>
      <c r="E209" t="s">
        <v>22</v>
      </c>
      <c r="F209" s="2">
        <v>2205</v>
      </c>
      <c r="G209" s="3">
        <v>141</v>
      </c>
    </row>
    <row r="210" spans="3:7" x14ac:dyDescent="0.3">
      <c r="C210" t="s">
        <v>7</v>
      </c>
      <c r="D210" t="s">
        <v>34</v>
      </c>
      <c r="E210" t="s">
        <v>20</v>
      </c>
      <c r="F210" s="2">
        <v>2205</v>
      </c>
      <c r="G210" s="3">
        <v>138</v>
      </c>
    </row>
    <row r="211" spans="3:7" x14ac:dyDescent="0.3">
      <c r="C211" t="s">
        <v>7</v>
      </c>
      <c r="D211" t="s">
        <v>36</v>
      </c>
      <c r="E211" t="s">
        <v>31</v>
      </c>
      <c r="F211" s="2">
        <v>2149</v>
      </c>
      <c r="G211" s="3">
        <v>117</v>
      </c>
    </row>
    <row r="212" spans="3:7" x14ac:dyDescent="0.3">
      <c r="C212" t="s">
        <v>9</v>
      </c>
      <c r="D212" t="s">
        <v>36</v>
      </c>
      <c r="E212" t="s">
        <v>25</v>
      </c>
      <c r="F212" s="2">
        <v>2142</v>
      </c>
      <c r="G212" s="3">
        <v>114</v>
      </c>
    </row>
    <row r="213" spans="3:7" x14ac:dyDescent="0.3">
      <c r="C213" t="s">
        <v>7</v>
      </c>
      <c r="D213" t="s">
        <v>35</v>
      </c>
      <c r="E213" t="s">
        <v>16</v>
      </c>
      <c r="F213" s="2">
        <v>2135</v>
      </c>
      <c r="G213" s="3">
        <v>27</v>
      </c>
    </row>
    <row r="214" spans="3:7" x14ac:dyDescent="0.3">
      <c r="C214" t="s">
        <v>41</v>
      </c>
      <c r="D214" t="s">
        <v>35</v>
      </c>
      <c r="E214" t="s">
        <v>15</v>
      </c>
      <c r="F214" s="2">
        <v>2114</v>
      </c>
      <c r="G214" s="3">
        <v>186</v>
      </c>
    </row>
    <row r="215" spans="3:7" x14ac:dyDescent="0.3">
      <c r="C215" t="s">
        <v>3</v>
      </c>
      <c r="D215" t="s">
        <v>35</v>
      </c>
      <c r="E215" t="s">
        <v>29</v>
      </c>
      <c r="F215" s="2">
        <v>2114</v>
      </c>
      <c r="G215" s="3">
        <v>66</v>
      </c>
    </row>
    <row r="216" spans="3:7" x14ac:dyDescent="0.3">
      <c r="C216" t="s">
        <v>6</v>
      </c>
      <c r="D216" t="s">
        <v>39</v>
      </c>
      <c r="E216" t="s">
        <v>25</v>
      </c>
      <c r="F216" s="2">
        <v>2100</v>
      </c>
      <c r="G216" s="3">
        <v>414</v>
      </c>
    </row>
    <row r="217" spans="3:7" x14ac:dyDescent="0.3">
      <c r="C217" t="s">
        <v>8</v>
      </c>
      <c r="D217" t="s">
        <v>35</v>
      </c>
      <c r="E217" t="s">
        <v>29</v>
      </c>
      <c r="F217" s="2">
        <v>2023</v>
      </c>
      <c r="G217" s="3">
        <v>168</v>
      </c>
    </row>
    <row r="218" spans="3:7" x14ac:dyDescent="0.3">
      <c r="C218" t="s">
        <v>3</v>
      </c>
      <c r="D218" t="s">
        <v>35</v>
      </c>
      <c r="E218" t="s">
        <v>23</v>
      </c>
      <c r="F218" s="2">
        <v>2023</v>
      </c>
      <c r="G218" s="3">
        <v>78</v>
      </c>
    </row>
    <row r="219" spans="3:7" x14ac:dyDescent="0.3">
      <c r="C219" t="s">
        <v>2</v>
      </c>
      <c r="D219" t="s">
        <v>39</v>
      </c>
      <c r="E219" t="s">
        <v>16</v>
      </c>
      <c r="F219" s="2">
        <v>2016</v>
      </c>
      <c r="G219" s="3">
        <v>117</v>
      </c>
    </row>
    <row r="220" spans="3:7" x14ac:dyDescent="0.3">
      <c r="C220" t="s">
        <v>8</v>
      </c>
      <c r="D220" t="s">
        <v>34</v>
      </c>
      <c r="E220" t="s">
        <v>16</v>
      </c>
      <c r="F220" s="2">
        <v>2009</v>
      </c>
      <c r="G220" s="3">
        <v>219</v>
      </c>
    </row>
    <row r="221" spans="3:7" x14ac:dyDescent="0.3">
      <c r="C221" t="s">
        <v>40</v>
      </c>
      <c r="D221" t="s">
        <v>38</v>
      </c>
      <c r="E221" t="s">
        <v>31</v>
      </c>
      <c r="F221" s="2">
        <v>1988</v>
      </c>
      <c r="G221" s="3">
        <v>39</v>
      </c>
    </row>
    <row r="222" spans="3:7" x14ac:dyDescent="0.3">
      <c r="C222" t="s">
        <v>10</v>
      </c>
      <c r="D222" t="s">
        <v>35</v>
      </c>
      <c r="E222" t="s">
        <v>20</v>
      </c>
      <c r="F222" s="2">
        <v>1974</v>
      </c>
      <c r="G222" s="3">
        <v>195</v>
      </c>
    </row>
    <row r="223" spans="3:7" x14ac:dyDescent="0.3">
      <c r="C223" t="s">
        <v>7</v>
      </c>
      <c r="D223" t="s">
        <v>34</v>
      </c>
      <c r="E223" t="s">
        <v>14</v>
      </c>
      <c r="F223" s="2">
        <v>1932</v>
      </c>
      <c r="G223" s="3">
        <v>369</v>
      </c>
    </row>
    <row r="224" spans="3:7" x14ac:dyDescent="0.3">
      <c r="C224" t="s">
        <v>41</v>
      </c>
      <c r="D224" t="s">
        <v>36</v>
      </c>
      <c r="E224" t="s">
        <v>19</v>
      </c>
      <c r="F224" s="2">
        <v>1925</v>
      </c>
      <c r="G224" s="3">
        <v>192</v>
      </c>
    </row>
    <row r="225" spans="3:7" x14ac:dyDescent="0.3">
      <c r="C225" t="s">
        <v>6</v>
      </c>
      <c r="D225" t="s">
        <v>37</v>
      </c>
      <c r="E225" t="s">
        <v>16</v>
      </c>
      <c r="F225" s="2">
        <v>1904</v>
      </c>
      <c r="G225" s="3">
        <v>405</v>
      </c>
    </row>
    <row r="226" spans="3:7" x14ac:dyDescent="0.3">
      <c r="C226" t="s">
        <v>8</v>
      </c>
      <c r="D226" t="s">
        <v>37</v>
      </c>
      <c r="E226" t="s">
        <v>22</v>
      </c>
      <c r="F226" s="2">
        <v>1890</v>
      </c>
      <c r="G226" s="3">
        <v>195</v>
      </c>
    </row>
    <row r="227" spans="3:7" x14ac:dyDescent="0.3">
      <c r="C227" t="s">
        <v>2</v>
      </c>
      <c r="D227" t="s">
        <v>39</v>
      </c>
      <c r="E227" t="s">
        <v>25</v>
      </c>
      <c r="F227" s="2">
        <v>1785</v>
      </c>
      <c r="G227" s="3">
        <v>462</v>
      </c>
    </row>
    <row r="228" spans="3:7" x14ac:dyDescent="0.3">
      <c r="C228" t="s">
        <v>7</v>
      </c>
      <c r="D228" t="s">
        <v>38</v>
      </c>
      <c r="E228" t="s">
        <v>18</v>
      </c>
      <c r="F228" s="2">
        <v>1778</v>
      </c>
      <c r="G228" s="3">
        <v>270</v>
      </c>
    </row>
    <row r="229" spans="3:7" x14ac:dyDescent="0.3">
      <c r="C229" t="s">
        <v>8</v>
      </c>
      <c r="D229" t="s">
        <v>37</v>
      </c>
      <c r="E229" t="s">
        <v>19</v>
      </c>
      <c r="F229" s="2">
        <v>1771</v>
      </c>
      <c r="G229" s="3">
        <v>204</v>
      </c>
    </row>
    <row r="230" spans="3:7" x14ac:dyDescent="0.3">
      <c r="C230" t="s">
        <v>8</v>
      </c>
      <c r="D230" t="s">
        <v>38</v>
      </c>
      <c r="E230" t="s">
        <v>23</v>
      </c>
      <c r="F230" s="2">
        <v>1701</v>
      </c>
      <c r="G230" s="3">
        <v>234</v>
      </c>
    </row>
    <row r="231" spans="3:7" x14ac:dyDescent="0.3">
      <c r="C231" t="s">
        <v>3</v>
      </c>
      <c r="D231" t="s">
        <v>39</v>
      </c>
      <c r="E231" t="s">
        <v>28</v>
      </c>
      <c r="F231" s="2">
        <v>1652</v>
      </c>
      <c r="G231" s="3">
        <v>102</v>
      </c>
    </row>
    <row r="232" spans="3:7" x14ac:dyDescent="0.3">
      <c r="C232" t="s">
        <v>5</v>
      </c>
      <c r="D232" t="s">
        <v>34</v>
      </c>
      <c r="E232" t="s">
        <v>33</v>
      </c>
      <c r="F232" s="2">
        <v>1652</v>
      </c>
      <c r="G232" s="3">
        <v>93</v>
      </c>
    </row>
    <row r="233" spans="3:7" x14ac:dyDescent="0.3">
      <c r="C233" t="s">
        <v>6</v>
      </c>
      <c r="D233" t="s">
        <v>39</v>
      </c>
      <c r="E233" t="s">
        <v>30</v>
      </c>
      <c r="F233" s="2">
        <v>1638</v>
      </c>
      <c r="G233" s="3">
        <v>63</v>
      </c>
    </row>
    <row r="234" spans="3:7" x14ac:dyDescent="0.3">
      <c r="C234" t="s">
        <v>40</v>
      </c>
      <c r="D234" t="s">
        <v>35</v>
      </c>
      <c r="E234" t="s">
        <v>24</v>
      </c>
      <c r="F234" s="2">
        <v>1638</v>
      </c>
      <c r="G234" s="3">
        <v>48</v>
      </c>
    </row>
    <row r="235" spans="3:7" x14ac:dyDescent="0.3">
      <c r="C235" t="s">
        <v>40</v>
      </c>
      <c r="D235" t="s">
        <v>37</v>
      </c>
      <c r="E235" t="s">
        <v>30</v>
      </c>
      <c r="F235" s="2">
        <v>1624</v>
      </c>
      <c r="G235" s="3">
        <v>114</v>
      </c>
    </row>
    <row r="236" spans="3:7" x14ac:dyDescent="0.3">
      <c r="C236" t="s">
        <v>40</v>
      </c>
      <c r="D236" t="s">
        <v>35</v>
      </c>
      <c r="E236" t="s">
        <v>29</v>
      </c>
      <c r="F236" s="2">
        <v>1617</v>
      </c>
      <c r="G236" s="3">
        <v>126</v>
      </c>
    </row>
    <row r="237" spans="3:7" x14ac:dyDescent="0.3">
      <c r="C237" t="s">
        <v>2</v>
      </c>
      <c r="D237" t="s">
        <v>35</v>
      </c>
      <c r="E237" t="s">
        <v>17</v>
      </c>
      <c r="F237" s="2">
        <v>1589</v>
      </c>
      <c r="G237" s="3">
        <v>303</v>
      </c>
    </row>
    <row r="238" spans="3:7" x14ac:dyDescent="0.3">
      <c r="C238" t="s">
        <v>2</v>
      </c>
      <c r="D238" t="s">
        <v>39</v>
      </c>
      <c r="E238" t="s">
        <v>22</v>
      </c>
      <c r="F238" s="2">
        <v>1568</v>
      </c>
      <c r="G238" s="3">
        <v>141</v>
      </c>
    </row>
    <row r="239" spans="3:7" x14ac:dyDescent="0.3">
      <c r="C239" t="s">
        <v>7</v>
      </c>
      <c r="D239" t="s">
        <v>34</v>
      </c>
      <c r="E239" t="s">
        <v>25</v>
      </c>
      <c r="F239" s="2">
        <v>1568</v>
      </c>
      <c r="G239" s="3">
        <v>96</v>
      </c>
    </row>
    <row r="240" spans="3:7" x14ac:dyDescent="0.3">
      <c r="C240" t="s">
        <v>8</v>
      </c>
      <c r="D240" t="s">
        <v>39</v>
      </c>
      <c r="E240" t="s">
        <v>26</v>
      </c>
      <c r="F240" s="2">
        <v>1561</v>
      </c>
      <c r="G240" s="3">
        <v>27</v>
      </c>
    </row>
    <row r="241" spans="3:7" x14ac:dyDescent="0.3">
      <c r="C241" t="s">
        <v>41</v>
      </c>
      <c r="D241" t="s">
        <v>37</v>
      </c>
      <c r="E241" t="s">
        <v>30</v>
      </c>
      <c r="F241" s="2">
        <v>1526</v>
      </c>
      <c r="G241" s="3">
        <v>240</v>
      </c>
    </row>
    <row r="242" spans="3:7" x14ac:dyDescent="0.3">
      <c r="C242" t="s">
        <v>5</v>
      </c>
      <c r="D242" t="s">
        <v>36</v>
      </c>
      <c r="E242" t="s">
        <v>30</v>
      </c>
      <c r="F242" s="2">
        <v>1526</v>
      </c>
      <c r="G242" s="3">
        <v>105</v>
      </c>
    </row>
    <row r="243" spans="3:7" x14ac:dyDescent="0.3">
      <c r="C243" t="s">
        <v>6</v>
      </c>
      <c r="D243" t="s">
        <v>37</v>
      </c>
      <c r="E243" t="s">
        <v>18</v>
      </c>
      <c r="F243" s="2">
        <v>1505</v>
      </c>
      <c r="G243" s="3">
        <v>102</v>
      </c>
    </row>
    <row r="244" spans="3:7" x14ac:dyDescent="0.3">
      <c r="C244" t="s">
        <v>41</v>
      </c>
      <c r="D244" t="s">
        <v>34</v>
      </c>
      <c r="E244" t="s">
        <v>17</v>
      </c>
      <c r="F244" s="2">
        <v>1463</v>
      </c>
      <c r="G244" s="3">
        <v>39</v>
      </c>
    </row>
    <row r="245" spans="3:7" x14ac:dyDescent="0.3">
      <c r="C245" t="s">
        <v>6</v>
      </c>
      <c r="D245" t="s">
        <v>34</v>
      </c>
      <c r="E245" t="s">
        <v>15</v>
      </c>
      <c r="F245" s="2">
        <v>1442</v>
      </c>
      <c r="G245" s="3">
        <v>15</v>
      </c>
    </row>
    <row r="246" spans="3:7" x14ac:dyDescent="0.3">
      <c r="C246" t="s">
        <v>10</v>
      </c>
      <c r="D246" t="s">
        <v>34</v>
      </c>
      <c r="E246" t="s">
        <v>25</v>
      </c>
      <c r="F246" s="2">
        <v>1428</v>
      </c>
      <c r="G246" s="3">
        <v>93</v>
      </c>
    </row>
    <row r="247" spans="3:7" x14ac:dyDescent="0.3">
      <c r="C247" t="s">
        <v>10</v>
      </c>
      <c r="D247" t="s">
        <v>36</v>
      </c>
      <c r="E247" t="s">
        <v>27</v>
      </c>
      <c r="F247" s="2">
        <v>1407</v>
      </c>
      <c r="G247" s="3">
        <v>72</v>
      </c>
    </row>
    <row r="248" spans="3:7" x14ac:dyDescent="0.3">
      <c r="C248" t="s">
        <v>6</v>
      </c>
      <c r="D248" t="s">
        <v>36</v>
      </c>
      <c r="E248" t="s">
        <v>29</v>
      </c>
      <c r="F248" s="2">
        <v>1400</v>
      </c>
      <c r="G248" s="3">
        <v>135</v>
      </c>
    </row>
    <row r="249" spans="3:7" x14ac:dyDescent="0.3">
      <c r="C249" t="s">
        <v>6</v>
      </c>
      <c r="D249" t="s">
        <v>35</v>
      </c>
      <c r="E249" t="s">
        <v>4</v>
      </c>
      <c r="F249" s="2">
        <v>1302</v>
      </c>
      <c r="G249" s="3">
        <v>402</v>
      </c>
    </row>
    <row r="250" spans="3:7" x14ac:dyDescent="0.3">
      <c r="C250" t="s">
        <v>7</v>
      </c>
      <c r="D250" t="s">
        <v>38</v>
      </c>
      <c r="E250" t="s">
        <v>14</v>
      </c>
      <c r="F250" s="2">
        <v>1281</v>
      </c>
      <c r="G250" s="3">
        <v>75</v>
      </c>
    </row>
    <row r="251" spans="3:7" x14ac:dyDescent="0.3">
      <c r="C251" t="s">
        <v>3</v>
      </c>
      <c r="D251" t="s">
        <v>36</v>
      </c>
      <c r="E251" t="s">
        <v>19</v>
      </c>
      <c r="F251" s="2">
        <v>1281</v>
      </c>
      <c r="G251" s="3">
        <v>18</v>
      </c>
    </row>
    <row r="252" spans="3:7" x14ac:dyDescent="0.3">
      <c r="C252" t="s">
        <v>41</v>
      </c>
      <c r="D252" t="s">
        <v>34</v>
      </c>
      <c r="E252" t="s">
        <v>16</v>
      </c>
      <c r="F252" s="2">
        <v>1274</v>
      </c>
      <c r="G252" s="3">
        <v>225</v>
      </c>
    </row>
    <row r="253" spans="3:7" x14ac:dyDescent="0.3">
      <c r="C253" t="s">
        <v>6</v>
      </c>
      <c r="D253" t="s">
        <v>38</v>
      </c>
      <c r="E253" t="s">
        <v>27</v>
      </c>
      <c r="F253" s="2">
        <v>1134</v>
      </c>
      <c r="G253" s="3">
        <v>282</v>
      </c>
    </row>
    <row r="254" spans="3:7" x14ac:dyDescent="0.3">
      <c r="C254" t="s">
        <v>9</v>
      </c>
      <c r="D254" t="s">
        <v>37</v>
      </c>
      <c r="E254" t="s">
        <v>29</v>
      </c>
      <c r="F254" s="2">
        <v>1085</v>
      </c>
      <c r="G254" s="3">
        <v>273</v>
      </c>
    </row>
    <row r="255" spans="3:7" x14ac:dyDescent="0.3">
      <c r="C255" t="s">
        <v>6</v>
      </c>
      <c r="D255" t="s">
        <v>35</v>
      </c>
      <c r="E255" t="s">
        <v>20</v>
      </c>
      <c r="F255" s="2">
        <v>1071</v>
      </c>
      <c r="G255" s="3">
        <v>270</v>
      </c>
    </row>
    <row r="256" spans="3:7" x14ac:dyDescent="0.3">
      <c r="C256" t="s">
        <v>2</v>
      </c>
      <c r="D256" t="s">
        <v>37</v>
      </c>
      <c r="E256" t="s">
        <v>14</v>
      </c>
      <c r="F256" s="2">
        <v>1057</v>
      </c>
      <c r="G256" s="3">
        <v>54</v>
      </c>
    </row>
    <row r="257" spans="3:7" x14ac:dyDescent="0.3">
      <c r="C257" t="s">
        <v>3</v>
      </c>
      <c r="D257" t="s">
        <v>36</v>
      </c>
      <c r="E257" t="s">
        <v>28</v>
      </c>
      <c r="F257" s="2">
        <v>973</v>
      </c>
      <c r="G257" s="3">
        <v>162</v>
      </c>
    </row>
    <row r="258" spans="3:7" x14ac:dyDescent="0.3">
      <c r="C258" t="s">
        <v>7</v>
      </c>
      <c r="D258" t="s">
        <v>39</v>
      </c>
      <c r="E258" t="s">
        <v>27</v>
      </c>
      <c r="F258" s="2">
        <v>966</v>
      </c>
      <c r="G258" s="3">
        <v>198</v>
      </c>
    </row>
    <row r="259" spans="3:7" x14ac:dyDescent="0.3">
      <c r="C259" t="s">
        <v>9</v>
      </c>
      <c r="D259" t="s">
        <v>35</v>
      </c>
      <c r="E259" t="s">
        <v>4</v>
      </c>
      <c r="F259" s="2">
        <v>959</v>
      </c>
      <c r="G259" s="3">
        <v>147</v>
      </c>
    </row>
    <row r="260" spans="3:7" x14ac:dyDescent="0.3">
      <c r="C260" t="s">
        <v>6</v>
      </c>
      <c r="D260" t="s">
        <v>38</v>
      </c>
      <c r="E260" t="s">
        <v>33</v>
      </c>
      <c r="F260" s="2">
        <v>959</v>
      </c>
      <c r="G260" s="3">
        <v>135</v>
      </c>
    </row>
    <row r="261" spans="3:7" x14ac:dyDescent="0.3">
      <c r="C261" t="s">
        <v>10</v>
      </c>
      <c r="D261" t="s">
        <v>36</v>
      </c>
      <c r="E261" t="s">
        <v>13</v>
      </c>
      <c r="F261" s="2">
        <v>945</v>
      </c>
      <c r="G261" s="3">
        <v>75</v>
      </c>
    </row>
    <row r="262" spans="3:7" x14ac:dyDescent="0.3">
      <c r="C262" t="s">
        <v>3</v>
      </c>
      <c r="D262" t="s">
        <v>37</v>
      </c>
      <c r="E262" t="s">
        <v>4</v>
      </c>
      <c r="F262" s="2">
        <v>938</v>
      </c>
      <c r="G262" s="3">
        <v>366</v>
      </c>
    </row>
    <row r="263" spans="3:7" x14ac:dyDescent="0.3">
      <c r="C263" t="s">
        <v>9</v>
      </c>
      <c r="D263" t="s">
        <v>34</v>
      </c>
      <c r="E263" t="s">
        <v>16</v>
      </c>
      <c r="F263" s="2">
        <v>938</v>
      </c>
      <c r="G263" s="3">
        <v>189</v>
      </c>
    </row>
    <row r="264" spans="3:7" x14ac:dyDescent="0.3">
      <c r="C264" t="s">
        <v>6</v>
      </c>
      <c r="D264" t="s">
        <v>38</v>
      </c>
      <c r="E264" t="s">
        <v>16</v>
      </c>
      <c r="F264" s="2">
        <v>938</v>
      </c>
      <c r="G264" s="3">
        <v>6</v>
      </c>
    </row>
    <row r="265" spans="3:7" x14ac:dyDescent="0.3">
      <c r="C265" t="s">
        <v>5</v>
      </c>
      <c r="D265" t="s">
        <v>34</v>
      </c>
      <c r="E265" t="s">
        <v>19</v>
      </c>
      <c r="F265" s="2">
        <v>861</v>
      </c>
      <c r="G265" s="3">
        <v>195</v>
      </c>
    </row>
    <row r="266" spans="3:7" x14ac:dyDescent="0.3">
      <c r="C266" t="s">
        <v>41</v>
      </c>
      <c r="D266" t="s">
        <v>36</v>
      </c>
      <c r="E266" t="s">
        <v>28</v>
      </c>
      <c r="F266" s="2">
        <v>854</v>
      </c>
      <c r="G266" s="3">
        <v>309</v>
      </c>
    </row>
    <row r="267" spans="3:7" x14ac:dyDescent="0.3">
      <c r="C267" t="s">
        <v>41</v>
      </c>
      <c r="D267" t="s">
        <v>35</v>
      </c>
      <c r="E267" t="s">
        <v>27</v>
      </c>
      <c r="F267" s="2">
        <v>847</v>
      </c>
      <c r="G267" s="3">
        <v>129</v>
      </c>
    </row>
    <row r="268" spans="3:7" x14ac:dyDescent="0.3">
      <c r="C268" t="s">
        <v>8</v>
      </c>
      <c r="D268" t="s">
        <v>38</v>
      </c>
      <c r="E268" t="s">
        <v>13</v>
      </c>
      <c r="F268" s="2">
        <v>819</v>
      </c>
      <c r="G268" s="3">
        <v>510</v>
      </c>
    </row>
    <row r="269" spans="3:7" x14ac:dyDescent="0.3">
      <c r="C269" t="s">
        <v>3</v>
      </c>
      <c r="D269" t="s">
        <v>35</v>
      </c>
      <c r="E269" t="s">
        <v>33</v>
      </c>
      <c r="F269" s="2">
        <v>819</v>
      </c>
      <c r="G269" s="3">
        <v>306</v>
      </c>
    </row>
    <row r="270" spans="3:7" x14ac:dyDescent="0.3">
      <c r="C270" t="s">
        <v>2</v>
      </c>
      <c r="D270" t="s">
        <v>36</v>
      </c>
      <c r="E270" t="s">
        <v>27</v>
      </c>
      <c r="F270" s="2">
        <v>798</v>
      </c>
      <c r="G270" s="3">
        <v>519</v>
      </c>
    </row>
    <row r="271" spans="3:7" x14ac:dyDescent="0.3">
      <c r="C271" t="s">
        <v>41</v>
      </c>
      <c r="D271" t="s">
        <v>37</v>
      </c>
      <c r="E271" t="s">
        <v>15</v>
      </c>
      <c r="F271" s="2">
        <v>714</v>
      </c>
      <c r="G271" s="3">
        <v>231</v>
      </c>
    </row>
    <row r="272" spans="3:7" x14ac:dyDescent="0.3">
      <c r="C272" t="s">
        <v>9</v>
      </c>
      <c r="D272" t="s">
        <v>34</v>
      </c>
      <c r="E272" t="s">
        <v>17</v>
      </c>
      <c r="F272" s="2">
        <v>707</v>
      </c>
      <c r="G272" s="3">
        <v>174</v>
      </c>
    </row>
    <row r="273" spans="3:7" x14ac:dyDescent="0.3">
      <c r="C273" t="s">
        <v>10</v>
      </c>
      <c r="D273" t="s">
        <v>34</v>
      </c>
      <c r="E273" t="s">
        <v>17</v>
      </c>
      <c r="F273" s="2">
        <v>700</v>
      </c>
      <c r="G273" s="3">
        <v>87</v>
      </c>
    </row>
    <row r="274" spans="3:7" x14ac:dyDescent="0.3">
      <c r="C274" t="s">
        <v>2</v>
      </c>
      <c r="D274" t="s">
        <v>39</v>
      </c>
      <c r="E274" t="s">
        <v>23</v>
      </c>
      <c r="F274" s="2">
        <v>630</v>
      </c>
      <c r="G274" s="3">
        <v>36</v>
      </c>
    </row>
    <row r="275" spans="3:7" x14ac:dyDescent="0.3">
      <c r="C275" t="s">
        <v>40</v>
      </c>
      <c r="D275" t="s">
        <v>38</v>
      </c>
      <c r="E275" t="s">
        <v>24</v>
      </c>
      <c r="F275" s="2">
        <v>623</v>
      </c>
      <c r="G275" s="3">
        <v>51</v>
      </c>
    </row>
    <row r="276" spans="3:7" x14ac:dyDescent="0.3">
      <c r="C276" t="s">
        <v>41</v>
      </c>
      <c r="D276" t="s">
        <v>35</v>
      </c>
      <c r="E276" t="s">
        <v>19</v>
      </c>
      <c r="F276" s="2">
        <v>609</v>
      </c>
      <c r="G276" s="3">
        <v>99</v>
      </c>
    </row>
    <row r="277" spans="3:7" x14ac:dyDescent="0.3">
      <c r="C277" t="s">
        <v>40</v>
      </c>
      <c r="D277" t="s">
        <v>38</v>
      </c>
      <c r="E277" t="s">
        <v>26</v>
      </c>
      <c r="F277" s="2">
        <v>609</v>
      </c>
      <c r="G277" s="3">
        <v>87</v>
      </c>
    </row>
    <row r="278" spans="3:7" x14ac:dyDescent="0.3">
      <c r="C278" t="s">
        <v>10</v>
      </c>
      <c r="D278" t="s">
        <v>35</v>
      </c>
      <c r="E278" t="s">
        <v>21</v>
      </c>
      <c r="F278" s="2">
        <v>567</v>
      </c>
      <c r="G278" s="3">
        <v>228</v>
      </c>
    </row>
    <row r="279" spans="3:7" x14ac:dyDescent="0.3">
      <c r="C279" t="s">
        <v>6</v>
      </c>
      <c r="D279" t="s">
        <v>37</v>
      </c>
      <c r="E279" t="s">
        <v>30</v>
      </c>
      <c r="F279" s="2">
        <v>560</v>
      </c>
      <c r="G279" s="3">
        <v>81</v>
      </c>
    </row>
    <row r="280" spans="3:7" x14ac:dyDescent="0.3">
      <c r="C280" t="s">
        <v>2</v>
      </c>
      <c r="D280" t="s">
        <v>35</v>
      </c>
      <c r="E280" t="s">
        <v>19</v>
      </c>
      <c r="F280" s="2">
        <v>553</v>
      </c>
      <c r="G280" s="3">
        <v>15</v>
      </c>
    </row>
    <row r="281" spans="3:7" x14ac:dyDescent="0.3">
      <c r="C281" t="s">
        <v>6</v>
      </c>
      <c r="D281" t="s">
        <v>34</v>
      </c>
      <c r="E281" t="s">
        <v>4</v>
      </c>
      <c r="F281" s="2">
        <v>525</v>
      </c>
      <c r="G281" s="3">
        <v>48</v>
      </c>
    </row>
    <row r="282" spans="3:7" x14ac:dyDescent="0.3">
      <c r="C282" t="s">
        <v>5</v>
      </c>
      <c r="D282" t="s">
        <v>37</v>
      </c>
      <c r="E282" t="s">
        <v>22</v>
      </c>
      <c r="F282" s="2">
        <v>518</v>
      </c>
      <c r="G282" s="3">
        <v>75</v>
      </c>
    </row>
    <row r="283" spans="3:7" x14ac:dyDescent="0.3">
      <c r="C283" t="s">
        <v>6</v>
      </c>
      <c r="D283" t="s">
        <v>36</v>
      </c>
      <c r="E283" t="s">
        <v>21</v>
      </c>
      <c r="F283" s="2">
        <v>497</v>
      </c>
      <c r="G283" s="3">
        <v>63</v>
      </c>
    </row>
    <row r="284" spans="3:7" x14ac:dyDescent="0.3">
      <c r="C284" t="s">
        <v>5</v>
      </c>
      <c r="D284" t="s">
        <v>35</v>
      </c>
      <c r="E284" t="s">
        <v>22</v>
      </c>
      <c r="F284" s="2">
        <v>490</v>
      </c>
      <c r="G284" s="3">
        <v>84</v>
      </c>
    </row>
    <row r="285" spans="3:7" x14ac:dyDescent="0.3">
      <c r="C285" t="s">
        <v>6</v>
      </c>
      <c r="D285" t="s">
        <v>38</v>
      </c>
      <c r="E285" t="s">
        <v>25</v>
      </c>
      <c r="F285" s="2">
        <v>469</v>
      </c>
      <c r="G285" s="3">
        <v>75</v>
      </c>
    </row>
    <row r="286" spans="3:7" x14ac:dyDescent="0.3">
      <c r="C286" t="s">
        <v>8</v>
      </c>
      <c r="D286" t="s">
        <v>37</v>
      </c>
      <c r="E286" t="s">
        <v>21</v>
      </c>
      <c r="F286" s="2">
        <v>434</v>
      </c>
      <c r="G286" s="3">
        <v>87</v>
      </c>
    </row>
    <row r="287" spans="3:7" x14ac:dyDescent="0.3">
      <c r="C287" t="s">
        <v>5</v>
      </c>
      <c r="D287" t="s">
        <v>39</v>
      </c>
      <c r="E287" t="s">
        <v>18</v>
      </c>
      <c r="F287" s="2">
        <v>385</v>
      </c>
      <c r="G287" s="3">
        <v>249</v>
      </c>
    </row>
    <row r="288" spans="3:7" x14ac:dyDescent="0.3">
      <c r="C288" t="s">
        <v>8</v>
      </c>
      <c r="D288" t="s">
        <v>35</v>
      </c>
      <c r="E288" t="s">
        <v>33</v>
      </c>
      <c r="F288" s="2">
        <v>357</v>
      </c>
      <c r="G288" s="3">
        <v>126</v>
      </c>
    </row>
    <row r="289" spans="3:7" x14ac:dyDescent="0.3">
      <c r="C289" t="s">
        <v>41</v>
      </c>
      <c r="D289" t="s">
        <v>34</v>
      </c>
      <c r="E289" t="s">
        <v>22</v>
      </c>
      <c r="F289" s="2">
        <v>336</v>
      </c>
      <c r="G289" s="3">
        <v>144</v>
      </c>
    </row>
    <row r="290" spans="3:7" x14ac:dyDescent="0.3">
      <c r="C290" t="s">
        <v>7</v>
      </c>
      <c r="D290" t="s">
        <v>36</v>
      </c>
      <c r="E290" t="s">
        <v>32</v>
      </c>
      <c r="F290" s="2">
        <v>280</v>
      </c>
      <c r="G290" s="3">
        <v>87</v>
      </c>
    </row>
    <row r="291" spans="3:7" x14ac:dyDescent="0.3">
      <c r="C291" t="s">
        <v>9</v>
      </c>
      <c r="D291" t="s">
        <v>37</v>
      </c>
      <c r="E291" t="s">
        <v>4</v>
      </c>
      <c r="F291" s="2">
        <v>259</v>
      </c>
      <c r="G291" s="3">
        <v>207</v>
      </c>
    </row>
    <row r="292" spans="3:7" x14ac:dyDescent="0.3">
      <c r="C292" t="s">
        <v>2</v>
      </c>
      <c r="D292" t="s">
        <v>34</v>
      </c>
      <c r="E292" t="s">
        <v>13</v>
      </c>
      <c r="F292" s="2">
        <v>252</v>
      </c>
      <c r="G292" s="3">
        <v>54</v>
      </c>
    </row>
    <row r="293" spans="3:7" x14ac:dyDescent="0.3">
      <c r="C293" t="s">
        <v>10</v>
      </c>
      <c r="D293" t="s">
        <v>37</v>
      </c>
      <c r="E293" t="s">
        <v>21</v>
      </c>
      <c r="F293" s="2">
        <v>245</v>
      </c>
      <c r="G293" s="3">
        <v>288</v>
      </c>
    </row>
    <row r="294" spans="3:7" x14ac:dyDescent="0.3">
      <c r="C294" t="s">
        <v>2</v>
      </c>
      <c r="D294" t="s">
        <v>37</v>
      </c>
      <c r="E294" t="s">
        <v>19</v>
      </c>
      <c r="F294" s="2">
        <v>238</v>
      </c>
      <c r="G294" s="3">
        <v>18</v>
      </c>
    </row>
    <row r="295" spans="3:7" x14ac:dyDescent="0.3">
      <c r="C295" t="s">
        <v>40</v>
      </c>
      <c r="D295" t="s">
        <v>36</v>
      </c>
      <c r="E295" t="s">
        <v>4</v>
      </c>
      <c r="F295" s="2">
        <v>217</v>
      </c>
      <c r="G295" s="3">
        <v>36</v>
      </c>
    </row>
    <row r="296" spans="3:7" x14ac:dyDescent="0.3">
      <c r="C296" t="s">
        <v>2</v>
      </c>
      <c r="D296" t="s">
        <v>36</v>
      </c>
      <c r="E296" t="s">
        <v>17</v>
      </c>
      <c r="F296" s="2">
        <v>189</v>
      </c>
      <c r="G296" s="3">
        <v>48</v>
      </c>
    </row>
    <row r="297" spans="3:7" x14ac:dyDescent="0.3">
      <c r="C297" t="s">
        <v>5</v>
      </c>
      <c r="D297" t="s">
        <v>37</v>
      </c>
      <c r="E297" t="s">
        <v>31</v>
      </c>
      <c r="F297" s="2">
        <v>182</v>
      </c>
      <c r="G297" s="3">
        <v>48</v>
      </c>
    </row>
    <row r="298" spans="3:7" x14ac:dyDescent="0.3">
      <c r="C298" t="s">
        <v>8</v>
      </c>
      <c r="D298" t="s">
        <v>38</v>
      </c>
      <c r="E298" t="s">
        <v>22</v>
      </c>
      <c r="F298" s="2">
        <v>168</v>
      </c>
      <c r="G298" s="3">
        <v>84</v>
      </c>
    </row>
    <row r="299" spans="3:7" x14ac:dyDescent="0.3">
      <c r="C299" t="s">
        <v>41</v>
      </c>
      <c r="D299" t="s">
        <v>38</v>
      </c>
      <c r="E299" t="s">
        <v>25</v>
      </c>
      <c r="F299" s="2">
        <v>154</v>
      </c>
      <c r="G299" s="3">
        <v>21</v>
      </c>
    </row>
    <row r="300" spans="3:7" x14ac:dyDescent="0.3">
      <c r="C300" t="s">
        <v>41</v>
      </c>
      <c r="D300" t="s">
        <v>36</v>
      </c>
      <c r="E300" t="s">
        <v>26</v>
      </c>
      <c r="F300" s="2">
        <v>98</v>
      </c>
      <c r="G300" s="3">
        <v>204</v>
      </c>
    </row>
    <row r="301" spans="3:7" x14ac:dyDescent="0.3">
      <c r="C301" t="s">
        <v>9</v>
      </c>
      <c r="D301" t="s">
        <v>35</v>
      </c>
      <c r="E301" t="s">
        <v>26</v>
      </c>
      <c r="F301" s="2">
        <v>98</v>
      </c>
      <c r="G301" s="3">
        <v>159</v>
      </c>
    </row>
    <row r="302" spans="3:7" x14ac:dyDescent="0.3">
      <c r="C302" t="s">
        <v>10</v>
      </c>
      <c r="D302" t="s">
        <v>38</v>
      </c>
      <c r="E302" t="s">
        <v>13</v>
      </c>
      <c r="F302" s="2">
        <v>63</v>
      </c>
      <c r="G302" s="3">
        <v>123</v>
      </c>
    </row>
    <row r="303" spans="3:7" x14ac:dyDescent="0.3">
      <c r="C303" t="s">
        <v>2</v>
      </c>
      <c r="D303" t="s">
        <v>38</v>
      </c>
      <c r="E303" t="s">
        <v>13</v>
      </c>
      <c r="F303" s="2">
        <v>56</v>
      </c>
      <c r="G303" s="3">
        <v>51</v>
      </c>
    </row>
    <row r="304" spans="3:7" x14ac:dyDescent="0.3">
      <c r="C304" t="s">
        <v>8</v>
      </c>
      <c r="D304" t="s">
        <v>37</v>
      </c>
      <c r="E304" t="s">
        <v>30</v>
      </c>
      <c r="F304" s="2">
        <v>42</v>
      </c>
      <c r="G304" s="3">
        <v>150</v>
      </c>
    </row>
    <row r="305" spans="3:7" x14ac:dyDescent="0.3">
      <c r="C305" t="s">
        <v>3</v>
      </c>
      <c r="D305" t="s">
        <v>39</v>
      </c>
      <c r="E305" t="s">
        <v>16</v>
      </c>
      <c r="F305" s="2">
        <v>21</v>
      </c>
      <c r="G305" s="3">
        <v>168</v>
      </c>
    </row>
    <row r="306" spans="3:7" x14ac:dyDescent="0.3">
      <c r="C306" t="s">
        <v>40</v>
      </c>
      <c r="D306" t="s">
        <v>39</v>
      </c>
      <c r="E306" t="s">
        <v>29</v>
      </c>
      <c r="F306" s="2">
        <v>0</v>
      </c>
      <c r="G306" s="3">
        <v>135</v>
      </c>
    </row>
  </sheetData>
  <mergeCells count="2">
    <mergeCell ref="B2:XFD2"/>
    <mergeCell ref="B1:S1"/>
  </mergeCells>
  <conditionalFormatting sqref="G6">
    <cfRule type="dataBar" priority="7">
      <dataBar>
        <cfvo type="min"/>
        <cfvo type="max"/>
        <color rgb="FF638EC6"/>
      </dataBar>
      <extLst>
        <ext xmlns:x14="http://schemas.microsoft.com/office/spreadsheetml/2009/9/main" uri="{B025F937-C7B1-47D3-B67F-A62EFF666E3E}">
          <x14:id>{2538B61B-8744-4591-ACAF-E44989CBD2C2}</x14:id>
        </ext>
      </extLst>
    </cfRule>
  </conditionalFormatting>
  <conditionalFormatting sqref="K8">
    <cfRule type="aboveAverage" dxfId="2" priority="6"/>
  </conditionalFormatting>
  <conditionalFormatting sqref="F6">
    <cfRule type="top10" dxfId="1" priority="4" rank="10"/>
  </conditionalFormatting>
  <conditionalFormatting sqref="G7:G306">
    <cfRule type="duplicateValues" dxfId="0" priority="3"/>
  </conditionalFormatting>
  <conditionalFormatting sqref="F7:F30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538B61B-8744-4591-ACAF-E44989CBD2C2}">
            <x14:dataBar minLength="0" maxLength="100" gradient="0">
              <x14:cfvo type="autoMin"/>
              <x14:cfvo type="autoMax"/>
              <x14:negativeFillColor rgb="FFFF0000"/>
              <x14:axisColor rgb="FF000000"/>
            </x14:dataBar>
          </x14:cfRule>
          <xm:sqref>G6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6373-B624-4058-A290-8C25DFDCD9DD}">
  <dimension ref="A1:S13"/>
  <sheetViews>
    <sheetView showGridLines="0" workbookViewId="0">
      <selection activeCell="A2" sqref="A2:XFD2"/>
    </sheetView>
  </sheetViews>
  <sheetFormatPr defaultRowHeight="14.4" x14ac:dyDescent="0.3"/>
  <cols>
    <col min="1" max="1" width="3.21875" customWidth="1"/>
    <col min="4" max="4" width="12.5546875" customWidth="1"/>
    <col min="5" max="5" width="12.5546875" bestFit="1" customWidth="1"/>
    <col min="6" max="6" width="10" bestFit="1" customWidth="1"/>
    <col min="14" max="14" width="12" customWidth="1"/>
    <col min="15" max="15" width="13.5546875" customWidth="1"/>
  </cols>
  <sheetData>
    <row r="1" spans="1:19" s="10" customFormat="1" ht="36.6" x14ac:dyDescent="0.7">
      <c r="A1" s="11"/>
      <c r="B1" s="38" t="s">
        <v>65</v>
      </c>
      <c r="C1" s="38"/>
      <c r="D1" s="38"/>
      <c r="E1" s="38"/>
      <c r="F1" s="38"/>
      <c r="G1" s="38"/>
      <c r="H1" s="38"/>
      <c r="I1" s="38"/>
      <c r="J1" s="38"/>
      <c r="K1" s="38"/>
      <c r="L1" s="38"/>
      <c r="M1" s="38"/>
      <c r="N1" s="38"/>
      <c r="O1" s="38"/>
      <c r="P1" s="38"/>
      <c r="Q1" s="38"/>
      <c r="R1" s="38"/>
      <c r="S1" s="38"/>
    </row>
    <row r="2" spans="1:19" s="37" customFormat="1" x14ac:dyDescent="0.3">
      <c r="A2" s="12"/>
    </row>
    <row r="5" spans="1:19" x14ac:dyDescent="0.3">
      <c r="D5" s="17" t="s">
        <v>66</v>
      </c>
      <c r="E5" s="17" t="s">
        <v>1</v>
      </c>
      <c r="G5" s="17" t="s">
        <v>49</v>
      </c>
    </row>
    <row r="6" spans="1:19" x14ac:dyDescent="0.3">
      <c r="D6" s="16" t="str" cm="1">
        <f t="array" ref="D6:D11">_xlfn.UNIQUE(data[Geography])</f>
        <v>New Zealand</v>
      </c>
      <c r="E6" s="18">
        <f>SUMIFS(data[Amount],data[Geography],D6)</f>
        <v>218813</v>
      </c>
      <c r="F6" s="19">
        <f>E6</f>
        <v>218813</v>
      </c>
      <c r="G6" s="20">
        <f>SUMIFS(data[Units],data[Geography],D6)</f>
        <v>7431</v>
      </c>
    </row>
    <row r="7" spans="1:19" x14ac:dyDescent="0.3">
      <c r="D7" s="16" t="str">
        <v>USA</v>
      </c>
      <c r="E7" s="18">
        <f>SUMIFS(data[Amount],data[Geography],D7)</f>
        <v>189434</v>
      </c>
      <c r="F7" s="19">
        <f t="shared" ref="F7:F11" si="0">E7</f>
        <v>189434</v>
      </c>
      <c r="G7" s="20">
        <f>SUMIFS(data[Units],data[Geography],D7)</f>
        <v>10158</v>
      </c>
    </row>
    <row r="8" spans="1:19" x14ac:dyDescent="0.3">
      <c r="D8" s="16" t="str">
        <v>Canada</v>
      </c>
      <c r="E8" s="18">
        <f>SUMIFS(data[Amount],data[Geography],D8)</f>
        <v>237944</v>
      </c>
      <c r="F8" s="19">
        <f t="shared" si="0"/>
        <v>237944</v>
      </c>
      <c r="G8" s="20">
        <f>SUMIFS(data[Units],data[Geography],D8)</f>
        <v>7302</v>
      </c>
      <c r="O8" s="15"/>
      <c r="P8" s="3"/>
    </row>
    <row r="9" spans="1:19" x14ac:dyDescent="0.3">
      <c r="D9" s="16" t="str">
        <v>UK</v>
      </c>
      <c r="E9" s="18">
        <f>SUMIFS(data[Amount],data[Geography],D9)</f>
        <v>173530</v>
      </c>
      <c r="F9" s="19">
        <f t="shared" si="0"/>
        <v>173530</v>
      </c>
      <c r="G9" s="20">
        <f>SUMIFS(data[Units],data[Geography],D9)</f>
        <v>5745</v>
      </c>
      <c r="O9" s="15"/>
      <c r="P9" s="3"/>
    </row>
    <row r="10" spans="1:19" x14ac:dyDescent="0.3">
      <c r="D10" s="16" t="str">
        <v>Australia</v>
      </c>
      <c r="E10" s="18">
        <f>SUMIFS(data[Amount],data[Geography],D10)</f>
        <v>168679</v>
      </c>
      <c r="F10" s="19">
        <f t="shared" si="0"/>
        <v>168679</v>
      </c>
      <c r="G10" s="20">
        <f>SUMIFS(data[Units],data[Geography],D10)</f>
        <v>6264</v>
      </c>
      <c r="O10" s="15"/>
      <c r="P10" s="3"/>
    </row>
    <row r="11" spans="1:19" x14ac:dyDescent="0.3">
      <c r="D11" s="16" t="str">
        <v>India</v>
      </c>
      <c r="E11" s="18">
        <f>SUMIFS(data[Amount],data[Geography],D11)</f>
        <v>252469</v>
      </c>
      <c r="F11" s="19">
        <f t="shared" si="0"/>
        <v>252469</v>
      </c>
      <c r="G11" s="20">
        <f>SUMIFS(data[Units],data[Geography],D11)</f>
        <v>8760</v>
      </c>
      <c r="O11" s="15"/>
      <c r="P11" s="3"/>
    </row>
    <row r="12" spans="1:19" x14ac:dyDescent="0.3">
      <c r="O12" s="15"/>
      <c r="P12" s="3"/>
    </row>
    <row r="13" spans="1:19" x14ac:dyDescent="0.3">
      <c r="O13" s="15"/>
      <c r="P13" s="3"/>
    </row>
  </sheetData>
  <mergeCells count="2">
    <mergeCell ref="B1:S1"/>
    <mergeCell ref="B2:XFD2"/>
  </mergeCells>
  <conditionalFormatting sqref="F6:F11">
    <cfRule type="dataBar" priority="1">
      <dataBar showValue="0">
        <cfvo type="min"/>
        <cfvo type="max"/>
        <color theme="7" tint="0.59999389629810485"/>
      </dataBar>
      <extLst>
        <ext xmlns:x14="http://schemas.microsoft.com/office/spreadsheetml/2009/9/main" uri="{B025F937-C7B1-47D3-B67F-A62EFF666E3E}">
          <x14:id>{15276234-6499-426A-AD55-7214430A3570}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5276234-6499-426A-AD55-7214430A3570}">
            <x14:dataBar minLength="0" maxLength="100" gradient="0">
              <x14:cfvo type="autoMin"/>
              <x14:cfvo type="autoMax"/>
              <x14:negativeFillColor rgb="FFFF0000"/>
              <x14:axisColor rgb="FF000000"/>
            </x14:dataBar>
          </x14:cfRule>
          <xm:sqref>F6:F11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8469D-E26E-485B-9126-82241912BFFA}">
  <dimension ref="A1:S11"/>
  <sheetViews>
    <sheetView workbookViewId="0">
      <selection activeCell="A2" sqref="A2:XFD2"/>
    </sheetView>
  </sheetViews>
  <sheetFormatPr defaultRowHeight="14.4" x14ac:dyDescent="0.3"/>
  <cols>
    <col min="1" max="1" width="2.6640625" customWidth="1"/>
    <col min="3" max="3" width="12.5546875" bestFit="1" customWidth="1"/>
    <col min="4" max="4" width="14.44140625" bestFit="1" customWidth="1"/>
    <col min="5" max="5" width="1.44140625" bestFit="1" customWidth="1"/>
    <col min="6" max="6" width="11.77734375" bestFit="1" customWidth="1"/>
  </cols>
  <sheetData>
    <row r="1" spans="1:19" s="10" customFormat="1" ht="36.6" x14ac:dyDescent="0.7">
      <c r="A1" s="11"/>
      <c r="B1" s="38" t="s">
        <v>67</v>
      </c>
      <c r="C1" s="38"/>
      <c r="D1" s="38"/>
      <c r="E1" s="38"/>
      <c r="F1" s="38"/>
      <c r="G1" s="38"/>
      <c r="H1" s="38"/>
      <c r="I1" s="38"/>
      <c r="J1" s="38"/>
      <c r="K1" s="38"/>
      <c r="L1" s="38"/>
      <c r="M1" s="38"/>
      <c r="N1" s="38"/>
      <c r="O1" s="38"/>
      <c r="P1" s="38"/>
      <c r="Q1" s="38"/>
      <c r="R1" s="38"/>
      <c r="S1" s="38"/>
    </row>
    <row r="2" spans="1:19" s="37" customFormat="1" x14ac:dyDescent="0.3">
      <c r="A2" s="12"/>
    </row>
    <row r="5" spans="1:19" x14ac:dyDescent="0.3">
      <c r="C5" s="21" t="s">
        <v>68</v>
      </c>
      <c r="D5" t="s">
        <v>70</v>
      </c>
      <c r="E5" t="s">
        <v>72</v>
      </c>
      <c r="F5" t="s">
        <v>71</v>
      </c>
    </row>
    <row r="6" spans="1:19" x14ac:dyDescent="0.3">
      <c r="C6" s="22" t="s">
        <v>34</v>
      </c>
      <c r="D6" s="24">
        <v>176477</v>
      </c>
      <c r="E6" s="23">
        <v>176477</v>
      </c>
      <c r="F6" s="23">
        <v>6045</v>
      </c>
    </row>
    <row r="7" spans="1:19" x14ac:dyDescent="0.3">
      <c r="C7" s="22" t="s">
        <v>37</v>
      </c>
      <c r="D7" s="24">
        <v>151067</v>
      </c>
      <c r="E7" s="23">
        <v>151067</v>
      </c>
      <c r="F7" s="23">
        <v>4590</v>
      </c>
    </row>
    <row r="8" spans="1:19" x14ac:dyDescent="0.3">
      <c r="C8" s="22" t="s">
        <v>35</v>
      </c>
      <c r="D8" s="24">
        <v>142632</v>
      </c>
      <c r="E8" s="23">
        <v>142632</v>
      </c>
      <c r="F8" s="23">
        <v>7122</v>
      </c>
    </row>
    <row r="9" spans="1:19" x14ac:dyDescent="0.3">
      <c r="C9" s="22" t="s">
        <v>36</v>
      </c>
      <c r="D9" s="24">
        <v>142632</v>
      </c>
      <c r="E9" s="23">
        <v>142632</v>
      </c>
      <c r="F9" s="23">
        <v>3438</v>
      </c>
    </row>
    <row r="10" spans="1:19" x14ac:dyDescent="0.3">
      <c r="C10" s="22" t="s">
        <v>38</v>
      </c>
      <c r="D10" s="24">
        <v>120127</v>
      </c>
      <c r="E10" s="23">
        <v>120127</v>
      </c>
      <c r="F10" s="23">
        <v>4284</v>
      </c>
    </row>
    <row r="11" spans="1:19" x14ac:dyDescent="0.3">
      <c r="C11" s="22" t="s">
        <v>39</v>
      </c>
      <c r="D11" s="24">
        <v>95725</v>
      </c>
      <c r="E11" s="23">
        <v>95725</v>
      </c>
      <c r="F11" s="23">
        <v>3354</v>
      </c>
    </row>
  </sheetData>
  <mergeCells count="2">
    <mergeCell ref="B1:S1"/>
    <mergeCell ref="B2:XFD2"/>
  </mergeCells>
  <conditionalFormatting pivot="1" sqref="E6:E11">
    <cfRule type="dataBar" priority="1">
      <dataBar showValue="0">
        <cfvo type="min"/>
        <cfvo type="max"/>
        <color theme="5" tint="-0.499984740745262"/>
      </dataBar>
      <extLst>
        <ext xmlns:x14="http://schemas.microsoft.com/office/spreadsheetml/2009/9/main" uri="{B025F937-C7B1-47D3-B67F-A62EFF666E3E}">
          <x14:id>{D8A28F3E-418A-4DC5-8652-B558EF0B560E}</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D8A28F3E-418A-4DC5-8652-B558EF0B560E}">
            <x14:dataBar minLength="0" maxLength="100" gradient="0">
              <x14:cfvo type="autoMin"/>
              <x14:cfvo type="autoMax"/>
              <x14:negativeFillColor rgb="FFFF0000"/>
              <x14:axisColor rgb="FF000000"/>
            </x14:dataBar>
          </x14:cfRule>
          <xm:sqref>E6:E11</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9AEB4-C71C-4E79-919E-57463C0F5943}">
  <dimension ref="A1:S11"/>
  <sheetViews>
    <sheetView workbookViewId="0">
      <selection activeCell="A2" sqref="A2:XFD2"/>
    </sheetView>
  </sheetViews>
  <sheetFormatPr defaultRowHeight="14.4" x14ac:dyDescent="0.3"/>
  <cols>
    <col min="1" max="1" width="3.33203125" customWidth="1"/>
    <col min="3" max="3" width="17.77734375" bestFit="1" customWidth="1"/>
    <col min="4" max="6" width="12.21875" bestFit="1" customWidth="1"/>
  </cols>
  <sheetData>
    <row r="1" spans="1:19" s="10" customFormat="1" ht="36.6" x14ac:dyDescent="0.7">
      <c r="A1" s="11"/>
      <c r="B1" s="38" t="s">
        <v>73</v>
      </c>
      <c r="C1" s="38"/>
      <c r="D1" s="38"/>
      <c r="E1" s="38"/>
      <c r="F1" s="38"/>
      <c r="G1" s="38"/>
      <c r="H1" s="38"/>
      <c r="I1" s="38"/>
      <c r="J1" s="38"/>
      <c r="K1" s="38"/>
      <c r="L1" s="38"/>
      <c r="M1" s="38"/>
      <c r="N1" s="38"/>
      <c r="O1" s="38"/>
      <c r="P1" s="38"/>
      <c r="Q1" s="38"/>
      <c r="R1" s="38"/>
      <c r="S1" s="38"/>
    </row>
    <row r="2" spans="1:19" s="37" customFormat="1" x14ac:dyDescent="0.3">
      <c r="A2" s="12"/>
    </row>
    <row r="5" spans="1:19" x14ac:dyDescent="0.3">
      <c r="C5" s="21" t="s">
        <v>68</v>
      </c>
      <c r="D5" t="s">
        <v>74</v>
      </c>
    </row>
    <row r="6" spans="1:19" x14ac:dyDescent="0.3">
      <c r="C6" s="22" t="s">
        <v>24</v>
      </c>
      <c r="D6" s="25">
        <v>33.88697318007663</v>
      </c>
    </row>
    <row r="7" spans="1:19" x14ac:dyDescent="0.3">
      <c r="C7" s="22" t="s">
        <v>22</v>
      </c>
      <c r="D7" s="25">
        <v>32.301656920077974</v>
      </c>
    </row>
    <row r="8" spans="1:19" x14ac:dyDescent="0.3">
      <c r="C8" s="22" t="s">
        <v>26</v>
      </c>
      <c r="D8" s="25">
        <v>32.807189542483663</v>
      </c>
    </row>
    <row r="9" spans="1:19" x14ac:dyDescent="0.3">
      <c r="C9" s="22" t="s">
        <v>33</v>
      </c>
      <c r="D9" s="25">
        <v>37.303128371089535</v>
      </c>
    </row>
    <row r="10" spans="1:19" x14ac:dyDescent="0.3">
      <c r="C10" s="22" t="s">
        <v>15</v>
      </c>
      <c r="D10" s="25">
        <v>44.990867579908674</v>
      </c>
    </row>
    <row r="11" spans="1:19" x14ac:dyDescent="0.3">
      <c r="C11" s="22" t="s">
        <v>69</v>
      </c>
      <c r="D11" s="25">
        <v>35.949565217391303</v>
      </c>
    </row>
  </sheetData>
  <mergeCells count="2">
    <mergeCell ref="B1:S1"/>
    <mergeCell ref="B2:XFD2"/>
  </mergeCell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276EE-BFC5-4FFA-851F-F89B7831F18E}">
  <dimension ref="A1:T307"/>
  <sheetViews>
    <sheetView workbookViewId="0">
      <selection activeCell="A2" sqref="A2:XFD2"/>
    </sheetView>
  </sheetViews>
  <sheetFormatPr defaultRowHeight="14.4" x14ac:dyDescent="0.3"/>
  <cols>
    <col min="1" max="1" width="3.109375" customWidth="1"/>
  </cols>
  <sheetData>
    <row r="1" spans="1:20" s="10" customFormat="1" ht="36.6" x14ac:dyDescent="0.7">
      <c r="A1" s="11"/>
      <c r="B1" s="38" t="s">
        <v>75</v>
      </c>
      <c r="C1" s="38"/>
      <c r="D1" s="38"/>
      <c r="E1" s="38"/>
      <c r="F1" s="38"/>
      <c r="G1" s="38"/>
      <c r="H1" s="38"/>
      <c r="I1" s="38"/>
      <c r="J1" s="38"/>
      <c r="K1" s="38"/>
      <c r="L1" s="38"/>
      <c r="M1" s="38"/>
      <c r="N1" s="38"/>
      <c r="O1" s="38"/>
      <c r="P1" s="38"/>
      <c r="Q1" s="38"/>
      <c r="R1" s="38"/>
      <c r="S1" s="38"/>
    </row>
    <row r="2" spans="1:20" s="37" customFormat="1" x14ac:dyDescent="0.3">
      <c r="A2" s="12"/>
    </row>
    <row r="7" spans="1:20" x14ac:dyDescent="0.3">
      <c r="P7" s="4" t="s">
        <v>11</v>
      </c>
      <c r="Q7" s="4" t="s">
        <v>12</v>
      </c>
      <c r="R7" s="4" t="s">
        <v>0</v>
      </c>
      <c r="S7" s="8" t="s">
        <v>1</v>
      </c>
      <c r="T7" s="8" t="s">
        <v>49</v>
      </c>
    </row>
    <row r="8" spans="1:20" x14ac:dyDescent="0.3">
      <c r="P8" t="s">
        <v>40</v>
      </c>
      <c r="Q8" t="s">
        <v>37</v>
      </c>
      <c r="R8" t="s">
        <v>30</v>
      </c>
      <c r="S8" s="2">
        <v>1624</v>
      </c>
      <c r="T8" s="3">
        <v>114</v>
      </c>
    </row>
    <row r="9" spans="1:20" x14ac:dyDescent="0.3">
      <c r="P9" t="s">
        <v>8</v>
      </c>
      <c r="Q9" t="s">
        <v>35</v>
      </c>
      <c r="R9" t="s">
        <v>32</v>
      </c>
      <c r="S9" s="2">
        <v>6706</v>
      </c>
      <c r="T9" s="3">
        <v>459</v>
      </c>
    </row>
    <row r="10" spans="1:20" x14ac:dyDescent="0.3">
      <c r="P10" t="s">
        <v>9</v>
      </c>
      <c r="Q10" t="s">
        <v>35</v>
      </c>
      <c r="R10" t="s">
        <v>4</v>
      </c>
      <c r="S10" s="2">
        <v>959</v>
      </c>
      <c r="T10" s="3">
        <v>147</v>
      </c>
    </row>
    <row r="11" spans="1:20" x14ac:dyDescent="0.3">
      <c r="P11" t="s">
        <v>41</v>
      </c>
      <c r="Q11" t="s">
        <v>36</v>
      </c>
      <c r="R11" t="s">
        <v>18</v>
      </c>
      <c r="S11" s="2">
        <v>9632</v>
      </c>
      <c r="T11" s="3">
        <v>288</v>
      </c>
    </row>
    <row r="12" spans="1:20" x14ac:dyDescent="0.3">
      <c r="P12" t="s">
        <v>6</v>
      </c>
      <c r="Q12" t="s">
        <v>39</v>
      </c>
      <c r="R12" t="s">
        <v>25</v>
      </c>
      <c r="S12" s="2">
        <v>2100</v>
      </c>
      <c r="T12" s="3">
        <v>414</v>
      </c>
    </row>
    <row r="13" spans="1:20" x14ac:dyDescent="0.3">
      <c r="P13" t="s">
        <v>40</v>
      </c>
      <c r="Q13" t="s">
        <v>35</v>
      </c>
      <c r="R13" t="s">
        <v>33</v>
      </c>
      <c r="S13" s="2">
        <v>8869</v>
      </c>
      <c r="T13" s="3">
        <v>432</v>
      </c>
    </row>
    <row r="14" spans="1:20" x14ac:dyDescent="0.3">
      <c r="P14" t="s">
        <v>6</v>
      </c>
      <c r="Q14" t="s">
        <v>38</v>
      </c>
      <c r="R14" t="s">
        <v>31</v>
      </c>
      <c r="S14" s="2">
        <v>2681</v>
      </c>
      <c r="T14" s="3">
        <v>54</v>
      </c>
    </row>
    <row r="15" spans="1:20" x14ac:dyDescent="0.3">
      <c r="P15" t="s">
        <v>8</v>
      </c>
      <c r="Q15" t="s">
        <v>35</v>
      </c>
      <c r="R15" t="s">
        <v>22</v>
      </c>
      <c r="S15" s="2">
        <v>5012</v>
      </c>
      <c r="T15" s="3">
        <v>210</v>
      </c>
    </row>
    <row r="16" spans="1:20" x14ac:dyDescent="0.3">
      <c r="P16" t="s">
        <v>7</v>
      </c>
      <c r="Q16" t="s">
        <v>38</v>
      </c>
      <c r="R16" t="s">
        <v>14</v>
      </c>
      <c r="S16" s="2">
        <v>1281</v>
      </c>
      <c r="T16" s="3">
        <v>75</v>
      </c>
    </row>
    <row r="17" spans="16:20" x14ac:dyDescent="0.3">
      <c r="P17" t="s">
        <v>5</v>
      </c>
      <c r="Q17" t="s">
        <v>37</v>
      </c>
      <c r="R17" t="s">
        <v>14</v>
      </c>
      <c r="S17" s="2">
        <v>4991</v>
      </c>
      <c r="T17" s="3">
        <v>12</v>
      </c>
    </row>
    <row r="18" spans="16:20" x14ac:dyDescent="0.3">
      <c r="P18" t="s">
        <v>2</v>
      </c>
      <c r="Q18" t="s">
        <v>39</v>
      </c>
      <c r="R18" t="s">
        <v>25</v>
      </c>
      <c r="S18" s="2">
        <v>1785</v>
      </c>
      <c r="T18" s="3">
        <v>462</v>
      </c>
    </row>
    <row r="19" spans="16:20" x14ac:dyDescent="0.3">
      <c r="P19" t="s">
        <v>3</v>
      </c>
      <c r="Q19" t="s">
        <v>37</v>
      </c>
      <c r="R19" t="s">
        <v>17</v>
      </c>
      <c r="S19" s="2">
        <v>3983</v>
      </c>
      <c r="T19" s="3">
        <v>144</v>
      </c>
    </row>
    <row r="20" spans="16:20" x14ac:dyDescent="0.3">
      <c r="P20" t="s">
        <v>9</v>
      </c>
      <c r="Q20" t="s">
        <v>38</v>
      </c>
      <c r="R20" t="s">
        <v>16</v>
      </c>
      <c r="S20" s="2">
        <v>2646</v>
      </c>
      <c r="T20" s="3">
        <v>120</v>
      </c>
    </row>
    <row r="21" spans="16:20" x14ac:dyDescent="0.3">
      <c r="P21" t="s">
        <v>2</v>
      </c>
      <c r="Q21" t="s">
        <v>34</v>
      </c>
      <c r="R21" t="s">
        <v>13</v>
      </c>
      <c r="S21" s="2">
        <v>252</v>
      </c>
      <c r="T21" s="3">
        <v>54</v>
      </c>
    </row>
    <row r="22" spans="16:20" x14ac:dyDescent="0.3">
      <c r="P22" t="s">
        <v>3</v>
      </c>
      <c r="Q22" t="s">
        <v>35</v>
      </c>
      <c r="R22" t="s">
        <v>25</v>
      </c>
      <c r="S22" s="2">
        <v>2464</v>
      </c>
      <c r="T22" s="3">
        <v>234</v>
      </c>
    </row>
    <row r="23" spans="16:20" x14ac:dyDescent="0.3">
      <c r="P23" t="s">
        <v>3</v>
      </c>
      <c r="Q23" t="s">
        <v>35</v>
      </c>
      <c r="R23" t="s">
        <v>29</v>
      </c>
      <c r="S23" s="2">
        <v>2114</v>
      </c>
      <c r="T23" s="3">
        <v>66</v>
      </c>
    </row>
    <row r="24" spans="16:20" x14ac:dyDescent="0.3">
      <c r="P24" t="s">
        <v>6</v>
      </c>
      <c r="Q24" t="s">
        <v>37</v>
      </c>
      <c r="R24" t="s">
        <v>31</v>
      </c>
      <c r="S24" s="2">
        <v>7693</v>
      </c>
      <c r="T24" s="3">
        <v>87</v>
      </c>
    </row>
    <row r="25" spans="16:20" x14ac:dyDescent="0.3">
      <c r="P25" t="s">
        <v>5</v>
      </c>
      <c r="Q25" t="s">
        <v>34</v>
      </c>
      <c r="R25" t="s">
        <v>20</v>
      </c>
      <c r="S25" s="2">
        <v>15610</v>
      </c>
      <c r="T25" s="3">
        <v>339</v>
      </c>
    </row>
    <row r="26" spans="16:20" x14ac:dyDescent="0.3">
      <c r="P26" t="s">
        <v>41</v>
      </c>
      <c r="Q26" t="s">
        <v>34</v>
      </c>
      <c r="R26" t="s">
        <v>22</v>
      </c>
      <c r="S26" s="2">
        <v>336</v>
      </c>
      <c r="T26" s="3">
        <v>144</v>
      </c>
    </row>
    <row r="27" spans="16:20" x14ac:dyDescent="0.3">
      <c r="P27" t="s">
        <v>2</v>
      </c>
      <c r="Q27" t="s">
        <v>39</v>
      </c>
      <c r="R27" t="s">
        <v>20</v>
      </c>
      <c r="S27" s="2">
        <v>9443</v>
      </c>
      <c r="T27" s="3">
        <v>162</v>
      </c>
    </row>
    <row r="28" spans="16:20" x14ac:dyDescent="0.3">
      <c r="P28" t="s">
        <v>9</v>
      </c>
      <c r="Q28" t="s">
        <v>34</v>
      </c>
      <c r="R28" t="s">
        <v>23</v>
      </c>
      <c r="S28" s="2">
        <v>8155</v>
      </c>
      <c r="T28" s="3">
        <v>90</v>
      </c>
    </row>
    <row r="29" spans="16:20" x14ac:dyDescent="0.3">
      <c r="P29" t="s">
        <v>8</v>
      </c>
      <c r="Q29" t="s">
        <v>38</v>
      </c>
      <c r="R29" t="s">
        <v>23</v>
      </c>
      <c r="S29" s="2">
        <v>1701</v>
      </c>
      <c r="T29" s="3">
        <v>234</v>
      </c>
    </row>
    <row r="30" spans="16:20" x14ac:dyDescent="0.3">
      <c r="P30" t="s">
        <v>10</v>
      </c>
      <c r="Q30" t="s">
        <v>38</v>
      </c>
      <c r="R30" t="s">
        <v>22</v>
      </c>
      <c r="S30" s="2">
        <v>2205</v>
      </c>
      <c r="T30" s="3">
        <v>141</v>
      </c>
    </row>
    <row r="31" spans="16:20" x14ac:dyDescent="0.3">
      <c r="P31" t="s">
        <v>8</v>
      </c>
      <c r="Q31" t="s">
        <v>37</v>
      </c>
      <c r="R31" t="s">
        <v>19</v>
      </c>
      <c r="S31" s="2">
        <v>1771</v>
      </c>
      <c r="T31" s="3">
        <v>204</v>
      </c>
    </row>
    <row r="32" spans="16:20" x14ac:dyDescent="0.3">
      <c r="P32" t="s">
        <v>41</v>
      </c>
      <c r="Q32" t="s">
        <v>35</v>
      </c>
      <c r="R32" t="s">
        <v>15</v>
      </c>
      <c r="S32" s="2">
        <v>2114</v>
      </c>
      <c r="T32" s="3">
        <v>186</v>
      </c>
    </row>
    <row r="33" spans="16:20" x14ac:dyDescent="0.3">
      <c r="P33" t="s">
        <v>41</v>
      </c>
      <c r="Q33" t="s">
        <v>36</v>
      </c>
      <c r="R33" t="s">
        <v>13</v>
      </c>
      <c r="S33" s="2">
        <v>10311</v>
      </c>
      <c r="T33" s="3">
        <v>231</v>
      </c>
    </row>
    <row r="34" spans="16:20" x14ac:dyDescent="0.3">
      <c r="P34" t="s">
        <v>3</v>
      </c>
      <c r="Q34" t="s">
        <v>39</v>
      </c>
      <c r="R34" t="s">
        <v>16</v>
      </c>
      <c r="S34" s="2">
        <v>21</v>
      </c>
      <c r="T34" s="3">
        <v>168</v>
      </c>
    </row>
    <row r="35" spans="16:20" x14ac:dyDescent="0.3">
      <c r="P35" t="s">
        <v>10</v>
      </c>
      <c r="Q35" t="s">
        <v>35</v>
      </c>
      <c r="R35" t="s">
        <v>20</v>
      </c>
      <c r="S35" s="2">
        <v>1974</v>
      </c>
      <c r="T35" s="3">
        <v>195</v>
      </c>
    </row>
    <row r="36" spans="16:20" x14ac:dyDescent="0.3">
      <c r="P36" t="s">
        <v>5</v>
      </c>
      <c r="Q36" t="s">
        <v>36</v>
      </c>
      <c r="R36" t="s">
        <v>23</v>
      </c>
      <c r="S36" s="2">
        <v>6314</v>
      </c>
      <c r="T36" s="3">
        <v>15</v>
      </c>
    </row>
    <row r="37" spans="16:20" x14ac:dyDescent="0.3">
      <c r="P37" t="s">
        <v>10</v>
      </c>
      <c r="Q37" t="s">
        <v>37</v>
      </c>
      <c r="R37" t="s">
        <v>23</v>
      </c>
      <c r="S37" s="2">
        <v>4683</v>
      </c>
      <c r="T37" s="3">
        <v>30</v>
      </c>
    </row>
    <row r="38" spans="16:20" x14ac:dyDescent="0.3">
      <c r="P38" t="s">
        <v>41</v>
      </c>
      <c r="Q38" t="s">
        <v>37</v>
      </c>
      <c r="R38" t="s">
        <v>24</v>
      </c>
      <c r="S38" s="2">
        <v>6398</v>
      </c>
      <c r="T38" s="3">
        <v>102</v>
      </c>
    </row>
    <row r="39" spans="16:20" x14ac:dyDescent="0.3">
      <c r="P39" t="s">
        <v>2</v>
      </c>
      <c r="Q39" t="s">
        <v>35</v>
      </c>
      <c r="R39" t="s">
        <v>19</v>
      </c>
      <c r="S39" s="2">
        <v>553</v>
      </c>
      <c r="T39" s="3">
        <v>15</v>
      </c>
    </row>
    <row r="40" spans="16:20" x14ac:dyDescent="0.3">
      <c r="P40" t="s">
        <v>8</v>
      </c>
      <c r="Q40" t="s">
        <v>39</v>
      </c>
      <c r="R40" t="s">
        <v>30</v>
      </c>
      <c r="S40" s="2">
        <v>7021</v>
      </c>
      <c r="T40" s="3">
        <v>183</v>
      </c>
    </row>
    <row r="41" spans="16:20" x14ac:dyDescent="0.3">
      <c r="P41" t="s">
        <v>40</v>
      </c>
      <c r="Q41" t="s">
        <v>39</v>
      </c>
      <c r="R41" t="s">
        <v>22</v>
      </c>
      <c r="S41" s="2">
        <v>5817</v>
      </c>
      <c r="T41" s="3">
        <v>12</v>
      </c>
    </row>
    <row r="42" spans="16:20" x14ac:dyDescent="0.3">
      <c r="P42" t="s">
        <v>41</v>
      </c>
      <c r="Q42" t="s">
        <v>39</v>
      </c>
      <c r="R42" t="s">
        <v>14</v>
      </c>
      <c r="S42" s="2">
        <v>3976</v>
      </c>
      <c r="T42" s="3">
        <v>72</v>
      </c>
    </row>
    <row r="43" spans="16:20" x14ac:dyDescent="0.3">
      <c r="P43" t="s">
        <v>6</v>
      </c>
      <c r="Q43" t="s">
        <v>38</v>
      </c>
      <c r="R43" t="s">
        <v>27</v>
      </c>
      <c r="S43" s="2">
        <v>1134</v>
      </c>
      <c r="T43" s="3">
        <v>282</v>
      </c>
    </row>
    <row r="44" spans="16:20" x14ac:dyDescent="0.3">
      <c r="P44" t="s">
        <v>2</v>
      </c>
      <c r="Q44" t="s">
        <v>39</v>
      </c>
      <c r="R44" t="s">
        <v>28</v>
      </c>
      <c r="S44" s="2">
        <v>6027</v>
      </c>
      <c r="T44" s="3">
        <v>144</v>
      </c>
    </row>
    <row r="45" spans="16:20" x14ac:dyDescent="0.3">
      <c r="P45" t="s">
        <v>6</v>
      </c>
      <c r="Q45" t="s">
        <v>37</v>
      </c>
      <c r="R45" t="s">
        <v>16</v>
      </c>
      <c r="S45" s="2">
        <v>1904</v>
      </c>
      <c r="T45" s="3">
        <v>405</v>
      </c>
    </row>
    <row r="46" spans="16:20" x14ac:dyDescent="0.3">
      <c r="P46" t="s">
        <v>7</v>
      </c>
      <c r="Q46" t="s">
        <v>34</v>
      </c>
      <c r="R46" t="s">
        <v>32</v>
      </c>
      <c r="S46" s="2">
        <v>3262</v>
      </c>
      <c r="T46" s="3">
        <v>75</v>
      </c>
    </row>
    <row r="47" spans="16:20" x14ac:dyDescent="0.3">
      <c r="P47" t="s">
        <v>40</v>
      </c>
      <c r="Q47" t="s">
        <v>34</v>
      </c>
      <c r="R47" t="s">
        <v>27</v>
      </c>
      <c r="S47" s="2">
        <v>2289</v>
      </c>
      <c r="T47" s="3">
        <v>135</v>
      </c>
    </row>
    <row r="48" spans="16:20" x14ac:dyDescent="0.3">
      <c r="P48" t="s">
        <v>5</v>
      </c>
      <c r="Q48" t="s">
        <v>34</v>
      </c>
      <c r="R48" t="s">
        <v>27</v>
      </c>
      <c r="S48" s="2">
        <v>6986</v>
      </c>
      <c r="T48" s="3">
        <v>21</v>
      </c>
    </row>
    <row r="49" spans="16:20" x14ac:dyDescent="0.3">
      <c r="P49" t="s">
        <v>2</v>
      </c>
      <c r="Q49" t="s">
        <v>38</v>
      </c>
      <c r="R49" t="s">
        <v>23</v>
      </c>
      <c r="S49" s="2">
        <v>4417</v>
      </c>
      <c r="T49" s="3">
        <v>153</v>
      </c>
    </row>
    <row r="50" spans="16:20" x14ac:dyDescent="0.3">
      <c r="P50" t="s">
        <v>6</v>
      </c>
      <c r="Q50" t="s">
        <v>34</v>
      </c>
      <c r="R50" t="s">
        <v>15</v>
      </c>
      <c r="S50" s="2">
        <v>1442</v>
      </c>
      <c r="T50" s="3">
        <v>15</v>
      </c>
    </row>
    <row r="51" spans="16:20" x14ac:dyDescent="0.3">
      <c r="P51" t="s">
        <v>3</v>
      </c>
      <c r="Q51" t="s">
        <v>35</v>
      </c>
      <c r="R51" t="s">
        <v>14</v>
      </c>
      <c r="S51" s="2">
        <v>2415</v>
      </c>
      <c r="T51" s="3">
        <v>255</v>
      </c>
    </row>
    <row r="52" spans="16:20" x14ac:dyDescent="0.3">
      <c r="P52" t="s">
        <v>2</v>
      </c>
      <c r="Q52" t="s">
        <v>37</v>
      </c>
      <c r="R52" t="s">
        <v>19</v>
      </c>
      <c r="S52" s="2">
        <v>238</v>
      </c>
      <c r="T52" s="3">
        <v>18</v>
      </c>
    </row>
    <row r="53" spans="16:20" x14ac:dyDescent="0.3">
      <c r="P53" t="s">
        <v>6</v>
      </c>
      <c r="Q53" t="s">
        <v>37</v>
      </c>
      <c r="R53" t="s">
        <v>23</v>
      </c>
      <c r="S53" s="2">
        <v>4949</v>
      </c>
      <c r="T53" s="3">
        <v>189</v>
      </c>
    </row>
    <row r="54" spans="16:20" x14ac:dyDescent="0.3">
      <c r="P54" t="s">
        <v>5</v>
      </c>
      <c r="Q54" t="s">
        <v>38</v>
      </c>
      <c r="R54" t="s">
        <v>32</v>
      </c>
      <c r="S54" s="2">
        <v>5075</v>
      </c>
      <c r="T54" s="3">
        <v>21</v>
      </c>
    </row>
    <row r="55" spans="16:20" x14ac:dyDescent="0.3">
      <c r="P55" t="s">
        <v>3</v>
      </c>
      <c r="Q55" t="s">
        <v>36</v>
      </c>
      <c r="R55" t="s">
        <v>16</v>
      </c>
      <c r="S55" s="2">
        <v>9198</v>
      </c>
      <c r="T55" s="3">
        <v>36</v>
      </c>
    </row>
    <row r="56" spans="16:20" x14ac:dyDescent="0.3">
      <c r="P56" t="s">
        <v>6</v>
      </c>
      <c r="Q56" t="s">
        <v>34</v>
      </c>
      <c r="R56" t="s">
        <v>29</v>
      </c>
      <c r="S56" s="2">
        <v>3339</v>
      </c>
      <c r="T56" s="3">
        <v>75</v>
      </c>
    </row>
    <row r="57" spans="16:20" x14ac:dyDescent="0.3">
      <c r="P57" t="s">
        <v>40</v>
      </c>
      <c r="Q57" t="s">
        <v>34</v>
      </c>
      <c r="R57" t="s">
        <v>17</v>
      </c>
      <c r="S57" s="2">
        <v>5019</v>
      </c>
      <c r="T57" s="3">
        <v>156</v>
      </c>
    </row>
    <row r="58" spans="16:20" x14ac:dyDescent="0.3">
      <c r="P58" t="s">
        <v>5</v>
      </c>
      <c r="Q58" t="s">
        <v>36</v>
      </c>
      <c r="R58" t="s">
        <v>16</v>
      </c>
      <c r="S58" s="2">
        <v>16184</v>
      </c>
      <c r="T58" s="3">
        <v>39</v>
      </c>
    </row>
    <row r="59" spans="16:20" x14ac:dyDescent="0.3">
      <c r="P59" t="s">
        <v>6</v>
      </c>
      <c r="Q59" t="s">
        <v>36</v>
      </c>
      <c r="R59" t="s">
        <v>21</v>
      </c>
      <c r="S59" s="2">
        <v>497</v>
      </c>
      <c r="T59" s="3">
        <v>63</v>
      </c>
    </row>
    <row r="60" spans="16:20" x14ac:dyDescent="0.3">
      <c r="P60" t="s">
        <v>2</v>
      </c>
      <c r="Q60" t="s">
        <v>36</v>
      </c>
      <c r="R60" t="s">
        <v>29</v>
      </c>
      <c r="S60" s="2">
        <v>8211</v>
      </c>
      <c r="T60" s="3">
        <v>75</v>
      </c>
    </row>
    <row r="61" spans="16:20" x14ac:dyDescent="0.3">
      <c r="P61" t="s">
        <v>2</v>
      </c>
      <c r="Q61" t="s">
        <v>38</v>
      </c>
      <c r="R61" t="s">
        <v>28</v>
      </c>
      <c r="S61" s="2">
        <v>6580</v>
      </c>
      <c r="T61" s="3">
        <v>183</v>
      </c>
    </row>
    <row r="62" spans="16:20" x14ac:dyDescent="0.3">
      <c r="P62" t="s">
        <v>41</v>
      </c>
      <c r="Q62" t="s">
        <v>35</v>
      </c>
      <c r="R62" t="s">
        <v>13</v>
      </c>
      <c r="S62" s="2">
        <v>4760</v>
      </c>
      <c r="T62" s="3">
        <v>69</v>
      </c>
    </row>
    <row r="63" spans="16:20" x14ac:dyDescent="0.3">
      <c r="P63" t="s">
        <v>40</v>
      </c>
      <c r="Q63" t="s">
        <v>36</v>
      </c>
      <c r="R63" t="s">
        <v>25</v>
      </c>
      <c r="S63" s="2">
        <v>5439</v>
      </c>
      <c r="T63" s="3">
        <v>30</v>
      </c>
    </row>
    <row r="64" spans="16:20" x14ac:dyDescent="0.3">
      <c r="P64" t="s">
        <v>41</v>
      </c>
      <c r="Q64" t="s">
        <v>34</v>
      </c>
      <c r="R64" t="s">
        <v>17</v>
      </c>
      <c r="S64" s="2">
        <v>1463</v>
      </c>
      <c r="T64" s="3">
        <v>39</v>
      </c>
    </row>
    <row r="65" spans="16:20" x14ac:dyDescent="0.3">
      <c r="P65" t="s">
        <v>3</v>
      </c>
      <c r="Q65" t="s">
        <v>34</v>
      </c>
      <c r="R65" t="s">
        <v>32</v>
      </c>
      <c r="S65" s="2">
        <v>7777</v>
      </c>
      <c r="T65" s="3">
        <v>504</v>
      </c>
    </row>
    <row r="66" spans="16:20" x14ac:dyDescent="0.3">
      <c r="P66" t="s">
        <v>9</v>
      </c>
      <c r="Q66" t="s">
        <v>37</v>
      </c>
      <c r="R66" t="s">
        <v>29</v>
      </c>
      <c r="S66" s="2">
        <v>1085</v>
      </c>
      <c r="T66" s="3">
        <v>273</v>
      </c>
    </row>
    <row r="67" spans="16:20" x14ac:dyDescent="0.3">
      <c r="P67" t="s">
        <v>5</v>
      </c>
      <c r="Q67" t="s">
        <v>37</v>
      </c>
      <c r="R67" t="s">
        <v>31</v>
      </c>
      <c r="S67" s="2">
        <v>182</v>
      </c>
      <c r="T67" s="3">
        <v>48</v>
      </c>
    </row>
    <row r="68" spans="16:20" x14ac:dyDescent="0.3">
      <c r="P68" t="s">
        <v>6</v>
      </c>
      <c r="Q68" t="s">
        <v>34</v>
      </c>
      <c r="R68" t="s">
        <v>27</v>
      </c>
      <c r="S68" s="2">
        <v>4242</v>
      </c>
      <c r="T68" s="3">
        <v>207</v>
      </c>
    </row>
    <row r="69" spans="16:20" x14ac:dyDescent="0.3">
      <c r="P69" t="s">
        <v>6</v>
      </c>
      <c r="Q69" t="s">
        <v>36</v>
      </c>
      <c r="R69" t="s">
        <v>32</v>
      </c>
      <c r="S69" s="2">
        <v>6118</v>
      </c>
      <c r="T69" s="3">
        <v>9</v>
      </c>
    </row>
    <row r="70" spans="16:20" x14ac:dyDescent="0.3">
      <c r="P70" t="s">
        <v>10</v>
      </c>
      <c r="Q70" t="s">
        <v>36</v>
      </c>
      <c r="R70" t="s">
        <v>23</v>
      </c>
      <c r="S70" s="2">
        <v>2317</v>
      </c>
      <c r="T70" s="3">
        <v>261</v>
      </c>
    </row>
    <row r="71" spans="16:20" x14ac:dyDescent="0.3">
      <c r="P71" t="s">
        <v>6</v>
      </c>
      <c r="Q71" t="s">
        <v>38</v>
      </c>
      <c r="R71" t="s">
        <v>16</v>
      </c>
      <c r="S71" s="2">
        <v>938</v>
      </c>
      <c r="T71" s="3">
        <v>6</v>
      </c>
    </row>
    <row r="72" spans="16:20" x14ac:dyDescent="0.3">
      <c r="P72" t="s">
        <v>8</v>
      </c>
      <c r="Q72" t="s">
        <v>37</v>
      </c>
      <c r="R72" t="s">
        <v>15</v>
      </c>
      <c r="S72" s="2">
        <v>9709</v>
      </c>
      <c r="T72" s="3">
        <v>30</v>
      </c>
    </row>
    <row r="73" spans="16:20" x14ac:dyDescent="0.3">
      <c r="P73" t="s">
        <v>7</v>
      </c>
      <c r="Q73" t="s">
        <v>34</v>
      </c>
      <c r="R73" t="s">
        <v>20</v>
      </c>
      <c r="S73" s="2">
        <v>2205</v>
      </c>
      <c r="T73" s="3">
        <v>138</v>
      </c>
    </row>
    <row r="74" spans="16:20" x14ac:dyDescent="0.3">
      <c r="P74" t="s">
        <v>7</v>
      </c>
      <c r="Q74" t="s">
        <v>37</v>
      </c>
      <c r="R74" t="s">
        <v>17</v>
      </c>
      <c r="S74" s="2">
        <v>4487</v>
      </c>
      <c r="T74" s="3">
        <v>111</v>
      </c>
    </row>
    <row r="75" spans="16:20" x14ac:dyDescent="0.3">
      <c r="P75" t="s">
        <v>5</v>
      </c>
      <c r="Q75" t="s">
        <v>35</v>
      </c>
      <c r="R75" t="s">
        <v>18</v>
      </c>
      <c r="S75" s="2">
        <v>2415</v>
      </c>
      <c r="T75" s="3">
        <v>15</v>
      </c>
    </row>
    <row r="76" spans="16:20" x14ac:dyDescent="0.3">
      <c r="P76" t="s">
        <v>40</v>
      </c>
      <c r="Q76" t="s">
        <v>34</v>
      </c>
      <c r="R76" t="s">
        <v>19</v>
      </c>
      <c r="S76" s="2">
        <v>4018</v>
      </c>
      <c r="T76" s="3">
        <v>162</v>
      </c>
    </row>
    <row r="77" spans="16:20" x14ac:dyDescent="0.3">
      <c r="P77" t="s">
        <v>5</v>
      </c>
      <c r="Q77" t="s">
        <v>34</v>
      </c>
      <c r="R77" t="s">
        <v>19</v>
      </c>
      <c r="S77" s="2">
        <v>861</v>
      </c>
      <c r="T77" s="3">
        <v>195</v>
      </c>
    </row>
    <row r="78" spans="16:20" x14ac:dyDescent="0.3">
      <c r="P78" t="s">
        <v>10</v>
      </c>
      <c r="Q78" t="s">
        <v>38</v>
      </c>
      <c r="R78" t="s">
        <v>14</v>
      </c>
      <c r="S78" s="2">
        <v>5586</v>
      </c>
      <c r="T78" s="3">
        <v>525</v>
      </c>
    </row>
    <row r="79" spans="16:20" x14ac:dyDescent="0.3">
      <c r="P79" t="s">
        <v>7</v>
      </c>
      <c r="Q79" t="s">
        <v>34</v>
      </c>
      <c r="R79" t="s">
        <v>33</v>
      </c>
      <c r="S79" s="2">
        <v>2226</v>
      </c>
      <c r="T79" s="3">
        <v>48</v>
      </c>
    </row>
    <row r="80" spans="16:20" x14ac:dyDescent="0.3">
      <c r="P80" t="s">
        <v>9</v>
      </c>
      <c r="Q80" t="s">
        <v>34</v>
      </c>
      <c r="R80" t="s">
        <v>28</v>
      </c>
      <c r="S80" s="2">
        <v>14329</v>
      </c>
      <c r="T80" s="3">
        <v>150</v>
      </c>
    </row>
    <row r="81" spans="16:20" x14ac:dyDescent="0.3">
      <c r="P81" t="s">
        <v>9</v>
      </c>
      <c r="Q81" t="s">
        <v>34</v>
      </c>
      <c r="R81" t="s">
        <v>20</v>
      </c>
      <c r="S81" s="2">
        <v>8463</v>
      </c>
      <c r="T81" s="3">
        <v>492</v>
      </c>
    </row>
    <row r="82" spans="16:20" x14ac:dyDescent="0.3">
      <c r="P82" t="s">
        <v>5</v>
      </c>
      <c r="Q82" t="s">
        <v>34</v>
      </c>
      <c r="R82" t="s">
        <v>29</v>
      </c>
      <c r="S82" s="2">
        <v>2891</v>
      </c>
      <c r="T82" s="3">
        <v>102</v>
      </c>
    </row>
    <row r="83" spans="16:20" x14ac:dyDescent="0.3">
      <c r="P83" t="s">
        <v>3</v>
      </c>
      <c r="Q83" t="s">
        <v>36</v>
      </c>
      <c r="R83" t="s">
        <v>23</v>
      </c>
      <c r="S83" s="2">
        <v>3773</v>
      </c>
      <c r="T83" s="3">
        <v>165</v>
      </c>
    </row>
    <row r="84" spans="16:20" x14ac:dyDescent="0.3">
      <c r="P84" t="s">
        <v>41</v>
      </c>
      <c r="Q84" t="s">
        <v>36</v>
      </c>
      <c r="R84" t="s">
        <v>28</v>
      </c>
      <c r="S84" s="2">
        <v>854</v>
      </c>
      <c r="T84" s="3">
        <v>309</v>
      </c>
    </row>
    <row r="85" spans="16:20" x14ac:dyDescent="0.3">
      <c r="P85" t="s">
        <v>6</v>
      </c>
      <c r="Q85" t="s">
        <v>36</v>
      </c>
      <c r="R85" t="s">
        <v>17</v>
      </c>
      <c r="S85" s="2">
        <v>4970</v>
      </c>
      <c r="T85" s="3">
        <v>156</v>
      </c>
    </row>
    <row r="86" spans="16:20" x14ac:dyDescent="0.3">
      <c r="P86" t="s">
        <v>9</v>
      </c>
      <c r="Q86" t="s">
        <v>35</v>
      </c>
      <c r="R86" t="s">
        <v>26</v>
      </c>
      <c r="S86" s="2">
        <v>98</v>
      </c>
      <c r="T86" s="3">
        <v>159</v>
      </c>
    </row>
    <row r="87" spans="16:20" x14ac:dyDescent="0.3">
      <c r="P87" t="s">
        <v>5</v>
      </c>
      <c r="Q87" t="s">
        <v>35</v>
      </c>
      <c r="R87" t="s">
        <v>15</v>
      </c>
      <c r="S87" s="2">
        <v>13391</v>
      </c>
      <c r="T87" s="3">
        <v>201</v>
      </c>
    </row>
    <row r="88" spans="16:20" x14ac:dyDescent="0.3">
      <c r="P88" t="s">
        <v>8</v>
      </c>
      <c r="Q88" t="s">
        <v>39</v>
      </c>
      <c r="R88" t="s">
        <v>31</v>
      </c>
      <c r="S88" s="2">
        <v>8890</v>
      </c>
      <c r="T88" s="3">
        <v>210</v>
      </c>
    </row>
    <row r="89" spans="16:20" x14ac:dyDescent="0.3">
      <c r="P89" t="s">
        <v>2</v>
      </c>
      <c r="Q89" t="s">
        <v>38</v>
      </c>
      <c r="R89" t="s">
        <v>13</v>
      </c>
      <c r="S89" s="2">
        <v>56</v>
      </c>
      <c r="T89" s="3">
        <v>51</v>
      </c>
    </row>
    <row r="90" spans="16:20" x14ac:dyDescent="0.3">
      <c r="P90" t="s">
        <v>3</v>
      </c>
      <c r="Q90" t="s">
        <v>36</v>
      </c>
      <c r="R90" t="s">
        <v>25</v>
      </c>
      <c r="S90" s="2">
        <v>3339</v>
      </c>
      <c r="T90" s="3">
        <v>39</v>
      </c>
    </row>
    <row r="91" spans="16:20" x14ac:dyDescent="0.3">
      <c r="P91" t="s">
        <v>10</v>
      </c>
      <c r="Q91" t="s">
        <v>35</v>
      </c>
      <c r="R91" t="s">
        <v>18</v>
      </c>
      <c r="S91" s="2">
        <v>3808</v>
      </c>
      <c r="T91" s="3">
        <v>279</v>
      </c>
    </row>
    <row r="92" spans="16:20" x14ac:dyDescent="0.3">
      <c r="P92" t="s">
        <v>10</v>
      </c>
      <c r="Q92" t="s">
        <v>38</v>
      </c>
      <c r="R92" t="s">
        <v>13</v>
      </c>
      <c r="S92" s="2">
        <v>63</v>
      </c>
      <c r="T92" s="3">
        <v>123</v>
      </c>
    </row>
    <row r="93" spans="16:20" x14ac:dyDescent="0.3">
      <c r="P93" t="s">
        <v>2</v>
      </c>
      <c r="Q93" t="s">
        <v>39</v>
      </c>
      <c r="R93" t="s">
        <v>27</v>
      </c>
      <c r="S93" s="2">
        <v>7812</v>
      </c>
      <c r="T93" s="3">
        <v>81</v>
      </c>
    </row>
    <row r="94" spans="16:20" x14ac:dyDescent="0.3">
      <c r="P94" t="s">
        <v>40</v>
      </c>
      <c r="Q94" t="s">
        <v>37</v>
      </c>
      <c r="R94" t="s">
        <v>19</v>
      </c>
      <c r="S94" s="2">
        <v>7693</v>
      </c>
      <c r="T94" s="3">
        <v>21</v>
      </c>
    </row>
    <row r="95" spans="16:20" x14ac:dyDescent="0.3">
      <c r="P95" t="s">
        <v>3</v>
      </c>
      <c r="Q95" t="s">
        <v>36</v>
      </c>
      <c r="R95" t="s">
        <v>28</v>
      </c>
      <c r="S95" s="2">
        <v>973</v>
      </c>
      <c r="T95" s="3">
        <v>162</v>
      </c>
    </row>
    <row r="96" spans="16:20" x14ac:dyDescent="0.3">
      <c r="P96" t="s">
        <v>10</v>
      </c>
      <c r="Q96" t="s">
        <v>35</v>
      </c>
      <c r="R96" t="s">
        <v>21</v>
      </c>
      <c r="S96" s="2">
        <v>567</v>
      </c>
      <c r="T96" s="3">
        <v>228</v>
      </c>
    </row>
    <row r="97" spans="16:20" x14ac:dyDescent="0.3">
      <c r="P97" t="s">
        <v>10</v>
      </c>
      <c r="Q97" t="s">
        <v>36</v>
      </c>
      <c r="R97" t="s">
        <v>29</v>
      </c>
      <c r="S97" s="2">
        <v>2471</v>
      </c>
      <c r="T97" s="3">
        <v>342</v>
      </c>
    </row>
    <row r="98" spans="16:20" x14ac:dyDescent="0.3">
      <c r="P98" t="s">
        <v>5</v>
      </c>
      <c r="Q98" t="s">
        <v>38</v>
      </c>
      <c r="R98" t="s">
        <v>13</v>
      </c>
      <c r="S98" s="2">
        <v>7189</v>
      </c>
      <c r="T98" s="3">
        <v>54</v>
      </c>
    </row>
    <row r="99" spans="16:20" x14ac:dyDescent="0.3">
      <c r="P99" t="s">
        <v>41</v>
      </c>
      <c r="Q99" t="s">
        <v>35</v>
      </c>
      <c r="R99" t="s">
        <v>28</v>
      </c>
      <c r="S99" s="2">
        <v>7455</v>
      </c>
      <c r="T99" s="3">
        <v>216</v>
      </c>
    </row>
    <row r="100" spans="16:20" x14ac:dyDescent="0.3">
      <c r="P100" t="s">
        <v>3</v>
      </c>
      <c r="Q100" t="s">
        <v>34</v>
      </c>
      <c r="R100" t="s">
        <v>26</v>
      </c>
      <c r="S100" s="2">
        <v>3108</v>
      </c>
      <c r="T100" s="3">
        <v>54</v>
      </c>
    </row>
    <row r="101" spans="16:20" x14ac:dyDescent="0.3">
      <c r="P101" t="s">
        <v>6</v>
      </c>
      <c r="Q101" t="s">
        <v>38</v>
      </c>
      <c r="R101" t="s">
        <v>25</v>
      </c>
      <c r="S101" s="2">
        <v>469</v>
      </c>
      <c r="T101" s="3">
        <v>75</v>
      </c>
    </row>
    <row r="102" spans="16:20" x14ac:dyDescent="0.3">
      <c r="P102" t="s">
        <v>9</v>
      </c>
      <c r="Q102" t="s">
        <v>37</v>
      </c>
      <c r="R102" t="s">
        <v>23</v>
      </c>
      <c r="S102" s="2">
        <v>2737</v>
      </c>
      <c r="T102" s="3">
        <v>93</v>
      </c>
    </row>
    <row r="103" spans="16:20" x14ac:dyDescent="0.3">
      <c r="P103" t="s">
        <v>9</v>
      </c>
      <c r="Q103" t="s">
        <v>37</v>
      </c>
      <c r="R103" t="s">
        <v>25</v>
      </c>
      <c r="S103" s="2">
        <v>4305</v>
      </c>
      <c r="T103" s="3">
        <v>156</v>
      </c>
    </row>
    <row r="104" spans="16:20" x14ac:dyDescent="0.3">
      <c r="P104" t="s">
        <v>9</v>
      </c>
      <c r="Q104" t="s">
        <v>38</v>
      </c>
      <c r="R104" t="s">
        <v>17</v>
      </c>
      <c r="S104" s="2">
        <v>2408</v>
      </c>
      <c r="T104" s="3">
        <v>9</v>
      </c>
    </row>
    <row r="105" spans="16:20" x14ac:dyDescent="0.3">
      <c r="P105" t="s">
        <v>3</v>
      </c>
      <c r="Q105" t="s">
        <v>36</v>
      </c>
      <c r="R105" t="s">
        <v>19</v>
      </c>
      <c r="S105" s="2">
        <v>1281</v>
      </c>
      <c r="T105" s="3">
        <v>18</v>
      </c>
    </row>
    <row r="106" spans="16:20" x14ac:dyDescent="0.3">
      <c r="P106" t="s">
        <v>40</v>
      </c>
      <c r="Q106" t="s">
        <v>35</v>
      </c>
      <c r="R106" t="s">
        <v>32</v>
      </c>
      <c r="S106" s="2">
        <v>12348</v>
      </c>
      <c r="T106" s="3">
        <v>234</v>
      </c>
    </row>
    <row r="107" spans="16:20" x14ac:dyDescent="0.3">
      <c r="P107" t="s">
        <v>3</v>
      </c>
      <c r="Q107" t="s">
        <v>34</v>
      </c>
      <c r="R107" t="s">
        <v>28</v>
      </c>
      <c r="S107" s="2">
        <v>3689</v>
      </c>
      <c r="T107" s="3">
        <v>312</v>
      </c>
    </row>
    <row r="108" spans="16:20" x14ac:dyDescent="0.3">
      <c r="P108" t="s">
        <v>7</v>
      </c>
      <c r="Q108" t="s">
        <v>36</v>
      </c>
      <c r="R108" t="s">
        <v>19</v>
      </c>
      <c r="S108" s="2">
        <v>2870</v>
      </c>
      <c r="T108" s="3">
        <v>300</v>
      </c>
    </row>
    <row r="109" spans="16:20" x14ac:dyDescent="0.3">
      <c r="P109" t="s">
        <v>2</v>
      </c>
      <c r="Q109" t="s">
        <v>36</v>
      </c>
      <c r="R109" t="s">
        <v>27</v>
      </c>
      <c r="S109" s="2">
        <v>798</v>
      </c>
      <c r="T109" s="3">
        <v>519</v>
      </c>
    </row>
    <row r="110" spans="16:20" x14ac:dyDescent="0.3">
      <c r="P110" t="s">
        <v>41</v>
      </c>
      <c r="Q110" t="s">
        <v>37</v>
      </c>
      <c r="R110" t="s">
        <v>21</v>
      </c>
      <c r="S110" s="2">
        <v>2933</v>
      </c>
      <c r="T110" s="3">
        <v>9</v>
      </c>
    </row>
    <row r="111" spans="16:20" x14ac:dyDescent="0.3">
      <c r="P111" t="s">
        <v>5</v>
      </c>
      <c r="Q111" t="s">
        <v>35</v>
      </c>
      <c r="R111" t="s">
        <v>4</v>
      </c>
      <c r="S111" s="2">
        <v>2744</v>
      </c>
      <c r="T111" s="3">
        <v>9</v>
      </c>
    </row>
    <row r="112" spans="16:20" x14ac:dyDescent="0.3">
      <c r="P112" t="s">
        <v>40</v>
      </c>
      <c r="Q112" t="s">
        <v>36</v>
      </c>
      <c r="R112" t="s">
        <v>33</v>
      </c>
      <c r="S112" s="2">
        <v>9772</v>
      </c>
      <c r="T112" s="3">
        <v>90</v>
      </c>
    </row>
    <row r="113" spans="16:20" x14ac:dyDescent="0.3">
      <c r="P113" t="s">
        <v>7</v>
      </c>
      <c r="Q113" t="s">
        <v>34</v>
      </c>
      <c r="R113" t="s">
        <v>25</v>
      </c>
      <c r="S113" s="2">
        <v>1568</v>
      </c>
      <c r="T113" s="3">
        <v>96</v>
      </c>
    </row>
    <row r="114" spans="16:20" x14ac:dyDescent="0.3">
      <c r="P114" t="s">
        <v>2</v>
      </c>
      <c r="Q114" t="s">
        <v>36</v>
      </c>
      <c r="R114" t="s">
        <v>16</v>
      </c>
      <c r="S114" s="2">
        <v>11417</v>
      </c>
      <c r="T114" s="3">
        <v>21</v>
      </c>
    </row>
    <row r="115" spans="16:20" x14ac:dyDescent="0.3">
      <c r="P115" t="s">
        <v>40</v>
      </c>
      <c r="Q115" t="s">
        <v>34</v>
      </c>
      <c r="R115" t="s">
        <v>26</v>
      </c>
      <c r="S115" s="2">
        <v>6748</v>
      </c>
      <c r="T115" s="3">
        <v>48</v>
      </c>
    </row>
    <row r="116" spans="16:20" x14ac:dyDescent="0.3">
      <c r="P116" t="s">
        <v>10</v>
      </c>
      <c r="Q116" t="s">
        <v>36</v>
      </c>
      <c r="R116" t="s">
        <v>27</v>
      </c>
      <c r="S116" s="2">
        <v>1407</v>
      </c>
      <c r="T116" s="3">
        <v>72</v>
      </c>
    </row>
    <row r="117" spans="16:20" x14ac:dyDescent="0.3">
      <c r="P117" t="s">
        <v>8</v>
      </c>
      <c r="Q117" t="s">
        <v>35</v>
      </c>
      <c r="R117" t="s">
        <v>29</v>
      </c>
      <c r="S117" s="2">
        <v>2023</v>
      </c>
      <c r="T117" s="3">
        <v>168</v>
      </c>
    </row>
    <row r="118" spans="16:20" x14ac:dyDescent="0.3">
      <c r="P118" t="s">
        <v>5</v>
      </c>
      <c r="Q118" t="s">
        <v>39</v>
      </c>
      <c r="R118" t="s">
        <v>26</v>
      </c>
      <c r="S118" s="2">
        <v>5236</v>
      </c>
      <c r="T118" s="3">
        <v>51</v>
      </c>
    </row>
    <row r="119" spans="16:20" x14ac:dyDescent="0.3">
      <c r="P119" t="s">
        <v>41</v>
      </c>
      <c r="Q119" t="s">
        <v>36</v>
      </c>
      <c r="R119" t="s">
        <v>19</v>
      </c>
      <c r="S119" s="2">
        <v>1925</v>
      </c>
      <c r="T119" s="3">
        <v>192</v>
      </c>
    </row>
    <row r="120" spans="16:20" x14ac:dyDescent="0.3">
      <c r="P120" t="s">
        <v>7</v>
      </c>
      <c r="Q120" t="s">
        <v>37</v>
      </c>
      <c r="R120" t="s">
        <v>14</v>
      </c>
      <c r="S120" s="2">
        <v>6608</v>
      </c>
      <c r="T120" s="3">
        <v>225</v>
      </c>
    </row>
    <row r="121" spans="16:20" x14ac:dyDescent="0.3">
      <c r="P121" t="s">
        <v>6</v>
      </c>
      <c r="Q121" t="s">
        <v>34</v>
      </c>
      <c r="R121" t="s">
        <v>26</v>
      </c>
      <c r="S121" s="2">
        <v>8008</v>
      </c>
      <c r="T121" s="3">
        <v>456</v>
      </c>
    </row>
    <row r="122" spans="16:20" x14ac:dyDescent="0.3">
      <c r="P122" t="s">
        <v>10</v>
      </c>
      <c r="Q122" t="s">
        <v>34</v>
      </c>
      <c r="R122" t="s">
        <v>25</v>
      </c>
      <c r="S122" s="2">
        <v>1428</v>
      </c>
      <c r="T122" s="3">
        <v>93</v>
      </c>
    </row>
    <row r="123" spans="16:20" x14ac:dyDescent="0.3">
      <c r="P123" t="s">
        <v>6</v>
      </c>
      <c r="Q123" t="s">
        <v>34</v>
      </c>
      <c r="R123" t="s">
        <v>4</v>
      </c>
      <c r="S123" s="2">
        <v>525</v>
      </c>
      <c r="T123" s="3">
        <v>48</v>
      </c>
    </row>
    <row r="124" spans="16:20" x14ac:dyDescent="0.3">
      <c r="P124" t="s">
        <v>6</v>
      </c>
      <c r="Q124" t="s">
        <v>37</v>
      </c>
      <c r="R124" t="s">
        <v>18</v>
      </c>
      <c r="S124" s="2">
        <v>1505</v>
      </c>
      <c r="T124" s="3">
        <v>102</v>
      </c>
    </row>
    <row r="125" spans="16:20" x14ac:dyDescent="0.3">
      <c r="P125" t="s">
        <v>7</v>
      </c>
      <c r="Q125" t="s">
        <v>35</v>
      </c>
      <c r="R125" t="s">
        <v>30</v>
      </c>
      <c r="S125" s="2">
        <v>6755</v>
      </c>
      <c r="T125" s="3">
        <v>252</v>
      </c>
    </row>
    <row r="126" spans="16:20" x14ac:dyDescent="0.3">
      <c r="P126" t="s">
        <v>2</v>
      </c>
      <c r="Q126" t="s">
        <v>37</v>
      </c>
      <c r="R126" t="s">
        <v>18</v>
      </c>
      <c r="S126" s="2">
        <v>11571</v>
      </c>
      <c r="T126" s="3">
        <v>138</v>
      </c>
    </row>
    <row r="127" spans="16:20" x14ac:dyDescent="0.3">
      <c r="P127" t="s">
        <v>40</v>
      </c>
      <c r="Q127" t="s">
        <v>38</v>
      </c>
      <c r="R127" t="s">
        <v>25</v>
      </c>
      <c r="S127" s="2">
        <v>2541</v>
      </c>
      <c r="T127" s="3">
        <v>90</v>
      </c>
    </row>
    <row r="128" spans="16:20" x14ac:dyDescent="0.3">
      <c r="P128" t="s">
        <v>41</v>
      </c>
      <c r="Q128" t="s">
        <v>37</v>
      </c>
      <c r="R128" t="s">
        <v>30</v>
      </c>
      <c r="S128" s="2">
        <v>1526</v>
      </c>
      <c r="T128" s="3">
        <v>240</v>
      </c>
    </row>
    <row r="129" spans="16:20" x14ac:dyDescent="0.3">
      <c r="P129" t="s">
        <v>40</v>
      </c>
      <c r="Q129" t="s">
        <v>38</v>
      </c>
      <c r="R129" t="s">
        <v>4</v>
      </c>
      <c r="S129" s="2">
        <v>6125</v>
      </c>
      <c r="T129" s="3">
        <v>102</v>
      </c>
    </row>
    <row r="130" spans="16:20" x14ac:dyDescent="0.3">
      <c r="P130" t="s">
        <v>41</v>
      </c>
      <c r="Q130" t="s">
        <v>35</v>
      </c>
      <c r="R130" t="s">
        <v>27</v>
      </c>
      <c r="S130" s="2">
        <v>847</v>
      </c>
      <c r="T130" s="3">
        <v>129</v>
      </c>
    </row>
    <row r="131" spans="16:20" x14ac:dyDescent="0.3">
      <c r="P131" t="s">
        <v>8</v>
      </c>
      <c r="Q131" t="s">
        <v>35</v>
      </c>
      <c r="R131" t="s">
        <v>27</v>
      </c>
      <c r="S131" s="2">
        <v>4753</v>
      </c>
      <c r="T131" s="3">
        <v>300</v>
      </c>
    </row>
    <row r="132" spans="16:20" x14ac:dyDescent="0.3">
      <c r="P132" t="s">
        <v>6</v>
      </c>
      <c r="Q132" t="s">
        <v>38</v>
      </c>
      <c r="R132" t="s">
        <v>33</v>
      </c>
      <c r="S132" s="2">
        <v>959</v>
      </c>
      <c r="T132" s="3">
        <v>135</v>
      </c>
    </row>
    <row r="133" spans="16:20" x14ac:dyDescent="0.3">
      <c r="P133" t="s">
        <v>7</v>
      </c>
      <c r="Q133" t="s">
        <v>35</v>
      </c>
      <c r="R133" t="s">
        <v>24</v>
      </c>
      <c r="S133" s="2">
        <v>2793</v>
      </c>
      <c r="T133" s="3">
        <v>114</v>
      </c>
    </row>
    <row r="134" spans="16:20" x14ac:dyDescent="0.3">
      <c r="P134" t="s">
        <v>7</v>
      </c>
      <c r="Q134" t="s">
        <v>35</v>
      </c>
      <c r="R134" t="s">
        <v>14</v>
      </c>
      <c r="S134" s="2">
        <v>4606</v>
      </c>
      <c r="T134" s="3">
        <v>63</v>
      </c>
    </row>
    <row r="135" spans="16:20" x14ac:dyDescent="0.3">
      <c r="P135" t="s">
        <v>7</v>
      </c>
      <c r="Q135" t="s">
        <v>36</v>
      </c>
      <c r="R135" t="s">
        <v>29</v>
      </c>
      <c r="S135" s="2">
        <v>5551</v>
      </c>
      <c r="T135" s="3">
        <v>252</v>
      </c>
    </row>
    <row r="136" spans="16:20" x14ac:dyDescent="0.3">
      <c r="P136" t="s">
        <v>10</v>
      </c>
      <c r="Q136" t="s">
        <v>36</v>
      </c>
      <c r="R136" t="s">
        <v>32</v>
      </c>
      <c r="S136" s="2">
        <v>6657</v>
      </c>
      <c r="T136" s="3">
        <v>303</v>
      </c>
    </row>
    <row r="137" spans="16:20" x14ac:dyDescent="0.3">
      <c r="P137" t="s">
        <v>7</v>
      </c>
      <c r="Q137" t="s">
        <v>39</v>
      </c>
      <c r="R137" t="s">
        <v>17</v>
      </c>
      <c r="S137" s="2">
        <v>4438</v>
      </c>
      <c r="T137" s="3">
        <v>246</v>
      </c>
    </row>
    <row r="138" spans="16:20" x14ac:dyDescent="0.3">
      <c r="P138" t="s">
        <v>8</v>
      </c>
      <c r="Q138" t="s">
        <v>38</v>
      </c>
      <c r="R138" t="s">
        <v>22</v>
      </c>
      <c r="S138" s="2">
        <v>168</v>
      </c>
      <c r="T138" s="3">
        <v>84</v>
      </c>
    </row>
    <row r="139" spans="16:20" x14ac:dyDescent="0.3">
      <c r="P139" t="s">
        <v>7</v>
      </c>
      <c r="Q139" t="s">
        <v>34</v>
      </c>
      <c r="R139" t="s">
        <v>17</v>
      </c>
      <c r="S139" s="2">
        <v>7777</v>
      </c>
      <c r="T139" s="3">
        <v>39</v>
      </c>
    </row>
    <row r="140" spans="16:20" x14ac:dyDescent="0.3">
      <c r="P140" t="s">
        <v>5</v>
      </c>
      <c r="Q140" t="s">
        <v>36</v>
      </c>
      <c r="R140" t="s">
        <v>17</v>
      </c>
      <c r="S140" s="2">
        <v>3339</v>
      </c>
      <c r="T140" s="3">
        <v>348</v>
      </c>
    </row>
    <row r="141" spans="16:20" x14ac:dyDescent="0.3">
      <c r="P141" t="s">
        <v>7</v>
      </c>
      <c r="Q141" t="s">
        <v>37</v>
      </c>
      <c r="R141" t="s">
        <v>33</v>
      </c>
      <c r="S141" s="2">
        <v>6391</v>
      </c>
      <c r="T141" s="3">
        <v>48</v>
      </c>
    </row>
    <row r="142" spans="16:20" x14ac:dyDescent="0.3">
      <c r="P142" t="s">
        <v>5</v>
      </c>
      <c r="Q142" t="s">
        <v>37</v>
      </c>
      <c r="R142" t="s">
        <v>22</v>
      </c>
      <c r="S142" s="2">
        <v>518</v>
      </c>
      <c r="T142" s="3">
        <v>75</v>
      </c>
    </row>
    <row r="143" spans="16:20" x14ac:dyDescent="0.3">
      <c r="P143" t="s">
        <v>7</v>
      </c>
      <c r="Q143" t="s">
        <v>38</v>
      </c>
      <c r="R143" t="s">
        <v>28</v>
      </c>
      <c r="S143" s="2">
        <v>5677</v>
      </c>
      <c r="T143" s="3">
        <v>258</v>
      </c>
    </row>
    <row r="144" spans="16:20" x14ac:dyDescent="0.3">
      <c r="P144" t="s">
        <v>6</v>
      </c>
      <c r="Q144" t="s">
        <v>39</v>
      </c>
      <c r="R144" t="s">
        <v>17</v>
      </c>
      <c r="S144" s="2">
        <v>6048</v>
      </c>
      <c r="T144" s="3">
        <v>27</v>
      </c>
    </row>
    <row r="145" spans="16:20" x14ac:dyDescent="0.3">
      <c r="P145" t="s">
        <v>8</v>
      </c>
      <c r="Q145" t="s">
        <v>38</v>
      </c>
      <c r="R145" t="s">
        <v>32</v>
      </c>
      <c r="S145" s="2">
        <v>3752</v>
      </c>
      <c r="T145" s="3">
        <v>213</v>
      </c>
    </row>
    <row r="146" spans="16:20" x14ac:dyDescent="0.3">
      <c r="P146" t="s">
        <v>5</v>
      </c>
      <c r="Q146" t="s">
        <v>35</v>
      </c>
      <c r="R146" t="s">
        <v>29</v>
      </c>
      <c r="S146" s="2">
        <v>4480</v>
      </c>
      <c r="T146" s="3">
        <v>357</v>
      </c>
    </row>
    <row r="147" spans="16:20" x14ac:dyDescent="0.3">
      <c r="P147" t="s">
        <v>9</v>
      </c>
      <c r="Q147" t="s">
        <v>37</v>
      </c>
      <c r="R147" t="s">
        <v>4</v>
      </c>
      <c r="S147" s="2">
        <v>259</v>
      </c>
      <c r="T147" s="3">
        <v>207</v>
      </c>
    </row>
    <row r="148" spans="16:20" x14ac:dyDescent="0.3">
      <c r="P148" t="s">
        <v>8</v>
      </c>
      <c r="Q148" t="s">
        <v>37</v>
      </c>
      <c r="R148" t="s">
        <v>30</v>
      </c>
      <c r="S148" s="2">
        <v>42</v>
      </c>
      <c r="T148" s="3">
        <v>150</v>
      </c>
    </row>
    <row r="149" spans="16:20" x14ac:dyDescent="0.3">
      <c r="P149" t="s">
        <v>41</v>
      </c>
      <c r="Q149" t="s">
        <v>36</v>
      </c>
      <c r="R149" t="s">
        <v>26</v>
      </c>
      <c r="S149" s="2">
        <v>98</v>
      </c>
      <c r="T149" s="3">
        <v>204</v>
      </c>
    </row>
    <row r="150" spans="16:20" x14ac:dyDescent="0.3">
      <c r="P150" t="s">
        <v>7</v>
      </c>
      <c r="Q150" t="s">
        <v>35</v>
      </c>
      <c r="R150" t="s">
        <v>27</v>
      </c>
      <c r="S150" s="2">
        <v>2478</v>
      </c>
      <c r="T150" s="3">
        <v>21</v>
      </c>
    </row>
    <row r="151" spans="16:20" x14ac:dyDescent="0.3">
      <c r="P151" t="s">
        <v>41</v>
      </c>
      <c r="Q151" t="s">
        <v>34</v>
      </c>
      <c r="R151" t="s">
        <v>33</v>
      </c>
      <c r="S151" s="2">
        <v>7847</v>
      </c>
      <c r="T151" s="3">
        <v>174</v>
      </c>
    </row>
    <row r="152" spans="16:20" x14ac:dyDescent="0.3">
      <c r="P152" t="s">
        <v>2</v>
      </c>
      <c r="Q152" t="s">
        <v>37</v>
      </c>
      <c r="R152" t="s">
        <v>17</v>
      </c>
      <c r="S152" s="2">
        <v>9926</v>
      </c>
      <c r="T152" s="3">
        <v>201</v>
      </c>
    </row>
    <row r="153" spans="16:20" x14ac:dyDescent="0.3">
      <c r="P153" t="s">
        <v>8</v>
      </c>
      <c r="Q153" t="s">
        <v>38</v>
      </c>
      <c r="R153" t="s">
        <v>13</v>
      </c>
      <c r="S153" s="2">
        <v>819</v>
      </c>
      <c r="T153" s="3">
        <v>510</v>
      </c>
    </row>
    <row r="154" spans="16:20" x14ac:dyDescent="0.3">
      <c r="P154" t="s">
        <v>6</v>
      </c>
      <c r="Q154" t="s">
        <v>39</v>
      </c>
      <c r="R154" t="s">
        <v>29</v>
      </c>
      <c r="S154" s="2">
        <v>3052</v>
      </c>
      <c r="T154" s="3">
        <v>378</v>
      </c>
    </row>
    <row r="155" spans="16:20" x14ac:dyDescent="0.3">
      <c r="P155" t="s">
        <v>9</v>
      </c>
      <c r="Q155" t="s">
        <v>34</v>
      </c>
      <c r="R155" t="s">
        <v>21</v>
      </c>
      <c r="S155" s="2">
        <v>6832</v>
      </c>
      <c r="T155" s="3">
        <v>27</v>
      </c>
    </row>
    <row r="156" spans="16:20" x14ac:dyDescent="0.3">
      <c r="P156" t="s">
        <v>2</v>
      </c>
      <c r="Q156" t="s">
        <v>39</v>
      </c>
      <c r="R156" t="s">
        <v>16</v>
      </c>
      <c r="S156" s="2">
        <v>2016</v>
      </c>
      <c r="T156" s="3">
        <v>117</v>
      </c>
    </row>
    <row r="157" spans="16:20" x14ac:dyDescent="0.3">
      <c r="P157" t="s">
        <v>6</v>
      </c>
      <c r="Q157" t="s">
        <v>38</v>
      </c>
      <c r="R157" t="s">
        <v>21</v>
      </c>
      <c r="S157" s="2">
        <v>7322</v>
      </c>
      <c r="T157" s="3">
        <v>36</v>
      </c>
    </row>
    <row r="158" spans="16:20" x14ac:dyDescent="0.3">
      <c r="P158" t="s">
        <v>8</v>
      </c>
      <c r="Q158" t="s">
        <v>35</v>
      </c>
      <c r="R158" t="s">
        <v>33</v>
      </c>
      <c r="S158" s="2">
        <v>357</v>
      </c>
      <c r="T158" s="3">
        <v>126</v>
      </c>
    </row>
    <row r="159" spans="16:20" x14ac:dyDescent="0.3">
      <c r="P159" t="s">
        <v>9</v>
      </c>
      <c r="Q159" t="s">
        <v>39</v>
      </c>
      <c r="R159" t="s">
        <v>25</v>
      </c>
      <c r="S159" s="2">
        <v>3192</v>
      </c>
      <c r="T159" s="3">
        <v>72</v>
      </c>
    </row>
    <row r="160" spans="16:20" x14ac:dyDescent="0.3">
      <c r="P160" t="s">
        <v>7</v>
      </c>
      <c r="Q160" t="s">
        <v>36</v>
      </c>
      <c r="R160" t="s">
        <v>22</v>
      </c>
      <c r="S160" s="2">
        <v>8435</v>
      </c>
      <c r="T160" s="3">
        <v>42</v>
      </c>
    </row>
    <row r="161" spans="16:20" x14ac:dyDescent="0.3">
      <c r="P161" t="s">
        <v>40</v>
      </c>
      <c r="Q161" t="s">
        <v>39</v>
      </c>
      <c r="R161" t="s">
        <v>29</v>
      </c>
      <c r="S161" s="2">
        <v>0</v>
      </c>
      <c r="T161" s="3">
        <v>135</v>
      </c>
    </row>
    <row r="162" spans="16:20" x14ac:dyDescent="0.3">
      <c r="P162" t="s">
        <v>7</v>
      </c>
      <c r="Q162" t="s">
        <v>34</v>
      </c>
      <c r="R162" t="s">
        <v>24</v>
      </c>
      <c r="S162" s="2">
        <v>8862</v>
      </c>
      <c r="T162" s="3">
        <v>189</v>
      </c>
    </row>
    <row r="163" spans="16:20" x14ac:dyDescent="0.3">
      <c r="P163" t="s">
        <v>6</v>
      </c>
      <c r="Q163" t="s">
        <v>37</v>
      </c>
      <c r="R163" t="s">
        <v>28</v>
      </c>
      <c r="S163" s="2">
        <v>3556</v>
      </c>
      <c r="T163" s="3">
        <v>459</v>
      </c>
    </row>
    <row r="164" spans="16:20" x14ac:dyDescent="0.3">
      <c r="P164" t="s">
        <v>5</v>
      </c>
      <c r="Q164" t="s">
        <v>34</v>
      </c>
      <c r="R164" t="s">
        <v>15</v>
      </c>
      <c r="S164" s="2">
        <v>7280</v>
      </c>
      <c r="T164" s="3">
        <v>201</v>
      </c>
    </row>
    <row r="165" spans="16:20" x14ac:dyDescent="0.3">
      <c r="P165" t="s">
        <v>6</v>
      </c>
      <c r="Q165" t="s">
        <v>34</v>
      </c>
      <c r="R165" t="s">
        <v>30</v>
      </c>
      <c r="S165" s="2">
        <v>3402</v>
      </c>
      <c r="T165" s="3">
        <v>366</v>
      </c>
    </row>
    <row r="166" spans="16:20" x14ac:dyDescent="0.3">
      <c r="P166" t="s">
        <v>3</v>
      </c>
      <c r="Q166" t="s">
        <v>37</v>
      </c>
      <c r="R166" t="s">
        <v>29</v>
      </c>
      <c r="S166" s="2">
        <v>4592</v>
      </c>
      <c r="T166" s="3">
        <v>324</v>
      </c>
    </row>
    <row r="167" spans="16:20" x14ac:dyDescent="0.3">
      <c r="P167" t="s">
        <v>9</v>
      </c>
      <c r="Q167" t="s">
        <v>35</v>
      </c>
      <c r="R167" t="s">
        <v>15</v>
      </c>
      <c r="S167" s="2">
        <v>7833</v>
      </c>
      <c r="T167" s="3">
        <v>243</v>
      </c>
    </row>
    <row r="168" spans="16:20" x14ac:dyDescent="0.3">
      <c r="P168" t="s">
        <v>2</v>
      </c>
      <c r="Q168" t="s">
        <v>39</v>
      </c>
      <c r="R168" t="s">
        <v>21</v>
      </c>
      <c r="S168" s="2">
        <v>7651</v>
      </c>
      <c r="T168" s="3">
        <v>213</v>
      </c>
    </row>
    <row r="169" spans="16:20" x14ac:dyDescent="0.3">
      <c r="P169" t="s">
        <v>40</v>
      </c>
      <c r="Q169" t="s">
        <v>35</v>
      </c>
      <c r="R169" t="s">
        <v>30</v>
      </c>
      <c r="S169" s="2">
        <v>2275</v>
      </c>
      <c r="T169" s="3">
        <v>447</v>
      </c>
    </row>
    <row r="170" spans="16:20" x14ac:dyDescent="0.3">
      <c r="P170" t="s">
        <v>40</v>
      </c>
      <c r="Q170" t="s">
        <v>38</v>
      </c>
      <c r="R170" t="s">
        <v>13</v>
      </c>
      <c r="S170" s="2">
        <v>5670</v>
      </c>
      <c r="T170" s="3">
        <v>297</v>
      </c>
    </row>
    <row r="171" spans="16:20" x14ac:dyDescent="0.3">
      <c r="P171" t="s">
        <v>7</v>
      </c>
      <c r="Q171" t="s">
        <v>35</v>
      </c>
      <c r="R171" t="s">
        <v>16</v>
      </c>
      <c r="S171" s="2">
        <v>2135</v>
      </c>
      <c r="T171" s="3">
        <v>27</v>
      </c>
    </row>
    <row r="172" spans="16:20" x14ac:dyDescent="0.3">
      <c r="P172" t="s">
        <v>40</v>
      </c>
      <c r="Q172" t="s">
        <v>34</v>
      </c>
      <c r="R172" t="s">
        <v>23</v>
      </c>
      <c r="S172" s="2">
        <v>2779</v>
      </c>
      <c r="T172" s="3">
        <v>75</v>
      </c>
    </row>
    <row r="173" spans="16:20" x14ac:dyDescent="0.3">
      <c r="P173" t="s">
        <v>10</v>
      </c>
      <c r="Q173" t="s">
        <v>39</v>
      </c>
      <c r="R173" t="s">
        <v>33</v>
      </c>
      <c r="S173" s="2">
        <v>12950</v>
      </c>
      <c r="T173" s="3">
        <v>30</v>
      </c>
    </row>
    <row r="174" spans="16:20" x14ac:dyDescent="0.3">
      <c r="P174" t="s">
        <v>7</v>
      </c>
      <c r="Q174" t="s">
        <v>36</v>
      </c>
      <c r="R174" t="s">
        <v>18</v>
      </c>
      <c r="S174" s="2">
        <v>2646</v>
      </c>
      <c r="T174" s="3">
        <v>177</v>
      </c>
    </row>
    <row r="175" spans="16:20" x14ac:dyDescent="0.3">
      <c r="P175" t="s">
        <v>40</v>
      </c>
      <c r="Q175" t="s">
        <v>34</v>
      </c>
      <c r="R175" t="s">
        <v>33</v>
      </c>
      <c r="S175" s="2">
        <v>3794</v>
      </c>
      <c r="T175" s="3">
        <v>159</v>
      </c>
    </row>
    <row r="176" spans="16:20" x14ac:dyDescent="0.3">
      <c r="P176" t="s">
        <v>3</v>
      </c>
      <c r="Q176" t="s">
        <v>35</v>
      </c>
      <c r="R176" t="s">
        <v>33</v>
      </c>
      <c r="S176" s="2">
        <v>819</v>
      </c>
      <c r="T176" s="3">
        <v>306</v>
      </c>
    </row>
    <row r="177" spans="16:20" x14ac:dyDescent="0.3">
      <c r="P177" t="s">
        <v>3</v>
      </c>
      <c r="Q177" t="s">
        <v>34</v>
      </c>
      <c r="R177" t="s">
        <v>20</v>
      </c>
      <c r="S177" s="2">
        <v>2583</v>
      </c>
      <c r="T177" s="3">
        <v>18</v>
      </c>
    </row>
    <row r="178" spans="16:20" x14ac:dyDescent="0.3">
      <c r="P178" t="s">
        <v>7</v>
      </c>
      <c r="Q178" t="s">
        <v>35</v>
      </c>
      <c r="R178" t="s">
        <v>19</v>
      </c>
      <c r="S178" s="2">
        <v>4585</v>
      </c>
      <c r="T178" s="3">
        <v>240</v>
      </c>
    </row>
    <row r="179" spans="16:20" x14ac:dyDescent="0.3">
      <c r="P179" t="s">
        <v>5</v>
      </c>
      <c r="Q179" t="s">
        <v>34</v>
      </c>
      <c r="R179" t="s">
        <v>33</v>
      </c>
      <c r="S179" s="2">
        <v>1652</v>
      </c>
      <c r="T179" s="3">
        <v>93</v>
      </c>
    </row>
    <row r="180" spans="16:20" x14ac:dyDescent="0.3">
      <c r="P180" t="s">
        <v>10</v>
      </c>
      <c r="Q180" t="s">
        <v>34</v>
      </c>
      <c r="R180" t="s">
        <v>26</v>
      </c>
      <c r="S180" s="2">
        <v>4991</v>
      </c>
      <c r="T180" s="3">
        <v>9</v>
      </c>
    </row>
    <row r="181" spans="16:20" x14ac:dyDescent="0.3">
      <c r="P181" t="s">
        <v>8</v>
      </c>
      <c r="Q181" t="s">
        <v>34</v>
      </c>
      <c r="R181" t="s">
        <v>16</v>
      </c>
      <c r="S181" s="2">
        <v>2009</v>
      </c>
      <c r="T181" s="3">
        <v>219</v>
      </c>
    </row>
    <row r="182" spans="16:20" x14ac:dyDescent="0.3">
      <c r="P182" t="s">
        <v>2</v>
      </c>
      <c r="Q182" t="s">
        <v>39</v>
      </c>
      <c r="R182" t="s">
        <v>22</v>
      </c>
      <c r="S182" s="2">
        <v>1568</v>
      </c>
      <c r="T182" s="3">
        <v>141</v>
      </c>
    </row>
    <row r="183" spans="16:20" x14ac:dyDescent="0.3">
      <c r="P183" t="s">
        <v>41</v>
      </c>
      <c r="Q183" t="s">
        <v>37</v>
      </c>
      <c r="R183" t="s">
        <v>20</v>
      </c>
      <c r="S183" s="2">
        <v>3388</v>
      </c>
      <c r="T183" s="3">
        <v>123</v>
      </c>
    </row>
    <row r="184" spans="16:20" x14ac:dyDescent="0.3">
      <c r="P184" t="s">
        <v>40</v>
      </c>
      <c r="Q184" t="s">
        <v>38</v>
      </c>
      <c r="R184" t="s">
        <v>24</v>
      </c>
      <c r="S184" s="2">
        <v>623</v>
      </c>
      <c r="T184" s="3">
        <v>51</v>
      </c>
    </row>
    <row r="185" spans="16:20" x14ac:dyDescent="0.3">
      <c r="P185" t="s">
        <v>6</v>
      </c>
      <c r="Q185" t="s">
        <v>36</v>
      </c>
      <c r="R185" t="s">
        <v>4</v>
      </c>
      <c r="S185" s="2">
        <v>10073</v>
      </c>
      <c r="T185" s="3">
        <v>120</v>
      </c>
    </row>
    <row r="186" spans="16:20" x14ac:dyDescent="0.3">
      <c r="P186" t="s">
        <v>8</v>
      </c>
      <c r="Q186" t="s">
        <v>39</v>
      </c>
      <c r="R186" t="s">
        <v>26</v>
      </c>
      <c r="S186" s="2">
        <v>1561</v>
      </c>
      <c r="T186" s="3">
        <v>27</v>
      </c>
    </row>
    <row r="187" spans="16:20" x14ac:dyDescent="0.3">
      <c r="P187" t="s">
        <v>9</v>
      </c>
      <c r="Q187" t="s">
        <v>36</v>
      </c>
      <c r="R187" t="s">
        <v>27</v>
      </c>
      <c r="S187" s="2">
        <v>11522</v>
      </c>
      <c r="T187" s="3">
        <v>204</v>
      </c>
    </row>
    <row r="188" spans="16:20" x14ac:dyDescent="0.3">
      <c r="P188" t="s">
        <v>6</v>
      </c>
      <c r="Q188" t="s">
        <v>38</v>
      </c>
      <c r="R188" t="s">
        <v>13</v>
      </c>
      <c r="S188" s="2">
        <v>2317</v>
      </c>
      <c r="T188" s="3">
        <v>123</v>
      </c>
    </row>
    <row r="189" spans="16:20" x14ac:dyDescent="0.3">
      <c r="P189" t="s">
        <v>10</v>
      </c>
      <c r="Q189" t="s">
        <v>37</v>
      </c>
      <c r="R189" t="s">
        <v>28</v>
      </c>
      <c r="S189" s="2">
        <v>3059</v>
      </c>
      <c r="T189" s="3">
        <v>27</v>
      </c>
    </row>
    <row r="190" spans="16:20" x14ac:dyDescent="0.3">
      <c r="P190" t="s">
        <v>41</v>
      </c>
      <c r="Q190" t="s">
        <v>37</v>
      </c>
      <c r="R190" t="s">
        <v>26</v>
      </c>
      <c r="S190" s="2">
        <v>2324</v>
      </c>
      <c r="T190" s="3">
        <v>177</v>
      </c>
    </row>
    <row r="191" spans="16:20" x14ac:dyDescent="0.3">
      <c r="P191" t="s">
        <v>3</v>
      </c>
      <c r="Q191" t="s">
        <v>39</v>
      </c>
      <c r="R191" t="s">
        <v>26</v>
      </c>
      <c r="S191" s="2">
        <v>4956</v>
      </c>
      <c r="T191" s="3">
        <v>171</v>
      </c>
    </row>
    <row r="192" spans="16:20" x14ac:dyDescent="0.3">
      <c r="P192" t="s">
        <v>10</v>
      </c>
      <c r="Q192" t="s">
        <v>34</v>
      </c>
      <c r="R192" t="s">
        <v>19</v>
      </c>
      <c r="S192" s="2">
        <v>5355</v>
      </c>
      <c r="T192" s="3">
        <v>204</v>
      </c>
    </row>
    <row r="193" spans="16:20" x14ac:dyDescent="0.3">
      <c r="P193" t="s">
        <v>3</v>
      </c>
      <c r="Q193" t="s">
        <v>34</v>
      </c>
      <c r="R193" t="s">
        <v>14</v>
      </c>
      <c r="S193" s="2">
        <v>7259</v>
      </c>
      <c r="T193" s="3">
        <v>276</v>
      </c>
    </row>
    <row r="194" spans="16:20" x14ac:dyDescent="0.3">
      <c r="P194" t="s">
        <v>8</v>
      </c>
      <c r="Q194" t="s">
        <v>37</v>
      </c>
      <c r="R194" t="s">
        <v>26</v>
      </c>
      <c r="S194" s="2">
        <v>6279</v>
      </c>
      <c r="T194" s="3">
        <v>45</v>
      </c>
    </row>
    <row r="195" spans="16:20" x14ac:dyDescent="0.3">
      <c r="P195" t="s">
        <v>40</v>
      </c>
      <c r="Q195" t="s">
        <v>38</v>
      </c>
      <c r="R195" t="s">
        <v>29</v>
      </c>
      <c r="S195" s="2">
        <v>2541</v>
      </c>
      <c r="T195" s="3">
        <v>45</v>
      </c>
    </row>
    <row r="196" spans="16:20" x14ac:dyDescent="0.3">
      <c r="P196" t="s">
        <v>6</v>
      </c>
      <c r="Q196" t="s">
        <v>35</v>
      </c>
      <c r="R196" t="s">
        <v>27</v>
      </c>
      <c r="S196" s="2">
        <v>3864</v>
      </c>
      <c r="T196" s="3">
        <v>177</v>
      </c>
    </row>
    <row r="197" spans="16:20" x14ac:dyDescent="0.3">
      <c r="P197" t="s">
        <v>5</v>
      </c>
      <c r="Q197" t="s">
        <v>36</v>
      </c>
      <c r="R197" t="s">
        <v>13</v>
      </c>
      <c r="S197" s="2">
        <v>6146</v>
      </c>
      <c r="T197" s="3">
        <v>63</v>
      </c>
    </row>
    <row r="198" spans="16:20" x14ac:dyDescent="0.3">
      <c r="P198" t="s">
        <v>9</v>
      </c>
      <c r="Q198" t="s">
        <v>39</v>
      </c>
      <c r="R198" t="s">
        <v>18</v>
      </c>
      <c r="S198" s="2">
        <v>2639</v>
      </c>
      <c r="T198" s="3">
        <v>204</v>
      </c>
    </row>
    <row r="199" spans="16:20" x14ac:dyDescent="0.3">
      <c r="P199" t="s">
        <v>8</v>
      </c>
      <c r="Q199" t="s">
        <v>37</v>
      </c>
      <c r="R199" t="s">
        <v>22</v>
      </c>
      <c r="S199" s="2">
        <v>1890</v>
      </c>
      <c r="T199" s="3">
        <v>195</v>
      </c>
    </row>
    <row r="200" spans="16:20" x14ac:dyDescent="0.3">
      <c r="P200" t="s">
        <v>7</v>
      </c>
      <c r="Q200" t="s">
        <v>34</v>
      </c>
      <c r="R200" t="s">
        <v>14</v>
      </c>
      <c r="S200" s="2">
        <v>1932</v>
      </c>
      <c r="T200" s="3">
        <v>369</v>
      </c>
    </row>
    <row r="201" spans="16:20" x14ac:dyDescent="0.3">
      <c r="P201" t="s">
        <v>3</v>
      </c>
      <c r="Q201" t="s">
        <v>34</v>
      </c>
      <c r="R201" t="s">
        <v>25</v>
      </c>
      <c r="S201" s="2">
        <v>6300</v>
      </c>
      <c r="T201" s="3">
        <v>42</v>
      </c>
    </row>
    <row r="202" spans="16:20" x14ac:dyDescent="0.3">
      <c r="P202" t="s">
        <v>6</v>
      </c>
      <c r="Q202" t="s">
        <v>37</v>
      </c>
      <c r="R202" t="s">
        <v>30</v>
      </c>
      <c r="S202" s="2">
        <v>560</v>
      </c>
      <c r="T202" s="3">
        <v>81</v>
      </c>
    </row>
    <row r="203" spans="16:20" x14ac:dyDescent="0.3">
      <c r="P203" t="s">
        <v>9</v>
      </c>
      <c r="Q203" t="s">
        <v>37</v>
      </c>
      <c r="R203" t="s">
        <v>26</v>
      </c>
      <c r="S203" s="2">
        <v>2856</v>
      </c>
      <c r="T203" s="3">
        <v>246</v>
      </c>
    </row>
    <row r="204" spans="16:20" x14ac:dyDescent="0.3">
      <c r="P204" t="s">
        <v>9</v>
      </c>
      <c r="Q204" t="s">
        <v>34</v>
      </c>
      <c r="R204" t="s">
        <v>17</v>
      </c>
      <c r="S204" s="2">
        <v>707</v>
      </c>
      <c r="T204" s="3">
        <v>174</v>
      </c>
    </row>
    <row r="205" spans="16:20" x14ac:dyDescent="0.3">
      <c r="P205" t="s">
        <v>8</v>
      </c>
      <c r="Q205" t="s">
        <v>35</v>
      </c>
      <c r="R205" t="s">
        <v>30</v>
      </c>
      <c r="S205" s="2">
        <v>3598</v>
      </c>
      <c r="T205" s="3">
        <v>81</v>
      </c>
    </row>
    <row r="206" spans="16:20" x14ac:dyDescent="0.3">
      <c r="P206" t="s">
        <v>40</v>
      </c>
      <c r="Q206" t="s">
        <v>35</v>
      </c>
      <c r="R206" t="s">
        <v>22</v>
      </c>
      <c r="S206" s="2">
        <v>6853</v>
      </c>
      <c r="T206" s="3">
        <v>372</v>
      </c>
    </row>
    <row r="207" spans="16:20" x14ac:dyDescent="0.3">
      <c r="P207" t="s">
        <v>40</v>
      </c>
      <c r="Q207" t="s">
        <v>35</v>
      </c>
      <c r="R207" t="s">
        <v>16</v>
      </c>
      <c r="S207" s="2">
        <v>4725</v>
      </c>
      <c r="T207" s="3">
        <v>174</v>
      </c>
    </row>
    <row r="208" spans="16:20" x14ac:dyDescent="0.3">
      <c r="P208" t="s">
        <v>41</v>
      </c>
      <c r="Q208" t="s">
        <v>36</v>
      </c>
      <c r="R208" t="s">
        <v>32</v>
      </c>
      <c r="S208" s="2">
        <v>10304</v>
      </c>
      <c r="T208" s="3">
        <v>84</v>
      </c>
    </row>
    <row r="209" spans="16:20" x14ac:dyDescent="0.3">
      <c r="P209" t="s">
        <v>41</v>
      </c>
      <c r="Q209" t="s">
        <v>34</v>
      </c>
      <c r="R209" t="s">
        <v>16</v>
      </c>
      <c r="S209" s="2">
        <v>1274</v>
      </c>
      <c r="T209" s="3">
        <v>225</v>
      </c>
    </row>
    <row r="210" spans="16:20" x14ac:dyDescent="0.3">
      <c r="P210" t="s">
        <v>5</v>
      </c>
      <c r="Q210" t="s">
        <v>36</v>
      </c>
      <c r="R210" t="s">
        <v>30</v>
      </c>
      <c r="S210" s="2">
        <v>1526</v>
      </c>
      <c r="T210" s="3">
        <v>105</v>
      </c>
    </row>
    <row r="211" spans="16:20" x14ac:dyDescent="0.3">
      <c r="P211" t="s">
        <v>40</v>
      </c>
      <c r="Q211" t="s">
        <v>39</v>
      </c>
      <c r="R211" t="s">
        <v>28</v>
      </c>
      <c r="S211" s="2">
        <v>3101</v>
      </c>
      <c r="T211" s="3">
        <v>225</v>
      </c>
    </row>
    <row r="212" spans="16:20" x14ac:dyDescent="0.3">
      <c r="P212" t="s">
        <v>2</v>
      </c>
      <c r="Q212" t="s">
        <v>37</v>
      </c>
      <c r="R212" t="s">
        <v>14</v>
      </c>
      <c r="S212" s="2">
        <v>1057</v>
      </c>
      <c r="T212" s="3">
        <v>54</v>
      </c>
    </row>
    <row r="213" spans="16:20" x14ac:dyDescent="0.3">
      <c r="P213" t="s">
        <v>7</v>
      </c>
      <c r="Q213" t="s">
        <v>37</v>
      </c>
      <c r="R213" t="s">
        <v>26</v>
      </c>
      <c r="S213" s="2">
        <v>5306</v>
      </c>
      <c r="T213" s="3">
        <v>0</v>
      </c>
    </row>
    <row r="214" spans="16:20" x14ac:dyDescent="0.3">
      <c r="P214" t="s">
        <v>5</v>
      </c>
      <c r="Q214" t="s">
        <v>39</v>
      </c>
      <c r="R214" t="s">
        <v>24</v>
      </c>
      <c r="S214" s="2">
        <v>4018</v>
      </c>
      <c r="T214" s="3">
        <v>171</v>
      </c>
    </row>
    <row r="215" spans="16:20" x14ac:dyDescent="0.3">
      <c r="P215" t="s">
        <v>9</v>
      </c>
      <c r="Q215" t="s">
        <v>34</v>
      </c>
      <c r="R215" t="s">
        <v>16</v>
      </c>
      <c r="S215" s="2">
        <v>938</v>
      </c>
      <c r="T215" s="3">
        <v>189</v>
      </c>
    </row>
    <row r="216" spans="16:20" x14ac:dyDescent="0.3">
      <c r="P216" t="s">
        <v>7</v>
      </c>
      <c r="Q216" t="s">
        <v>38</v>
      </c>
      <c r="R216" t="s">
        <v>18</v>
      </c>
      <c r="S216" s="2">
        <v>1778</v>
      </c>
      <c r="T216" s="3">
        <v>270</v>
      </c>
    </row>
    <row r="217" spans="16:20" x14ac:dyDescent="0.3">
      <c r="P217" t="s">
        <v>6</v>
      </c>
      <c r="Q217" t="s">
        <v>39</v>
      </c>
      <c r="R217" t="s">
        <v>30</v>
      </c>
      <c r="S217" s="2">
        <v>1638</v>
      </c>
      <c r="T217" s="3">
        <v>63</v>
      </c>
    </row>
    <row r="218" spans="16:20" x14ac:dyDescent="0.3">
      <c r="P218" t="s">
        <v>41</v>
      </c>
      <c r="Q218" t="s">
        <v>38</v>
      </c>
      <c r="R218" t="s">
        <v>25</v>
      </c>
      <c r="S218" s="2">
        <v>154</v>
      </c>
      <c r="T218" s="3">
        <v>21</v>
      </c>
    </row>
    <row r="219" spans="16:20" x14ac:dyDescent="0.3">
      <c r="P219" t="s">
        <v>7</v>
      </c>
      <c r="Q219" t="s">
        <v>37</v>
      </c>
      <c r="R219" t="s">
        <v>22</v>
      </c>
      <c r="S219" s="2">
        <v>9835</v>
      </c>
      <c r="T219" s="3">
        <v>207</v>
      </c>
    </row>
    <row r="220" spans="16:20" x14ac:dyDescent="0.3">
      <c r="P220" t="s">
        <v>9</v>
      </c>
      <c r="Q220" t="s">
        <v>37</v>
      </c>
      <c r="R220" t="s">
        <v>20</v>
      </c>
      <c r="S220" s="2">
        <v>7273</v>
      </c>
      <c r="T220" s="3">
        <v>96</v>
      </c>
    </row>
    <row r="221" spans="16:20" x14ac:dyDescent="0.3">
      <c r="P221" t="s">
        <v>5</v>
      </c>
      <c r="Q221" t="s">
        <v>39</v>
      </c>
      <c r="R221" t="s">
        <v>22</v>
      </c>
      <c r="S221" s="2">
        <v>6909</v>
      </c>
      <c r="T221" s="3">
        <v>81</v>
      </c>
    </row>
    <row r="222" spans="16:20" x14ac:dyDescent="0.3">
      <c r="P222" t="s">
        <v>9</v>
      </c>
      <c r="Q222" t="s">
        <v>39</v>
      </c>
      <c r="R222" t="s">
        <v>24</v>
      </c>
      <c r="S222" s="2">
        <v>3920</v>
      </c>
      <c r="T222" s="3">
        <v>306</v>
      </c>
    </row>
    <row r="223" spans="16:20" x14ac:dyDescent="0.3">
      <c r="P223" t="s">
        <v>10</v>
      </c>
      <c r="Q223" t="s">
        <v>39</v>
      </c>
      <c r="R223" t="s">
        <v>21</v>
      </c>
      <c r="S223" s="2">
        <v>4858</v>
      </c>
      <c r="T223" s="3">
        <v>279</v>
      </c>
    </row>
    <row r="224" spans="16:20" x14ac:dyDescent="0.3">
      <c r="P224" t="s">
        <v>2</v>
      </c>
      <c r="Q224" t="s">
        <v>38</v>
      </c>
      <c r="R224" t="s">
        <v>4</v>
      </c>
      <c r="S224" s="2">
        <v>3549</v>
      </c>
      <c r="T224" s="3">
        <v>3</v>
      </c>
    </row>
    <row r="225" spans="16:20" x14ac:dyDescent="0.3">
      <c r="P225" t="s">
        <v>7</v>
      </c>
      <c r="Q225" t="s">
        <v>39</v>
      </c>
      <c r="R225" t="s">
        <v>27</v>
      </c>
      <c r="S225" s="2">
        <v>966</v>
      </c>
      <c r="T225" s="3">
        <v>198</v>
      </c>
    </row>
    <row r="226" spans="16:20" x14ac:dyDescent="0.3">
      <c r="P226" t="s">
        <v>5</v>
      </c>
      <c r="Q226" t="s">
        <v>39</v>
      </c>
      <c r="R226" t="s">
        <v>18</v>
      </c>
      <c r="S226" s="2">
        <v>385</v>
      </c>
      <c r="T226" s="3">
        <v>249</v>
      </c>
    </row>
    <row r="227" spans="16:20" x14ac:dyDescent="0.3">
      <c r="P227" t="s">
        <v>6</v>
      </c>
      <c r="Q227" t="s">
        <v>34</v>
      </c>
      <c r="R227" t="s">
        <v>16</v>
      </c>
      <c r="S227" s="2">
        <v>2219</v>
      </c>
      <c r="T227" s="3">
        <v>75</v>
      </c>
    </row>
    <row r="228" spans="16:20" x14ac:dyDescent="0.3">
      <c r="P228" t="s">
        <v>9</v>
      </c>
      <c r="Q228" t="s">
        <v>36</v>
      </c>
      <c r="R228" t="s">
        <v>32</v>
      </c>
      <c r="S228" s="2">
        <v>2954</v>
      </c>
      <c r="T228" s="3">
        <v>189</v>
      </c>
    </row>
    <row r="229" spans="16:20" x14ac:dyDescent="0.3">
      <c r="P229" t="s">
        <v>7</v>
      </c>
      <c r="Q229" t="s">
        <v>36</v>
      </c>
      <c r="R229" t="s">
        <v>32</v>
      </c>
      <c r="S229" s="2">
        <v>280</v>
      </c>
      <c r="T229" s="3">
        <v>87</v>
      </c>
    </row>
    <row r="230" spans="16:20" x14ac:dyDescent="0.3">
      <c r="P230" t="s">
        <v>41</v>
      </c>
      <c r="Q230" t="s">
        <v>36</v>
      </c>
      <c r="R230" t="s">
        <v>30</v>
      </c>
      <c r="S230" s="2">
        <v>6118</v>
      </c>
      <c r="T230" s="3">
        <v>174</v>
      </c>
    </row>
    <row r="231" spans="16:20" x14ac:dyDescent="0.3">
      <c r="P231" t="s">
        <v>2</v>
      </c>
      <c r="Q231" t="s">
        <v>39</v>
      </c>
      <c r="R231" t="s">
        <v>15</v>
      </c>
      <c r="S231" s="2">
        <v>4802</v>
      </c>
      <c r="T231" s="3">
        <v>36</v>
      </c>
    </row>
    <row r="232" spans="16:20" x14ac:dyDescent="0.3">
      <c r="P232" t="s">
        <v>9</v>
      </c>
      <c r="Q232" t="s">
        <v>38</v>
      </c>
      <c r="R232" t="s">
        <v>24</v>
      </c>
      <c r="S232" s="2">
        <v>4137</v>
      </c>
      <c r="T232" s="3">
        <v>60</v>
      </c>
    </row>
    <row r="233" spans="16:20" x14ac:dyDescent="0.3">
      <c r="P233" t="s">
        <v>3</v>
      </c>
      <c r="Q233" t="s">
        <v>35</v>
      </c>
      <c r="R233" t="s">
        <v>23</v>
      </c>
      <c r="S233" s="2">
        <v>2023</v>
      </c>
      <c r="T233" s="3">
        <v>78</v>
      </c>
    </row>
    <row r="234" spans="16:20" x14ac:dyDescent="0.3">
      <c r="P234" t="s">
        <v>9</v>
      </c>
      <c r="Q234" t="s">
        <v>36</v>
      </c>
      <c r="R234" t="s">
        <v>30</v>
      </c>
      <c r="S234" s="2">
        <v>9051</v>
      </c>
      <c r="T234" s="3">
        <v>57</v>
      </c>
    </row>
    <row r="235" spans="16:20" x14ac:dyDescent="0.3">
      <c r="P235" t="s">
        <v>9</v>
      </c>
      <c r="Q235" t="s">
        <v>37</v>
      </c>
      <c r="R235" t="s">
        <v>28</v>
      </c>
      <c r="S235" s="2">
        <v>2919</v>
      </c>
      <c r="T235" s="3">
        <v>45</v>
      </c>
    </row>
    <row r="236" spans="16:20" x14ac:dyDescent="0.3">
      <c r="P236" t="s">
        <v>41</v>
      </c>
      <c r="Q236" t="s">
        <v>38</v>
      </c>
      <c r="R236" t="s">
        <v>22</v>
      </c>
      <c r="S236" s="2">
        <v>5915</v>
      </c>
      <c r="T236" s="3">
        <v>3</v>
      </c>
    </row>
    <row r="237" spans="16:20" x14ac:dyDescent="0.3">
      <c r="P237" t="s">
        <v>10</v>
      </c>
      <c r="Q237" t="s">
        <v>35</v>
      </c>
      <c r="R237" t="s">
        <v>15</v>
      </c>
      <c r="S237" s="2">
        <v>2562</v>
      </c>
      <c r="T237" s="3">
        <v>6</v>
      </c>
    </row>
    <row r="238" spans="16:20" x14ac:dyDescent="0.3">
      <c r="P238" t="s">
        <v>5</v>
      </c>
      <c r="Q238" t="s">
        <v>37</v>
      </c>
      <c r="R238" t="s">
        <v>25</v>
      </c>
      <c r="S238" s="2">
        <v>8813</v>
      </c>
      <c r="T238" s="3">
        <v>21</v>
      </c>
    </row>
    <row r="239" spans="16:20" x14ac:dyDescent="0.3">
      <c r="P239" t="s">
        <v>5</v>
      </c>
      <c r="Q239" t="s">
        <v>36</v>
      </c>
      <c r="R239" t="s">
        <v>18</v>
      </c>
      <c r="S239" s="2">
        <v>6111</v>
      </c>
      <c r="T239" s="3">
        <v>3</v>
      </c>
    </row>
    <row r="240" spans="16:20" x14ac:dyDescent="0.3">
      <c r="P240" t="s">
        <v>8</v>
      </c>
      <c r="Q240" t="s">
        <v>34</v>
      </c>
      <c r="R240" t="s">
        <v>31</v>
      </c>
      <c r="S240" s="2">
        <v>3507</v>
      </c>
      <c r="T240" s="3">
        <v>288</v>
      </c>
    </row>
    <row r="241" spans="16:20" x14ac:dyDescent="0.3">
      <c r="P241" t="s">
        <v>6</v>
      </c>
      <c r="Q241" t="s">
        <v>36</v>
      </c>
      <c r="R241" t="s">
        <v>13</v>
      </c>
      <c r="S241" s="2">
        <v>4319</v>
      </c>
      <c r="T241" s="3">
        <v>30</v>
      </c>
    </row>
    <row r="242" spans="16:20" x14ac:dyDescent="0.3">
      <c r="P242" t="s">
        <v>40</v>
      </c>
      <c r="Q242" t="s">
        <v>38</v>
      </c>
      <c r="R242" t="s">
        <v>26</v>
      </c>
      <c r="S242" s="2">
        <v>609</v>
      </c>
      <c r="T242" s="3">
        <v>87</v>
      </c>
    </row>
    <row r="243" spans="16:20" x14ac:dyDescent="0.3">
      <c r="P243" t="s">
        <v>40</v>
      </c>
      <c r="Q243" t="s">
        <v>39</v>
      </c>
      <c r="R243" t="s">
        <v>27</v>
      </c>
      <c r="S243" s="2">
        <v>6370</v>
      </c>
      <c r="T243" s="3">
        <v>30</v>
      </c>
    </row>
    <row r="244" spans="16:20" x14ac:dyDescent="0.3">
      <c r="P244" t="s">
        <v>5</v>
      </c>
      <c r="Q244" t="s">
        <v>38</v>
      </c>
      <c r="R244" t="s">
        <v>19</v>
      </c>
      <c r="S244" s="2">
        <v>5474</v>
      </c>
      <c r="T244" s="3">
        <v>168</v>
      </c>
    </row>
    <row r="245" spans="16:20" x14ac:dyDescent="0.3">
      <c r="P245" t="s">
        <v>40</v>
      </c>
      <c r="Q245" t="s">
        <v>36</v>
      </c>
      <c r="R245" t="s">
        <v>27</v>
      </c>
      <c r="S245" s="2">
        <v>3164</v>
      </c>
      <c r="T245" s="3">
        <v>306</v>
      </c>
    </row>
    <row r="246" spans="16:20" x14ac:dyDescent="0.3">
      <c r="P246" t="s">
        <v>6</v>
      </c>
      <c r="Q246" t="s">
        <v>35</v>
      </c>
      <c r="R246" t="s">
        <v>4</v>
      </c>
      <c r="S246" s="2">
        <v>1302</v>
      </c>
      <c r="T246" s="3">
        <v>402</v>
      </c>
    </row>
    <row r="247" spans="16:20" x14ac:dyDescent="0.3">
      <c r="P247" t="s">
        <v>3</v>
      </c>
      <c r="Q247" t="s">
        <v>37</v>
      </c>
      <c r="R247" t="s">
        <v>28</v>
      </c>
      <c r="S247" s="2">
        <v>7308</v>
      </c>
      <c r="T247" s="3">
        <v>327</v>
      </c>
    </row>
    <row r="248" spans="16:20" x14ac:dyDescent="0.3">
      <c r="P248" t="s">
        <v>40</v>
      </c>
      <c r="Q248" t="s">
        <v>37</v>
      </c>
      <c r="R248" t="s">
        <v>27</v>
      </c>
      <c r="S248" s="2">
        <v>6132</v>
      </c>
      <c r="T248" s="3">
        <v>93</v>
      </c>
    </row>
    <row r="249" spans="16:20" x14ac:dyDescent="0.3">
      <c r="P249" t="s">
        <v>10</v>
      </c>
      <c r="Q249" t="s">
        <v>35</v>
      </c>
      <c r="R249" t="s">
        <v>14</v>
      </c>
      <c r="S249" s="2">
        <v>3472</v>
      </c>
      <c r="T249" s="3">
        <v>96</v>
      </c>
    </row>
    <row r="250" spans="16:20" x14ac:dyDescent="0.3">
      <c r="P250" t="s">
        <v>8</v>
      </c>
      <c r="Q250" t="s">
        <v>39</v>
      </c>
      <c r="R250" t="s">
        <v>18</v>
      </c>
      <c r="S250" s="2">
        <v>9660</v>
      </c>
      <c r="T250" s="3">
        <v>27</v>
      </c>
    </row>
    <row r="251" spans="16:20" x14ac:dyDescent="0.3">
      <c r="P251" t="s">
        <v>9</v>
      </c>
      <c r="Q251" t="s">
        <v>38</v>
      </c>
      <c r="R251" t="s">
        <v>26</v>
      </c>
      <c r="S251" s="2">
        <v>2436</v>
      </c>
      <c r="T251" s="3">
        <v>99</v>
      </c>
    </row>
    <row r="252" spans="16:20" x14ac:dyDescent="0.3">
      <c r="P252" t="s">
        <v>9</v>
      </c>
      <c r="Q252" t="s">
        <v>38</v>
      </c>
      <c r="R252" t="s">
        <v>33</v>
      </c>
      <c r="S252" s="2">
        <v>9506</v>
      </c>
      <c r="T252" s="3">
        <v>87</v>
      </c>
    </row>
    <row r="253" spans="16:20" x14ac:dyDescent="0.3">
      <c r="P253" t="s">
        <v>10</v>
      </c>
      <c r="Q253" t="s">
        <v>37</v>
      </c>
      <c r="R253" t="s">
        <v>21</v>
      </c>
      <c r="S253" s="2">
        <v>245</v>
      </c>
      <c r="T253" s="3">
        <v>288</v>
      </c>
    </row>
    <row r="254" spans="16:20" x14ac:dyDescent="0.3">
      <c r="P254" t="s">
        <v>8</v>
      </c>
      <c r="Q254" t="s">
        <v>35</v>
      </c>
      <c r="R254" t="s">
        <v>20</v>
      </c>
      <c r="S254" s="2">
        <v>2702</v>
      </c>
      <c r="T254" s="3">
        <v>363</v>
      </c>
    </row>
    <row r="255" spans="16:20" x14ac:dyDescent="0.3">
      <c r="P255" t="s">
        <v>10</v>
      </c>
      <c r="Q255" t="s">
        <v>34</v>
      </c>
      <c r="R255" t="s">
        <v>17</v>
      </c>
      <c r="S255" s="2">
        <v>700</v>
      </c>
      <c r="T255" s="3">
        <v>87</v>
      </c>
    </row>
    <row r="256" spans="16:20" x14ac:dyDescent="0.3">
      <c r="P256" t="s">
        <v>6</v>
      </c>
      <c r="Q256" t="s">
        <v>34</v>
      </c>
      <c r="R256" t="s">
        <v>17</v>
      </c>
      <c r="S256" s="2">
        <v>3759</v>
      </c>
      <c r="T256" s="3">
        <v>150</v>
      </c>
    </row>
    <row r="257" spans="16:20" x14ac:dyDescent="0.3">
      <c r="P257" t="s">
        <v>2</v>
      </c>
      <c r="Q257" t="s">
        <v>35</v>
      </c>
      <c r="R257" t="s">
        <v>17</v>
      </c>
      <c r="S257" s="2">
        <v>1589</v>
      </c>
      <c r="T257" s="3">
        <v>303</v>
      </c>
    </row>
    <row r="258" spans="16:20" x14ac:dyDescent="0.3">
      <c r="P258" t="s">
        <v>7</v>
      </c>
      <c r="Q258" t="s">
        <v>35</v>
      </c>
      <c r="R258" t="s">
        <v>28</v>
      </c>
      <c r="S258" s="2">
        <v>5194</v>
      </c>
      <c r="T258" s="3">
        <v>288</v>
      </c>
    </row>
    <row r="259" spans="16:20" x14ac:dyDescent="0.3">
      <c r="P259" t="s">
        <v>10</v>
      </c>
      <c r="Q259" t="s">
        <v>36</v>
      </c>
      <c r="R259" t="s">
        <v>13</v>
      </c>
      <c r="S259" s="2">
        <v>945</v>
      </c>
      <c r="T259" s="3">
        <v>75</v>
      </c>
    </row>
    <row r="260" spans="16:20" x14ac:dyDescent="0.3">
      <c r="P260" t="s">
        <v>40</v>
      </c>
      <c r="Q260" t="s">
        <v>38</v>
      </c>
      <c r="R260" t="s">
        <v>31</v>
      </c>
      <c r="S260" s="2">
        <v>1988</v>
      </c>
      <c r="T260" s="3">
        <v>39</v>
      </c>
    </row>
    <row r="261" spans="16:20" x14ac:dyDescent="0.3">
      <c r="P261" t="s">
        <v>6</v>
      </c>
      <c r="Q261" t="s">
        <v>34</v>
      </c>
      <c r="R261" t="s">
        <v>32</v>
      </c>
      <c r="S261" s="2">
        <v>6734</v>
      </c>
      <c r="T261" s="3">
        <v>123</v>
      </c>
    </row>
    <row r="262" spans="16:20" x14ac:dyDescent="0.3">
      <c r="P262" t="s">
        <v>40</v>
      </c>
      <c r="Q262" t="s">
        <v>36</v>
      </c>
      <c r="R262" t="s">
        <v>4</v>
      </c>
      <c r="S262" s="2">
        <v>217</v>
      </c>
      <c r="T262" s="3">
        <v>36</v>
      </c>
    </row>
    <row r="263" spans="16:20" x14ac:dyDescent="0.3">
      <c r="P263" t="s">
        <v>5</v>
      </c>
      <c r="Q263" t="s">
        <v>34</v>
      </c>
      <c r="R263" t="s">
        <v>22</v>
      </c>
      <c r="S263" s="2">
        <v>6279</v>
      </c>
      <c r="T263" s="3">
        <v>237</v>
      </c>
    </row>
    <row r="264" spans="16:20" x14ac:dyDescent="0.3">
      <c r="P264" t="s">
        <v>40</v>
      </c>
      <c r="Q264" t="s">
        <v>36</v>
      </c>
      <c r="R264" t="s">
        <v>13</v>
      </c>
      <c r="S264" s="2">
        <v>4424</v>
      </c>
      <c r="T264" s="3">
        <v>201</v>
      </c>
    </row>
    <row r="265" spans="16:20" x14ac:dyDescent="0.3">
      <c r="P265" t="s">
        <v>2</v>
      </c>
      <c r="Q265" t="s">
        <v>36</v>
      </c>
      <c r="R265" t="s">
        <v>17</v>
      </c>
      <c r="S265" s="2">
        <v>189</v>
      </c>
      <c r="T265" s="3">
        <v>48</v>
      </c>
    </row>
    <row r="266" spans="16:20" x14ac:dyDescent="0.3">
      <c r="P266" t="s">
        <v>5</v>
      </c>
      <c r="Q266" t="s">
        <v>35</v>
      </c>
      <c r="R266" t="s">
        <v>22</v>
      </c>
      <c r="S266" s="2">
        <v>490</v>
      </c>
      <c r="T266" s="3">
        <v>84</v>
      </c>
    </row>
    <row r="267" spans="16:20" x14ac:dyDescent="0.3">
      <c r="P267" t="s">
        <v>8</v>
      </c>
      <c r="Q267" t="s">
        <v>37</v>
      </c>
      <c r="R267" t="s">
        <v>21</v>
      </c>
      <c r="S267" s="2">
        <v>434</v>
      </c>
      <c r="T267" s="3">
        <v>87</v>
      </c>
    </row>
    <row r="268" spans="16:20" x14ac:dyDescent="0.3">
      <c r="P268" t="s">
        <v>7</v>
      </c>
      <c r="Q268" t="s">
        <v>38</v>
      </c>
      <c r="R268" t="s">
        <v>30</v>
      </c>
      <c r="S268" s="2">
        <v>10129</v>
      </c>
      <c r="T268" s="3">
        <v>312</v>
      </c>
    </row>
    <row r="269" spans="16:20" x14ac:dyDescent="0.3">
      <c r="P269" t="s">
        <v>3</v>
      </c>
      <c r="Q269" t="s">
        <v>39</v>
      </c>
      <c r="R269" t="s">
        <v>28</v>
      </c>
      <c r="S269" s="2">
        <v>1652</v>
      </c>
      <c r="T269" s="3">
        <v>102</v>
      </c>
    </row>
    <row r="270" spans="16:20" x14ac:dyDescent="0.3">
      <c r="P270" t="s">
        <v>8</v>
      </c>
      <c r="Q270" t="s">
        <v>38</v>
      </c>
      <c r="R270" t="s">
        <v>21</v>
      </c>
      <c r="S270" s="2">
        <v>6433</v>
      </c>
      <c r="T270" s="3">
        <v>78</v>
      </c>
    </row>
    <row r="271" spans="16:20" x14ac:dyDescent="0.3">
      <c r="P271" t="s">
        <v>3</v>
      </c>
      <c r="Q271" t="s">
        <v>34</v>
      </c>
      <c r="R271" t="s">
        <v>23</v>
      </c>
      <c r="S271" s="2">
        <v>2212</v>
      </c>
      <c r="T271" s="3">
        <v>117</v>
      </c>
    </row>
    <row r="272" spans="16:20" x14ac:dyDescent="0.3">
      <c r="P272" t="s">
        <v>41</v>
      </c>
      <c r="Q272" t="s">
        <v>35</v>
      </c>
      <c r="R272" t="s">
        <v>19</v>
      </c>
      <c r="S272" s="2">
        <v>609</v>
      </c>
      <c r="T272" s="3">
        <v>99</v>
      </c>
    </row>
    <row r="273" spans="16:20" x14ac:dyDescent="0.3">
      <c r="P273" t="s">
        <v>40</v>
      </c>
      <c r="Q273" t="s">
        <v>35</v>
      </c>
      <c r="R273" t="s">
        <v>24</v>
      </c>
      <c r="S273" s="2">
        <v>1638</v>
      </c>
      <c r="T273" s="3">
        <v>48</v>
      </c>
    </row>
    <row r="274" spans="16:20" x14ac:dyDescent="0.3">
      <c r="P274" t="s">
        <v>7</v>
      </c>
      <c r="Q274" t="s">
        <v>34</v>
      </c>
      <c r="R274" t="s">
        <v>15</v>
      </c>
      <c r="S274" s="2">
        <v>3829</v>
      </c>
      <c r="T274" s="3">
        <v>24</v>
      </c>
    </row>
    <row r="275" spans="16:20" x14ac:dyDescent="0.3">
      <c r="P275" t="s">
        <v>40</v>
      </c>
      <c r="Q275" t="s">
        <v>39</v>
      </c>
      <c r="R275" t="s">
        <v>15</v>
      </c>
      <c r="S275" s="2">
        <v>5775</v>
      </c>
      <c r="T275" s="3">
        <v>42</v>
      </c>
    </row>
    <row r="276" spans="16:20" x14ac:dyDescent="0.3">
      <c r="P276" t="s">
        <v>6</v>
      </c>
      <c r="Q276" t="s">
        <v>35</v>
      </c>
      <c r="R276" t="s">
        <v>20</v>
      </c>
      <c r="S276" s="2">
        <v>1071</v>
      </c>
      <c r="T276" s="3">
        <v>270</v>
      </c>
    </row>
    <row r="277" spans="16:20" x14ac:dyDescent="0.3">
      <c r="P277" t="s">
        <v>8</v>
      </c>
      <c r="Q277" t="s">
        <v>36</v>
      </c>
      <c r="R277" t="s">
        <v>23</v>
      </c>
      <c r="S277" s="2">
        <v>5019</v>
      </c>
      <c r="T277" s="3">
        <v>150</v>
      </c>
    </row>
    <row r="278" spans="16:20" x14ac:dyDescent="0.3">
      <c r="P278" t="s">
        <v>2</v>
      </c>
      <c r="Q278" t="s">
        <v>37</v>
      </c>
      <c r="R278" t="s">
        <v>15</v>
      </c>
      <c r="S278" s="2">
        <v>2863</v>
      </c>
      <c r="T278" s="3">
        <v>42</v>
      </c>
    </row>
    <row r="279" spans="16:20" x14ac:dyDescent="0.3">
      <c r="P279" t="s">
        <v>40</v>
      </c>
      <c r="Q279" t="s">
        <v>35</v>
      </c>
      <c r="R279" t="s">
        <v>29</v>
      </c>
      <c r="S279" s="2">
        <v>1617</v>
      </c>
      <c r="T279" s="3">
        <v>126</v>
      </c>
    </row>
    <row r="280" spans="16:20" x14ac:dyDescent="0.3">
      <c r="P280" t="s">
        <v>6</v>
      </c>
      <c r="Q280" t="s">
        <v>37</v>
      </c>
      <c r="R280" t="s">
        <v>26</v>
      </c>
      <c r="S280" s="2">
        <v>6818</v>
      </c>
      <c r="T280" s="3">
        <v>6</v>
      </c>
    </row>
    <row r="281" spans="16:20" x14ac:dyDescent="0.3">
      <c r="P281" t="s">
        <v>3</v>
      </c>
      <c r="Q281" t="s">
        <v>35</v>
      </c>
      <c r="R281" t="s">
        <v>15</v>
      </c>
      <c r="S281" s="2">
        <v>6657</v>
      </c>
      <c r="T281" s="3">
        <v>276</v>
      </c>
    </row>
    <row r="282" spans="16:20" x14ac:dyDescent="0.3">
      <c r="P282" t="s">
        <v>3</v>
      </c>
      <c r="Q282" t="s">
        <v>34</v>
      </c>
      <c r="R282" t="s">
        <v>17</v>
      </c>
      <c r="S282" s="2">
        <v>2919</v>
      </c>
      <c r="T282" s="3">
        <v>93</v>
      </c>
    </row>
    <row r="283" spans="16:20" x14ac:dyDescent="0.3">
      <c r="P283" t="s">
        <v>2</v>
      </c>
      <c r="Q283" t="s">
        <v>36</v>
      </c>
      <c r="R283" t="s">
        <v>31</v>
      </c>
      <c r="S283" s="2">
        <v>3094</v>
      </c>
      <c r="T283" s="3">
        <v>246</v>
      </c>
    </row>
    <row r="284" spans="16:20" x14ac:dyDescent="0.3">
      <c r="P284" t="s">
        <v>6</v>
      </c>
      <c r="Q284" t="s">
        <v>39</v>
      </c>
      <c r="R284" t="s">
        <v>24</v>
      </c>
      <c r="S284" s="2">
        <v>2989</v>
      </c>
      <c r="T284" s="3">
        <v>3</v>
      </c>
    </row>
    <row r="285" spans="16:20" x14ac:dyDescent="0.3">
      <c r="P285" t="s">
        <v>8</v>
      </c>
      <c r="Q285" t="s">
        <v>38</v>
      </c>
      <c r="R285" t="s">
        <v>27</v>
      </c>
      <c r="S285" s="2">
        <v>2268</v>
      </c>
      <c r="T285" s="3">
        <v>63</v>
      </c>
    </row>
    <row r="286" spans="16:20" x14ac:dyDescent="0.3">
      <c r="P286" t="s">
        <v>5</v>
      </c>
      <c r="Q286" t="s">
        <v>35</v>
      </c>
      <c r="R286" t="s">
        <v>31</v>
      </c>
      <c r="S286" s="2">
        <v>4753</v>
      </c>
      <c r="T286" s="3">
        <v>246</v>
      </c>
    </row>
    <row r="287" spans="16:20" x14ac:dyDescent="0.3">
      <c r="P287" t="s">
        <v>2</v>
      </c>
      <c r="Q287" t="s">
        <v>34</v>
      </c>
      <c r="R287" t="s">
        <v>19</v>
      </c>
      <c r="S287" s="2">
        <v>7511</v>
      </c>
      <c r="T287" s="3">
        <v>120</v>
      </c>
    </row>
    <row r="288" spans="16:20" x14ac:dyDescent="0.3">
      <c r="P288" t="s">
        <v>2</v>
      </c>
      <c r="Q288" t="s">
        <v>38</v>
      </c>
      <c r="R288" t="s">
        <v>31</v>
      </c>
      <c r="S288" s="2">
        <v>4326</v>
      </c>
      <c r="T288" s="3">
        <v>348</v>
      </c>
    </row>
    <row r="289" spans="16:20" x14ac:dyDescent="0.3">
      <c r="P289" t="s">
        <v>41</v>
      </c>
      <c r="Q289" t="s">
        <v>34</v>
      </c>
      <c r="R289" t="s">
        <v>23</v>
      </c>
      <c r="S289" s="2">
        <v>4935</v>
      </c>
      <c r="T289" s="3">
        <v>126</v>
      </c>
    </row>
    <row r="290" spans="16:20" x14ac:dyDescent="0.3">
      <c r="P290" t="s">
        <v>6</v>
      </c>
      <c r="Q290" t="s">
        <v>35</v>
      </c>
      <c r="R290" t="s">
        <v>30</v>
      </c>
      <c r="S290" s="2">
        <v>4781</v>
      </c>
      <c r="T290" s="3">
        <v>123</v>
      </c>
    </row>
    <row r="291" spans="16:20" x14ac:dyDescent="0.3">
      <c r="P291" t="s">
        <v>5</v>
      </c>
      <c r="Q291" t="s">
        <v>38</v>
      </c>
      <c r="R291" t="s">
        <v>25</v>
      </c>
      <c r="S291" s="2">
        <v>7483</v>
      </c>
      <c r="T291" s="3">
        <v>45</v>
      </c>
    </row>
    <row r="292" spans="16:20" x14ac:dyDescent="0.3">
      <c r="P292" t="s">
        <v>10</v>
      </c>
      <c r="Q292" t="s">
        <v>38</v>
      </c>
      <c r="R292" t="s">
        <v>4</v>
      </c>
      <c r="S292" s="2">
        <v>6860</v>
      </c>
      <c r="T292" s="3">
        <v>126</v>
      </c>
    </row>
    <row r="293" spans="16:20" x14ac:dyDescent="0.3">
      <c r="P293" t="s">
        <v>40</v>
      </c>
      <c r="Q293" t="s">
        <v>37</v>
      </c>
      <c r="R293" t="s">
        <v>29</v>
      </c>
      <c r="S293" s="2">
        <v>9002</v>
      </c>
      <c r="T293" s="3">
        <v>72</v>
      </c>
    </row>
    <row r="294" spans="16:20" x14ac:dyDescent="0.3">
      <c r="P294" t="s">
        <v>6</v>
      </c>
      <c r="Q294" t="s">
        <v>36</v>
      </c>
      <c r="R294" t="s">
        <v>29</v>
      </c>
      <c r="S294" s="2">
        <v>1400</v>
      </c>
      <c r="T294" s="3">
        <v>135</v>
      </c>
    </row>
    <row r="295" spans="16:20" x14ac:dyDescent="0.3">
      <c r="P295" t="s">
        <v>10</v>
      </c>
      <c r="Q295" t="s">
        <v>34</v>
      </c>
      <c r="R295" t="s">
        <v>22</v>
      </c>
      <c r="S295" s="2">
        <v>4053</v>
      </c>
      <c r="T295" s="3">
        <v>24</v>
      </c>
    </row>
    <row r="296" spans="16:20" x14ac:dyDescent="0.3">
      <c r="P296" t="s">
        <v>7</v>
      </c>
      <c r="Q296" t="s">
        <v>36</v>
      </c>
      <c r="R296" t="s">
        <v>31</v>
      </c>
      <c r="S296" s="2">
        <v>2149</v>
      </c>
      <c r="T296" s="3">
        <v>117</v>
      </c>
    </row>
    <row r="297" spans="16:20" x14ac:dyDescent="0.3">
      <c r="P297" t="s">
        <v>3</v>
      </c>
      <c r="Q297" t="s">
        <v>39</v>
      </c>
      <c r="R297" t="s">
        <v>29</v>
      </c>
      <c r="S297" s="2">
        <v>3640</v>
      </c>
      <c r="T297" s="3">
        <v>51</v>
      </c>
    </row>
    <row r="298" spans="16:20" x14ac:dyDescent="0.3">
      <c r="P298" t="s">
        <v>2</v>
      </c>
      <c r="Q298" t="s">
        <v>39</v>
      </c>
      <c r="R298" t="s">
        <v>23</v>
      </c>
      <c r="S298" s="2">
        <v>630</v>
      </c>
      <c r="T298" s="3">
        <v>36</v>
      </c>
    </row>
    <row r="299" spans="16:20" x14ac:dyDescent="0.3">
      <c r="P299" t="s">
        <v>9</v>
      </c>
      <c r="Q299" t="s">
        <v>35</v>
      </c>
      <c r="R299" t="s">
        <v>27</v>
      </c>
      <c r="S299" s="2">
        <v>2429</v>
      </c>
      <c r="T299" s="3">
        <v>144</v>
      </c>
    </row>
    <row r="300" spans="16:20" x14ac:dyDescent="0.3">
      <c r="P300" t="s">
        <v>9</v>
      </c>
      <c r="Q300" t="s">
        <v>36</v>
      </c>
      <c r="R300" t="s">
        <v>25</v>
      </c>
      <c r="S300" s="2">
        <v>2142</v>
      </c>
      <c r="T300" s="3">
        <v>114</v>
      </c>
    </row>
    <row r="301" spans="16:20" x14ac:dyDescent="0.3">
      <c r="P301" t="s">
        <v>7</v>
      </c>
      <c r="Q301" t="s">
        <v>37</v>
      </c>
      <c r="R301" t="s">
        <v>30</v>
      </c>
      <c r="S301" s="2">
        <v>6454</v>
      </c>
      <c r="T301" s="3">
        <v>54</v>
      </c>
    </row>
    <row r="302" spans="16:20" x14ac:dyDescent="0.3">
      <c r="P302" t="s">
        <v>7</v>
      </c>
      <c r="Q302" t="s">
        <v>37</v>
      </c>
      <c r="R302" t="s">
        <v>16</v>
      </c>
      <c r="S302" s="2">
        <v>4487</v>
      </c>
      <c r="T302" s="3">
        <v>333</v>
      </c>
    </row>
    <row r="303" spans="16:20" x14ac:dyDescent="0.3">
      <c r="P303" t="s">
        <v>3</v>
      </c>
      <c r="Q303" t="s">
        <v>37</v>
      </c>
      <c r="R303" t="s">
        <v>4</v>
      </c>
      <c r="S303" s="2">
        <v>938</v>
      </c>
      <c r="T303" s="3">
        <v>366</v>
      </c>
    </row>
    <row r="304" spans="16:20" x14ac:dyDescent="0.3">
      <c r="P304" t="s">
        <v>3</v>
      </c>
      <c r="Q304" t="s">
        <v>38</v>
      </c>
      <c r="R304" t="s">
        <v>26</v>
      </c>
      <c r="S304" s="2">
        <v>8841</v>
      </c>
      <c r="T304" s="3">
        <v>303</v>
      </c>
    </row>
    <row r="305" spans="16:20" x14ac:dyDescent="0.3">
      <c r="P305" t="s">
        <v>2</v>
      </c>
      <c r="Q305" t="s">
        <v>39</v>
      </c>
      <c r="R305" t="s">
        <v>33</v>
      </c>
      <c r="S305" s="2">
        <v>4018</v>
      </c>
      <c r="T305" s="3">
        <v>126</v>
      </c>
    </row>
    <row r="306" spans="16:20" x14ac:dyDescent="0.3">
      <c r="P306" t="s">
        <v>41</v>
      </c>
      <c r="Q306" t="s">
        <v>37</v>
      </c>
      <c r="R306" t="s">
        <v>15</v>
      </c>
      <c r="S306" s="2">
        <v>714</v>
      </c>
      <c r="T306" s="3">
        <v>231</v>
      </c>
    </row>
    <row r="307" spans="16:20" x14ac:dyDescent="0.3">
      <c r="P307" t="s">
        <v>9</v>
      </c>
      <c r="Q307" t="s">
        <v>38</v>
      </c>
      <c r="R307" t="s">
        <v>25</v>
      </c>
      <c r="S307" s="2">
        <v>3850</v>
      </c>
      <c r="T307" s="3">
        <v>102</v>
      </c>
    </row>
  </sheetData>
  <mergeCells count="2">
    <mergeCell ref="B1:S1"/>
    <mergeCell ref="B2:XFD2"/>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7D87-9CEE-4B9C-BB85-89E51E44028A}">
  <dimension ref="A1:S19"/>
  <sheetViews>
    <sheetView workbookViewId="0">
      <selection activeCell="A2" sqref="A2:XFD2"/>
    </sheetView>
  </sheetViews>
  <sheetFormatPr defaultRowHeight="14.4" x14ac:dyDescent="0.3"/>
  <cols>
    <col min="1" max="1" width="2.5546875" customWidth="1"/>
    <col min="3" max="3" width="15.5546875" bestFit="1" customWidth="1"/>
    <col min="4" max="4" width="14.44140625" bestFit="1" customWidth="1"/>
    <col min="11" max="11" width="15.5546875" bestFit="1" customWidth="1"/>
    <col min="12" max="12" width="14.44140625" bestFit="1" customWidth="1"/>
  </cols>
  <sheetData>
    <row r="1" spans="1:19" s="10" customFormat="1" ht="36.6" x14ac:dyDescent="0.7">
      <c r="A1" s="11"/>
      <c r="B1" s="38" t="s">
        <v>76</v>
      </c>
      <c r="C1" s="38"/>
      <c r="D1" s="38"/>
      <c r="E1" s="38"/>
      <c r="F1" s="38"/>
      <c r="G1" s="38"/>
      <c r="H1" s="38"/>
      <c r="I1" s="38"/>
      <c r="J1" s="38"/>
      <c r="K1" s="38"/>
      <c r="L1" s="38"/>
      <c r="M1" s="38"/>
      <c r="N1" s="38"/>
      <c r="O1" s="38"/>
      <c r="P1" s="38"/>
      <c r="Q1" s="38"/>
      <c r="R1" s="38"/>
      <c r="S1" s="38"/>
    </row>
    <row r="2" spans="1:19" s="37" customFormat="1" x14ac:dyDescent="0.3">
      <c r="A2" s="12"/>
    </row>
    <row r="6" spans="1:19" x14ac:dyDescent="0.3">
      <c r="C6" s="21" t="s">
        <v>68</v>
      </c>
      <c r="D6" t="s">
        <v>70</v>
      </c>
      <c r="K6" s="21" t="s">
        <v>68</v>
      </c>
      <c r="L6" t="s">
        <v>70</v>
      </c>
    </row>
    <row r="7" spans="1:19" x14ac:dyDescent="0.3">
      <c r="C7" s="22" t="s">
        <v>38</v>
      </c>
      <c r="D7" s="23"/>
      <c r="K7" s="22" t="s">
        <v>38</v>
      </c>
      <c r="L7" s="23"/>
    </row>
    <row r="8" spans="1:19" x14ac:dyDescent="0.3">
      <c r="C8" s="26" t="s">
        <v>5</v>
      </c>
      <c r="D8" s="23">
        <v>25221</v>
      </c>
      <c r="K8" s="26" t="s">
        <v>41</v>
      </c>
      <c r="L8" s="23">
        <v>6069</v>
      </c>
    </row>
    <row r="9" spans="1:19" x14ac:dyDescent="0.3">
      <c r="C9" s="22" t="s">
        <v>36</v>
      </c>
      <c r="D9" s="23"/>
      <c r="K9" s="22" t="s">
        <v>36</v>
      </c>
      <c r="L9" s="23"/>
    </row>
    <row r="10" spans="1:19" x14ac:dyDescent="0.3">
      <c r="C10" s="26" t="s">
        <v>5</v>
      </c>
      <c r="D10" s="23">
        <v>39620</v>
      </c>
      <c r="K10" s="26" t="s">
        <v>8</v>
      </c>
      <c r="L10" s="23">
        <v>5019</v>
      </c>
    </row>
    <row r="11" spans="1:19" x14ac:dyDescent="0.3">
      <c r="C11" s="22" t="s">
        <v>34</v>
      </c>
      <c r="D11" s="23"/>
      <c r="K11" s="22" t="s">
        <v>34</v>
      </c>
      <c r="L11" s="23"/>
    </row>
    <row r="12" spans="1:19" x14ac:dyDescent="0.3">
      <c r="C12" s="26" t="s">
        <v>5</v>
      </c>
      <c r="D12" s="23">
        <v>41559</v>
      </c>
      <c r="K12" s="26" t="s">
        <v>8</v>
      </c>
      <c r="L12" s="23">
        <v>5516</v>
      </c>
    </row>
    <row r="13" spans="1:19" x14ac:dyDescent="0.3">
      <c r="C13" s="22" t="s">
        <v>37</v>
      </c>
      <c r="D13" s="23"/>
      <c r="K13" s="22" t="s">
        <v>37</v>
      </c>
      <c r="L13" s="23"/>
    </row>
    <row r="14" spans="1:19" x14ac:dyDescent="0.3">
      <c r="C14" s="26" t="s">
        <v>7</v>
      </c>
      <c r="D14" s="23">
        <v>43568</v>
      </c>
      <c r="K14" s="26" t="s">
        <v>10</v>
      </c>
      <c r="L14" s="23">
        <v>7987</v>
      </c>
    </row>
    <row r="15" spans="1:19" x14ac:dyDescent="0.3">
      <c r="C15" s="22" t="s">
        <v>39</v>
      </c>
      <c r="D15" s="23"/>
      <c r="K15" s="22" t="s">
        <v>39</v>
      </c>
      <c r="L15" s="23"/>
    </row>
    <row r="16" spans="1:19" x14ac:dyDescent="0.3">
      <c r="C16" s="26" t="s">
        <v>2</v>
      </c>
      <c r="D16" s="23">
        <v>45752</v>
      </c>
      <c r="K16" s="26" t="s">
        <v>41</v>
      </c>
      <c r="L16" s="23">
        <v>3976</v>
      </c>
    </row>
    <row r="17" spans="3:12" x14ac:dyDescent="0.3">
      <c r="C17" s="22" t="s">
        <v>35</v>
      </c>
      <c r="D17" s="23"/>
      <c r="K17" s="22" t="s">
        <v>35</v>
      </c>
      <c r="L17" s="23"/>
    </row>
    <row r="18" spans="3:12" x14ac:dyDescent="0.3">
      <c r="C18" s="26" t="s">
        <v>40</v>
      </c>
      <c r="D18" s="23">
        <v>38325</v>
      </c>
      <c r="K18" s="26" t="s">
        <v>2</v>
      </c>
      <c r="L18" s="23">
        <v>2142</v>
      </c>
    </row>
    <row r="19" spans="3:12" x14ac:dyDescent="0.3">
      <c r="C19" s="22" t="s">
        <v>69</v>
      </c>
      <c r="D19" s="23">
        <v>234045</v>
      </c>
      <c r="K19" s="22" t="s">
        <v>69</v>
      </c>
      <c r="L19" s="23">
        <v>30709</v>
      </c>
    </row>
  </sheetData>
  <mergeCells count="2">
    <mergeCell ref="B1:S1"/>
    <mergeCell ref="B2:XF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9F23F-FF26-4FF6-AFEE-7F2A4D4D699E}">
  <dimension ref="A1:S28"/>
  <sheetViews>
    <sheetView workbookViewId="0">
      <selection activeCell="A2" sqref="A2:XFD2"/>
    </sheetView>
  </sheetViews>
  <sheetFormatPr defaultRowHeight="14.4" x14ac:dyDescent="0.3"/>
  <cols>
    <col min="1" max="1" width="3.109375" customWidth="1"/>
    <col min="3" max="3" width="20.21875" bestFit="1" customWidth="1"/>
    <col min="4" max="6" width="10.33203125" bestFit="1" customWidth="1"/>
  </cols>
  <sheetData>
    <row r="1" spans="1:19" s="10" customFormat="1" ht="36.6" x14ac:dyDescent="0.7">
      <c r="A1" s="11"/>
      <c r="B1" s="38" t="s">
        <v>77</v>
      </c>
      <c r="C1" s="38"/>
      <c r="D1" s="38"/>
      <c r="E1" s="38"/>
      <c r="F1" s="38"/>
      <c r="G1" s="38"/>
      <c r="H1" s="38"/>
      <c r="I1" s="38"/>
      <c r="J1" s="38"/>
      <c r="K1" s="38"/>
      <c r="L1" s="38"/>
      <c r="M1" s="38"/>
      <c r="N1" s="38"/>
      <c r="O1" s="38"/>
      <c r="P1" s="38"/>
      <c r="Q1" s="38"/>
      <c r="R1" s="38"/>
      <c r="S1" s="38"/>
    </row>
    <row r="2" spans="1:19" s="37" customFormat="1" x14ac:dyDescent="0.3">
      <c r="A2" s="12"/>
    </row>
    <row r="5" spans="1:19" x14ac:dyDescent="0.3">
      <c r="C5" s="21" t="s">
        <v>68</v>
      </c>
      <c r="D5" t="s">
        <v>79</v>
      </c>
    </row>
    <row r="6" spans="1:19" x14ac:dyDescent="0.3">
      <c r="C6" s="22" t="s">
        <v>14</v>
      </c>
      <c r="D6" s="27">
        <v>19525.600000000002</v>
      </c>
    </row>
    <row r="7" spans="1:19" x14ac:dyDescent="0.3">
      <c r="C7" s="22" t="s">
        <v>30</v>
      </c>
      <c r="D7" s="27">
        <v>25899.020000000011</v>
      </c>
    </row>
    <row r="8" spans="1:19" x14ac:dyDescent="0.3">
      <c r="C8" s="22" t="s">
        <v>24</v>
      </c>
      <c r="D8" s="27">
        <v>30189.32</v>
      </c>
    </row>
    <row r="9" spans="1:19" x14ac:dyDescent="0.3">
      <c r="C9" s="22" t="s">
        <v>19</v>
      </c>
      <c r="D9" s="27">
        <v>29800.160000000003</v>
      </c>
    </row>
    <row r="10" spans="1:19" x14ac:dyDescent="0.3">
      <c r="C10" s="22" t="s">
        <v>22</v>
      </c>
      <c r="D10" s="27">
        <v>46234.960000000006</v>
      </c>
    </row>
    <row r="11" spans="1:19" x14ac:dyDescent="0.3">
      <c r="C11" s="22" t="s">
        <v>4</v>
      </c>
      <c r="D11" s="27">
        <v>14946.919999999998</v>
      </c>
    </row>
    <row r="12" spans="1:19" x14ac:dyDescent="0.3">
      <c r="C12" s="22" t="s">
        <v>26</v>
      </c>
      <c r="D12" s="27">
        <v>58277.8</v>
      </c>
    </row>
    <row r="13" spans="1:19" x14ac:dyDescent="0.3">
      <c r="C13" s="22" t="s">
        <v>28</v>
      </c>
      <c r="D13" s="27">
        <v>39084.340000000004</v>
      </c>
    </row>
    <row r="14" spans="1:19" x14ac:dyDescent="0.3">
      <c r="C14" s="22" t="s">
        <v>32</v>
      </c>
      <c r="D14" s="27">
        <v>52063.35</v>
      </c>
    </row>
    <row r="15" spans="1:19" x14ac:dyDescent="0.3">
      <c r="C15" s="22" t="s">
        <v>17</v>
      </c>
      <c r="D15" s="27">
        <v>56471.590000000004</v>
      </c>
    </row>
    <row r="16" spans="1:19" x14ac:dyDescent="0.3">
      <c r="C16" s="22" t="s">
        <v>23</v>
      </c>
      <c r="D16" s="27">
        <v>44884.12</v>
      </c>
    </row>
    <row r="17" spans="3:4" x14ac:dyDescent="0.3">
      <c r="C17" s="22" t="s">
        <v>29</v>
      </c>
      <c r="D17" s="27">
        <v>36700.840000000004</v>
      </c>
    </row>
    <row r="18" spans="3:4" x14ac:dyDescent="0.3">
      <c r="C18" s="22" t="s">
        <v>13</v>
      </c>
      <c r="D18" s="27">
        <v>29721.27</v>
      </c>
    </row>
    <row r="19" spans="3:4" x14ac:dyDescent="0.3">
      <c r="C19" s="22" t="s">
        <v>16</v>
      </c>
      <c r="D19" s="27">
        <v>43177.340000000004</v>
      </c>
    </row>
    <row r="20" spans="3:4" x14ac:dyDescent="0.3">
      <c r="C20" s="22" t="s">
        <v>20</v>
      </c>
      <c r="D20" s="27">
        <v>31390.480000000003</v>
      </c>
    </row>
    <row r="21" spans="3:4" x14ac:dyDescent="0.3">
      <c r="C21" s="22" t="s">
        <v>27</v>
      </c>
      <c r="D21" s="27">
        <v>19572.14</v>
      </c>
    </row>
    <row r="22" spans="3:4" x14ac:dyDescent="0.3">
      <c r="C22" s="22" t="s">
        <v>33</v>
      </c>
      <c r="D22" s="27">
        <v>46226.020000000004</v>
      </c>
    </row>
    <row r="23" spans="3:4" x14ac:dyDescent="0.3">
      <c r="C23" s="22" t="s">
        <v>15</v>
      </c>
      <c r="D23" s="27">
        <v>50988.91</v>
      </c>
    </row>
    <row r="24" spans="3:4" x14ac:dyDescent="0.3">
      <c r="C24" s="22" t="s">
        <v>31</v>
      </c>
      <c r="D24" s="27">
        <v>29518.43</v>
      </c>
    </row>
    <row r="25" spans="3:4" x14ac:dyDescent="0.3">
      <c r="C25" s="22" t="s">
        <v>21</v>
      </c>
      <c r="D25" s="27">
        <v>26000</v>
      </c>
    </row>
    <row r="26" spans="3:4" x14ac:dyDescent="0.3">
      <c r="C26" s="22" t="s">
        <v>25</v>
      </c>
      <c r="D26" s="27">
        <v>29678.099999999995</v>
      </c>
    </row>
    <row r="27" spans="3:4" x14ac:dyDescent="0.3">
      <c r="C27" s="22" t="s">
        <v>18</v>
      </c>
      <c r="D27" s="27">
        <v>40814.559999999998</v>
      </c>
    </row>
    <row r="28" spans="3:4" x14ac:dyDescent="0.3">
      <c r="C28" s="22" t="s">
        <v>69</v>
      </c>
      <c r="D28" s="27">
        <v>801165.2699999999</v>
      </c>
    </row>
  </sheetData>
  <mergeCells count="2">
    <mergeCell ref="B1:S1"/>
    <mergeCell ref="B2:XFD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949C-24BE-47EA-A37B-DE2A1E8FE701}">
  <dimension ref="A1:T20"/>
  <sheetViews>
    <sheetView showGridLines="0" workbookViewId="0">
      <selection activeCell="A2" sqref="A2:XFD2"/>
    </sheetView>
  </sheetViews>
  <sheetFormatPr defaultRowHeight="14.4" x14ac:dyDescent="0.3"/>
  <cols>
    <col min="1" max="1" width="2.88671875" customWidth="1"/>
    <col min="5" max="5" width="11.88671875" bestFit="1" customWidth="1"/>
    <col min="6" max="6" width="12.5546875" bestFit="1" customWidth="1"/>
    <col min="7" max="7" width="10.109375" bestFit="1" customWidth="1"/>
    <col min="10" max="10" width="6" customWidth="1"/>
    <col min="11" max="11" width="15.109375" bestFit="1" customWidth="1"/>
    <col min="14" max="14" width="10.33203125" customWidth="1"/>
    <col min="17" max="17" width="15.109375" bestFit="1" customWidth="1"/>
    <col min="20" max="20" width="11.5546875" bestFit="1" customWidth="1"/>
  </cols>
  <sheetData>
    <row r="1" spans="1:20" s="10" customFormat="1" ht="36.6" x14ac:dyDescent="0.7">
      <c r="A1" s="11"/>
      <c r="B1" s="38" t="s">
        <v>80</v>
      </c>
      <c r="C1" s="38"/>
      <c r="D1" s="38"/>
      <c r="E1" s="38"/>
      <c r="F1" s="38"/>
      <c r="G1" s="38"/>
      <c r="H1" s="38"/>
      <c r="I1" s="38"/>
      <c r="J1" s="38"/>
      <c r="K1" s="38"/>
      <c r="L1" s="38"/>
      <c r="M1" s="38"/>
      <c r="N1" s="38"/>
      <c r="O1" s="38"/>
      <c r="P1" s="38"/>
      <c r="Q1" s="38"/>
      <c r="R1" s="38"/>
      <c r="S1" s="38"/>
    </row>
    <row r="2" spans="1:20" s="37" customFormat="1" x14ac:dyDescent="0.3">
      <c r="A2" s="12"/>
    </row>
    <row r="5" spans="1:20" ht="15.6" x14ac:dyDescent="0.3">
      <c r="C5" s="42" t="s">
        <v>82</v>
      </c>
      <c r="D5" s="42"/>
      <c r="E5" s="28" t="s">
        <v>39</v>
      </c>
      <c r="F5" s="29"/>
    </row>
    <row r="7" spans="1:20" x14ac:dyDescent="0.3">
      <c r="T7" s="13" t="s">
        <v>81</v>
      </c>
    </row>
    <row r="8" spans="1:20" ht="15" thickBot="1" x14ac:dyDescent="0.35">
      <c r="C8" s="43" t="s">
        <v>83</v>
      </c>
      <c r="D8" s="43"/>
      <c r="E8" s="43"/>
      <c r="F8" s="43"/>
      <c r="G8" s="43"/>
      <c r="J8" s="41" t="s">
        <v>89</v>
      </c>
      <c r="K8" s="41"/>
      <c r="L8" s="41"/>
      <c r="M8" s="41"/>
      <c r="N8" s="41"/>
      <c r="T8" t="str" cm="1">
        <f t="array" ref="T8:T13">_xlfn.UNIQUE(data[Geography])</f>
        <v>New Zealand</v>
      </c>
    </row>
    <row r="9" spans="1:20" x14ac:dyDescent="0.3">
      <c r="T9" t="str">
        <v>USA</v>
      </c>
    </row>
    <row r="10" spans="1:20" x14ac:dyDescent="0.3">
      <c r="D10" s="40" t="s">
        <v>84</v>
      </c>
      <c r="E10" s="40"/>
      <c r="F10" s="40"/>
      <c r="G10" s="16">
        <f>COUNTIFS(data[Geography],E5)</f>
        <v>40</v>
      </c>
      <c r="K10" s="32"/>
      <c r="L10" s="33" t="s">
        <v>1</v>
      </c>
      <c r="M10" s="33" t="s">
        <v>49</v>
      </c>
      <c r="N10" s="31"/>
      <c r="T10" t="str">
        <v>Canada</v>
      </c>
    </row>
    <row r="11" spans="1:20" x14ac:dyDescent="0.3">
      <c r="K11" s="16" t="s">
        <v>2</v>
      </c>
      <c r="L11" s="16">
        <f>SUMIFS(data[Amount],data[Sales Person],K11,data[Geography],$E$5)</f>
        <v>45752</v>
      </c>
      <c r="M11" s="16">
        <f>SUMIFS(data[Units],data[Sales Person],K11,data[Geography],$E$5)</f>
        <v>1518</v>
      </c>
      <c r="N11" s="30">
        <f>IF(L11&gt;12000,1,-1)</f>
        <v>1</v>
      </c>
      <c r="T11" t="str">
        <v>UK</v>
      </c>
    </row>
    <row r="12" spans="1:20" x14ac:dyDescent="0.3">
      <c r="D12" s="32"/>
      <c r="E12" s="32"/>
      <c r="F12" s="33" t="s">
        <v>85</v>
      </c>
      <c r="G12" s="33" t="s">
        <v>56</v>
      </c>
      <c r="K12" s="16" t="s">
        <v>8</v>
      </c>
      <c r="L12" s="16">
        <f>SUMIFS(data[Amount],data[Sales Person],K12,data[Geography],$E$5)</f>
        <v>27132</v>
      </c>
      <c r="M12" s="16">
        <f>SUMIFS(data[Units],data[Sales Person],K12,data[Geography],$E$5)</f>
        <v>447</v>
      </c>
      <c r="N12" s="30">
        <f t="shared" ref="N12:N20" si="0">IF(L12&gt;12000,1,-1)</f>
        <v>1</v>
      </c>
      <c r="T12" t="str">
        <v>Australia</v>
      </c>
    </row>
    <row r="13" spans="1:20" x14ac:dyDescent="0.3">
      <c r="D13" s="16" t="s">
        <v>86</v>
      </c>
      <c r="E13" s="16"/>
      <c r="F13" s="34">
        <f>SUMIFS(data[Amount],data[Geography],$E$5)</f>
        <v>173530</v>
      </c>
      <c r="G13" s="34">
        <f>AVERAGEIFS(data[Amount],data[Geography],E5)</f>
        <v>4338.25</v>
      </c>
      <c r="K13" s="16" t="s">
        <v>41</v>
      </c>
      <c r="L13" s="16">
        <f>SUMIFS(data[Amount],data[Sales Person],K13,data[Geography],$E$5)</f>
        <v>3976</v>
      </c>
      <c r="M13" s="16">
        <f>SUMIFS(data[Units],data[Sales Person],K13,data[Geography],$E$5)</f>
        <v>72</v>
      </c>
      <c r="N13" s="30">
        <f t="shared" si="0"/>
        <v>-1</v>
      </c>
      <c r="T13" t="str">
        <v>India</v>
      </c>
    </row>
    <row r="14" spans="1:20" x14ac:dyDescent="0.3">
      <c r="D14" s="16" t="s">
        <v>78</v>
      </c>
      <c r="E14" s="16"/>
      <c r="F14" s="34">
        <f>SUMIFS(data[Cost],data[Geography],E5)</f>
        <v>53938.530000000028</v>
      </c>
      <c r="G14" s="34">
        <f>AVERAGEIFS(data[Cost],data[Geography],E$5)</f>
        <v>1348.4632500000007</v>
      </c>
      <c r="K14" s="16" t="s">
        <v>7</v>
      </c>
      <c r="L14" s="16">
        <f>SUMIFS(data[Amount],data[Sales Person],K14,data[Geography],$E$5)</f>
        <v>5404</v>
      </c>
      <c r="M14" s="16">
        <f>SUMIFS(data[Units],data[Sales Person],K14,data[Geography],$E$5)</f>
        <v>444</v>
      </c>
      <c r="N14" s="30">
        <f t="shared" si="0"/>
        <v>-1</v>
      </c>
    </row>
    <row r="15" spans="1:20" x14ac:dyDescent="0.3">
      <c r="D15" s="16" t="s">
        <v>87</v>
      </c>
      <c r="E15" s="16"/>
      <c r="F15" s="34">
        <f>F13-F14</f>
        <v>119591.46999999997</v>
      </c>
      <c r="G15" s="34">
        <f>G13-G14</f>
        <v>2989.7867499999993</v>
      </c>
      <c r="K15" s="16" t="s">
        <v>6</v>
      </c>
      <c r="L15" s="16">
        <f>SUMIFS(data[Amount],data[Sales Person],K15,data[Geography],$E$5)</f>
        <v>15827</v>
      </c>
      <c r="M15" s="16">
        <f>SUMIFS(data[Units],data[Sales Person],K15,data[Geography],$E$5)</f>
        <v>885</v>
      </c>
      <c r="N15" s="30">
        <f t="shared" si="0"/>
        <v>1</v>
      </c>
    </row>
    <row r="16" spans="1:20" x14ac:dyDescent="0.3">
      <c r="D16" s="16" t="s">
        <v>88</v>
      </c>
      <c r="E16" s="16"/>
      <c r="F16" s="35">
        <f>SUMIFS(data[Units],data[Geography],E$5)</f>
        <v>5745</v>
      </c>
      <c r="G16" s="35">
        <f>AVERAGEIFS(data[Units],data[Geography],E$5)</f>
        <v>143.625</v>
      </c>
      <c r="K16" s="16" t="s">
        <v>5</v>
      </c>
      <c r="L16" s="16">
        <f>SUMIFS(data[Amount],data[Sales Person],K16,data[Geography],$E$5)</f>
        <v>16548</v>
      </c>
      <c r="M16" s="16">
        <f>SUMIFS(data[Units],data[Sales Person],K16,data[Geography],$E$5)</f>
        <v>552</v>
      </c>
      <c r="N16" s="30">
        <f t="shared" si="0"/>
        <v>1</v>
      </c>
    </row>
    <row r="17" spans="11:14" x14ac:dyDescent="0.3">
      <c r="K17" s="16" t="s">
        <v>3</v>
      </c>
      <c r="L17" s="16">
        <f>SUMIFS(data[Amount],data[Sales Person],K17,data[Geography],$E$5)</f>
        <v>10269</v>
      </c>
      <c r="M17" s="16">
        <f>SUMIFS(data[Units],data[Sales Person],K17,data[Geography],$E$5)</f>
        <v>492</v>
      </c>
      <c r="N17" s="30">
        <f t="shared" si="0"/>
        <v>-1</v>
      </c>
    </row>
    <row r="18" spans="11:14" x14ac:dyDescent="0.3">
      <c r="K18" s="16" t="s">
        <v>9</v>
      </c>
      <c r="L18" s="16">
        <f>SUMIFS(data[Amount],data[Sales Person],K18,data[Geography],$E$5)</f>
        <v>9751</v>
      </c>
      <c r="M18" s="16">
        <f>SUMIFS(data[Units],data[Sales Person],K18,data[Geography],$E$5)</f>
        <v>582</v>
      </c>
      <c r="N18" s="30">
        <f t="shared" si="0"/>
        <v>-1</v>
      </c>
    </row>
    <row r="19" spans="11:14" x14ac:dyDescent="0.3">
      <c r="K19" s="16" t="s">
        <v>10</v>
      </c>
      <c r="L19" s="16">
        <f>SUMIFS(data[Amount],data[Sales Person],K19,data[Geography],$E$5)</f>
        <v>17808</v>
      </c>
      <c r="M19" s="16">
        <f>SUMIFS(data[Units],data[Sales Person],K19,data[Geography],$E$5)</f>
        <v>309</v>
      </c>
      <c r="N19" s="30">
        <f t="shared" si="0"/>
        <v>1</v>
      </c>
    </row>
    <row r="20" spans="11:14" x14ac:dyDescent="0.3">
      <c r="K20" s="16" t="s">
        <v>40</v>
      </c>
      <c r="L20" s="16">
        <f>SUMIFS(data[Amount],data[Sales Person],K20,data[Geography],$E$5)</f>
        <v>21063</v>
      </c>
      <c r="M20" s="16">
        <f>SUMIFS(data[Units],data[Sales Person],K20,data[Geography],$E$5)</f>
        <v>444</v>
      </c>
      <c r="N20" s="30">
        <f t="shared" si="0"/>
        <v>1</v>
      </c>
    </row>
  </sheetData>
  <sortState xmlns:xlrd2="http://schemas.microsoft.com/office/spreadsheetml/2017/richdata2" ref="K11:K20">
    <sortCondition ref="K11:K20"/>
  </sortState>
  <mergeCells count="6">
    <mergeCell ref="D10:F10"/>
    <mergeCell ref="J8:N8"/>
    <mergeCell ref="B1:S1"/>
    <mergeCell ref="B2:XFD2"/>
    <mergeCell ref="C5:D5"/>
    <mergeCell ref="C8:G8"/>
  </mergeCells>
  <conditionalFormatting sqref="L11:L20">
    <cfRule type="dataBar" priority="1">
      <dataBar>
        <cfvo type="min"/>
        <cfvo type="max"/>
        <color theme="4" tint="0.59999389629810485"/>
      </dataBar>
      <extLst>
        <ext xmlns:x14="http://schemas.microsoft.com/office/spreadsheetml/2009/9/main" uri="{B025F937-C7B1-47D3-B67F-A62EFF666E3E}">
          <x14:id>{B066637E-8762-4709-9568-E6A32D04218B}</x14:id>
        </ext>
      </extLst>
    </cfRule>
  </conditionalFormatting>
  <dataValidations count="1">
    <dataValidation type="list" allowBlank="1" showInputMessage="1" showErrorMessage="1" sqref="E5" xr:uid="{B521898D-6567-4E33-9C02-FEBBD3CC5D1D}">
      <formula1>$T$8:$T$13</formula1>
    </dataValidation>
  </dataValidation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B066637E-8762-4709-9568-E6A32D04218B}">
            <x14:dataBar minLength="0" maxLength="100" gradient="0">
              <x14:cfvo type="autoMin"/>
              <x14:cfvo type="autoMax"/>
              <x14:negativeFillColor rgb="FFFF0000"/>
              <x14:axisColor rgb="FF000000"/>
            </x14:dataBar>
          </x14:cfRule>
          <xm:sqref>L11:L20</xm:sqref>
        </x14:conditionalFormatting>
        <x14:conditionalFormatting xmlns:xm="http://schemas.microsoft.com/office/excel/2006/main">
          <x14:cfRule type="iconSet" priority="2" id="{F96641B5-ABC6-47FB-A434-ACB781D1EB9C}">
            <x14:iconSet iconSet="3Symbols" showValue="0" custom="1">
              <x14:cfvo type="percent">
                <xm:f>0</xm:f>
              </x14:cfvo>
              <x14:cfvo type="num">
                <xm:f>0</xm:f>
              </x14:cfvo>
              <x14:cfvo type="num">
                <xm:f>1</xm:f>
              </x14:cfvo>
              <x14:cfIcon iconSet="3Symbols" iconId="0"/>
              <x14:cfIcon iconSet="NoIcons" iconId="0"/>
              <x14:cfIcon iconSet="3Symbols" iconId="2"/>
            </x14:iconSet>
          </x14:cfRule>
          <xm:sqref>N11:N20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6649-AF01-4A0C-9E18-6B57B259997A}">
  <dimension ref="A1:S24"/>
  <sheetViews>
    <sheetView workbookViewId="0">
      <selection activeCell="B5" sqref="B5"/>
    </sheetView>
  </sheetViews>
  <sheetFormatPr defaultRowHeight="14.4" x14ac:dyDescent="0.3"/>
  <cols>
    <col min="1" max="1" width="2.88671875" customWidth="1"/>
    <col min="3" max="3" width="20.21875" bestFit="1" customWidth="1"/>
    <col min="4" max="4" width="14.44140625" bestFit="1" customWidth="1"/>
    <col min="5" max="5" width="11.77734375" bestFit="1" customWidth="1"/>
    <col min="6" max="6" width="10.33203125" bestFit="1" customWidth="1"/>
    <col min="7" max="7" width="8.6640625" bestFit="1" customWidth="1"/>
  </cols>
  <sheetData>
    <row r="1" spans="1:19" s="10" customFormat="1" ht="36.6" x14ac:dyDescent="0.7">
      <c r="A1" s="11"/>
      <c r="B1" s="38" t="s">
        <v>90</v>
      </c>
      <c r="C1" s="38"/>
      <c r="D1" s="38"/>
      <c r="E1" s="38"/>
      <c r="F1" s="38"/>
      <c r="G1" s="38"/>
      <c r="H1" s="38"/>
      <c r="I1" s="38"/>
      <c r="J1" s="38"/>
      <c r="K1" s="38"/>
      <c r="L1" s="38"/>
      <c r="M1" s="38"/>
      <c r="N1" s="38"/>
      <c r="O1" s="38"/>
      <c r="P1" s="38"/>
      <c r="Q1" s="38"/>
      <c r="R1" s="38"/>
      <c r="S1" s="38"/>
    </row>
    <row r="2" spans="1:19" s="37" customFormat="1" x14ac:dyDescent="0.3">
      <c r="A2" s="12"/>
    </row>
    <row r="5" spans="1:19" x14ac:dyDescent="0.3">
      <c r="C5" s="21" t="s">
        <v>68</v>
      </c>
      <c r="D5" t="s">
        <v>70</v>
      </c>
      <c r="E5" t="s">
        <v>71</v>
      </c>
      <c r="F5" t="s">
        <v>79</v>
      </c>
      <c r="G5" t="s">
        <v>91</v>
      </c>
    </row>
    <row r="6" spans="1:19" x14ac:dyDescent="0.3">
      <c r="C6" s="22" t="s">
        <v>26</v>
      </c>
      <c r="D6" s="23">
        <v>98</v>
      </c>
      <c r="E6" s="23">
        <v>204</v>
      </c>
      <c r="F6" s="27">
        <v>-1044.3999999999999</v>
      </c>
      <c r="G6" s="36">
        <v>-10.657142857142857</v>
      </c>
    </row>
    <row r="7" spans="1:19" x14ac:dyDescent="0.3">
      <c r="C7" s="22" t="s">
        <v>21</v>
      </c>
      <c r="D7" s="23">
        <v>497</v>
      </c>
      <c r="E7" s="23">
        <v>63</v>
      </c>
      <c r="F7" s="27">
        <v>-70</v>
      </c>
      <c r="G7" s="36">
        <v>-0.14084507042253522</v>
      </c>
    </row>
    <row r="8" spans="1:19" x14ac:dyDescent="0.3">
      <c r="C8" s="22" t="s">
        <v>28</v>
      </c>
      <c r="D8" s="23">
        <v>1827</v>
      </c>
      <c r="E8" s="23">
        <v>471</v>
      </c>
      <c r="F8" s="27">
        <v>-3061.9800000000005</v>
      </c>
      <c r="G8" s="36">
        <v>-1.6759605911330051</v>
      </c>
    </row>
    <row r="9" spans="1:19" x14ac:dyDescent="0.3">
      <c r="C9" s="22" t="s">
        <v>31</v>
      </c>
      <c r="D9" s="23">
        <v>5243</v>
      </c>
      <c r="E9" s="23">
        <v>363</v>
      </c>
      <c r="F9" s="27">
        <v>3141.23</v>
      </c>
      <c r="G9" s="36">
        <v>0.59912836162502381</v>
      </c>
    </row>
    <row r="10" spans="1:19" x14ac:dyDescent="0.3">
      <c r="C10" s="22" t="s">
        <v>19</v>
      </c>
      <c r="D10" s="23">
        <v>6076</v>
      </c>
      <c r="E10" s="23">
        <v>510</v>
      </c>
      <c r="F10" s="27">
        <v>2179.6000000000004</v>
      </c>
      <c r="G10" s="36">
        <v>0.35872284397630028</v>
      </c>
    </row>
    <row r="11" spans="1:19" x14ac:dyDescent="0.3">
      <c r="C11" s="22" t="s">
        <v>22</v>
      </c>
      <c r="D11" s="23">
        <v>8435</v>
      </c>
      <c r="E11" s="23">
        <v>42</v>
      </c>
      <c r="F11" s="27">
        <v>8024.66</v>
      </c>
      <c r="G11" s="36">
        <v>0.95135269709543568</v>
      </c>
    </row>
    <row r="12" spans="1:19" x14ac:dyDescent="0.3">
      <c r="C12" s="22" t="s">
        <v>17</v>
      </c>
      <c r="D12" s="23">
        <v>8498</v>
      </c>
      <c r="E12" s="23">
        <v>552</v>
      </c>
      <c r="F12" s="27">
        <v>6781.28</v>
      </c>
      <c r="G12" s="36">
        <v>0.7979854083313721</v>
      </c>
    </row>
    <row r="13" spans="1:19" x14ac:dyDescent="0.3">
      <c r="C13" s="22" t="s">
        <v>33</v>
      </c>
      <c r="D13" s="23">
        <v>9772</v>
      </c>
      <c r="E13" s="23">
        <v>90</v>
      </c>
      <c r="F13" s="27">
        <v>8658.7000000000007</v>
      </c>
      <c r="G13" s="36">
        <v>0.88607245190339756</v>
      </c>
    </row>
    <row r="14" spans="1:19" x14ac:dyDescent="0.3">
      <c r="C14" s="22" t="s">
        <v>4</v>
      </c>
      <c r="D14" s="23">
        <v>10290</v>
      </c>
      <c r="E14" s="23">
        <v>156</v>
      </c>
      <c r="F14" s="27">
        <v>8436.7199999999993</v>
      </c>
      <c r="G14" s="36">
        <v>0.81989504373177835</v>
      </c>
    </row>
    <row r="15" spans="1:19" x14ac:dyDescent="0.3">
      <c r="C15" s="22" t="s">
        <v>25</v>
      </c>
      <c r="D15" s="23">
        <v>10920</v>
      </c>
      <c r="E15" s="23">
        <v>183</v>
      </c>
      <c r="F15" s="27">
        <v>8513.5499999999993</v>
      </c>
      <c r="G15" s="36">
        <v>0.77962912087912084</v>
      </c>
    </row>
    <row r="16" spans="1:19" x14ac:dyDescent="0.3">
      <c r="C16" s="22" t="s">
        <v>30</v>
      </c>
      <c r="D16" s="23">
        <v>16695</v>
      </c>
      <c r="E16" s="23">
        <v>336</v>
      </c>
      <c r="F16" s="27">
        <v>11826.36</v>
      </c>
      <c r="G16" s="36">
        <v>0.70837735849056604</v>
      </c>
    </row>
    <row r="17" spans="3:7" x14ac:dyDescent="0.3">
      <c r="C17" s="22" t="s">
        <v>27</v>
      </c>
      <c r="D17" s="23">
        <v>16891</v>
      </c>
      <c r="E17" s="23">
        <v>1101</v>
      </c>
      <c r="F17" s="27">
        <v>-1528.7299999999996</v>
      </c>
      <c r="G17" s="36">
        <v>-9.0505594695399885E-2</v>
      </c>
    </row>
    <row r="18" spans="3:7" x14ac:dyDescent="0.3">
      <c r="C18" s="22" t="s">
        <v>23</v>
      </c>
      <c r="D18" s="23">
        <v>17423</v>
      </c>
      <c r="E18" s="23">
        <v>591</v>
      </c>
      <c r="F18" s="27">
        <v>13587.41</v>
      </c>
      <c r="G18" s="36">
        <v>0.77985478964587041</v>
      </c>
    </row>
    <row r="19" spans="3:7" x14ac:dyDescent="0.3">
      <c r="C19" s="22" t="s">
        <v>29</v>
      </c>
      <c r="D19" s="23">
        <v>17633</v>
      </c>
      <c r="E19" s="23">
        <v>804</v>
      </c>
      <c r="F19" s="27">
        <v>11876.36</v>
      </c>
      <c r="G19" s="36">
        <v>0.67353031248227757</v>
      </c>
    </row>
    <row r="20" spans="3:7" x14ac:dyDescent="0.3">
      <c r="C20" s="22" t="s">
        <v>18</v>
      </c>
      <c r="D20" s="23">
        <v>18389</v>
      </c>
      <c r="E20" s="23">
        <v>468</v>
      </c>
      <c r="F20" s="27">
        <v>15361.04</v>
      </c>
      <c r="G20" s="36">
        <v>0.83533851759203881</v>
      </c>
    </row>
    <row r="21" spans="3:7" x14ac:dyDescent="0.3">
      <c r="C21" s="22" t="s">
        <v>13</v>
      </c>
      <c r="D21" s="23">
        <v>26145</v>
      </c>
      <c r="E21" s="23">
        <v>600</v>
      </c>
      <c r="F21" s="27">
        <v>20547</v>
      </c>
      <c r="G21" s="36">
        <v>0.78588640275387267</v>
      </c>
    </row>
    <row r="22" spans="3:7" x14ac:dyDescent="0.3">
      <c r="C22" s="22" t="s">
        <v>32</v>
      </c>
      <c r="D22" s="23">
        <v>26313</v>
      </c>
      <c r="E22" s="23">
        <v>672</v>
      </c>
      <c r="F22" s="27">
        <v>20500.2</v>
      </c>
      <c r="G22" s="36">
        <v>0.77909018355945736</v>
      </c>
    </row>
    <row r="23" spans="3:7" x14ac:dyDescent="0.3">
      <c r="C23" s="22" t="s">
        <v>16</v>
      </c>
      <c r="D23" s="23">
        <v>36799</v>
      </c>
      <c r="E23" s="23">
        <v>96</v>
      </c>
      <c r="F23" s="27">
        <v>35955.160000000003</v>
      </c>
      <c r="G23" s="36">
        <v>0.97706894209081774</v>
      </c>
    </row>
    <row r="24" spans="3:7" x14ac:dyDescent="0.3">
      <c r="C24" s="22" t="s">
        <v>69</v>
      </c>
      <c r="D24" s="23">
        <v>237944</v>
      </c>
      <c r="E24" s="23">
        <v>7302</v>
      </c>
      <c r="F24" s="27">
        <v>169684.16</v>
      </c>
      <c r="G24" s="36">
        <v>0.71312644992098984</v>
      </c>
    </row>
  </sheetData>
  <mergeCells count="2">
    <mergeCell ref="B1:S1"/>
    <mergeCell ref="B2:XFD2"/>
  </mergeCells>
  <conditionalFormatting pivot="1" sqref="G6:G24">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RJ George</cp:lastModifiedBy>
  <dcterms:created xsi:type="dcterms:W3CDTF">2021-03-14T20:21:32Z</dcterms:created>
  <dcterms:modified xsi:type="dcterms:W3CDTF">2022-02-03T12:23:25Z</dcterms:modified>
</cp:coreProperties>
</file>