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Table of Contents" sheetId="1" r:id="rId1"/>
    <s:sheet name="FQ001Q01TA" sheetId="2" r:id="rId2"/>
    <s:sheet name="FQ001Q02TA" sheetId="3" r:id="rId3"/>
    <s:sheet name="FQ001Q03TA" sheetId="4" r:id="rId4"/>
    <s:sheet name="FQ002Q01TA" sheetId="5" r:id="rId5"/>
    <s:sheet name="FQ002Q02TA" sheetId="6" r:id="rId6"/>
    <s:sheet name="FQ003Q01TA" sheetId="7" r:id="rId7"/>
    <s:sheet name="FQ004Q01TA" sheetId="8" r:id="rId8"/>
    <s:sheet name="FQ004Q02TA" sheetId="9" r:id="rId9"/>
    <s:sheet name="FQ004Q03TA" sheetId="10" r:id="rId10"/>
    <s:sheet name="FQ004Q04TA" sheetId="11" r:id="rId11"/>
    <s:sheet name="FQ004Q05TA" sheetId="12" r:id="rId12"/>
    <s:sheet name="FQ004Q06TA" sheetId="13" r:id="rId13"/>
    <s:sheet name="FQ004Q07TA" sheetId="14" r:id="rId14"/>
    <s:sheet name="FQ005Q01TA" sheetId="15" r:id="rId15"/>
    <s:sheet name="FQ006Q01TA" sheetId="16" r:id="rId16"/>
    <s:sheet name="FQ006Q02TA" sheetId="17" r:id="rId17"/>
  </s:sheets>
  <s:definedNames/>
  <s:calcPr calcId="124519" fullCalcOnLoad="1"/>
</s:workbook>
</file>

<file path=xl/sharedStrings.xml><?xml version="1.0" encoding="utf-8"?>
<sst xmlns="http://schemas.openxmlformats.org/spreadsheetml/2006/main" uniqueCount="173">
  <si>
    <t>Table of Contents</t>
  </si>
  <si>
    <t>FQ001Q01TA</t>
  </si>
  <si>
    <t>Have you ever learned how to manage your money in a course? At school, in a subject\course about managing your money</t>
  </si>
  <si>
    <t>FQ001Q02TA</t>
  </si>
  <si>
    <t>Have you ever learned how to manage your money in a course? At school as part of another subject or course</t>
  </si>
  <si>
    <t>FQ001Q03TA</t>
  </si>
  <si>
    <t>Have you ever learned how to manage your money in a course? In an activity outside school</t>
  </si>
  <si>
    <t>FQ002Q01TA</t>
  </si>
  <si>
    <t>How often do you discuss money matters with? Parents\guardians or other adult relations</t>
  </si>
  <si>
    <t>FQ002Q02TA</t>
  </si>
  <si>
    <t>How often do you discuss money matters? Friends</t>
  </si>
  <si>
    <t>FQ003Q01TA</t>
  </si>
  <si>
    <t>If you don't have enough money to buy something you really want?</t>
  </si>
  <si>
    <t>FQ004Q01TA</t>
  </si>
  <si>
    <t>Do you get money from any of these sources? An allowance or pocket money for regularly doing chores at home</t>
  </si>
  <si>
    <t>FQ004Q02TA</t>
  </si>
  <si>
    <t>Do you get money from any of these sources? An allowance or pocket money, without having to do any chores</t>
  </si>
  <si>
    <t>FQ004Q03TA</t>
  </si>
  <si>
    <t>Do you get money from any of these sources? Working outside school hours (e.g. a holiday job, part-time work)</t>
  </si>
  <si>
    <t>FQ004Q04TA</t>
  </si>
  <si>
    <t>Do you get money from any of these sources? Working in a family business</t>
  </si>
  <si>
    <t>FQ004Q05TA</t>
  </si>
  <si>
    <t>Do you get money from any of these sources? Occasional informal jobs (e.g. baby-sitting or gardening)</t>
  </si>
  <si>
    <t>FQ004Q06TA</t>
  </si>
  <si>
    <t>Do you get money from any of these sources? Gifts of money from friends or relatives</t>
  </si>
  <si>
    <t>FQ004Q07TA</t>
  </si>
  <si>
    <t>Do you get money from any of these sources? Selling things (e.g. at local markets or on eBay)</t>
  </si>
  <si>
    <t>FQ005Q01TA</t>
  </si>
  <si>
    <t>Which of these statements about saving money best applies to you?</t>
  </si>
  <si>
    <t>FQ006Q01TA</t>
  </si>
  <si>
    <t>Do you have either of the following? Bank account</t>
  </si>
  <si>
    <t>FQ006Q02TA</t>
  </si>
  <si>
    <t>Do you have either of the following? Pre-paid debit card</t>
  </si>
  <si>
    <t>FLT questionnaire: Financial Literacy results</t>
  </si>
  <si>
    <t>FQ001Q01TA: Have you ever learned how to manage your money in a course? At school, in a subject\course about managing your money</t>
  </si>
  <si>
    <t>N</t>
  </si>
  <si>
    <t>System</t>
  </si>
  <si>
    <t>Yes</t>
  </si>
  <si>
    <t>No</t>
  </si>
  <si>
    <t>Valid Skip</t>
  </si>
  <si>
    <t>Not Reached</t>
  </si>
  <si>
    <t>Not Applicable</t>
  </si>
  <si>
    <t>Invalid</t>
  </si>
  <si>
    <t>No Response</t>
  </si>
  <si>
    <t>All</t>
  </si>
  <si>
    <t>Missing %</t>
  </si>
  <si>
    <t>Valid</t>
  </si>
  <si>
    <t>mean</t>
  </si>
  <si>
    <t>(SE)</t>
  </si>
  <si>
    <t>OECD</t>
  </si>
  <si>
    <t>Australia</t>
  </si>
  <si>
    <t>—</t>
  </si>
  <si>
    <t>Austria</t>
  </si>
  <si>
    <t>n/a</t>
  </si>
  <si>
    <t>Belgium ⁸</t>
  </si>
  <si>
    <t>Canada ⁸</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</si>
  <si>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</si>
  <si>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</si>
  <si>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</si>
  <si>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</si>
  <si>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</si>
  <si>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</si>
  <si>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</si>
  <si>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</si>
  <si>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</si>
  <si>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</si>
  <si>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</si>
  <si>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</si>
  <si>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</si>
  <si>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</si>
  <si>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</si>
  <si>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</si>
  <si>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</si>
  <si>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</si>
  <si>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</si>
  <si>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</si>
  <si>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</si>
  <si>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</si>
  <si>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</si>
  <si>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</si>
  <si>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</si>
  <si>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</si>
  <si>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</si>
  <si>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</si>
  <si>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</si>
  <si>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</si>
  <si>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</si>
  <si>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</si>
  <si>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</si>
  <si>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</si>
  <si>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</si>
  <si>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</si>
  <si>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</si>
  <si>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</si>
  <si>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</si>
  <si>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</si>
  <si>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</si>
  <si>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</si>
  <si>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</si>
  <si>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</si>
  <si>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</si>
  <si>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</si>
  <si>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</si>
  <si>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</si>
  <si>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</si>
  <si>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</si>
  <si>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</si>
  <si>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</si>
  <si>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</si>
  <si>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</si>
  <si>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</si>
  <si>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</si>
  <si>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</si>
  <si>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</si>
  <si>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</si>
  <si>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</si>
  <si>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</si>
  <si>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</si>
  <si>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</si>
  <si>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</si>
  <si>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</si>
  <si>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</si>
  <si>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</si>
  <si>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</si>
  <si>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</si>
  <si>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</si>
  <si>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</si>
  <si>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</si>
  <si>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</si>
  <si>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</si>
  <si>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</si>
  <si>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questionnaires refers to the percentage of data missing because a respondent did not see a question although they were given the opportunity to see it. This may have occurred when a respondent exited the assessment early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</si>
  <si>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</si>
  <si>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</si>
  <si>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</si>
  <si>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</si>
  <si>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</si>
  <si>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</si>
  <si>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</si>
  <si>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</si>
  <si>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</si>
  <si>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⁸ Financial literacy data for Belgium refer to the Flemish community; financial literacy data for Canada refer to the Canadian provinces of British Columbia, Manitoba, New Brunswick, Newfoundland and Labrador, Nova Scotia, Ontario and Prince Edward Island.</t>
  </si>
  <si>
    <t>FQ001Q02TA: Have you ever learned how to manage your money in a course? At school as part of another subject or course</t>
  </si>
  <si>
    <t>FQ001Q03TA: Have you ever learned how to manage your money in a course? In an activity outside school</t>
  </si>
  <si>
    <t>FQ002Q01TA: How often do you discuss money matters with? Parents\guardians or other adult relations</t>
  </si>
  <si>
    <t>Never or hardly ever</t>
  </si>
  <si>
    <t>Once or twice a month</t>
  </si>
  <si>
    <t>Once or twice a week</t>
  </si>
  <si>
    <t>Almost every day</t>
  </si>
  <si>
    <t>FQ002Q02TA: How often do you discuss money matters? Friends</t>
  </si>
  <si>
    <t>FQ003Q01TA: If you don't have enough money to buy something you really want?</t>
  </si>
  <si>
    <t>Buy it with money that really should be used for something else</t>
  </si>
  <si>
    <t>Try to borrow money from a family member</t>
  </si>
  <si>
    <t>Try to borrow money from a friend</t>
  </si>
  <si>
    <t>Save up to buy it</t>
  </si>
  <si>
    <t>Not buy it</t>
  </si>
  <si>
    <t>FQ004Q01TA: Do you get money from any of these sources? An allowance or pocket money for regularly doing chores at home</t>
  </si>
  <si>
    <t>FQ004Q02TA: Do you get money from any of these sources? An allowance or pocket money, without having to do any chores</t>
  </si>
  <si>
    <t>FQ004Q03TA: Do you get money from any of these sources? Working outside school hours (e.g. a holiday job, part-time work)</t>
  </si>
  <si>
    <t>FQ004Q04TA: Do you get money from any of these sources? Working in a family business</t>
  </si>
  <si>
    <t>FQ004Q05TA: Do you get money from any of these sources? Occasional informal jobs (e.g. baby-sitting or gardening)</t>
  </si>
  <si>
    <t>FQ004Q06TA: Do you get money from any of these sources? Gifts of money from friends or relatives</t>
  </si>
  <si>
    <t>FQ004Q07TA: Do you get money from any of these sources? Selling things (e.g. at local markets or on eBay)</t>
  </si>
  <si>
    <t>FQ005Q01TA: Which of these statements about saving money best applies to you?</t>
  </si>
  <si>
    <t>I save the same amount of money each week or month</t>
  </si>
  <si>
    <t>I save some money each week or month, but the amount varies</t>
  </si>
  <si>
    <t>I save money only when I have some to spare</t>
  </si>
  <si>
    <t>I save money only when I want to buy something</t>
  </si>
  <si>
    <t>I do not save any money</t>
  </si>
  <si>
    <t>I have no money so I do not save</t>
  </si>
  <si>
    <t>FQ006Q01TA: Do you have either of the following? Bank account</t>
  </si>
  <si>
    <t>I don't know what it is</t>
  </si>
  <si>
    <t>FQ006Q02TA: Do you have either of the following? Pre-paid debit card</t>
  </si>
</sst>
</file>

<file path=xl/styles.xml><?xml version="1.0" encoding="utf-8"?>
<styleSheet xmlns="http://schemas.openxmlformats.org/spreadsheetml/2006/main">
  <numFmts count="1">
    <numFmt formatCode="(0.00)" numFmtId="164"/>
  </numFmts>
  <fonts count="4">
    <font>
      <name val="Calibri"/>
      <family val="2"/>
      <color theme="1"/>
      <sz val="11"/>
      <scheme val="minor"/>
    </font>
    <font>
      <name val="Arial"/>
      <family val="2"/>
      <b val="1"/>
      <color rgb="00000000"/>
      <sz val="10"/>
    </font>
    <font>
      <name val="Arial"/>
      <family val="2"/>
      <color rgb="000000FF"/>
      <sz val="10"/>
      <u val="single"/>
    </font>
    <font>
      <name val="Arial"/>
      <family val="2"/>
      <color rgb="00000000"/>
      <sz val="10"/>
    </font>
  </fonts>
  <fills count="4">
    <fill>
      <patternFill/>
    </fill>
    <fill>
      <patternFill patternType="gray125"/>
    </fill>
    <fill>
      <patternFill patternType="solid">
        <fgColor rgb="00DAEEF3"/>
        <bgColor rgb="00DAEEF3"/>
      </patternFill>
    </fill>
    <fill>
      <patternFill patternType="solid">
        <fgColor rgb="00FFFFFF"/>
        <bgColor rgb="00FFFFFF"/>
      </patternFill>
    </fill>
  </fills>
  <borders count="7">
    <border>
      <left/>
      <right/>
      <top/>
      <bottom/>
      <diagonal/>
    </border>
    <border>
      <left/>
      <right style="thin"/>
      <top style="thin"/>
      <bottom/>
      <diagonal/>
    </border>
    <border>
      <left/>
      <right/>
      <top style="thin"/>
      <bottom/>
      <diagonal/>
    </border>
    <border>
      <left/>
      <right style="thin"/>
      <top/>
      <bottom style="thin"/>
      <diagonal/>
    </border>
    <border>
      <left/>
      <right/>
      <top/>
      <bottom style="thin"/>
      <diagonal/>
    </border>
    <border>
      <left style="thin"/>
      <right style="thin"/>
      <top style="thin"/>
      <bottom style="thin"/>
      <diagonal/>
    </border>
    <border>
      <left/>
      <right style="thin"/>
      <top/>
      <bottom/>
      <diagonal/>
    </border>
  </borders>
  <cellStyleXfs count="1">
    <xf borderId="0" fillId="0" fontId="0" numFmtId="0"/>
  </cellStyleXfs>
  <cellXfs count="26">
    <xf borderId="0" fillId="0" fontId="0" numFmtId="0" xfId="0"/>
    <xf borderId="0" fillId="0" fontId="1" numFmtId="0" xfId="0"/>
    <xf borderId="0" fillId="0" fontId="2" numFmtId="0" xfId="0"/>
    <xf borderId="0" fillId="0" fontId="3" numFmtId="0" xfId="0"/>
    <xf applyAlignment="1" borderId="0" fillId="0" fontId="1" numFmtId="0" xfId="0">
      <alignment horizontal="left" vertical="top" wrapText="1"/>
    </xf>
    <xf applyAlignment="1" borderId="0" fillId="0" fontId="1" numFmtId="0" xfId="0">
      <alignment horizontal="left"/>
    </xf>
    <xf borderId="1" fillId="2" fontId="0" numFmtId="0" xfId="0"/>
    <xf applyAlignment="1" borderId="2" fillId="2" fontId="1" numFmtId="0" xfId="0">
      <alignment horizontal="right" vertical="bottom" wrapText="1"/>
    </xf>
    <xf applyAlignment="1" borderId="1" fillId="2" fontId="1" numFmtId="0" xfId="0">
      <alignment horizontal="right" vertical="bottom" wrapText="1"/>
    </xf>
    <xf applyAlignment="1" borderId="5" fillId="2" fontId="1" numFmtId="0" xfId="0">
      <alignment horizontal="center" vertical="bottom" wrapText="1"/>
    </xf>
    <xf borderId="5" fillId="2" fontId="1" numFmtId="0" xfId="0"/>
    <xf applyAlignment="1" borderId="3" fillId="2" fontId="1" numFmtId="0" xfId="0">
      <alignment horizontal="right" vertical="bottom" wrapText="1"/>
    </xf>
    <xf applyAlignment="1" borderId="4" fillId="2" fontId="1" numFmtId="0" xfId="0">
      <alignment horizontal="right" vertical="bottom" wrapText="1"/>
    </xf>
    <xf borderId="6" fillId="3" fontId="1" numFmtId="0" xfId="0"/>
    <xf borderId="0" fillId="3" fontId="0" numFmtId="0" xfId="0"/>
    <xf borderId="6" fillId="3" fontId="3" numFmtId="0" xfId="0"/>
    <xf borderId="6" fillId="0" fontId="3" numFmtId="0" xfId="0"/>
    <xf applyAlignment="1" borderId="0" fillId="3" fontId="3" numFmtId="1" xfId="0">
      <alignment horizontal="right" vertical="bottom" wrapText="1"/>
    </xf>
    <xf applyAlignment="1" borderId="0" fillId="3" fontId="3" numFmtId="2" xfId="0">
      <alignment horizontal="right" vertical="bottom" wrapText="1"/>
    </xf>
    <xf applyAlignment="1" borderId="6" fillId="3" fontId="3" numFmtId="1" xfId="0">
      <alignment horizontal="right" vertical="bottom" wrapText="1"/>
    </xf>
    <xf applyAlignment="1" borderId="6" fillId="3" fontId="3" numFmtId="164" xfId="0">
      <alignment horizontal="right" vertical="bottom" wrapText="1"/>
    </xf>
    <xf applyAlignment="1" borderId="0" fillId="3" fontId="3" numFmtId="0" xfId="0">
      <alignment horizontal="right" vertical="bottom" wrapText="1"/>
    </xf>
    <xf applyAlignment="1" borderId="6" fillId="3" fontId="3" numFmtId="0" xfId="0">
      <alignment horizontal="right" vertical="bottom" wrapText="1"/>
    </xf>
    <xf borderId="3" fillId="3" fontId="3" numFmtId="0" xfId="0"/>
    <xf borderId="2" fillId="3" fontId="0" numFmtId="0" xfId="0"/>
    <xf applyAlignment="1" borderId="0" fillId="0" fontId="3" numFmtId="0" xfId="0">
      <alignment horizontal="left" vertical="top" wrapText="1"/>
    </xf>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sharedStrings.xml" Type="http://schemas.openxmlformats.org/officeDocument/2006/relationships/sharedStrings"/><Relationship Id="rId19" Target="styles.xml" Type="http://schemas.openxmlformats.org/officeDocument/2006/relationships/styles"/><Relationship Id="rId20"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FQ001Q01TA'!A6" TargetMode="External" Type="http://schemas.openxmlformats.org/officeDocument/2006/relationships/hyperlink"/><Relationship Id="rId2" Target="#'FQ001Q02TA'!A6" TargetMode="External" Type="http://schemas.openxmlformats.org/officeDocument/2006/relationships/hyperlink"/><Relationship Id="rId3" Target="#'FQ001Q03TA'!A6" TargetMode="External" Type="http://schemas.openxmlformats.org/officeDocument/2006/relationships/hyperlink"/><Relationship Id="rId4" Target="#'FQ002Q01TA'!A6" TargetMode="External" Type="http://schemas.openxmlformats.org/officeDocument/2006/relationships/hyperlink"/><Relationship Id="rId5" Target="#'FQ002Q02TA'!A6" TargetMode="External" Type="http://schemas.openxmlformats.org/officeDocument/2006/relationships/hyperlink"/><Relationship Id="rId6" Target="#'FQ003Q01TA'!A6" TargetMode="External" Type="http://schemas.openxmlformats.org/officeDocument/2006/relationships/hyperlink"/><Relationship Id="rId7" Target="#'FQ004Q01TA'!A6" TargetMode="External" Type="http://schemas.openxmlformats.org/officeDocument/2006/relationships/hyperlink"/><Relationship Id="rId8" Target="#'FQ004Q02TA'!A6" TargetMode="External" Type="http://schemas.openxmlformats.org/officeDocument/2006/relationships/hyperlink"/><Relationship Id="rId9" Target="#'FQ004Q03TA'!A6" TargetMode="External" Type="http://schemas.openxmlformats.org/officeDocument/2006/relationships/hyperlink"/><Relationship Id="rId10" Target="#'FQ004Q04TA'!A6" TargetMode="External" Type="http://schemas.openxmlformats.org/officeDocument/2006/relationships/hyperlink"/><Relationship Id="rId11" Target="#'FQ004Q05TA'!A6" TargetMode="External" Type="http://schemas.openxmlformats.org/officeDocument/2006/relationships/hyperlink"/><Relationship Id="rId12" Target="#'FQ004Q06TA'!A6" TargetMode="External" Type="http://schemas.openxmlformats.org/officeDocument/2006/relationships/hyperlink"/><Relationship Id="rId13" Target="#'FQ004Q07TA'!A6" TargetMode="External" Type="http://schemas.openxmlformats.org/officeDocument/2006/relationships/hyperlink"/><Relationship Id="rId14" Target="#'FQ005Q01TA'!A6" TargetMode="External" Type="http://schemas.openxmlformats.org/officeDocument/2006/relationships/hyperlink"/><Relationship Id="rId15" Target="#'FQ006Q01TA'!A6" TargetMode="External" Type="http://schemas.openxmlformats.org/officeDocument/2006/relationships/hyperlink"/><Relationship Id="rId16" Target="#'FQ006Q02TA'!A6"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17"/>
  <sheetViews>
    <sheetView workbookViewId="0" zoomScale="80">
      <selection activeCell="A1" sqref="A1"/>
    </sheetView>
  </sheetViews>
  <sheetFormatPr baseColWidth="10" defaultRowHeight="15"/>
  <cols>
    <col customWidth="1" width="100" min="2" max="2"/>
  </cols>
  <sheetData>
    <row r="1" spans="1:2">
      <c r="B1" s="1" t="s">
        <v>0</v>
      </c>
    </row>
    <row r="2" spans="1:2">
      <c r="A2" s="2" t="s">
        <v>1</v>
      </c>
      <c r="B2" s="3" t="s">
        <v>2</v>
      </c>
    </row>
    <row r="3" spans="1:2">
      <c r="A3" s="2" t="s">
        <v>3</v>
      </c>
      <c r="B3" s="3" t="s">
        <v>4</v>
      </c>
    </row>
    <row r="4" spans="1:2">
      <c r="A4" s="2" t="s">
        <v>5</v>
      </c>
      <c r="B4" s="3" t="s">
        <v>6</v>
      </c>
    </row>
    <row r="5" spans="1:2">
      <c r="A5" s="2" t="s">
        <v>7</v>
      </c>
      <c r="B5" s="3" t="s">
        <v>8</v>
      </c>
    </row>
    <row r="6" spans="1:2">
      <c r="A6" s="2" t="s">
        <v>9</v>
      </c>
      <c r="B6" s="3" t="s">
        <v>10</v>
      </c>
    </row>
    <row r="7" spans="1:2">
      <c r="A7" s="2" t="s">
        <v>11</v>
      </c>
      <c r="B7" s="3" t="s">
        <v>12</v>
      </c>
    </row>
    <row r="8" spans="1:2">
      <c r="A8" s="2" t="s">
        <v>13</v>
      </c>
      <c r="B8" s="3" t="s">
        <v>14</v>
      </c>
    </row>
    <row r="9" spans="1:2">
      <c r="A9" s="2" t="s">
        <v>15</v>
      </c>
      <c r="B9" s="3" t="s">
        <v>16</v>
      </c>
    </row>
    <row r="10" spans="1:2">
      <c r="A10" s="2" t="s">
        <v>17</v>
      </c>
      <c r="B10" s="3" t="s">
        <v>18</v>
      </c>
    </row>
    <row r="11" spans="1:2">
      <c r="A11" s="2" t="s">
        <v>19</v>
      </c>
      <c r="B11" s="3" t="s">
        <v>20</v>
      </c>
    </row>
    <row r="12" spans="1:2">
      <c r="A12" s="2" t="s">
        <v>21</v>
      </c>
      <c r="B12" s="3" t="s">
        <v>22</v>
      </c>
    </row>
    <row r="13" spans="1:2">
      <c r="A13" s="2" t="s">
        <v>23</v>
      </c>
      <c r="B13" s="3" t="s">
        <v>24</v>
      </c>
    </row>
    <row r="14" spans="1:2">
      <c r="A14" s="2" t="s">
        <v>25</v>
      </c>
      <c r="B14" s="3" t="s">
        <v>26</v>
      </c>
    </row>
    <row r="15" spans="1:2">
      <c r="A15" s="2" t="s">
        <v>27</v>
      </c>
      <c r="B15" s="3" t="s">
        <v>28</v>
      </c>
    </row>
    <row r="16" spans="1:2">
      <c r="A16" s="2" t="s">
        <v>29</v>
      </c>
      <c r="B16" s="3" t="s">
        <v>30</v>
      </c>
    </row>
    <row r="17" spans="1:2">
      <c r="A17" s="2" t="s">
        <v>31</v>
      </c>
      <c r="B17" s="3" t="s">
        <v>32</v>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158</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(4140.0/B7*100)</f>
        <v/>
      </c>
      <c r="D7" s="19" t="n">
        <v>10390</v>
      </c>
      <c r="E7" s="18" t="n">
        <v>498.24068522</v>
      </c>
      <c r="F7" s="20" t="n">
        <v>2.4396448</v>
      </c>
      <c r="G7" s="18" t="n">
        <v>518.18968882</v>
      </c>
      <c r="H7" s="20" t="n">
        <v>2.50987962</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(400.0/B9*100)</f>
        <v/>
      </c>
      <c r="D9" s="19" t="n">
        <v>5275</v>
      </c>
      <c r="E9" s="18" t="n">
        <v>536.58610082</v>
      </c>
      <c r="F9" s="20" t="n">
        <v>5.86428227</v>
      </c>
      <c r="G9" s="18" t="n">
        <v>550.0422099</v>
      </c>
      <c r="H9" s="20" t="n">
        <v>5.68126374</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(422.0/B10*100)</f>
        <v/>
      </c>
      <c r="D10" s="19" t="n">
        <v>12660</v>
      </c>
      <c r="E10" s="18" t="n">
        <v>532.46415161</v>
      </c>
      <c r="F10" s="20" t="n">
        <v>5.73442749</v>
      </c>
      <c r="G10" s="18" t="n">
        <v>544.45705349</v>
      </c>
      <c r="H10" s="20" t="n">
        <v>5.11860622</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(352.0/B11*100)</f>
        <v/>
      </c>
      <c r="D11" s="19" t="n">
        <v>6701</v>
      </c>
      <c r="E11" s="18" t="n">
        <v>408.70637295</v>
      </c>
      <c r="F11" s="20" t="n">
        <v>7.29238472</v>
      </c>
      <c r="G11" s="18" t="n">
        <v>444.31604441</v>
      </c>
      <c r="H11" s="20" t="n">
        <v>4.62983721</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(798.0/B23*100)</f>
        <v/>
      </c>
      <c r="D23" s="19" t="n">
        <v>10785</v>
      </c>
      <c r="E23" s="18" t="n">
        <v>460.04348106</v>
      </c>
      <c r="F23" s="20" t="n">
        <v>8.05140199</v>
      </c>
      <c r="G23" s="18" t="n">
        <v>494.3634545</v>
      </c>
      <c r="H23" s="20" t="n">
        <v>3.74482449</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(84.0/B29*100)</f>
        <v/>
      </c>
      <c r="D29" s="19" t="n">
        <v>5301</v>
      </c>
      <c r="E29" s="18" t="n">
        <v>517.45835878</v>
      </c>
      <c r="F29" s="20" t="n">
        <v>4.76133944</v>
      </c>
      <c r="G29" s="18" t="n">
        <v>528.51621862</v>
      </c>
      <c r="H29" s="20" t="n">
        <v>5.2869147</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(204.0/B32*100)</f>
        <v/>
      </c>
      <c r="D32" s="19" t="n">
        <v>4274</v>
      </c>
      <c r="E32" s="18" t="n">
        <v>472.23149936</v>
      </c>
      <c r="F32" s="20" t="n">
        <v>5.06001717</v>
      </c>
      <c r="G32" s="18" t="n">
        <v>502.27235852</v>
      </c>
      <c r="H32" s="20" t="n">
        <v>4.66522121</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(384.0/B34*100)</f>
        <v/>
      </c>
      <c r="D34" s="19" t="n">
        <v>5966</v>
      </c>
      <c r="E34" s="18" t="n">
        <v>422.65977941</v>
      </c>
      <c r="F34" s="20" t="n">
        <v>6.79961242</v>
      </c>
      <c r="G34" s="18" t="n">
        <v>458.76345493</v>
      </c>
      <c r="H34" s="20" t="n">
        <v>6.03943048</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(320.0/B36*100)</f>
        <v/>
      </c>
      <c r="D36" s="19" t="n">
        <v>6416</v>
      </c>
      <c r="E36" s="18" t="n">
        <v>438.13862892</v>
      </c>
      <c r="F36" s="20" t="n">
        <v>7.72041649</v>
      </c>
      <c r="G36" s="18" t="n">
        <v>479.77884374</v>
      </c>
      <c r="H36" s="20" t="n">
        <v>3.89107619</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(224.0/B41*100)</f>
        <v/>
      </c>
      <c r="D41" s="19" t="n">
        <v>5488</v>
      </c>
      <c r="E41" s="18" t="n">
        <v>488.63914458</v>
      </c>
      <c r="F41" s="20" t="n">
        <v>6.05370561</v>
      </c>
      <c r="G41" s="18" t="n">
        <v>499.47929867</v>
      </c>
      <c r="H41" s="20" t="n">
        <v>4.60319392</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(4238.0/B46*100)</f>
        <v/>
      </c>
      <c r="D46" s="19" t="n">
        <v>18903</v>
      </c>
      <c r="E46" s="18" t="n">
        <v>341.41482151</v>
      </c>
      <c r="F46" s="20" t="n">
        <v>6.59057529</v>
      </c>
      <c r="G46" s="18" t="n">
        <v>393.07033235</v>
      </c>
      <c r="H46" s="20" t="n">
        <v>5.63330497</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(203.0/B48*100)</f>
        <v/>
      </c>
      <c r="D48" s="19" t="n">
        <v>9638</v>
      </c>
      <c r="E48" s="18" t="n">
        <v>543.13381327</v>
      </c>
      <c r="F48" s="20" t="n">
        <v>7.89945446</v>
      </c>
      <c r="G48" s="18" t="n">
        <v>586.11559239</v>
      </c>
      <c r="H48" s="20" t="n">
        <v>6.89808301</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(243.0/B61*100)</f>
        <v/>
      </c>
      <c r="D61" s="19" t="n">
        <v>6282</v>
      </c>
      <c r="E61" s="18" t="n">
        <v>439.08552092</v>
      </c>
      <c r="F61" s="20" t="n">
        <v>5.69617655</v>
      </c>
      <c r="G61" s="18" t="n">
        <v>466.64963242</v>
      </c>
      <c r="H61" s="20" t="n">
        <v>4.39915976</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(877.0/B67*100)</f>
        <v/>
      </c>
      <c r="D67" s="19" t="n">
        <v>6094</v>
      </c>
      <c r="E67" s="18" t="n">
        <v>375.78406445</v>
      </c>
      <c r="F67" s="20" t="n">
        <v>4.7103268</v>
      </c>
      <c r="G67" s="18" t="n">
        <v>428.96562571</v>
      </c>
      <c r="H67" s="20" t="n">
        <v>7.52885815</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(455.0/B70*100)</f>
        <v/>
      </c>
      <c r="D70" s="19" t="n">
        <v>5581</v>
      </c>
      <c r="E70" s="18" t="n">
        <v>500.67421791</v>
      </c>
      <c r="F70" s="20" t="n">
        <v>5.66569245</v>
      </c>
      <c r="G70" s="18" t="n">
        <v>511.83441027</v>
      </c>
      <c r="H70" s="20" t="n">
        <v>4.53533682</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159</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(4542.0/B7*100)</f>
        <v/>
      </c>
      <c r="D7" s="19" t="n">
        <v>9988</v>
      </c>
      <c r="E7" s="18" t="n">
        <v>459.80269888</v>
      </c>
      <c r="F7" s="20" t="n">
        <v>3.90984368</v>
      </c>
      <c r="G7" s="18" t="n">
        <v>520.70876637</v>
      </c>
      <c r="H7" s="20" t="n">
        <v>1.95028795</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(423.0/B9*100)</f>
        <v/>
      </c>
      <c r="D9" s="19" t="n">
        <v>5252</v>
      </c>
      <c r="E9" s="18" t="n">
        <v>513.6519608</v>
      </c>
      <c r="F9" s="20" t="n">
        <v>10.40914162</v>
      </c>
      <c r="G9" s="18" t="n">
        <v>549.44794967</v>
      </c>
      <c r="H9" s="20" t="n">
        <v>4.38606828</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(490.0/B10*100)</f>
        <v/>
      </c>
      <c r="D10" s="19" t="n">
        <v>12592</v>
      </c>
      <c r="E10" s="18" t="n">
        <v>508.45400845</v>
      </c>
      <c r="F10" s="20" t="n">
        <v>8.762434839999999</v>
      </c>
      <c r="G10" s="18" t="n">
        <v>546.65300187</v>
      </c>
      <c r="H10" s="20" t="n">
        <v>4.05279577</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(365.0/B11*100)</f>
        <v/>
      </c>
      <c r="D11" s="19" t="n">
        <v>6688</v>
      </c>
      <c r="E11" s="18" t="n">
        <v>397.814628</v>
      </c>
      <c r="F11" s="20" t="n">
        <v>8.34718442</v>
      </c>
      <c r="G11" s="18" t="n">
        <v>443.59119005</v>
      </c>
      <c r="H11" s="20" t="n">
        <v>4.73322137</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(791.0/B23*100)</f>
        <v/>
      </c>
      <c r="D23" s="19" t="n">
        <v>10792</v>
      </c>
      <c r="E23" s="18" t="n">
        <v>439.68055382</v>
      </c>
      <c r="F23" s="20" t="n">
        <v>8.268238820000001</v>
      </c>
      <c r="G23" s="18" t="n">
        <v>496.37767664</v>
      </c>
      <c r="H23" s="20" t="n">
        <v>3.90199642</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(106.0/B29*100)</f>
        <v/>
      </c>
      <c r="D29" s="19" t="n">
        <v>5279</v>
      </c>
      <c r="E29" s="18" t="n">
        <v>475.5926171</v>
      </c>
      <c r="F29" s="20" t="n">
        <v>9.20015888</v>
      </c>
      <c r="G29" s="18" t="n">
        <v>532.36115066</v>
      </c>
      <c r="H29" s="20" t="n">
        <v>3.83881841</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(251.0/B32*100)</f>
        <v/>
      </c>
      <c r="D32" s="19" t="n">
        <v>4227</v>
      </c>
      <c r="E32" s="18" t="n">
        <v>449.39015155</v>
      </c>
      <c r="F32" s="20" t="n">
        <v>5.59789691</v>
      </c>
      <c r="G32" s="18" t="n">
        <v>501.66072892</v>
      </c>
      <c r="H32" s="20" t="n">
        <v>4.09842648</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(407.0/B34*100)</f>
        <v/>
      </c>
      <c r="D34" s="19" t="n">
        <v>5943</v>
      </c>
      <c r="E34" s="18" t="n">
        <v>391.0318136</v>
      </c>
      <c r="F34" s="20" t="n">
        <v>8.28093982</v>
      </c>
      <c r="G34" s="18" t="n">
        <v>458.38687552</v>
      </c>
      <c r="H34" s="20" t="n">
        <v>5.54824901</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(324.0/B36*100)</f>
        <v/>
      </c>
      <c r="D36" s="19" t="n">
        <v>6412</v>
      </c>
      <c r="E36" s="18" t="n">
        <v>411.60848753</v>
      </c>
      <c r="F36" s="20" t="n">
        <v>8.65894368</v>
      </c>
      <c r="G36" s="18" t="n">
        <v>481.76472508</v>
      </c>
      <c r="H36" s="20" t="n">
        <v>3.82217317</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(240.0/B41*100)</f>
        <v/>
      </c>
      <c r="D41" s="19" t="n">
        <v>5472</v>
      </c>
      <c r="E41" s="18" t="n">
        <v>461.32016337</v>
      </c>
      <c r="F41" s="20" t="n">
        <v>8.21719057</v>
      </c>
      <c r="G41" s="18" t="n">
        <v>503.37825451</v>
      </c>
      <c r="H41" s="20" t="n">
        <v>4.01031445</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(4279.0/B46*100)</f>
        <v/>
      </c>
      <c r="D46" s="19" t="n">
        <v>18862</v>
      </c>
      <c r="E46" s="18" t="n">
        <v>350.55142143</v>
      </c>
      <c r="F46" s="20" t="n">
        <v>7.06992962</v>
      </c>
      <c r="G46" s="18" t="n">
        <v>388.69545809</v>
      </c>
      <c r="H46" s="20" t="n">
        <v>5.05728811</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(255.0/B48*100)</f>
        <v/>
      </c>
      <c r="D48" s="19" t="n">
        <v>9586</v>
      </c>
      <c r="E48" s="18" t="n">
        <v>510.37078167</v>
      </c>
      <c r="F48" s="20" t="n">
        <v>10.74312394</v>
      </c>
      <c r="G48" s="18" t="n">
        <v>581.4004913700001</v>
      </c>
      <c r="H48" s="20" t="n">
        <v>6.8484476</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(255.0/B61*100)</f>
        <v/>
      </c>
      <c r="D61" s="19" t="n">
        <v>6270</v>
      </c>
      <c r="E61" s="18" t="n">
        <v>426.70655029</v>
      </c>
      <c r="F61" s="20" t="n">
        <v>5.97957222</v>
      </c>
      <c r="G61" s="18" t="n">
        <v>466.95371015</v>
      </c>
      <c r="H61" s="20" t="n">
        <v>3.95721241</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(883.0/B67*100)</f>
        <v/>
      </c>
      <c r="D67" s="19" t="n">
        <v>6088</v>
      </c>
      <c r="E67" s="18" t="n">
        <v>378.79408124</v>
      </c>
      <c r="F67" s="20" t="n">
        <v>5.47745619</v>
      </c>
      <c r="G67" s="18" t="n">
        <v>419.28752875</v>
      </c>
      <c r="H67" s="20" t="n">
        <v>6.88274803</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(467.0/B70*100)</f>
        <v/>
      </c>
      <c r="D70" s="19" t="n">
        <v>5569</v>
      </c>
      <c r="E70" s="18" t="n">
        <v>467.73100985</v>
      </c>
      <c r="F70" s="20" t="n">
        <v>7.87920606</v>
      </c>
      <c r="G70" s="18" t="n">
        <v>513.78813063</v>
      </c>
      <c r="H70" s="20" t="n">
        <v>4.52039696</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160</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(4517.0/B7*100)</f>
        <v/>
      </c>
      <c r="D7" s="19" t="n">
        <v>10013</v>
      </c>
      <c r="E7" s="18" t="n">
        <v>502.3274335</v>
      </c>
      <c r="F7" s="20" t="n">
        <v>2.56710992</v>
      </c>
      <c r="G7" s="18" t="n">
        <v>515.80172959</v>
      </c>
      <c r="H7" s="20" t="n">
        <v>2.29313517</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(422.0/B9*100)</f>
        <v/>
      </c>
      <c r="D9" s="19" t="n">
        <v>5253</v>
      </c>
      <c r="E9" s="18" t="n">
        <v>547.72708778</v>
      </c>
      <c r="F9" s="20" t="n">
        <v>5.39793303</v>
      </c>
      <c r="G9" s="18" t="n">
        <v>541.34475252</v>
      </c>
      <c r="H9" s="20" t="n">
        <v>5.89945999</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(444.0/B10*100)</f>
        <v/>
      </c>
      <c r="D10" s="19" t="n">
        <v>12638</v>
      </c>
      <c r="E10" s="18" t="n">
        <v>549.00595189</v>
      </c>
      <c r="F10" s="20" t="n">
        <v>4.79847666</v>
      </c>
      <c r="G10" s="18" t="n">
        <v>528.69241774</v>
      </c>
      <c r="H10" s="20" t="n">
        <v>5.55618776</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(364.0/B11*100)</f>
        <v/>
      </c>
      <c r="D11" s="19" t="n">
        <v>6689</v>
      </c>
      <c r="E11" s="18" t="n">
        <v>421.663795</v>
      </c>
      <c r="F11" s="20" t="n">
        <v>7.35039953</v>
      </c>
      <c r="G11" s="18" t="n">
        <v>438.3857004</v>
      </c>
      <c r="H11" s="20" t="n">
        <v>4.6561631</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(806.0/B23*100)</f>
        <v/>
      </c>
      <c r="D23" s="19" t="n">
        <v>10777</v>
      </c>
      <c r="E23" s="18" t="n">
        <v>468.64372435</v>
      </c>
      <c r="F23" s="20" t="n">
        <v>6.77953459</v>
      </c>
      <c r="G23" s="18" t="n">
        <v>492.31140336</v>
      </c>
      <c r="H23" s="20" t="n">
        <v>3.50482692</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(104.0/B29*100)</f>
        <v/>
      </c>
      <c r="D29" s="19" t="n">
        <v>5281</v>
      </c>
      <c r="E29" s="18" t="n">
        <v>527.27316645</v>
      </c>
      <c r="F29" s="20" t="n">
        <v>4.64917132</v>
      </c>
      <c r="G29" s="18" t="n">
        <v>522.05008312</v>
      </c>
      <c r="H29" s="20" t="n">
        <v>5.05098668</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(235.0/B32*100)</f>
        <v/>
      </c>
      <c r="D32" s="19" t="n">
        <v>4243</v>
      </c>
      <c r="E32" s="18" t="n">
        <v>462.36764707</v>
      </c>
      <c r="F32" s="20" t="n">
        <v>5.27108942</v>
      </c>
      <c r="G32" s="18" t="n">
        <v>504.8176926</v>
      </c>
      <c r="H32" s="20" t="n">
        <v>4.49457534</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(401.0/B34*100)</f>
        <v/>
      </c>
      <c r="D34" s="19" t="n">
        <v>5949</v>
      </c>
      <c r="E34" s="18" t="n">
        <v>429.01533929</v>
      </c>
      <c r="F34" s="20" t="n">
        <v>6.79740723</v>
      </c>
      <c r="G34" s="18" t="n">
        <v>457.63203537</v>
      </c>
      <c r="H34" s="20" t="n">
        <v>5.82347217</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(337.0/B36*100)</f>
        <v/>
      </c>
      <c r="D36" s="19" t="n">
        <v>6399</v>
      </c>
      <c r="E36" s="18" t="n">
        <v>452.60205888</v>
      </c>
      <c r="F36" s="20" t="n">
        <v>7.28415455</v>
      </c>
      <c r="G36" s="18" t="n">
        <v>477.3841722</v>
      </c>
      <c r="H36" s="20" t="n">
        <v>4.16920008</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(236.0/B41*100)</f>
        <v/>
      </c>
      <c r="D41" s="19" t="n">
        <v>5476</v>
      </c>
      <c r="E41" s="18" t="n">
        <v>509.34203823</v>
      </c>
      <c r="F41" s="20" t="n">
        <v>5.28074305</v>
      </c>
      <c r="G41" s="18" t="n">
        <v>480.40647237</v>
      </c>
      <c r="H41" s="20" t="n">
        <v>4.73798079</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(4311.0/B46*100)</f>
        <v/>
      </c>
      <c r="D46" s="19" t="n">
        <v>18830</v>
      </c>
      <c r="E46" s="18" t="n">
        <v>339.10218163</v>
      </c>
      <c r="F46" s="20" t="n">
        <v>6.75667371</v>
      </c>
      <c r="G46" s="18" t="n">
        <v>392.24150758</v>
      </c>
      <c r="H46" s="20" t="n">
        <v>5.57855288</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(258.0/B48*100)</f>
        <v/>
      </c>
      <c r="D48" s="19" t="n">
        <v>9583</v>
      </c>
      <c r="E48" s="18" t="n">
        <v>547.8683293399999</v>
      </c>
      <c r="F48" s="20" t="n">
        <v>10.66782918</v>
      </c>
      <c r="G48" s="18" t="n">
        <v>577.0996922</v>
      </c>
      <c r="H48" s="20" t="n">
        <v>6.77092473</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(258.0/B61*100)</f>
        <v/>
      </c>
      <c r="D61" s="19" t="n">
        <v>6267</v>
      </c>
      <c r="E61" s="18" t="n">
        <v>448.4632834</v>
      </c>
      <c r="F61" s="20" t="n">
        <v>4.26360262</v>
      </c>
      <c r="G61" s="18" t="n">
        <v>463.4340877</v>
      </c>
      <c r="H61" s="20" t="n">
        <v>5.15263517</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(896.0/B67*100)</f>
        <v/>
      </c>
      <c r="D67" s="19" t="n">
        <v>6075</v>
      </c>
      <c r="E67" s="18" t="n">
        <v>375.09833345</v>
      </c>
      <c r="F67" s="20" t="n">
        <v>6.76008116</v>
      </c>
      <c r="G67" s="18" t="n">
        <v>415.35362569</v>
      </c>
      <c r="H67" s="20" t="n">
        <v>5.74827875</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(468.0/B70*100)</f>
        <v/>
      </c>
      <c r="D70" s="19" t="n">
        <v>5568</v>
      </c>
      <c r="E70" s="18" t="n">
        <v>483.23375621</v>
      </c>
      <c r="F70" s="20" t="n">
        <v>7.03164139</v>
      </c>
      <c r="G70" s="18" t="n">
        <v>512.97545317</v>
      </c>
      <c r="H70" s="20" t="n">
        <v>4.6799535</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161</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(4180.0/B7*100)</f>
        <v/>
      </c>
      <c r="D7" s="19" t="n">
        <v>10350</v>
      </c>
      <c r="E7" s="18" t="n">
        <v>516.23515101</v>
      </c>
      <c r="F7" s="20" t="n">
        <v>1.95145095</v>
      </c>
      <c r="G7" s="18" t="n">
        <v>457.24837206</v>
      </c>
      <c r="H7" s="20" t="n">
        <v>4.47624281</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(404.0/B9*100)</f>
        <v/>
      </c>
      <c r="D9" s="19" t="n">
        <v>5271</v>
      </c>
      <c r="E9" s="18" t="n">
        <v>554.37467678</v>
      </c>
      <c r="F9" s="20" t="n">
        <v>3.93261287</v>
      </c>
      <c r="G9" s="18" t="n">
        <v>464.01204986</v>
      </c>
      <c r="H9" s="20" t="n">
        <v>12.60943788</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(399.0/B10*100)</f>
        <v/>
      </c>
      <c r="D10" s="19" t="n">
        <v>12683</v>
      </c>
      <c r="E10" s="18" t="n">
        <v>543.531206</v>
      </c>
      <c r="F10" s="20" t="n">
        <v>4.00336645</v>
      </c>
      <c r="G10" s="18" t="n">
        <v>498.89451743</v>
      </c>
      <c r="H10" s="20" t="n">
        <v>13.83596494</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(328.0/B11*100)</f>
        <v/>
      </c>
      <c r="D11" s="19" t="n">
        <v>6725</v>
      </c>
      <c r="E11" s="18" t="n">
        <v>448.07215255</v>
      </c>
      <c r="F11" s="20" t="n">
        <v>4.65924832</v>
      </c>
      <c r="G11" s="18" t="n">
        <v>404.5464834</v>
      </c>
      <c r="H11" s="20" t="n">
        <v>6.15359864</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(781.0/B23*100)</f>
        <v/>
      </c>
      <c r="D23" s="19" t="n">
        <v>10802</v>
      </c>
      <c r="E23" s="18" t="n">
        <v>498.12268602</v>
      </c>
      <c r="F23" s="20" t="n">
        <v>3.2780136</v>
      </c>
      <c r="G23" s="18" t="n">
        <v>437.18671454</v>
      </c>
      <c r="H23" s="20" t="n">
        <v>7.06131141</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(87.0/B29*100)</f>
        <v/>
      </c>
      <c r="D29" s="19" t="n">
        <v>5298</v>
      </c>
      <c r="E29" s="18" t="n">
        <v>530.42447439</v>
      </c>
      <c r="F29" s="20" t="n">
        <v>3.9698226</v>
      </c>
      <c r="G29" s="18" t="n">
        <v>462.53158228</v>
      </c>
      <c r="H29" s="20" t="n">
        <v>12.4925236</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(170.0/B32*100)</f>
        <v/>
      </c>
      <c r="D32" s="19" t="n">
        <v>4308</v>
      </c>
      <c r="E32" s="18" t="n">
        <v>498.87976312</v>
      </c>
      <c r="F32" s="20" t="n">
        <v>3.75355329</v>
      </c>
      <c r="G32" s="18" t="n">
        <v>447.97270697</v>
      </c>
      <c r="H32" s="20" t="n">
        <v>6.97447311</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(367.0/B34*100)</f>
        <v/>
      </c>
      <c r="D34" s="19" t="n">
        <v>5983</v>
      </c>
      <c r="E34" s="18" t="n">
        <v>459.15049907</v>
      </c>
      <c r="F34" s="20" t="n">
        <v>5.37173216</v>
      </c>
      <c r="G34" s="18" t="n">
        <v>398.35066513</v>
      </c>
      <c r="H34" s="20" t="n">
        <v>8.6678833</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(296.0/B36*100)</f>
        <v/>
      </c>
      <c r="D36" s="19" t="n">
        <v>6440</v>
      </c>
      <c r="E36" s="18" t="n">
        <v>480.99617158</v>
      </c>
      <c r="F36" s="20" t="n">
        <v>3.72887145</v>
      </c>
      <c r="G36" s="18" t="n">
        <v>432.09552098</v>
      </c>
      <c r="H36" s="20" t="n">
        <v>7.38701184</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(195.0/B41*100)</f>
        <v/>
      </c>
      <c r="D41" s="19" t="n">
        <v>5517</v>
      </c>
      <c r="E41" s="18" t="n">
        <v>503.67492823</v>
      </c>
      <c r="F41" s="20" t="n">
        <v>3.80880719</v>
      </c>
      <c r="G41" s="18" t="n">
        <v>411.53758945</v>
      </c>
      <c r="H41" s="20" t="n">
        <v>10.14480613</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(4263.0/B46*100)</f>
        <v/>
      </c>
      <c r="D46" s="19" t="n">
        <v>18878</v>
      </c>
      <c r="E46" s="18" t="n">
        <v>393.76241578</v>
      </c>
      <c r="F46" s="20" t="n">
        <v>5.45380893</v>
      </c>
      <c r="G46" s="18" t="n">
        <v>358.93746806</v>
      </c>
      <c r="H46" s="20" t="n">
        <v>6.3672399</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(204.0/B48*100)</f>
        <v/>
      </c>
      <c r="D48" s="19" t="n">
        <v>9637</v>
      </c>
      <c r="E48" s="18" t="n">
        <v>584.87578985</v>
      </c>
      <c r="F48" s="20" t="n">
        <v>7.75052969</v>
      </c>
      <c r="G48" s="18" t="n">
        <v>542.7779882900001</v>
      </c>
      <c r="H48" s="20" t="n">
        <v>6.96347087</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(233.0/B61*100)</f>
        <v/>
      </c>
      <c r="D61" s="19" t="n">
        <v>6292</v>
      </c>
      <c r="E61" s="18" t="n">
        <v>468.40987048</v>
      </c>
      <c r="F61" s="20" t="n">
        <v>3.49032883</v>
      </c>
      <c r="G61" s="18" t="n">
        <v>381.58543754</v>
      </c>
      <c r="H61" s="20" t="n">
        <v>7.18098597</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(882.0/B67*100)</f>
        <v/>
      </c>
      <c r="D67" s="19" t="n">
        <v>6089</v>
      </c>
      <c r="E67" s="18" t="n">
        <v>423.67429726</v>
      </c>
      <c r="F67" s="20" t="n">
        <v>6.38588435</v>
      </c>
      <c r="G67" s="18" t="n">
        <v>365.33606535</v>
      </c>
      <c r="H67" s="20" t="n">
        <v>5.5682793</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(456.0/B70*100)</f>
        <v/>
      </c>
      <c r="D70" s="19" t="n">
        <v>5580</v>
      </c>
      <c r="E70" s="18" t="n">
        <v>512.49242368</v>
      </c>
      <c r="F70" s="20" t="n">
        <v>4.14696715</v>
      </c>
      <c r="G70" s="18" t="n">
        <v>462.21091097</v>
      </c>
      <c r="H70" s="20" t="n">
        <v>9.01429437</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162</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(4532.0/B7*100)</f>
        <v/>
      </c>
      <c r="D7" s="19" t="n">
        <v>9998</v>
      </c>
      <c r="E7" s="18" t="n">
        <v>481.13058096</v>
      </c>
      <c r="F7" s="20" t="n">
        <v>2.46616914</v>
      </c>
      <c r="G7" s="18" t="n">
        <v>525.59917093</v>
      </c>
      <c r="H7" s="20" t="n">
        <v>2.28894852</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(420.0/B9*100)</f>
        <v/>
      </c>
      <c r="D9" s="19" t="n">
        <v>5255</v>
      </c>
      <c r="E9" s="18" t="n">
        <v>525.03958849</v>
      </c>
      <c r="F9" s="20" t="n">
        <v>7.0634905</v>
      </c>
      <c r="G9" s="18" t="n">
        <v>553.51341869</v>
      </c>
      <c r="H9" s="20" t="n">
        <v>4.6914249</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(471.0/B10*100)</f>
        <v/>
      </c>
      <c r="D10" s="19" t="n">
        <v>12611</v>
      </c>
      <c r="E10" s="18" t="n">
        <v>521.66919183</v>
      </c>
      <c r="F10" s="20" t="n">
        <v>5.78481211</v>
      </c>
      <c r="G10" s="18" t="n">
        <v>548.0834714</v>
      </c>
      <c r="H10" s="20" t="n">
        <v>4.88920942</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(355.0/B11*100)</f>
        <v/>
      </c>
      <c r="D11" s="19" t="n">
        <v>6698</v>
      </c>
      <c r="E11" s="18" t="n">
        <v>438.91890259</v>
      </c>
      <c r="F11" s="20" t="n">
        <v>5.37341295</v>
      </c>
      <c r="G11" s="18" t="n">
        <v>433.53685111</v>
      </c>
      <c r="H11" s="20" t="n">
        <v>5.18919964</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(825.0/B23*100)</f>
        <v/>
      </c>
      <c r="D23" s="19" t="n">
        <v>10758</v>
      </c>
      <c r="E23" s="18" t="n">
        <v>484.79452948</v>
      </c>
      <c r="F23" s="20" t="n">
        <v>6.87953966</v>
      </c>
      <c r="G23" s="18" t="n">
        <v>488.85983252</v>
      </c>
      <c r="H23" s="20" t="n">
        <v>3.8011652</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(103.0/B29*100)</f>
        <v/>
      </c>
      <c r="D29" s="19" t="n">
        <v>5282</v>
      </c>
      <c r="E29" s="18" t="n">
        <v>521.23335793</v>
      </c>
      <c r="F29" s="20" t="n">
        <v>6.08986614</v>
      </c>
      <c r="G29" s="18" t="n">
        <v>524.94286198</v>
      </c>
      <c r="H29" s="20" t="n">
        <v>3.82771494</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(233.0/B32*100)</f>
        <v/>
      </c>
      <c r="D32" s="19" t="n">
        <v>4245</v>
      </c>
      <c r="E32" s="18" t="n">
        <v>481.90594098</v>
      </c>
      <c r="F32" s="20" t="n">
        <v>5.16048762</v>
      </c>
      <c r="G32" s="18" t="n">
        <v>496.13726099</v>
      </c>
      <c r="H32" s="20" t="n">
        <v>4.06334249</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(422.0/B34*100)</f>
        <v/>
      </c>
      <c r="D34" s="19" t="n">
        <v>5928</v>
      </c>
      <c r="E34" s="18" t="n">
        <v>423.14130194</v>
      </c>
      <c r="F34" s="20" t="n">
        <v>7.54605499</v>
      </c>
      <c r="G34" s="18" t="n">
        <v>457.66745368</v>
      </c>
      <c r="H34" s="20" t="n">
        <v>5.57433515</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(346.0/B36*100)</f>
        <v/>
      </c>
      <c r="D36" s="19" t="n">
        <v>6390</v>
      </c>
      <c r="E36" s="18" t="n">
        <v>436.30020259</v>
      </c>
      <c r="F36" s="20" t="n">
        <v>7.53204263</v>
      </c>
      <c r="G36" s="18" t="n">
        <v>481.2339621</v>
      </c>
      <c r="H36" s="20" t="n">
        <v>3.87699848</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(229.0/B41*100)</f>
        <v/>
      </c>
      <c r="D41" s="19" t="n">
        <v>5483</v>
      </c>
      <c r="E41" s="18" t="n">
        <v>478.18135937</v>
      </c>
      <c r="F41" s="20" t="n">
        <v>5.98370416</v>
      </c>
      <c r="G41" s="18" t="n">
        <v>507.9109227</v>
      </c>
      <c r="H41" s="20" t="n">
        <v>3.89311106</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(4321.0/B46*100)</f>
        <v/>
      </c>
      <c r="D46" s="19" t="n">
        <v>18820</v>
      </c>
      <c r="E46" s="18" t="n">
        <v>339.88566762</v>
      </c>
      <c r="F46" s="20" t="n">
        <v>7.28391082</v>
      </c>
      <c r="G46" s="18" t="n">
        <v>391.9385143</v>
      </c>
      <c r="H46" s="20" t="n">
        <v>5.19230279</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(238.0/B48*100)</f>
        <v/>
      </c>
      <c r="D48" s="19" t="n">
        <v>9603</v>
      </c>
      <c r="E48" s="18" t="n">
        <v>544.89884189</v>
      </c>
      <c r="F48" s="20" t="n">
        <v>9.520967430000001</v>
      </c>
      <c r="G48" s="18" t="n">
        <v>582.03290251</v>
      </c>
      <c r="H48" s="20" t="n">
        <v>6.66639718</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(268.0/B61*100)</f>
        <v/>
      </c>
      <c r="D61" s="19" t="n">
        <v>6257</v>
      </c>
      <c r="E61" s="18" t="n">
        <v>445.55424285</v>
      </c>
      <c r="F61" s="20" t="n">
        <v>5.42821177</v>
      </c>
      <c r="G61" s="18" t="n">
        <v>467.02778509</v>
      </c>
      <c r="H61" s="20" t="n">
        <v>4.50418477</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(904.0/B67*100)</f>
        <v/>
      </c>
      <c r="D67" s="19" t="n">
        <v>6067</v>
      </c>
      <c r="E67" s="18" t="n">
        <v>385.14969944</v>
      </c>
      <c r="F67" s="20" t="n">
        <v>6.96272531</v>
      </c>
      <c r="G67" s="18" t="n">
        <v>408.19707981</v>
      </c>
      <c r="H67" s="20" t="n">
        <v>5.89748032</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(471.0/B70*100)</f>
        <v/>
      </c>
      <c r="D70" s="19" t="n">
        <v>5565</v>
      </c>
      <c r="E70" s="18" t="n">
        <v>499.76883185</v>
      </c>
      <c r="F70" s="20" t="n">
        <v>6.46637403</v>
      </c>
      <c r="G70" s="18" t="n">
        <v>509.22256372</v>
      </c>
      <c r="H70" s="20" t="n">
        <v>4.69595145</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Z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6">
      <c r="A1" s="4" t="s">
        <v>33</v>
      </c>
    </row>
    <row r="2" spans="1:26">
      <c r="A2" s="5" t="s">
        <v>163</v>
      </c>
    </row>
    <row customHeight="1" ht="30" r="4" spans="1:26">
      <c r="A4" s="6" t="n"/>
      <c r="B4" s="7" t="s">
        <v>35</v>
      </c>
      <c r="C4" s="7" t="s">
        <v>36</v>
      </c>
      <c r="D4" s="8" t="s">
        <v>35</v>
      </c>
      <c r="E4" s="9" t="s">
        <v>164</v>
      </c>
      <c r="F4" s="10" t="n"/>
      <c r="G4" s="9" t="s">
        <v>165</v>
      </c>
      <c r="H4" s="10" t="n"/>
      <c r="I4" s="9" t="s">
        <v>166</v>
      </c>
      <c r="J4" s="10" t="n"/>
      <c r="K4" s="9" t="s">
        <v>167</v>
      </c>
      <c r="L4" s="10" t="n"/>
      <c r="M4" s="9" t="s">
        <v>168</v>
      </c>
      <c r="N4" s="10" t="n"/>
      <c r="O4" s="9" t="s">
        <v>169</v>
      </c>
      <c r="P4" s="10" t="n"/>
      <c r="Q4" s="9" t="s">
        <v>39</v>
      </c>
      <c r="R4" s="10" t="n"/>
      <c r="S4" s="9" t="s">
        <v>40</v>
      </c>
      <c r="T4" s="10" t="n"/>
      <c r="U4" s="9" t="s">
        <v>41</v>
      </c>
      <c r="V4" s="10" t="n"/>
      <c r="W4" s="9" t="s">
        <v>42</v>
      </c>
      <c r="X4" s="10" t="n"/>
      <c r="Y4" s="9" t="s">
        <v>43</v>
      </c>
      <c r="Z4" s="10" t="n"/>
    </row>
    <row r="5" spans="1:26">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c r="U5" s="12" t="s">
        <v>47</v>
      </c>
      <c r="V5" s="11" t="s">
        <v>48</v>
      </c>
      <c r="W5" s="12" t="s">
        <v>47</v>
      </c>
      <c r="X5" s="11" t="s">
        <v>48</v>
      </c>
      <c r="Y5" s="12" t="s">
        <v>47</v>
      </c>
      <c r="Z5" s="11" t="s">
        <v>48</v>
      </c>
    </row>
    <row r="6" spans="1:26">
      <c r="A6" s="13" t="s">
        <v>49</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5" t="n"/>
      <c r="Y6" s="14" t="n"/>
      <c r="Z6" s="16" t="n"/>
    </row>
    <row r="7" spans="1:26">
      <c r="A7" s="15" t="s">
        <v>50</v>
      </c>
      <c r="B7" s="17" t="n">
        <v>14530</v>
      </c>
      <c r="C7" s="18">
        <f>(3654.0/B7*100)</f>
        <v/>
      </c>
      <c r="D7" s="19" t="n">
        <v>10876</v>
      </c>
      <c r="E7" s="18" t="n">
        <v>485.36669853</v>
      </c>
      <c r="F7" s="20" t="n">
        <v>2.94109955</v>
      </c>
      <c r="G7" s="18" t="n">
        <v>540.49964218</v>
      </c>
      <c r="H7" s="20" t="n">
        <v>2.57919567</v>
      </c>
      <c r="I7" s="18" t="n">
        <v>501.01894729</v>
      </c>
      <c r="J7" s="20" t="n">
        <v>4.17284169</v>
      </c>
      <c r="K7" s="18" t="n">
        <v>476.77432629</v>
      </c>
      <c r="L7" s="20" t="n">
        <v>3.86152566</v>
      </c>
      <c r="M7" s="18" t="n">
        <v>461.15468632</v>
      </c>
      <c r="N7" s="20" t="n">
        <v>7.06185509</v>
      </c>
      <c r="O7" s="18" t="n">
        <v>516.95950903</v>
      </c>
      <c r="P7" s="20" t="n">
        <v>6.45519558</v>
      </c>
      <c r="Q7" s="18" t="s">
        <v>51</v>
      </c>
      <c r="R7" s="20" t="s">
        <v>51</v>
      </c>
      <c r="S7" s="18" t="s">
        <v>51</v>
      </c>
      <c r="T7" s="20" t="s">
        <v>51</v>
      </c>
      <c r="U7" s="18" t="s">
        <v>51</v>
      </c>
      <c r="V7" s="20" t="s">
        <v>51</v>
      </c>
      <c r="W7" s="18" t="s">
        <v>51</v>
      </c>
      <c r="X7" s="20" t="s">
        <v>51</v>
      </c>
      <c r="Y7" s="18" t="s">
        <v>51</v>
      </c>
      <c r="Z7" s="20" t="s">
        <v>51</v>
      </c>
    </row>
    <row r="8" spans="1:26">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c r="U8" s="21" t="s">
        <v>53</v>
      </c>
      <c r="V8" s="22" t="s">
        <v>53</v>
      </c>
      <c r="W8" s="21" t="s">
        <v>53</v>
      </c>
      <c r="X8" s="22" t="s">
        <v>53</v>
      </c>
      <c r="Y8" s="21" t="s">
        <v>53</v>
      </c>
      <c r="Z8" s="22" t="s">
        <v>53</v>
      </c>
    </row>
    <row r="9" spans="1:26">
      <c r="A9" s="15" t="s">
        <v>54</v>
      </c>
      <c r="B9" s="17" t="n">
        <v>5675</v>
      </c>
      <c r="C9" s="18">
        <f>(376.0/B9*100)</f>
        <v/>
      </c>
      <c r="D9" s="19" t="n">
        <v>5299</v>
      </c>
      <c r="E9" s="18" t="n">
        <v>529.07673117</v>
      </c>
      <c r="F9" s="20" t="n">
        <v>7.72850438</v>
      </c>
      <c r="G9" s="18" t="n">
        <v>571.31803639</v>
      </c>
      <c r="H9" s="20" t="n">
        <v>6.35757578</v>
      </c>
      <c r="I9" s="18" t="n">
        <v>543.17775431</v>
      </c>
      <c r="J9" s="20" t="n">
        <v>8.315663900000001</v>
      </c>
      <c r="K9" s="18" t="n">
        <v>522.5951027</v>
      </c>
      <c r="L9" s="20" t="n">
        <v>8.22909254</v>
      </c>
      <c r="M9" s="18" t="n">
        <v>508.07133489</v>
      </c>
      <c r="N9" s="20" t="n">
        <v>16.79799612</v>
      </c>
      <c r="O9" s="18" t="n">
        <v>550.88036715</v>
      </c>
      <c r="P9" s="20" t="n">
        <v>17.16573875</v>
      </c>
      <c r="Q9" s="18" t="s">
        <v>51</v>
      </c>
      <c r="R9" s="20" t="s">
        <v>51</v>
      </c>
      <c r="S9" s="18" t="s">
        <v>51</v>
      </c>
      <c r="T9" s="20" t="s">
        <v>51</v>
      </c>
      <c r="U9" s="18" t="n">
        <v>538.19750917</v>
      </c>
      <c r="V9" s="20" t="n">
        <v>3.22319936</v>
      </c>
      <c r="W9" s="18" t="s">
        <v>51</v>
      </c>
      <c r="X9" s="20" t="s">
        <v>51</v>
      </c>
      <c r="Y9" s="18" t="s">
        <v>51</v>
      </c>
      <c r="Z9" s="20" t="s">
        <v>51</v>
      </c>
    </row>
    <row r="10" spans="1:26">
      <c r="A10" s="15" t="s">
        <v>55</v>
      </c>
      <c r="B10" s="17" t="n">
        <v>13082</v>
      </c>
      <c r="C10" s="18">
        <f>(331.0/B10*100)</f>
        <v/>
      </c>
      <c r="D10" s="19" t="n">
        <v>12751</v>
      </c>
      <c r="E10" s="18" t="n">
        <v>529.35997031</v>
      </c>
      <c r="F10" s="20" t="n">
        <v>7.10455354</v>
      </c>
      <c r="G10" s="18" t="n">
        <v>565.79536597</v>
      </c>
      <c r="H10" s="20" t="n">
        <v>5.75318804</v>
      </c>
      <c r="I10" s="18" t="n">
        <v>541.39464065</v>
      </c>
      <c r="J10" s="20" t="n">
        <v>7.18096964</v>
      </c>
      <c r="K10" s="18" t="n">
        <v>510.93847404</v>
      </c>
      <c r="L10" s="20" t="n">
        <v>7.30784933</v>
      </c>
      <c r="M10" s="18" t="n">
        <v>476.85189235</v>
      </c>
      <c r="N10" s="20" t="n">
        <v>14.01085226</v>
      </c>
      <c r="O10" s="18" t="n">
        <v>525.15992492</v>
      </c>
      <c r="P10" s="20" t="n">
        <v>15.57596478</v>
      </c>
      <c r="Q10" s="18" t="s">
        <v>51</v>
      </c>
      <c r="R10" s="20" t="s">
        <v>51</v>
      </c>
      <c r="S10" s="18" t="s">
        <v>51</v>
      </c>
      <c r="T10" s="20" t="s">
        <v>51</v>
      </c>
      <c r="U10" s="18" t="n">
        <v>533.23454121</v>
      </c>
      <c r="V10" s="20" t="n">
        <v>5.38046029</v>
      </c>
      <c r="W10" s="18" t="s">
        <v>51</v>
      </c>
      <c r="X10" s="20" t="s">
        <v>51</v>
      </c>
      <c r="Y10" s="18" t="s">
        <v>51</v>
      </c>
      <c r="Z10" s="20" t="s">
        <v>51</v>
      </c>
    </row>
    <row r="11" spans="1:26">
      <c r="A11" s="15" t="s">
        <v>56</v>
      </c>
      <c r="B11" s="17" t="n">
        <v>7053</v>
      </c>
      <c r="C11" s="18">
        <f>(306.0/B11*100)</f>
        <v/>
      </c>
      <c r="D11" s="19" t="n">
        <v>6747</v>
      </c>
      <c r="E11" s="18" t="n">
        <v>412.09218513</v>
      </c>
      <c r="F11" s="20" t="n">
        <v>6.47565606</v>
      </c>
      <c r="G11" s="18" t="n">
        <v>449.7446958</v>
      </c>
      <c r="H11" s="20" t="n">
        <v>5.91127692</v>
      </c>
      <c r="I11" s="18" t="n">
        <v>443.90199889</v>
      </c>
      <c r="J11" s="20" t="n">
        <v>6.75039765</v>
      </c>
      <c r="K11" s="18" t="n">
        <v>429.56996099</v>
      </c>
      <c r="L11" s="20" t="n">
        <v>7.74402201</v>
      </c>
      <c r="M11" s="18" t="n">
        <v>392.31404358</v>
      </c>
      <c r="N11" s="20" t="n">
        <v>14.89748028</v>
      </c>
      <c r="O11" s="18" t="n">
        <v>453.5507375</v>
      </c>
      <c r="P11" s="20" t="n">
        <v>17.92965996</v>
      </c>
      <c r="Q11" s="18" t="s">
        <v>51</v>
      </c>
      <c r="R11" s="20" t="s">
        <v>51</v>
      </c>
      <c r="S11" s="18" t="s">
        <v>51</v>
      </c>
      <c r="T11" s="20" t="s">
        <v>51</v>
      </c>
      <c r="U11" s="18" t="n">
        <v>430.88417785</v>
      </c>
      <c r="V11" s="20" t="n">
        <v>4.20899166</v>
      </c>
      <c r="W11" s="18" t="s">
        <v>51</v>
      </c>
      <c r="X11" s="20" t="s">
        <v>51</v>
      </c>
      <c r="Y11" s="18" t="s">
        <v>51</v>
      </c>
      <c r="Z11" s="20" t="s">
        <v>51</v>
      </c>
    </row>
    <row r="12" spans="1:26">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c r="U12" s="21" t="s">
        <v>53</v>
      </c>
      <c r="V12" s="22" t="s">
        <v>53</v>
      </c>
      <c r="W12" s="21" t="s">
        <v>53</v>
      </c>
      <c r="X12" s="22" t="s">
        <v>53</v>
      </c>
      <c r="Y12" s="21" t="s">
        <v>53</v>
      </c>
      <c r="Z12" s="22" t="s">
        <v>53</v>
      </c>
    </row>
    <row r="13" spans="1:26">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c r="U13" s="21" t="s">
        <v>53</v>
      </c>
      <c r="V13" s="22" t="s">
        <v>53</v>
      </c>
      <c r="W13" s="21" t="s">
        <v>53</v>
      </c>
      <c r="X13" s="22" t="s">
        <v>53</v>
      </c>
      <c r="Y13" s="21" t="s">
        <v>53</v>
      </c>
      <c r="Z13" s="22" t="s">
        <v>53</v>
      </c>
    </row>
    <row r="14" spans="1:26">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c r="U14" s="21" t="s">
        <v>53</v>
      </c>
      <c r="V14" s="22" t="s">
        <v>53</v>
      </c>
      <c r="W14" s="21" t="s">
        <v>53</v>
      </c>
      <c r="X14" s="22" t="s">
        <v>53</v>
      </c>
      <c r="Y14" s="21" t="s">
        <v>53</v>
      </c>
      <c r="Z14" s="22" t="s">
        <v>53</v>
      </c>
    </row>
    <row r="15" spans="1:26">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c r="U15" s="21" t="s">
        <v>53</v>
      </c>
      <c r="V15" s="22" t="s">
        <v>53</v>
      </c>
      <c r="W15" s="21" t="s">
        <v>53</v>
      </c>
      <c r="X15" s="22" t="s">
        <v>53</v>
      </c>
      <c r="Y15" s="21" t="s">
        <v>53</v>
      </c>
      <c r="Z15" s="22" t="s">
        <v>53</v>
      </c>
    </row>
    <row r="16" spans="1:26">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c r="U16" s="21" t="s">
        <v>53</v>
      </c>
      <c r="V16" s="22" t="s">
        <v>53</v>
      </c>
      <c r="W16" s="21" t="s">
        <v>53</v>
      </c>
      <c r="X16" s="22" t="s">
        <v>53</v>
      </c>
      <c r="Y16" s="21" t="s">
        <v>53</v>
      </c>
      <c r="Z16" s="22" t="s">
        <v>53</v>
      </c>
    </row>
    <row r="17" spans="1:26">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c r="U17" s="21" t="s">
        <v>53</v>
      </c>
      <c r="V17" s="22" t="s">
        <v>53</v>
      </c>
      <c r="W17" s="21" t="s">
        <v>53</v>
      </c>
      <c r="X17" s="22" t="s">
        <v>53</v>
      </c>
      <c r="Y17" s="21" t="s">
        <v>53</v>
      </c>
      <c r="Z17" s="22" t="s">
        <v>53</v>
      </c>
    </row>
    <row r="18" spans="1:26">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c r="U18" s="21" t="s">
        <v>53</v>
      </c>
      <c r="V18" s="22" t="s">
        <v>53</v>
      </c>
      <c r="W18" s="21" t="s">
        <v>53</v>
      </c>
      <c r="X18" s="22" t="s">
        <v>53</v>
      </c>
      <c r="Y18" s="21" t="s">
        <v>53</v>
      </c>
      <c r="Z18" s="22" t="s">
        <v>53</v>
      </c>
    </row>
    <row r="19" spans="1:26">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c r="U19" s="21" t="s">
        <v>53</v>
      </c>
      <c r="V19" s="22" t="s">
        <v>53</v>
      </c>
      <c r="W19" s="21" t="s">
        <v>53</v>
      </c>
      <c r="X19" s="22" t="s">
        <v>53</v>
      </c>
      <c r="Y19" s="21" t="s">
        <v>53</v>
      </c>
      <c r="Z19" s="22" t="s">
        <v>53</v>
      </c>
    </row>
    <row r="20" spans="1:26">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c r="U20" s="21" t="s">
        <v>53</v>
      </c>
      <c r="V20" s="22" t="s">
        <v>53</v>
      </c>
      <c r="W20" s="21" t="s">
        <v>53</v>
      </c>
      <c r="X20" s="22" t="s">
        <v>53</v>
      </c>
      <c r="Y20" s="21" t="s">
        <v>53</v>
      </c>
      <c r="Z20" s="22" t="s">
        <v>53</v>
      </c>
    </row>
    <row r="21" spans="1:26">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c r="U21" s="21" t="s">
        <v>53</v>
      </c>
      <c r="V21" s="22" t="s">
        <v>53</v>
      </c>
      <c r="W21" s="21" t="s">
        <v>53</v>
      </c>
      <c r="X21" s="22" t="s">
        <v>53</v>
      </c>
      <c r="Y21" s="21" t="s">
        <v>53</v>
      </c>
      <c r="Z21" s="22" t="s">
        <v>53</v>
      </c>
    </row>
    <row r="22" spans="1:26">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c r="U22" s="21" t="s">
        <v>53</v>
      </c>
      <c r="V22" s="22" t="s">
        <v>53</v>
      </c>
      <c r="W22" s="21" t="s">
        <v>53</v>
      </c>
      <c r="X22" s="22" t="s">
        <v>53</v>
      </c>
      <c r="Y22" s="21" t="s">
        <v>53</v>
      </c>
      <c r="Z22" s="22" t="s">
        <v>53</v>
      </c>
    </row>
    <row r="23" spans="1:26">
      <c r="A23" s="15" t="s">
        <v>68</v>
      </c>
      <c r="B23" s="17" t="n">
        <v>11583</v>
      </c>
      <c r="C23" s="18">
        <f>(746.0/B23*100)</f>
        <v/>
      </c>
      <c r="D23" s="19" t="n">
        <v>10837</v>
      </c>
      <c r="E23" s="18" t="n">
        <v>472.20044637</v>
      </c>
      <c r="F23" s="20" t="n">
        <v>8.517416430000001</v>
      </c>
      <c r="G23" s="18" t="n">
        <v>502.86745592</v>
      </c>
      <c r="H23" s="20" t="n">
        <v>5.71026527</v>
      </c>
      <c r="I23" s="18" t="n">
        <v>478.5565245</v>
      </c>
      <c r="J23" s="20" t="n">
        <v>7.07752103</v>
      </c>
      <c r="K23" s="18" t="n">
        <v>484.06259076</v>
      </c>
      <c r="L23" s="20" t="n">
        <v>6.4810464</v>
      </c>
      <c r="M23" s="18" t="n">
        <v>474.34829942</v>
      </c>
      <c r="N23" s="20" t="n">
        <v>15.36492138</v>
      </c>
      <c r="O23" s="18" t="n">
        <v>486.77495807</v>
      </c>
      <c r="P23" s="20" t="n">
        <v>16.42632759</v>
      </c>
      <c r="Q23" s="18" t="s">
        <v>51</v>
      </c>
      <c r="R23" s="20" t="s">
        <v>51</v>
      </c>
      <c r="S23" s="18" t="s">
        <v>51</v>
      </c>
      <c r="T23" s="20" t="s">
        <v>51</v>
      </c>
      <c r="U23" s="18" t="n">
        <v>483.09025718</v>
      </c>
      <c r="V23" s="20" t="n">
        <v>3.05540618</v>
      </c>
      <c r="W23" s="18" t="s">
        <v>51</v>
      </c>
      <c r="X23" s="20" t="s">
        <v>51</v>
      </c>
      <c r="Y23" s="18" t="s">
        <v>51</v>
      </c>
      <c r="Z23" s="20" t="s">
        <v>51</v>
      </c>
    </row>
    <row r="24" spans="1:26">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c r="U24" s="21" t="s">
        <v>53</v>
      </c>
      <c r="V24" s="22" t="s">
        <v>53</v>
      </c>
      <c r="W24" s="21" t="s">
        <v>53</v>
      </c>
      <c r="X24" s="22" t="s">
        <v>53</v>
      </c>
      <c r="Y24" s="21" t="s">
        <v>53</v>
      </c>
      <c r="Z24" s="22" t="s">
        <v>53</v>
      </c>
    </row>
    <row r="25" spans="1:26">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c r="U25" s="21" t="s">
        <v>53</v>
      </c>
      <c r="V25" s="22" t="s">
        <v>53</v>
      </c>
      <c r="W25" s="21" t="s">
        <v>53</v>
      </c>
      <c r="X25" s="22" t="s">
        <v>53</v>
      </c>
      <c r="Y25" s="21" t="s">
        <v>53</v>
      </c>
      <c r="Z25" s="22" t="s">
        <v>53</v>
      </c>
    </row>
    <row r="26" spans="1:26">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c r="U26" s="21" t="s">
        <v>53</v>
      </c>
      <c r="V26" s="22" t="s">
        <v>53</v>
      </c>
      <c r="W26" s="21" t="s">
        <v>53</v>
      </c>
      <c r="X26" s="22" t="s">
        <v>53</v>
      </c>
      <c r="Y26" s="21" t="s">
        <v>53</v>
      </c>
      <c r="Z26" s="22" t="s">
        <v>53</v>
      </c>
    </row>
    <row r="27" spans="1:26">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c r="U27" s="21" t="s">
        <v>53</v>
      </c>
      <c r="V27" s="22" t="s">
        <v>53</v>
      </c>
      <c r="W27" s="21" t="s">
        <v>53</v>
      </c>
      <c r="X27" s="22" t="s">
        <v>53</v>
      </c>
      <c r="Y27" s="21" t="s">
        <v>53</v>
      </c>
      <c r="Z27" s="22" t="s">
        <v>53</v>
      </c>
    </row>
    <row r="28" spans="1:26">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c r="U28" s="21" t="s">
        <v>53</v>
      </c>
      <c r="V28" s="22" t="s">
        <v>53</v>
      </c>
      <c r="W28" s="21" t="s">
        <v>53</v>
      </c>
      <c r="X28" s="22" t="s">
        <v>53</v>
      </c>
      <c r="Y28" s="21" t="s">
        <v>53</v>
      </c>
      <c r="Z28" s="22" t="s">
        <v>53</v>
      </c>
    </row>
    <row r="29" spans="1:26">
      <c r="A29" s="15" t="s">
        <v>74</v>
      </c>
      <c r="B29" s="17" t="n">
        <v>5385</v>
      </c>
      <c r="C29" s="18">
        <f>(61.0/B29*100)</f>
        <v/>
      </c>
      <c r="D29" s="19" t="n">
        <v>5324</v>
      </c>
      <c r="E29" s="18" t="n">
        <v>523.52463808</v>
      </c>
      <c r="F29" s="20" t="n">
        <v>6.75850311</v>
      </c>
      <c r="G29" s="18" t="n">
        <v>547.12100948</v>
      </c>
      <c r="H29" s="20" t="n">
        <v>5.18923302</v>
      </c>
      <c r="I29" s="18" t="n">
        <v>527.6395712</v>
      </c>
      <c r="J29" s="20" t="n">
        <v>9.48868938</v>
      </c>
      <c r="K29" s="18" t="n">
        <v>492.34640126</v>
      </c>
      <c r="L29" s="20" t="n">
        <v>8.077693249999999</v>
      </c>
      <c r="M29" s="18" t="n">
        <v>474.57707207</v>
      </c>
      <c r="N29" s="20" t="n">
        <v>14.51130365</v>
      </c>
      <c r="O29" s="18" t="n">
        <v>465.95164374</v>
      </c>
      <c r="P29" s="20" t="n">
        <v>34.65332393</v>
      </c>
      <c r="Q29" s="18" t="s">
        <v>51</v>
      </c>
      <c r="R29" s="20" t="s">
        <v>51</v>
      </c>
      <c r="S29" s="18" t="s">
        <v>51</v>
      </c>
      <c r="T29" s="20" t="s">
        <v>51</v>
      </c>
      <c r="U29" s="18" t="n">
        <v>506.61722817</v>
      </c>
      <c r="V29" s="20" t="n">
        <v>3.77780862</v>
      </c>
      <c r="W29" s="18" t="s">
        <v>51</v>
      </c>
      <c r="X29" s="20" t="s">
        <v>51</v>
      </c>
      <c r="Y29" s="18" t="s">
        <v>51</v>
      </c>
      <c r="Z29" s="20" t="s">
        <v>51</v>
      </c>
    </row>
    <row r="30" spans="1:26">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c r="U30" s="21" t="s">
        <v>53</v>
      </c>
      <c r="V30" s="22" t="s">
        <v>53</v>
      </c>
      <c r="W30" s="21" t="s">
        <v>53</v>
      </c>
      <c r="X30" s="22" t="s">
        <v>53</v>
      </c>
      <c r="Y30" s="21" t="s">
        <v>53</v>
      </c>
      <c r="Z30" s="22" t="s">
        <v>53</v>
      </c>
    </row>
    <row r="31" spans="1:26">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c r="U31" s="21" t="s">
        <v>53</v>
      </c>
      <c r="V31" s="22" t="s">
        <v>53</v>
      </c>
      <c r="W31" s="21" t="s">
        <v>53</v>
      </c>
      <c r="X31" s="22" t="s">
        <v>53</v>
      </c>
      <c r="Y31" s="21" t="s">
        <v>53</v>
      </c>
      <c r="Z31" s="22" t="s">
        <v>53</v>
      </c>
    </row>
    <row r="32" spans="1:26">
      <c r="A32" s="15" t="s">
        <v>77</v>
      </c>
      <c r="B32" s="17" t="n">
        <v>4478</v>
      </c>
      <c r="C32" s="18">
        <f>(81.0/B32*100)</f>
        <v/>
      </c>
      <c r="D32" s="19" t="n">
        <v>4397</v>
      </c>
      <c r="E32" s="18" t="n">
        <v>470.42836224</v>
      </c>
      <c r="F32" s="20" t="n">
        <v>6.55807247</v>
      </c>
      <c r="G32" s="18" t="n">
        <v>504.32000092</v>
      </c>
      <c r="H32" s="20" t="n">
        <v>7.09904553</v>
      </c>
      <c r="I32" s="18" t="n">
        <v>490.68494343</v>
      </c>
      <c r="J32" s="20" t="n">
        <v>5.87559514</v>
      </c>
      <c r="K32" s="18" t="n">
        <v>480.36960509</v>
      </c>
      <c r="L32" s="20" t="n">
        <v>5.32644156</v>
      </c>
      <c r="M32" s="18" t="n">
        <v>483.4769092</v>
      </c>
      <c r="N32" s="20" t="n">
        <v>9.35316898</v>
      </c>
      <c r="O32" s="18" t="n">
        <v>481.07655337</v>
      </c>
      <c r="P32" s="20" t="n">
        <v>15.32639837</v>
      </c>
      <c r="Q32" s="18" t="s">
        <v>51</v>
      </c>
      <c r="R32" s="20" t="s">
        <v>51</v>
      </c>
      <c r="S32" s="18" t="s">
        <v>51</v>
      </c>
      <c r="T32" s="20" t="s">
        <v>51</v>
      </c>
      <c r="U32" s="18" t="n">
        <v>484.97965853</v>
      </c>
      <c r="V32" s="20" t="n">
        <v>3.34566109</v>
      </c>
      <c r="W32" s="18" t="s">
        <v>51</v>
      </c>
      <c r="X32" s="20" t="s">
        <v>51</v>
      </c>
      <c r="Y32" s="18" t="s">
        <v>51</v>
      </c>
      <c r="Z32" s="20" t="s">
        <v>51</v>
      </c>
    </row>
    <row r="33" spans="1:26">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c r="U33" s="21" t="s">
        <v>53</v>
      </c>
      <c r="V33" s="22" t="s">
        <v>53</v>
      </c>
      <c r="W33" s="21" t="s">
        <v>53</v>
      </c>
      <c r="X33" s="22" t="s">
        <v>53</v>
      </c>
      <c r="Y33" s="21" t="s">
        <v>53</v>
      </c>
      <c r="Z33" s="22" t="s">
        <v>53</v>
      </c>
    </row>
    <row r="34" spans="1:26">
      <c r="A34" s="15" t="s">
        <v>79</v>
      </c>
      <c r="B34" s="17" t="n">
        <v>6350</v>
      </c>
      <c r="C34" s="18">
        <f>(276.0/B34*100)</f>
        <v/>
      </c>
      <c r="D34" s="19" t="n">
        <v>6074</v>
      </c>
      <c r="E34" s="18" t="n">
        <v>409.16703401</v>
      </c>
      <c r="F34" s="20" t="n">
        <v>9.48241277</v>
      </c>
      <c r="G34" s="18" t="n">
        <v>449.33412689</v>
      </c>
      <c r="H34" s="20" t="n">
        <v>8.194139229999999</v>
      </c>
      <c r="I34" s="18" t="n">
        <v>446.45555955</v>
      </c>
      <c r="J34" s="20" t="n">
        <v>7.84474815</v>
      </c>
      <c r="K34" s="18" t="n">
        <v>447.03268793</v>
      </c>
      <c r="L34" s="20" t="n">
        <v>7.33243497</v>
      </c>
      <c r="M34" s="18" t="n">
        <v>409.15457882</v>
      </c>
      <c r="N34" s="20" t="n">
        <v>12.36168732</v>
      </c>
      <c r="O34" s="18" t="n">
        <v>433.5992834</v>
      </c>
      <c r="P34" s="20" t="n">
        <v>19.71307434</v>
      </c>
      <c r="Q34" s="18" t="s">
        <v>51</v>
      </c>
      <c r="R34" s="20" t="s">
        <v>51</v>
      </c>
      <c r="S34" s="18" t="s">
        <v>51</v>
      </c>
      <c r="T34" s="20" t="s">
        <v>51</v>
      </c>
      <c r="U34" s="18" t="n">
        <v>444.89658638</v>
      </c>
      <c r="V34" s="20" t="n">
        <v>5.15751796</v>
      </c>
      <c r="W34" s="18" t="s">
        <v>51</v>
      </c>
      <c r="X34" s="20" t="s">
        <v>51</v>
      </c>
      <c r="Y34" s="18" t="s">
        <v>51</v>
      </c>
      <c r="Z34" s="20" t="s">
        <v>51</v>
      </c>
    </row>
    <row r="35" spans="1:26">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c r="U35" s="21" t="s">
        <v>53</v>
      </c>
      <c r="V35" s="22" t="s">
        <v>53</v>
      </c>
      <c r="W35" s="21" t="s">
        <v>53</v>
      </c>
      <c r="X35" s="22" t="s">
        <v>53</v>
      </c>
      <c r="Y35" s="21" t="s">
        <v>53</v>
      </c>
      <c r="Z35" s="22" t="s">
        <v>53</v>
      </c>
    </row>
    <row r="36" spans="1:26">
      <c r="A36" s="15" t="s">
        <v>81</v>
      </c>
      <c r="B36" s="17" t="n">
        <v>6736</v>
      </c>
      <c r="C36" s="18">
        <f>(215.0/B36*100)</f>
        <v/>
      </c>
      <c r="D36" s="19" t="n">
        <v>6521</v>
      </c>
      <c r="E36" s="18" t="n">
        <v>448.01648749</v>
      </c>
      <c r="F36" s="20" t="n">
        <v>6.02757821</v>
      </c>
      <c r="G36" s="18" t="n">
        <v>480.10196409</v>
      </c>
      <c r="H36" s="20" t="n">
        <v>5.94728135</v>
      </c>
      <c r="I36" s="18" t="n">
        <v>471.55706088</v>
      </c>
      <c r="J36" s="20" t="n">
        <v>5.96870021</v>
      </c>
      <c r="K36" s="18" t="n">
        <v>466.03457234</v>
      </c>
      <c r="L36" s="20" t="n">
        <v>6.48283438</v>
      </c>
      <c r="M36" s="18" t="n">
        <v>442.77840853</v>
      </c>
      <c r="N36" s="20" t="n">
        <v>15.03996693</v>
      </c>
      <c r="O36" s="18" t="n">
        <v>458.50221796</v>
      </c>
      <c r="P36" s="20" t="n">
        <v>16.18061098</v>
      </c>
      <c r="Q36" s="18" t="s">
        <v>51</v>
      </c>
      <c r="R36" s="20" t="s">
        <v>51</v>
      </c>
      <c r="S36" s="18" t="s">
        <v>51</v>
      </c>
      <c r="T36" s="20" t="s">
        <v>51</v>
      </c>
      <c r="U36" s="18" t="n">
        <v>469.02660476</v>
      </c>
      <c r="V36" s="20" t="n">
        <v>3.39619127</v>
      </c>
      <c r="W36" s="18" t="s">
        <v>51</v>
      </c>
      <c r="X36" s="20" t="s">
        <v>51</v>
      </c>
      <c r="Y36" s="18" t="s">
        <v>51</v>
      </c>
      <c r="Z36" s="20" t="s">
        <v>51</v>
      </c>
    </row>
    <row r="37" spans="1:26">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c r="U37" s="21" t="s">
        <v>53</v>
      </c>
      <c r="V37" s="22" t="s">
        <v>53</v>
      </c>
      <c r="W37" s="21" t="s">
        <v>53</v>
      </c>
      <c r="X37" s="22" t="s">
        <v>53</v>
      </c>
      <c r="Y37" s="21" t="s">
        <v>53</v>
      </c>
      <c r="Z37" s="22" t="s">
        <v>53</v>
      </c>
    </row>
    <row r="38" spans="1:26">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c r="U38" s="21" t="s">
        <v>53</v>
      </c>
      <c r="V38" s="22" t="s">
        <v>53</v>
      </c>
      <c r="W38" s="21" t="s">
        <v>53</v>
      </c>
      <c r="X38" s="22" t="s">
        <v>53</v>
      </c>
      <c r="Y38" s="21" t="s">
        <v>53</v>
      </c>
      <c r="Z38" s="22" t="s">
        <v>53</v>
      </c>
    </row>
    <row r="39" spans="1:26">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c r="U39" s="21" t="s">
        <v>53</v>
      </c>
      <c r="V39" s="22" t="s">
        <v>53</v>
      </c>
      <c r="W39" s="21" t="s">
        <v>53</v>
      </c>
      <c r="X39" s="22" t="s">
        <v>53</v>
      </c>
      <c r="Y39" s="21" t="s">
        <v>53</v>
      </c>
      <c r="Z39" s="22" t="s">
        <v>53</v>
      </c>
    </row>
    <row r="40" spans="1:26">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c r="U40" s="21" t="s">
        <v>53</v>
      </c>
      <c r="V40" s="22" t="s">
        <v>53</v>
      </c>
      <c r="W40" s="21" t="s">
        <v>53</v>
      </c>
      <c r="X40" s="22" t="s">
        <v>53</v>
      </c>
      <c r="Y40" s="21" t="s">
        <v>53</v>
      </c>
      <c r="Z40" s="22" t="s">
        <v>53</v>
      </c>
    </row>
    <row r="41" spans="1:26">
      <c r="A41" s="15" t="s">
        <v>86</v>
      </c>
      <c r="B41" s="17" t="n">
        <v>5712</v>
      </c>
      <c r="C41" s="18">
        <f>(172.0/B41*100)</f>
        <v/>
      </c>
      <c r="D41" s="19" t="n">
        <v>5540</v>
      </c>
      <c r="E41" s="18" t="n">
        <v>470.36863088</v>
      </c>
      <c r="F41" s="20" t="n">
        <v>7.01788161</v>
      </c>
      <c r="G41" s="18" t="n">
        <v>519.05203234</v>
      </c>
      <c r="H41" s="20" t="n">
        <v>6.22169165</v>
      </c>
      <c r="I41" s="18" t="n">
        <v>513.17789143</v>
      </c>
      <c r="J41" s="20" t="n">
        <v>7.26323575</v>
      </c>
      <c r="K41" s="18" t="n">
        <v>456.76799979</v>
      </c>
      <c r="L41" s="20" t="n">
        <v>6.87545683</v>
      </c>
      <c r="M41" s="18" t="n">
        <v>453.38550023</v>
      </c>
      <c r="N41" s="20" t="n">
        <v>18.39701834</v>
      </c>
      <c r="O41" s="18" t="n">
        <v>507.83282298</v>
      </c>
      <c r="P41" s="20" t="n">
        <v>11.61831656</v>
      </c>
      <c r="Q41" s="18" t="s">
        <v>51</v>
      </c>
      <c r="R41" s="20" t="s">
        <v>51</v>
      </c>
      <c r="S41" s="18" t="s">
        <v>51</v>
      </c>
      <c r="T41" s="20" t="s">
        <v>51</v>
      </c>
      <c r="U41" s="18" t="n">
        <v>486.03953662</v>
      </c>
      <c r="V41" s="20" t="n">
        <v>4.18264441</v>
      </c>
      <c r="W41" s="18" t="s">
        <v>51</v>
      </c>
      <c r="X41" s="20" t="s">
        <v>51</v>
      </c>
      <c r="Y41" s="18" t="s">
        <v>51</v>
      </c>
      <c r="Z41" s="20" t="s">
        <v>51</v>
      </c>
    </row>
    <row r="42" spans="1:26">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c r="Y42" s="18">
        <f>IF(COUNT(Y7:Y41) &gt; 0, AVERAGE(Y7:Y41), "—")</f>
        <v/>
      </c>
      <c r="Z42" s="20">
        <f>IF(COUNT(Z7:Z41) &gt; 0, SQRT(SUMSQ(Z7:Z41)/(COUNT(Z7:Z41)*COUNT(Z7:Z41)) ), "—")</f>
        <v/>
      </c>
    </row>
    <row r="43" spans="1:26">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5" t="n"/>
      <c r="Y43" s="14" t="n"/>
      <c r="Z43" s="16" t="n"/>
    </row>
    <row r="44" spans="1:26">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c r="U44" s="21" t="s">
        <v>53</v>
      </c>
      <c r="V44" s="22" t="s">
        <v>53</v>
      </c>
      <c r="W44" s="21" t="s">
        <v>53</v>
      </c>
      <c r="X44" s="22" t="s">
        <v>53</v>
      </c>
      <c r="Y44" s="21" t="s">
        <v>53</v>
      </c>
      <c r="Z44" s="22" t="s">
        <v>53</v>
      </c>
    </row>
    <row r="45" spans="1:26">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c r="U45" s="21" t="s">
        <v>53</v>
      </c>
      <c r="V45" s="22" t="s">
        <v>53</v>
      </c>
      <c r="W45" s="21" t="s">
        <v>53</v>
      </c>
      <c r="X45" s="22" t="s">
        <v>53</v>
      </c>
      <c r="Y45" s="21" t="s">
        <v>53</v>
      </c>
      <c r="Z45" s="22" t="s">
        <v>53</v>
      </c>
    </row>
    <row r="46" spans="1:26">
      <c r="A46" s="15" t="s">
        <v>91</v>
      </c>
      <c r="B46" s="17" t="n">
        <v>23141</v>
      </c>
      <c r="C46" s="18">
        <f>(4040.0/B46*100)</f>
        <v/>
      </c>
      <c r="D46" s="19" t="n">
        <v>19101</v>
      </c>
      <c r="E46" s="18" t="n">
        <v>337.1807575</v>
      </c>
      <c r="F46" s="20" t="n">
        <v>7.66863372</v>
      </c>
      <c r="G46" s="18" t="n">
        <v>404.59563138</v>
      </c>
      <c r="H46" s="20" t="n">
        <v>7.84518716</v>
      </c>
      <c r="I46" s="18" t="n">
        <v>372.48010837</v>
      </c>
      <c r="J46" s="20" t="n">
        <v>10.73707027</v>
      </c>
      <c r="K46" s="18" t="n">
        <v>387.72228551</v>
      </c>
      <c r="L46" s="20" t="n">
        <v>7.52714292</v>
      </c>
      <c r="M46" s="18" t="n">
        <v>343.01929053</v>
      </c>
      <c r="N46" s="20" t="n">
        <v>13.16386579</v>
      </c>
      <c r="O46" s="18" t="n">
        <v>375.23708701</v>
      </c>
      <c r="P46" s="20" t="n">
        <v>13.99013658</v>
      </c>
      <c r="Q46" s="18" t="s">
        <v>51</v>
      </c>
      <c r="R46" s="20" t="s">
        <v>51</v>
      </c>
      <c r="S46" s="18" t="s">
        <v>51</v>
      </c>
      <c r="T46" s="20" t="s">
        <v>51</v>
      </c>
      <c r="U46" s="18" t="n">
        <v>393.93296468</v>
      </c>
      <c r="V46" s="20" t="n">
        <v>4.26740416</v>
      </c>
      <c r="W46" s="18" t="s">
        <v>51</v>
      </c>
      <c r="X46" s="20" t="s">
        <v>51</v>
      </c>
      <c r="Y46" s="18" t="s">
        <v>51</v>
      </c>
      <c r="Z46" s="20" t="s">
        <v>51</v>
      </c>
    </row>
    <row r="47" spans="1:26">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c r="U47" s="21" t="s">
        <v>53</v>
      </c>
      <c r="V47" s="22" t="s">
        <v>53</v>
      </c>
      <c r="W47" s="21" t="s">
        <v>53</v>
      </c>
      <c r="X47" s="22" t="s">
        <v>53</v>
      </c>
      <c r="Y47" s="21" t="s">
        <v>53</v>
      </c>
      <c r="Z47" s="22" t="s">
        <v>53</v>
      </c>
    </row>
    <row r="48" spans="1:26">
      <c r="A48" s="15" t="s">
        <v>93</v>
      </c>
      <c r="B48" s="17" t="n">
        <v>9841</v>
      </c>
      <c r="C48" s="18">
        <f>(111.0/B48*100)</f>
        <v/>
      </c>
      <c r="D48" s="19" t="n">
        <v>9730</v>
      </c>
      <c r="E48" s="18" t="n">
        <v>570.67387371</v>
      </c>
      <c r="F48" s="20" t="n">
        <v>9.20841852</v>
      </c>
      <c r="G48" s="18" t="n">
        <v>570.99715265</v>
      </c>
      <c r="H48" s="20" t="n">
        <v>6.74073068</v>
      </c>
      <c r="I48" s="18" t="n">
        <v>571.68548178</v>
      </c>
      <c r="J48" s="20" t="n">
        <v>8.439676520000001</v>
      </c>
      <c r="K48" s="18" t="n">
        <v>554.96373063</v>
      </c>
      <c r="L48" s="20" t="n">
        <v>13.64224099</v>
      </c>
      <c r="M48" s="18" t="n">
        <v>582.65661822</v>
      </c>
      <c r="N48" s="20" t="n">
        <v>18.19829992</v>
      </c>
      <c r="O48" s="18" t="n">
        <v>553.63245718</v>
      </c>
      <c r="P48" s="20" t="n">
        <v>21.67919207</v>
      </c>
      <c r="Q48" s="18" t="s">
        <v>51</v>
      </c>
      <c r="R48" s="20" t="s">
        <v>51</v>
      </c>
      <c r="S48" s="18" t="s">
        <v>51</v>
      </c>
      <c r="T48" s="20" t="s">
        <v>51</v>
      </c>
      <c r="U48" s="18" t="n">
        <v>565.8075957999999</v>
      </c>
      <c r="V48" s="20" t="n">
        <v>6.33874608</v>
      </c>
      <c r="W48" s="18" t="s">
        <v>51</v>
      </c>
      <c r="X48" s="20" t="s">
        <v>51</v>
      </c>
      <c r="Y48" s="18" t="s">
        <v>51</v>
      </c>
      <c r="Z48" s="20" t="s">
        <v>51</v>
      </c>
    </row>
    <row r="49" spans="1:26">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c r="U49" s="21" t="s">
        <v>53</v>
      </c>
      <c r="V49" s="22" t="s">
        <v>53</v>
      </c>
      <c r="W49" s="21" t="s">
        <v>53</v>
      </c>
      <c r="X49" s="22" t="s">
        <v>53</v>
      </c>
      <c r="Y49" s="21" t="s">
        <v>53</v>
      </c>
      <c r="Z49" s="22" t="s">
        <v>53</v>
      </c>
    </row>
    <row r="50" spans="1:26">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c r="U50" s="21" t="s">
        <v>53</v>
      </c>
      <c r="V50" s="22" t="s">
        <v>53</v>
      </c>
      <c r="W50" s="21" t="s">
        <v>53</v>
      </c>
      <c r="X50" s="22" t="s">
        <v>53</v>
      </c>
      <c r="Y50" s="21" t="s">
        <v>53</v>
      </c>
      <c r="Z50" s="22" t="s">
        <v>53</v>
      </c>
    </row>
    <row r="51" spans="1:26">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c r="U51" s="21" t="s">
        <v>53</v>
      </c>
      <c r="V51" s="22" t="s">
        <v>53</v>
      </c>
      <c r="W51" s="21" t="s">
        <v>53</v>
      </c>
      <c r="X51" s="22" t="s">
        <v>53</v>
      </c>
      <c r="Y51" s="21" t="s">
        <v>53</v>
      </c>
      <c r="Z51" s="22" t="s">
        <v>53</v>
      </c>
    </row>
    <row r="52" spans="1:26">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c r="U52" s="21" t="s">
        <v>53</v>
      </c>
      <c r="V52" s="22" t="s">
        <v>53</v>
      </c>
      <c r="W52" s="21" t="s">
        <v>53</v>
      </c>
      <c r="X52" s="22" t="s">
        <v>53</v>
      </c>
      <c r="Y52" s="21" t="s">
        <v>53</v>
      </c>
      <c r="Z52" s="22" t="s">
        <v>53</v>
      </c>
    </row>
    <row r="53" spans="1:26">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c r="U53" s="21" t="s">
        <v>53</v>
      </c>
      <c r="V53" s="22" t="s">
        <v>53</v>
      </c>
      <c r="W53" s="21" t="s">
        <v>53</v>
      </c>
      <c r="X53" s="22" t="s">
        <v>53</v>
      </c>
      <c r="Y53" s="21" t="s">
        <v>53</v>
      </c>
      <c r="Z53" s="22" t="s">
        <v>53</v>
      </c>
    </row>
    <row r="54" spans="1:26">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c r="U54" s="21" t="s">
        <v>53</v>
      </c>
      <c r="V54" s="22" t="s">
        <v>53</v>
      </c>
      <c r="W54" s="21" t="s">
        <v>53</v>
      </c>
      <c r="X54" s="22" t="s">
        <v>53</v>
      </c>
      <c r="Y54" s="21" t="s">
        <v>53</v>
      </c>
      <c r="Z54" s="22" t="s">
        <v>53</v>
      </c>
    </row>
    <row r="55" spans="1:26">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c r="U55" s="21" t="s">
        <v>53</v>
      </c>
      <c r="V55" s="22" t="s">
        <v>53</v>
      </c>
      <c r="W55" s="21" t="s">
        <v>53</v>
      </c>
      <c r="X55" s="22" t="s">
        <v>53</v>
      </c>
      <c r="Y55" s="21" t="s">
        <v>53</v>
      </c>
      <c r="Z55" s="22" t="s">
        <v>53</v>
      </c>
    </row>
    <row r="56" spans="1:26">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c r="U56" s="21" t="s">
        <v>53</v>
      </c>
      <c r="V56" s="22" t="s">
        <v>53</v>
      </c>
      <c r="W56" s="21" t="s">
        <v>53</v>
      </c>
      <c r="X56" s="22" t="s">
        <v>53</v>
      </c>
      <c r="Y56" s="21" t="s">
        <v>53</v>
      </c>
      <c r="Z56" s="22" t="s">
        <v>53</v>
      </c>
    </row>
    <row r="57" spans="1:26">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c r="U57" s="21" t="s">
        <v>53</v>
      </c>
      <c r="V57" s="22" t="s">
        <v>53</v>
      </c>
      <c r="W57" s="21" t="s">
        <v>53</v>
      </c>
      <c r="X57" s="22" t="s">
        <v>53</v>
      </c>
      <c r="Y57" s="21" t="s">
        <v>53</v>
      </c>
      <c r="Z57" s="22" t="s">
        <v>53</v>
      </c>
    </row>
    <row r="58" spans="1:26">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c r="U58" s="21" t="s">
        <v>53</v>
      </c>
      <c r="V58" s="22" t="s">
        <v>53</v>
      </c>
      <c r="W58" s="21" t="s">
        <v>53</v>
      </c>
      <c r="X58" s="22" t="s">
        <v>53</v>
      </c>
      <c r="Y58" s="21" t="s">
        <v>53</v>
      </c>
      <c r="Z58" s="22" t="s">
        <v>53</v>
      </c>
    </row>
    <row r="59" spans="1:26">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c r="U59" s="21" t="s">
        <v>53</v>
      </c>
      <c r="V59" s="22" t="s">
        <v>53</v>
      </c>
      <c r="W59" s="21" t="s">
        <v>53</v>
      </c>
      <c r="X59" s="22" t="s">
        <v>53</v>
      </c>
      <c r="Y59" s="21" t="s">
        <v>53</v>
      </c>
      <c r="Z59" s="22" t="s">
        <v>53</v>
      </c>
    </row>
    <row r="60" spans="1:26">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c r="U60" s="21" t="s">
        <v>53</v>
      </c>
      <c r="V60" s="22" t="s">
        <v>53</v>
      </c>
      <c r="W60" s="21" t="s">
        <v>53</v>
      </c>
      <c r="X60" s="22" t="s">
        <v>53</v>
      </c>
      <c r="Y60" s="21" t="s">
        <v>53</v>
      </c>
      <c r="Z60" s="22" t="s">
        <v>53</v>
      </c>
    </row>
    <row r="61" spans="1:26">
      <c r="A61" s="15" t="s">
        <v>106</v>
      </c>
      <c r="B61" s="17" t="n">
        <v>6525</v>
      </c>
      <c r="C61" s="18">
        <f>(142.0/B61*100)</f>
        <v/>
      </c>
      <c r="D61" s="19" t="n">
        <v>6383</v>
      </c>
      <c r="E61" s="18" t="n">
        <v>429.22050549</v>
      </c>
      <c r="F61" s="20" t="n">
        <v>9.007812250000001</v>
      </c>
      <c r="G61" s="18" t="n">
        <v>478.46059612</v>
      </c>
      <c r="H61" s="20" t="n">
        <v>5.27210621</v>
      </c>
      <c r="I61" s="18" t="n">
        <v>445.69767253</v>
      </c>
      <c r="J61" s="20" t="n">
        <v>8.054239900000001</v>
      </c>
      <c r="K61" s="18" t="n">
        <v>446.23561729</v>
      </c>
      <c r="L61" s="20" t="n">
        <v>5.80511531</v>
      </c>
      <c r="M61" s="18" t="n">
        <v>435.84311995</v>
      </c>
      <c r="N61" s="20" t="n">
        <v>9.995048410000001</v>
      </c>
      <c r="O61" s="18" t="n">
        <v>435.37322514</v>
      </c>
      <c r="P61" s="20" t="n">
        <v>18.85818001</v>
      </c>
      <c r="Q61" s="18" t="s">
        <v>51</v>
      </c>
      <c r="R61" s="20" t="s">
        <v>51</v>
      </c>
      <c r="S61" s="18" t="s">
        <v>51</v>
      </c>
      <c r="T61" s="20" t="s">
        <v>51</v>
      </c>
      <c r="U61" s="18" t="n">
        <v>448.76051755</v>
      </c>
      <c r="V61" s="20" t="n">
        <v>3.62006809</v>
      </c>
      <c r="W61" s="18" t="s">
        <v>51</v>
      </c>
      <c r="X61" s="20" t="s">
        <v>51</v>
      </c>
      <c r="Y61" s="18" t="s">
        <v>51</v>
      </c>
      <c r="Z61" s="20" t="s">
        <v>51</v>
      </c>
    </row>
    <row r="62" spans="1:26">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c r="U62" s="21" t="s">
        <v>53</v>
      </c>
      <c r="V62" s="22" t="s">
        <v>53</v>
      </c>
      <c r="W62" s="21" t="s">
        <v>53</v>
      </c>
      <c r="X62" s="22" t="s">
        <v>53</v>
      </c>
      <c r="Y62" s="21" t="s">
        <v>53</v>
      </c>
      <c r="Z62" s="22" t="s">
        <v>53</v>
      </c>
    </row>
    <row r="63" spans="1:26">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c r="U63" s="21" t="s">
        <v>53</v>
      </c>
      <c r="V63" s="22" t="s">
        <v>53</v>
      </c>
      <c r="W63" s="21" t="s">
        <v>53</v>
      </c>
      <c r="X63" s="22" t="s">
        <v>53</v>
      </c>
      <c r="Y63" s="21" t="s">
        <v>53</v>
      </c>
      <c r="Z63" s="22" t="s">
        <v>53</v>
      </c>
    </row>
    <row r="64" spans="1:26">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c r="U64" s="21" t="s">
        <v>53</v>
      </c>
      <c r="V64" s="22" t="s">
        <v>53</v>
      </c>
      <c r="W64" s="21" t="s">
        <v>53</v>
      </c>
      <c r="X64" s="22" t="s">
        <v>53</v>
      </c>
      <c r="Y64" s="21" t="s">
        <v>53</v>
      </c>
      <c r="Z64" s="22" t="s">
        <v>53</v>
      </c>
    </row>
    <row r="65" spans="1:26">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c r="U65" s="21" t="s">
        <v>53</v>
      </c>
      <c r="V65" s="22" t="s">
        <v>53</v>
      </c>
      <c r="W65" s="21" t="s">
        <v>53</v>
      </c>
      <c r="X65" s="22" t="s">
        <v>53</v>
      </c>
      <c r="Y65" s="21" t="s">
        <v>53</v>
      </c>
      <c r="Z65" s="22" t="s">
        <v>53</v>
      </c>
    </row>
    <row r="66" spans="1:26">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c r="U66" s="21" t="s">
        <v>53</v>
      </c>
      <c r="V66" s="22" t="s">
        <v>53</v>
      </c>
      <c r="W66" s="21" t="s">
        <v>53</v>
      </c>
      <c r="X66" s="22" t="s">
        <v>53</v>
      </c>
      <c r="Y66" s="21" t="s">
        <v>53</v>
      </c>
      <c r="Z66" s="22" t="s">
        <v>53</v>
      </c>
    </row>
    <row r="67" spans="1:26">
      <c r="A67" s="15" t="s">
        <v>112</v>
      </c>
      <c r="B67" s="17" t="n">
        <v>6971</v>
      </c>
      <c r="C67" s="18">
        <f>(846.0/B67*100)</f>
        <v/>
      </c>
      <c r="D67" s="19" t="n">
        <v>6125</v>
      </c>
      <c r="E67" s="18" t="n">
        <v>396.73047249</v>
      </c>
      <c r="F67" s="20" t="n">
        <v>6.65281531</v>
      </c>
      <c r="G67" s="18" t="n">
        <v>421.26276917</v>
      </c>
      <c r="H67" s="20" t="n">
        <v>8.56148119</v>
      </c>
      <c r="I67" s="18" t="n">
        <v>388.72179656</v>
      </c>
      <c r="J67" s="20" t="n">
        <v>8.49710322</v>
      </c>
      <c r="K67" s="18" t="n">
        <v>380.22948122</v>
      </c>
      <c r="L67" s="20" t="n">
        <v>7.9860096</v>
      </c>
      <c r="M67" s="18" t="n">
        <v>366.5165751</v>
      </c>
      <c r="N67" s="20" t="n">
        <v>22.41433868</v>
      </c>
      <c r="O67" s="18" t="n">
        <v>366.2136818</v>
      </c>
      <c r="P67" s="20" t="n">
        <v>35.52351294</v>
      </c>
      <c r="Q67" s="18" t="s">
        <v>51</v>
      </c>
      <c r="R67" s="20" t="s">
        <v>51</v>
      </c>
      <c r="S67" s="18" t="s">
        <v>51</v>
      </c>
      <c r="T67" s="20" t="s">
        <v>51</v>
      </c>
      <c r="U67" s="18" t="n">
        <v>402.64302539</v>
      </c>
      <c r="V67" s="20" t="n">
        <v>3.7623804</v>
      </c>
      <c r="W67" s="18" t="s">
        <v>51</v>
      </c>
      <c r="X67" s="20" t="s">
        <v>51</v>
      </c>
      <c r="Y67" s="18" t="s">
        <v>51</v>
      </c>
      <c r="Z67" s="20" t="s">
        <v>51</v>
      </c>
    </row>
    <row r="68" spans="1:26">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c r="U68" s="21" t="s">
        <v>53</v>
      </c>
      <c r="V68" s="22" t="s">
        <v>53</v>
      </c>
      <c r="W68" s="21" t="s">
        <v>53</v>
      </c>
      <c r="X68" s="22" t="s">
        <v>53</v>
      </c>
      <c r="Y68" s="21" t="s">
        <v>53</v>
      </c>
      <c r="Z68" s="22" t="s">
        <v>53</v>
      </c>
    </row>
    <row r="69" spans="1:26">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c r="U69" s="21" t="s">
        <v>53</v>
      </c>
      <c r="V69" s="22" t="s">
        <v>53</v>
      </c>
      <c r="W69" s="21" t="s">
        <v>53</v>
      </c>
      <c r="X69" s="22" t="s">
        <v>53</v>
      </c>
      <c r="Y69" s="21" t="s">
        <v>53</v>
      </c>
      <c r="Z69" s="22" t="s">
        <v>53</v>
      </c>
    </row>
    <row r="70" spans="1:26">
      <c r="A70" s="15" t="s">
        <v>115</v>
      </c>
      <c r="B70" s="17" t="n">
        <v>6036</v>
      </c>
      <c r="C70" s="18">
        <f>(423.0/B70*100)</f>
        <v/>
      </c>
      <c r="D70" s="19" t="n">
        <v>5613</v>
      </c>
      <c r="E70" s="18" t="n">
        <v>494.19896007</v>
      </c>
      <c r="F70" s="20" t="n">
        <v>6.80723194</v>
      </c>
      <c r="G70" s="18" t="n">
        <v>506.15176536</v>
      </c>
      <c r="H70" s="20" t="n">
        <v>7.80792328</v>
      </c>
      <c r="I70" s="18" t="n">
        <v>521.74151829</v>
      </c>
      <c r="J70" s="20" t="n">
        <v>8.376241329999999</v>
      </c>
      <c r="K70" s="18" t="n">
        <v>498.78983805</v>
      </c>
      <c r="L70" s="20" t="n">
        <v>6.18949804</v>
      </c>
      <c r="M70" s="18" t="n">
        <v>499.22297928</v>
      </c>
      <c r="N70" s="20" t="n">
        <v>7.35467725</v>
      </c>
      <c r="O70" s="18" t="n">
        <v>494.79175157</v>
      </c>
      <c r="P70" s="20" t="n">
        <v>18.4905974</v>
      </c>
      <c r="Q70" s="18" t="s">
        <v>51</v>
      </c>
      <c r="R70" s="20" t="s">
        <v>51</v>
      </c>
      <c r="S70" s="18" t="s">
        <v>51</v>
      </c>
      <c r="T70" s="20" t="s">
        <v>51</v>
      </c>
      <c r="U70" s="18" t="n">
        <v>512.06025064</v>
      </c>
      <c r="V70" s="20" t="n">
        <v>3.62220888</v>
      </c>
      <c r="W70" s="18" t="s">
        <v>51</v>
      </c>
      <c r="X70" s="20" t="s">
        <v>51</v>
      </c>
      <c r="Y70" s="18" t="s">
        <v>51</v>
      </c>
      <c r="Z70" s="20" t="s">
        <v>51</v>
      </c>
    </row>
    <row r="71" spans="1:26">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c r="U71" s="21" t="s">
        <v>53</v>
      </c>
      <c r="V71" s="22" t="s">
        <v>53</v>
      </c>
      <c r="W71" s="21" t="s">
        <v>53</v>
      </c>
      <c r="X71" s="22" t="s">
        <v>53</v>
      </c>
      <c r="Y71" s="21" t="s">
        <v>53</v>
      </c>
      <c r="Z71" s="22" t="s">
        <v>53</v>
      </c>
    </row>
    <row r="72" spans="1:26">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c r="U72" s="21" t="s">
        <v>53</v>
      </c>
      <c r="V72" s="22" t="s">
        <v>53</v>
      </c>
      <c r="W72" s="21" t="s">
        <v>53</v>
      </c>
      <c r="X72" s="22" t="s">
        <v>53</v>
      </c>
      <c r="Y72" s="21" t="s">
        <v>53</v>
      </c>
      <c r="Z72" s="22" t="s">
        <v>53</v>
      </c>
    </row>
    <row r="73" spans="1:26">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c r="U73" s="21" t="s">
        <v>53</v>
      </c>
      <c r="V73" s="22" t="s">
        <v>53</v>
      </c>
      <c r="W73" s="21" t="s">
        <v>53</v>
      </c>
      <c r="X73" s="22" t="s">
        <v>53</v>
      </c>
      <c r="Y73" s="21" t="s">
        <v>53</v>
      </c>
      <c r="Z73" s="22" t="s">
        <v>53</v>
      </c>
    </row>
    <row r="74" spans="1:26">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c r="U74" s="21" t="s">
        <v>53</v>
      </c>
      <c r="V74" s="22" t="s">
        <v>53</v>
      </c>
      <c r="W74" s="21" t="s">
        <v>53</v>
      </c>
      <c r="X74" s="22" t="s">
        <v>53</v>
      </c>
      <c r="Y74" s="21" t="s">
        <v>53</v>
      </c>
      <c r="Z74" s="22" t="s">
        <v>53</v>
      </c>
    </row>
    <row r="75" spans="1:26">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c r="U75" s="21" t="s">
        <v>53</v>
      </c>
      <c r="V75" s="22" t="s">
        <v>53</v>
      </c>
      <c r="W75" s="21" t="s">
        <v>53</v>
      </c>
      <c r="X75" s="22" t="s">
        <v>53</v>
      </c>
      <c r="Y75" s="21" t="s">
        <v>53</v>
      </c>
      <c r="Z75" s="22" t="s">
        <v>53</v>
      </c>
    </row>
    <row r="76" spans="1:26">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c r="U76" s="21" t="s">
        <v>53</v>
      </c>
      <c r="V76" s="22" t="s">
        <v>53</v>
      </c>
      <c r="W76" s="21" t="s">
        <v>53</v>
      </c>
      <c r="X76" s="22" t="s">
        <v>53</v>
      </c>
      <c r="Y76" s="21" t="s">
        <v>53</v>
      </c>
      <c r="Z76" s="22" t="s">
        <v>53</v>
      </c>
    </row>
    <row r="77" spans="1:26">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c r="U77" s="21" t="s">
        <v>53</v>
      </c>
      <c r="V77" s="22" t="s">
        <v>53</v>
      </c>
      <c r="W77" s="21" t="s">
        <v>53</v>
      </c>
      <c r="X77" s="22" t="s">
        <v>53</v>
      </c>
      <c r="Y77" s="21" t="s">
        <v>53</v>
      </c>
      <c r="Z77" s="22" t="s">
        <v>53</v>
      </c>
    </row>
    <row r="78" spans="1:26">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c r="U78" s="21" t="s">
        <v>53</v>
      </c>
      <c r="V78" s="22" t="s">
        <v>53</v>
      </c>
      <c r="W78" s="21" t="s">
        <v>53</v>
      </c>
      <c r="X78" s="22" t="s">
        <v>53</v>
      </c>
      <c r="Y78" s="21" t="s">
        <v>53</v>
      </c>
      <c r="Z78" s="22" t="s">
        <v>53</v>
      </c>
    </row>
    <row customHeight="1" ht="25" r="79" spans="1:26">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c r="U79" s="21" t="s">
        <v>53</v>
      </c>
      <c r="V79" s="22" t="s">
        <v>53</v>
      </c>
      <c r="W79" s="21" t="s">
        <v>53</v>
      </c>
      <c r="X79" s="22" t="s">
        <v>53</v>
      </c>
      <c r="Y79" s="21" t="s">
        <v>53</v>
      </c>
      <c r="Z79" s="22" t="s">
        <v>53</v>
      </c>
    </row>
    <row r="80" spans="1:26">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c r="U80" s="21" t="s">
        <v>53</v>
      </c>
      <c r="V80" s="22" t="s">
        <v>53</v>
      </c>
      <c r="W80" s="21" t="s">
        <v>53</v>
      </c>
      <c r="X80" s="22" t="s">
        <v>53</v>
      </c>
      <c r="Y80" s="21" t="s">
        <v>53</v>
      </c>
      <c r="Z80" s="22" t="s">
        <v>53</v>
      </c>
    </row>
    <row r="81" spans="1:26">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c r="U81" s="21" t="s">
        <v>53</v>
      </c>
      <c r="V81" s="22" t="s">
        <v>53</v>
      </c>
      <c r="W81" s="21" t="s">
        <v>53</v>
      </c>
      <c r="X81" s="22" t="s">
        <v>53</v>
      </c>
      <c r="Y81" s="21" t="s">
        <v>53</v>
      </c>
      <c r="Z81" s="22" t="s">
        <v>53</v>
      </c>
    </row>
    <row r="82" spans="1:26">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c r="U82" s="24" t="s">
        <v>127</v>
      </c>
      <c r="V82" s="24" t="s">
        <v>127</v>
      </c>
      <c r="W82" s="24" t="s">
        <v>127</v>
      </c>
      <c r="X82" s="24" t="s">
        <v>127</v>
      </c>
      <c r="Y82" s="24" t="s">
        <v>127</v>
      </c>
      <c r="Z82" s="24" t="s">
        <v>127</v>
      </c>
    </row>
    <row r="83" spans="1:26">
      <c r="A83" s="3" t="s">
        <v>128</v>
      </c>
    </row>
    <row r="84" spans="1:26">
      <c r="A84" s="25" t="s">
        <v>129</v>
      </c>
    </row>
    <row r="85" spans="1:26">
      <c r="A85" s="25" t="s">
        <v>130</v>
      </c>
    </row>
    <row customHeight="1" ht="30" r="86" spans="1:26">
      <c r="A86" s="25" t="s">
        <v>131</v>
      </c>
    </row>
    <row customHeight="1" ht="30" r="87" spans="1:26">
      <c r="A87" s="25" t="s">
        <v>127</v>
      </c>
    </row>
    <row customHeight="1" ht="30" r="88" spans="1:26">
      <c r="A88" s="25" t="s">
        <v>132</v>
      </c>
    </row>
    <row customHeight="1" ht="30" r="89" spans="1:26">
      <c r="A89" s="25" t="s">
        <v>133</v>
      </c>
    </row>
    <row customHeight="1" ht="30" r="90" spans="1:26">
      <c r="A90" s="25" t="s">
        <v>134</v>
      </c>
    </row>
    <row customHeight="1" ht="30" r="91" spans="1:26">
      <c r="A91" s="25" t="s">
        <v>135</v>
      </c>
    </row>
    <row customHeight="1" ht="30" r="92" spans="1:26">
      <c r="A92" s="25" t="s">
        <v>136</v>
      </c>
    </row>
    <row customHeight="1" ht="30" r="93" spans="1:26">
      <c r="A93" s="25" t="s">
        <v>137</v>
      </c>
    </row>
    <row customHeight="1" ht="30" r="94" spans="1:26">
      <c r="A94" s="25" t="s">
        <v>138</v>
      </c>
    </row>
    <row customHeight="1" ht="30" r="95" spans="1:26">
      <c r="A95" s="25" t="s">
        <v>139</v>
      </c>
    </row>
    <row customHeight="1" ht="30" r="96" spans="1:26">
      <c r="A96" s="25" t="s">
        <v>140</v>
      </c>
    </row>
    <row customHeight="1" ht="30" r="97" spans="1:26">
      <c r="A97" s="25" t="s">
        <v>141</v>
      </c>
    </row>
  </sheetData>
  <mergeCells count="27">
    <mergeCell ref="E4:F4"/>
    <mergeCell ref="G4:H4"/>
    <mergeCell ref="I4:J4"/>
    <mergeCell ref="K4:L4"/>
    <mergeCell ref="M4:N4"/>
    <mergeCell ref="O4:P4"/>
    <mergeCell ref="Q4:R4"/>
    <mergeCell ref="S4:T4"/>
    <mergeCell ref="U4:V4"/>
    <mergeCell ref="W4:X4"/>
    <mergeCell ref="Y4:Z4"/>
    <mergeCell ref="A1:Z1"/>
    <mergeCell ref="A2:Z2"/>
    <mergeCell ref="A84:Z84"/>
    <mergeCell ref="A85:Z85"/>
    <mergeCell ref="A86:Z86"/>
    <mergeCell ref="A87:Z87"/>
    <mergeCell ref="A88:Z88"/>
    <mergeCell ref="A89:Z89"/>
    <mergeCell ref="A90:Z90"/>
    <mergeCell ref="A91:Z91"/>
    <mergeCell ref="A92:Z92"/>
    <mergeCell ref="A93:Z93"/>
    <mergeCell ref="A94:Z94"/>
    <mergeCell ref="A95:Z95"/>
    <mergeCell ref="A96:Z96"/>
    <mergeCell ref="A97:Z97"/>
  </mergeCells>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33</v>
      </c>
    </row>
    <row r="2" spans="1:20">
      <c r="A2" s="5" t="s">
        <v>170</v>
      </c>
    </row>
    <row customHeight="1" ht="30" r="4" spans="1:20">
      <c r="A4" s="6" t="n"/>
      <c r="B4" s="7" t="s">
        <v>35</v>
      </c>
      <c r="C4" s="7" t="s">
        <v>36</v>
      </c>
      <c r="D4" s="8" t="s">
        <v>35</v>
      </c>
      <c r="E4" s="9" t="s">
        <v>37</v>
      </c>
      <c r="F4" s="10" t="n"/>
      <c r="G4" s="9" t="s">
        <v>38</v>
      </c>
      <c r="H4" s="10" t="n"/>
      <c r="I4" s="9" t="s">
        <v>171</v>
      </c>
      <c r="J4" s="10" t="n"/>
      <c r="K4" s="9" t="s">
        <v>39</v>
      </c>
      <c r="L4" s="10" t="n"/>
      <c r="M4" s="9" t="s">
        <v>40</v>
      </c>
      <c r="N4" s="10" t="n"/>
      <c r="O4" s="9" t="s">
        <v>41</v>
      </c>
      <c r="P4" s="10" t="n"/>
      <c r="Q4" s="9" t="s">
        <v>42</v>
      </c>
      <c r="R4" s="10" t="n"/>
      <c r="S4" s="9" t="s">
        <v>43</v>
      </c>
      <c r="T4" s="10" t="n"/>
    </row>
    <row r="5" spans="1:20">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row>
    <row r="6" spans="1:20">
      <c r="A6" s="13" t="s">
        <v>49</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50</v>
      </c>
      <c r="B7" s="17" t="n">
        <v>14530</v>
      </c>
      <c r="C7" s="18">
        <f>(3474.0/B7*100)</f>
        <v/>
      </c>
      <c r="D7" s="19" t="n">
        <v>11056</v>
      </c>
      <c r="E7" s="18" t="n">
        <v>512.76274391</v>
      </c>
      <c r="F7" s="20" t="n">
        <v>2.02958187</v>
      </c>
      <c r="G7" s="18" t="n">
        <v>479.98329629</v>
      </c>
      <c r="H7" s="20" t="n">
        <v>3.69513431</v>
      </c>
      <c r="I7" s="18" t="n">
        <v>365.06515475</v>
      </c>
      <c r="J7" s="20" t="n">
        <v>10.99481168</v>
      </c>
      <c r="K7" s="18" t="s">
        <v>51</v>
      </c>
      <c r="L7" s="20" t="s">
        <v>51</v>
      </c>
      <c r="M7" s="18" t="s">
        <v>51</v>
      </c>
      <c r="N7" s="20" t="s">
        <v>51</v>
      </c>
      <c r="O7" s="18" t="s">
        <v>51</v>
      </c>
      <c r="P7" s="20" t="s">
        <v>51</v>
      </c>
      <c r="Q7" s="18" t="s">
        <v>51</v>
      </c>
      <c r="R7" s="20" t="s">
        <v>51</v>
      </c>
      <c r="S7" s="18" t="s">
        <v>51</v>
      </c>
      <c r="T7" s="20" t="s">
        <v>51</v>
      </c>
    </row>
    <row r="8" spans="1:20">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row>
    <row r="9" spans="1:20">
      <c r="A9" s="15" t="s">
        <v>54</v>
      </c>
      <c r="B9" s="17" t="n">
        <v>5675</v>
      </c>
      <c r="C9" s="18">
        <f>(364.0/B9*100)</f>
        <v/>
      </c>
      <c r="D9" s="19" t="n">
        <v>5311</v>
      </c>
      <c r="E9" s="18" t="n">
        <v>552.21865753</v>
      </c>
      <c r="F9" s="20" t="n">
        <v>3.86196419</v>
      </c>
      <c r="G9" s="18" t="n">
        <v>507.53269822</v>
      </c>
      <c r="H9" s="20" t="n">
        <v>9.86800298</v>
      </c>
      <c r="I9" s="18" t="n">
        <v>448.3248083</v>
      </c>
      <c r="J9" s="20" t="n">
        <v>45.68795033</v>
      </c>
      <c r="K9" s="18" t="s">
        <v>51</v>
      </c>
      <c r="L9" s="20" t="s">
        <v>51</v>
      </c>
      <c r="M9" s="18" t="s">
        <v>51</v>
      </c>
      <c r="N9" s="20" t="s">
        <v>51</v>
      </c>
      <c r="O9" s="18" t="n">
        <v>538.19750917</v>
      </c>
      <c r="P9" s="20" t="n">
        <v>3.22319936</v>
      </c>
      <c r="Q9" s="18" t="s">
        <v>51</v>
      </c>
      <c r="R9" s="20" t="s">
        <v>51</v>
      </c>
      <c r="S9" s="18" t="s">
        <v>51</v>
      </c>
      <c r="T9" s="20" t="s">
        <v>51</v>
      </c>
    </row>
    <row r="10" spans="1:20">
      <c r="A10" s="15" t="s">
        <v>55</v>
      </c>
      <c r="B10" s="17" t="n">
        <v>13082</v>
      </c>
      <c r="C10" s="18">
        <f>(316.0/B10*100)</f>
        <v/>
      </c>
      <c r="D10" s="19" t="n">
        <v>12766</v>
      </c>
      <c r="E10" s="18" t="n">
        <v>545.71427443</v>
      </c>
      <c r="F10" s="20" t="n">
        <v>4.24456211</v>
      </c>
      <c r="G10" s="18" t="n">
        <v>505.54518936</v>
      </c>
      <c r="H10" s="20" t="n">
        <v>8.320696999999999</v>
      </c>
      <c r="I10" s="18" t="n">
        <v>463.55191698</v>
      </c>
      <c r="J10" s="20" t="n">
        <v>27.06268828</v>
      </c>
      <c r="K10" s="18" t="s">
        <v>51</v>
      </c>
      <c r="L10" s="20" t="s">
        <v>51</v>
      </c>
      <c r="M10" s="18" t="s">
        <v>51</v>
      </c>
      <c r="N10" s="20" t="s">
        <v>51</v>
      </c>
      <c r="O10" s="18" t="n">
        <v>533.23454121</v>
      </c>
      <c r="P10" s="20" t="n">
        <v>5.38046029</v>
      </c>
      <c r="Q10" s="18" t="s">
        <v>51</v>
      </c>
      <c r="R10" s="20" t="s">
        <v>51</v>
      </c>
      <c r="S10" s="18" t="s">
        <v>51</v>
      </c>
      <c r="T10" s="20" t="s">
        <v>51</v>
      </c>
    </row>
    <row r="11" spans="1:20">
      <c r="A11" s="15" t="s">
        <v>56</v>
      </c>
      <c r="B11" s="17" t="n">
        <v>7053</v>
      </c>
      <c r="C11" s="18">
        <f>(299.0/B11*100)</f>
        <v/>
      </c>
      <c r="D11" s="19" t="n">
        <v>6754</v>
      </c>
      <c r="E11" s="18" t="n">
        <v>451.51306686</v>
      </c>
      <c r="F11" s="20" t="n">
        <v>7.44192223</v>
      </c>
      <c r="G11" s="18" t="n">
        <v>429.4477858</v>
      </c>
      <c r="H11" s="20" t="n">
        <v>4.38097728</v>
      </c>
      <c r="I11" s="18" t="n">
        <v>328.4793794</v>
      </c>
      <c r="J11" s="20" t="n">
        <v>17.91016285</v>
      </c>
      <c r="K11" s="18" t="s">
        <v>51</v>
      </c>
      <c r="L11" s="20" t="s">
        <v>51</v>
      </c>
      <c r="M11" s="18" t="s">
        <v>51</v>
      </c>
      <c r="N11" s="20" t="s">
        <v>51</v>
      </c>
      <c r="O11" s="18" t="n">
        <v>430.88417785</v>
      </c>
      <c r="P11" s="20" t="n">
        <v>4.20899166</v>
      </c>
      <c r="Q11" s="18" t="s">
        <v>51</v>
      </c>
      <c r="R11" s="20" t="s">
        <v>51</v>
      </c>
      <c r="S11" s="18" t="s">
        <v>51</v>
      </c>
      <c r="T11" s="20" t="s">
        <v>51</v>
      </c>
    </row>
    <row r="12" spans="1:20">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row>
    <row r="13" spans="1:20">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row>
    <row r="14" spans="1:20">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row>
    <row r="15" spans="1:20">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row>
    <row r="16" spans="1:20">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row>
    <row r="17" spans="1:20">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row>
    <row r="18" spans="1:20">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row>
    <row r="19" spans="1:20">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row>
    <row r="20" spans="1:20">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row>
    <row r="21" spans="1:20">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row>
    <row r="22" spans="1:20">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row>
    <row r="23" spans="1:20">
      <c r="A23" s="15" t="s">
        <v>68</v>
      </c>
      <c r="B23" s="17" t="n">
        <v>11583</v>
      </c>
      <c r="C23" s="18">
        <f>(724.0/B23*100)</f>
        <v/>
      </c>
      <c r="D23" s="19" t="n">
        <v>10859</v>
      </c>
      <c r="E23" s="18" t="n">
        <v>503.78690511</v>
      </c>
      <c r="F23" s="20" t="n">
        <v>5.2276476</v>
      </c>
      <c r="G23" s="18" t="n">
        <v>478.66227532</v>
      </c>
      <c r="H23" s="20" t="n">
        <v>4.57870223</v>
      </c>
      <c r="I23" s="18" t="n">
        <v>396.07654347</v>
      </c>
      <c r="J23" s="20" t="n">
        <v>25.31088551</v>
      </c>
      <c r="K23" s="18" t="s">
        <v>51</v>
      </c>
      <c r="L23" s="20" t="s">
        <v>51</v>
      </c>
      <c r="M23" s="18" t="s">
        <v>51</v>
      </c>
      <c r="N23" s="20" t="s">
        <v>51</v>
      </c>
      <c r="O23" s="18" t="n">
        <v>483.09025718</v>
      </c>
      <c r="P23" s="20" t="n">
        <v>3.05540618</v>
      </c>
      <c r="Q23" s="18" t="s">
        <v>51</v>
      </c>
      <c r="R23" s="20" t="s">
        <v>51</v>
      </c>
      <c r="S23" s="18" t="s">
        <v>51</v>
      </c>
      <c r="T23" s="20" t="s">
        <v>51</v>
      </c>
    </row>
    <row r="24" spans="1:20">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row>
    <row r="25" spans="1:20">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row>
    <row r="26" spans="1:20">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row>
    <row r="27" spans="1:20">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row>
    <row r="28" spans="1:20">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row>
    <row r="29" spans="1:20">
      <c r="A29" s="15" t="s">
        <v>74</v>
      </c>
      <c r="B29" s="17" t="n">
        <v>5385</v>
      </c>
      <c r="C29" s="18">
        <f>(57.0/B29*100)</f>
        <v/>
      </c>
      <c r="D29" s="19" t="n">
        <v>5328</v>
      </c>
      <c r="E29" s="18" t="n">
        <v>525.25429294</v>
      </c>
      <c r="F29" s="20" t="n">
        <v>3.74445097</v>
      </c>
      <c r="G29" s="18" t="n">
        <v>445.72795868</v>
      </c>
      <c r="H29" s="20" t="n">
        <v>14.27715607</v>
      </c>
      <c r="I29" s="18" t="n">
        <v>349.3725282</v>
      </c>
      <c r="J29" s="20" t="n">
        <v>25.73281796</v>
      </c>
      <c r="K29" s="18" t="s">
        <v>51</v>
      </c>
      <c r="L29" s="20" t="s">
        <v>51</v>
      </c>
      <c r="M29" s="18" t="s">
        <v>51</v>
      </c>
      <c r="N29" s="20" t="s">
        <v>51</v>
      </c>
      <c r="O29" s="18" t="n">
        <v>506.61722817</v>
      </c>
      <c r="P29" s="20" t="n">
        <v>3.77780862</v>
      </c>
      <c r="Q29" s="18" t="s">
        <v>51</v>
      </c>
      <c r="R29" s="20" t="s">
        <v>51</v>
      </c>
      <c r="S29" s="18" t="s">
        <v>51</v>
      </c>
      <c r="T29" s="20" t="s">
        <v>51</v>
      </c>
    </row>
    <row r="30" spans="1:20">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row>
    <row r="31" spans="1:20">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row>
    <row r="32" spans="1:20">
      <c r="A32" s="15" t="s">
        <v>77</v>
      </c>
      <c r="B32" s="17" t="n">
        <v>4478</v>
      </c>
      <c r="C32" s="18">
        <f>(83.0/B32*100)</f>
        <v/>
      </c>
      <c r="D32" s="19" t="n">
        <v>4395</v>
      </c>
      <c r="E32" s="18" t="n">
        <v>498.21586359</v>
      </c>
      <c r="F32" s="20" t="n">
        <v>5.3206164</v>
      </c>
      <c r="G32" s="18" t="n">
        <v>484.73362881</v>
      </c>
      <c r="H32" s="20" t="n">
        <v>4.09934702</v>
      </c>
      <c r="I32" s="18" t="n">
        <v>395.29746542</v>
      </c>
      <c r="J32" s="20" t="n">
        <v>18.02878154</v>
      </c>
      <c r="K32" s="18" t="s">
        <v>51</v>
      </c>
      <c r="L32" s="20" t="s">
        <v>51</v>
      </c>
      <c r="M32" s="18" t="s">
        <v>51</v>
      </c>
      <c r="N32" s="20" t="s">
        <v>51</v>
      </c>
      <c r="O32" s="18" t="n">
        <v>484.97965853</v>
      </c>
      <c r="P32" s="20" t="n">
        <v>3.34566109</v>
      </c>
      <c r="Q32" s="18" t="s">
        <v>51</v>
      </c>
      <c r="R32" s="20" t="s">
        <v>51</v>
      </c>
      <c r="S32" s="18" t="s">
        <v>51</v>
      </c>
      <c r="T32" s="20" t="s">
        <v>51</v>
      </c>
    </row>
    <row r="33" spans="1:20">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row>
    <row r="34" spans="1:20">
      <c r="A34" s="15" t="s">
        <v>79</v>
      </c>
      <c r="B34" s="17" t="n">
        <v>6350</v>
      </c>
      <c r="C34" s="18">
        <f>(276.0/B34*100)</f>
        <v/>
      </c>
      <c r="D34" s="19" t="n">
        <v>6074</v>
      </c>
      <c r="E34" s="18" t="n">
        <v>434.49297955</v>
      </c>
      <c r="F34" s="20" t="n">
        <v>6.74689453</v>
      </c>
      <c r="G34" s="18" t="n">
        <v>448.62259195</v>
      </c>
      <c r="H34" s="20" t="n">
        <v>5.93714833</v>
      </c>
      <c r="I34" s="18" t="n">
        <v>354.80057972</v>
      </c>
      <c r="J34" s="20" t="n">
        <v>13.90289116</v>
      </c>
      <c r="K34" s="18" t="s">
        <v>51</v>
      </c>
      <c r="L34" s="20" t="s">
        <v>51</v>
      </c>
      <c r="M34" s="18" t="s">
        <v>51</v>
      </c>
      <c r="N34" s="20" t="s">
        <v>51</v>
      </c>
      <c r="O34" s="18" t="n">
        <v>444.89658638</v>
      </c>
      <c r="P34" s="20" t="n">
        <v>5.15751796</v>
      </c>
      <c r="Q34" s="18" t="s">
        <v>51</v>
      </c>
      <c r="R34" s="20" t="s">
        <v>51</v>
      </c>
      <c r="S34" s="18" t="s">
        <v>51</v>
      </c>
      <c r="T34" s="20" t="s">
        <v>51</v>
      </c>
    </row>
    <row r="35" spans="1:20">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row>
    <row r="36" spans="1:20">
      <c r="A36" s="15" t="s">
        <v>81</v>
      </c>
      <c r="B36" s="17" t="n">
        <v>6736</v>
      </c>
      <c r="C36" s="18">
        <f>(215.0/B36*100)</f>
        <v/>
      </c>
      <c r="D36" s="19" t="n">
        <v>6521</v>
      </c>
      <c r="E36" s="18" t="n">
        <v>484.69371714</v>
      </c>
      <c r="F36" s="20" t="n">
        <v>4.8258215</v>
      </c>
      <c r="G36" s="18" t="n">
        <v>450.58158976</v>
      </c>
      <c r="H36" s="20" t="n">
        <v>4.93401681</v>
      </c>
      <c r="I36" s="18" t="n">
        <v>358.64268549</v>
      </c>
      <c r="J36" s="20" t="n">
        <v>21.67546182</v>
      </c>
      <c r="K36" s="18" t="s">
        <v>51</v>
      </c>
      <c r="L36" s="20" t="s">
        <v>51</v>
      </c>
      <c r="M36" s="18" t="s">
        <v>51</v>
      </c>
      <c r="N36" s="20" t="s">
        <v>51</v>
      </c>
      <c r="O36" s="18" t="n">
        <v>469.02660476</v>
      </c>
      <c r="P36" s="20" t="n">
        <v>3.39619127</v>
      </c>
      <c r="Q36" s="18" t="s">
        <v>51</v>
      </c>
      <c r="R36" s="20" t="s">
        <v>51</v>
      </c>
      <c r="S36" s="18" t="s">
        <v>51</v>
      </c>
      <c r="T36" s="20" t="s">
        <v>51</v>
      </c>
    </row>
    <row r="37" spans="1:20">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row>
    <row r="38" spans="1:20">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row>
    <row r="39" spans="1:20">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row>
    <row r="40" spans="1:20">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row>
    <row r="41" spans="1:20">
      <c r="A41" s="15" t="s">
        <v>86</v>
      </c>
      <c r="B41" s="17" t="n">
        <v>5712</v>
      </c>
      <c r="C41" s="18">
        <f>(172.0/B41*100)</f>
        <v/>
      </c>
      <c r="D41" s="19" t="n">
        <v>5540</v>
      </c>
      <c r="E41" s="18" t="n">
        <v>513.7099839700001</v>
      </c>
      <c r="F41" s="20" t="n">
        <v>4.75360679</v>
      </c>
      <c r="G41" s="18" t="n">
        <v>472.6287334</v>
      </c>
      <c r="H41" s="20" t="n">
        <v>4.79182668</v>
      </c>
      <c r="I41" s="18" t="n">
        <v>358.33609981</v>
      </c>
      <c r="J41" s="20" t="n">
        <v>33.04156043</v>
      </c>
      <c r="K41" s="18" t="s">
        <v>51</v>
      </c>
      <c r="L41" s="20" t="s">
        <v>51</v>
      </c>
      <c r="M41" s="18" t="s">
        <v>51</v>
      </c>
      <c r="N41" s="20" t="s">
        <v>51</v>
      </c>
      <c r="O41" s="18" t="n">
        <v>486.03953662</v>
      </c>
      <c r="P41" s="20" t="n">
        <v>4.18264441</v>
      </c>
      <c r="Q41" s="18" t="s">
        <v>51</v>
      </c>
      <c r="R41" s="20" t="s">
        <v>51</v>
      </c>
      <c r="S41" s="18" t="s">
        <v>51</v>
      </c>
      <c r="T41" s="20" t="s">
        <v>51</v>
      </c>
    </row>
    <row r="42" spans="1:20">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row>
    <row r="45" spans="1:20">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row>
    <row r="46" spans="1:20">
      <c r="A46" s="15" t="s">
        <v>91</v>
      </c>
      <c r="B46" s="17" t="n">
        <v>23141</v>
      </c>
      <c r="C46" s="18">
        <f>(3993.0/B46*100)</f>
        <v/>
      </c>
      <c r="D46" s="19" t="n">
        <v>19148</v>
      </c>
      <c r="E46" s="18" t="n">
        <v>377.68319945</v>
      </c>
      <c r="F46" s="20" t="n">
        <v>8.28954222</v>
      </c>
      <c r="G46" s="18" t="n">
        <v>370.37968699</v>
      </c>
      <c r="H46" s="20" t="n">
        <v>5.02595981</v>
      </c>
      <c r="I46" s="18" t="n">
        <v>290.48225395</v>
      </c>
      <c r="J46" s="20" t="n">
        <v>17.37029372</v>
      </c>
      <c r="K46" s="18" t="s">
        <v>51</v>
      </c>
      <c r="L46" s="20" t="s">
        <v>51</v>
      </c>
      <c r="M46" s="18" t="s">
        <v>51</v>
      </c>
      <c r="N46" s="20" t="s">
        <v>51</v>
      </c>
      <c r="O46" s="18" t="n">
        <v>393.93296468</v>
      </c>
      <c r="P46" s="20" t="n">
        <v>4.26740416</v>
      </c>
      <c r="Q46" s="18" t="s">
        <v>51</v>
      </c>
      <c r="R46" s="20" t="s">
        <v>51</v>
      </c>
      <c r="S46" s="18" t="s">
        <v>51</v>
      </c>
      <c r="T46" s="20" t="s">
        <v>51</v>
      </c>
    </row>
    <row r="47" spans="1:20">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row>
    <row r="48" spans="1:20">
      <c r="A48" s="15" t="s">
        <v>93</v>
      </c>
      <c r="B48" s="17" t="n">
        <v>9841</v>
      </c>
      <c r="C48" s="18">
        <f>(117.0/B48*100)</f>
        <v/>
      </c>
      <c r="D48" s="19" t="n">
        <v>9724</v>
      </c>
      <c r="E48" s="18" t="n">
        <v>583.59813108</v>
      </c>
      <c r="F48" s="20" t="n">
        <v>7.7720567</v>
      </c>
      <c r="G48" s="18" t="n">
        <v>564.73855421</v>
      </c>
      <c r="H48" s="20" t="n">
        <v>7.20214964</v>
      </c>
      <c r="I48" s="18" t="n">
        <v>441.09234832</v>
      </c>
      <c r="J48" s="20" t="n">
        <v>17.38161736</v>
      </c>
      <c r="K48" s="18" t="s">
        <v>51</v>
      </c>
      <c r="L48" s="20" t="s">
        <v>51</v>
      </c>
      <c r="M48" s="18" t="s">
        <v>51</v>
      </c>
      <c r="N48" s="20" t="s">
        <v>51</v>
      </c>
      <c r="O48" s="18" t="n">
        <v>565.8075957999999</v>
      </c>
      <c r="P48" s="20" t="n">
        <v>6.33874608</v>
      </c>
      <c r="Q48" s="18" t="s">
        <v>51</v>
      </c>
      <c r="R48" s="20" t="s">
        <v>51</v>
      </c>
      <c r="S48" s="18" t="s">
        <v>51</v>
      </c>
      <c r="T48" s="20" t="s">
        <v>51</v>
      </c>
    </row>
    <row r="49" spans="1:20">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row>
    <row r="50" spans="1:20">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row>
    <row r="51" spans="1:20">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row>
    <row r="52" spans="1:20">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row>
    <row r="53" spans="1:20">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row>
    <row r="54" spans="1:20">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row>
    <row r="55" spans="1:20">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row>
    <row r="56" spans="1:20">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row>
    <row r="57" spans="1:20">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row>
    <row r="58" spans="1:20">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row>
    <row r="59" spans="1:20">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row>
    <row r="60" spans="1:20">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row>
    <row r="61" spans="1:20">
      <c r="A61" s="15" t="s">
        <v>106</v>
      </c>
      <c r="B61" s="17" t="n">
        <v>6525</v>
      </c>
      <c r="C61" s="18">
        <f>(142.0/B61*100)</f>
        <v/>
      </c>
      <c r="D61" s="19" t="n">
        <v>6383</v>
      </c>
      <c r="E61" s="18" t="n">
        <v>454.4350929</v>
      </c>
      <c r="F61" s="20" t="n">
        <v>6.17121408</v>
      </c>
      <c r="G61" s="18" t="n">
        <v>454.50763009</v>
      </c>
      <c r="H61" s="20" t="n">
        <v>4.09159753</v>
      </c>
      <c r="I61" s="18" t="n">
        <v>340.51967541</v>
      </c>
      <c r="J61" s="20" t="n">
        <v>16.87931006</v>
      </c>
      <c r="K61" s="18" t="s">
        <v>51</v>
      </c>
      <c r="L61" s="20" t="s">
        <v>51</v>
      </c>
      <c r="M61" s="18" t="s">
        <v>51</v>
      </c>
      <c r="N61" s="20" t="s">
        <v>51</v>
      </c>
      <c r="O61" s="18" t="n">
        <v>448.76051755</v>
      </c>
      <c r="P61" s="20" t="n">
        <v>3.62006809</v>
      </c>
      <c r="Q61" s="18" t="s">
        <v>51</v>
      </c>
      <c r="R61" s="20" t="s">
        <v>51</v>
      </c>
      <c r="S61" s="18" t="s">
        <v>51</v>
      </c>
      <c r="T61" s="20" t="s">
        <v>51</v>
      </c>
    </row>
    <row r="62" spans="1:20">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row>
    <row r="63" spans="1:20">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row>
    <row r="64" spans="1:20">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row>
    <row r="65" spans="1:20">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row>
    <row r="66" spans="1:20">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row>
    <row r="67" spans="1:20">
      <c r="A67" s="15" t="s">
        <v>112</v>
      </c>
      <c r="B67" s="17" t="n">
        <v>6971</v>
      </c>
      <c r="C67" s="18">
        <f>(854.0/B67*100)</f>
        <v/>
      </c>
      <c r="D67" s="19" t="n">
        <v>6117</v>
      </c>
      <c r="E67" s="18" t="n">
        <v>359.71372233</v>
      </c>
      <c r="F67" s="20" t="n">
        <v>13.01319956</v>
      </c>
      <c r="G67" s="18" t="n">
        <v>411.13700536</v>
      </c>
      <c r="H67" s="20" t="n">
        <v>5.10215243</v>
      </c>
      <c r="I67" s="18" t="n">
        <v>297.8862206</v>
      </c>
      <c r="J67" s="20" t="n">
        <v>12.82771966</v>
      </c>
      <c r="K67" s="18" t="s">
        <v>51</v>
      </c>
      <c r="L67" s="20" t="s">
        <v>51</v>
      </c>
      <c r="M67" s="18" t="s">
        <v>51</v>
      </c>
      <c r="N67" s="20" t="s">
        <v>51</v>
      </c>
      <c r="O67" s="18" t="n">
        <v>402.64302539</v>
      </c>
      <c r="P67" s="20" t="n">
        <v>3.7623804</v>
      </c>
      <c r="Q67" s="18" t="s">
        <v>51</v>
      </c>
      <c r="R67" s="20" t="s">
        <v>51</v>
      </c>
      <c r="S67" s="18" t="s">
        <v>51</v>
      </c>
      <c r="T67" s="20" t="s">
        <v>51</v>
      </c>
    </row>
    <row r="68" spans="1:20">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row>
    <row r="69" spans="1:20">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row>
    <row r="70" spans="1:20">
      <c r="A70" s="15" t="s">
        <v>115</v>
      </c>
      <c r="B70" s="17" t="n">
        <v>6036</v>
      </c>
      <c r="C70" s="18">
        <f>(436.0/B70*100)</f>
        <v/>
      </c>
      <c r="D70" s="19" t="n">
        <v>5600</v>
      </c>
      <c r="E70" s="18" t="n">
        <v>501.47888955</v>
      </c>
      <c r="F70" s="20" t="n">
        <v>6.95702979</v>
      </c>
      <c r="G70" s="18" t="n">
        <v>507.06175896</v>
      </c>
      <c r="H70" s="20" t="n">
        <v>3.99424292</v>
      </c>
      <c r="I70" s="18" t="n">
        <v>470.5951575</v>
      </c>
      <c r="J70" s="20" t="n">
        <v>28.12668017</v>
      </c>
      <c r="K70" s="18" t="s">
        <v>51</v>
      </c>
      <c r="L70" s="20" t="s">
        <v>51</v>
      </c>
      <c r="M70" s="18" t="s">
        <v>51</v>
      </c>
      <c r="N70" s="20" t="s">
        <v>51</v>
      </c>
      <c r="O70" s="18" t="n">
        <v>512.06025064</v>
      </c>
      <c r="P70" s="20" t="n">
        <v>3.62220888</v>
      </c>
      <c r="Q70" s="18" t="s">
        <v>51</v>
      </c>
      <c r="R70" s="20" t="s">
        <v>51</v>
      </c>
      <c r="S70" s="18" t="s">
        <v>51</v>
      </c>
      <c r="T70" s="20" t="s">
        <v>51</v>
      </c>
    </row>
    <row r="71" spans="1:20">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row>
    <row r="72" spans="1:20">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row>
    <row r="73" spans="1:20">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row>
    <row r="74" spans="1:20">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row>
    <row r="75" spans="1:20">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row>
    <row r="76" spans="1:20">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row>
    <row r="77" spans="1:20">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row>
    <row r="78" spans="1:20">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row>
    <row customHeight="1" ht="25" r="79" spans="1:20">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row>
    <row r="80" spans="1:20">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row>
    <row r="81" spans="1:20">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row>
    <row r="82" spans="1:20">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row>
    <row r="83" spans="1:20">
      <c r="A83" s="3" t="s">
        <v>128</v>
      </c>
    </row>
    <row r="84" spans="1:20">
      <c r="A84" s="25" t="s">
        <v>129</v>
      </c>
    </row>
    <row r="85" spans="1:20">
      <c r="A85" s="25" t="s">
        <v>130</v>
      </c>
    </row>
    <row customHeight="1" ht="30" r="86" spans="1:20">
      <c r="A86" s="25" t="s">
        <v>131</v>
      </c>
    </row>
    <row customHeight="1" ht="30" r="87" spans="1:20">
      <c r="A87" s="25" t="s">
        <v>127</v>
      </c>
    </row>
    <row customHeight="1" ht="30" r="88" spans="1:20">
      <c r="A88" s="25" t="s">
        <v>132</v>
      </c>
    </row>
    <row customHeight="1" ht="30" r="89" spans="1:20">
      <c r="A89" s="25" t="s">
        <v>133</v>
      </c>
    </row>
    <row customHeight="1" ht="30" r="90" spans="1:20">
      <c r="A90" s="25" t="s">
        <v>134</v>
      </c>
    </row>
    <row customHeight="1" ht="30" r="91" spans="1:20">
      <c r="A91" s="25" t="s">
        <v>135</v>
      </c>
    </row>
    <row customHeight="1" ht="30" r="92" spans="1:20">
      <c r="A92" s="25" t="s">
        <v>136</v>
      </c>
    </row>
    <row customHeight="1" ht="30" r="93" spans="1:20">
      <c r="A93" s="25" t="s">
        <v>137</v>
      </c>
    </row>
    <row customHeight="1" ht="30" r="94" spans="1:20">
      <c r="A94" s="25" t="s">
        <v>138</v>
      </c>
    </row>
    <row customHeight="1" ht="30" r="95" spans="1:20">
      <c r="A95" s="25" t="s">
        <v>139</v>
      </c>
    </row>
    <row customHeight="1" ht="30" r="96" spans="1:20">
      <c r="A96" s="25" t="s">
        <v>140</v>
      </c>
    </row>
    <row customHeight="1" ht="30" r="97" spans="1:20">
      <c r="A97" s="25" t="s">
        <v>141</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33</v>
      </c>
    </row>
    <row r="2" spans="1:20">
      <c r="A2" s="5" t="s">
        <v>172</v>
      </c>
    </row>
    <row customHeight="1" ht="30" r="4" spans="1:20">
      <c r="A4" s="6" t="n"/>
      <c r="B4" s="7" t="s">
        <v>35</v>
      </c>
      <c r="C4" s="7" t="s">
        <v>36</v>
      </c>
      <c r="D4" s="8" t="s">
        <v>35</v>
      </c>
      <c r="E4" s="9" t="s">
        <v>37</v>
      </c>
      <c r="F4" s="10" t="n"/>
      <c r="G4" s="9" t="s">
        <v>38</v>
      </c>
      <c r="H4" s="10" t="n"/>
      <c r="I4" s="9" t="s">
        <v>171</v>
      </c>
      <c r="J4" s="10" t="n"/>
      <c r="K4" s="9" t="s">
        <v>39</v>
      </c>
      <c r="L4" s="10" t="n"/>
      <c r="M4" s="9" t="s">
        <v>40</v>
      </c>
      <c r="N4" s="10" t="n"/>
      <c r="O4" s="9" t="s">
        <v>41</v>
      </c>
      <c r="P4" s="10" t="n"/>
      <c r="Q4" s="9" t="s">
        <v>42</v>
      </c>
      <c r="R4" s="10" t="n"/>
      <c r="S4" s="9" t="s">
        <v>43</v>
      </c>
      <c r="T4" s="10" t="n"/>
    </row>
    <row r="5" spans="1:20">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row>
    <row r="6" spans="1:20">
      <c r="A6" s="13" t="s">
        <v>49</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50</v>
      </c>
      <c r="B7" s="17" t="n">
        <v>14530</v>
      </c>
      <c r="C7" s="18">
        <f>(3848.0/B7*100)</f>
        <v/>
      </c>
      <c r="D7" s="19" t="n">
        <v>10682</v>
      </c>
      <c r="E7" s="18" t="n">
        <v>512.38193368</v>
      </c>
      <c r="F7" s="20" t="n">
        <v>2.99010629</v>
      </c>
      <c r="G7" s="18" t="n">
        <v>507.7576738</v>
      </c>
      <c r="H7" s="20" t="n">
        <v>2.39105035</v>
      </c>
      <c r="I7" s="18" t="n">
        <v>477.15962693</v>
      </c>
      <c r="J7" s="20" t="n">
        <v>5.41731794</v>
      </c>
      <c r="K7" s="18" t="s">
        <v>51</v>
      </c>
      <c r="L7" s="20" t="s">
        <v>51</v>
      </c>
      <c r="M7" s="18" t="s">
        <v>51</v>
      </c>
      <c r="N7" s="20" t="s">
        <v>51</v>
      </c>
      <c r="O7" s="18" t="s">
        <v>51</v>
      </c>
      <c r="P7" s="20" t="s">
        <v>51</v>
      </c>
      <c r="Q7" s="18" t="s">
        <v>51</v>
      </c>
      <c r="R7" s="20" t="s">
        <v>51</v>
      </c>
      <c r="S7" s="18" t="s">
        <v>51</v>
      </c>
      <c r="T7" s="20" t="s">
        <v>51</v>
      </c>
    </row>
    <row r="8" spans="1:20">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row>
    <row r="9" spans="1:20">
      <c r="A9" s="15" t="s">
        <v>54</v>
      </c>
      <c r="B9" s="17" t="n">
        <v>5675</v>
      </c>
      <c r="C9" s="18">
        <f>(384.0/B9*100)</f>
        <v/>
      </c>
      <c r="D9" s="19" t="n">
        <v>5291</v>
      </c>
      <c r="E9" s="18" t="n">
        <v>554.1138965599999</v>
      </c>
      <c r="F9" s="20" t="n">
        <v>8.527746</v>
      </c>
      <c r="G9" s="18" t="n">
        <v>546.20840845</v>
      </c>
      <c r="H9" s="20" t="n">
        <v>5.2289468</v>
      </c>
      <c r="I9" s="18" t="n">
        <v>525.33013099</v>
      </c>
      <c r="J9" s="20" t="n">
        <v>7.4704056</v>
      </c>
      <c r="K9" s="18" t="s">
        <v>51</v>
      </c>
      <c r="L9" s="20" t="s">
        <v>51</v>
      </c>
      <c r="M9" s="18" t="s">
        <v>51</v>
      </c>
      <c r="N9" s="20" t="s">
        <v>51</v>
      </c>
      <c r="O9" s="18" t="n">
        <v>538.19750917</v>
      </c>
      <c r="P9" s="20" t="n">
        <v>3.22319936</v>
      </c>
      <c r="Q9" s="18" t="s">
        <v>51</v>
      </c>
      <c r="R9" s="20" t="s">
        <v>51</v>
      </c>
      <c r="S9" s="18" t="s">
        <v>51</v>
      </c>
      <c r="T9" s="20" t="s">
        <v>51</v>
      </c>
    </row>
    <row r="10" spans="1:20">
      <c r="A10" s="15" t="s">
        <v>55</v>
      </c>
      <c r="B10" s="17" t="n">
        <v>13082</v>
      </c>
      <c r="C10" s="18">
        <f>(442.0/B10*100)</f>
        <v/>
      </c>
      <c r="D10" s="19" t="n">
        <v>12640</v>
      </c>
      <c r="E10" s="18" t="n">
        <v>525.20463239</v>
      </c>
      <c r="F10" s="20" t="n">
        <v>9.128255680000001</v>
      </c>
      <c r="G10" s="18" t="n">
        <v>545.2159348599999</v>
      </c>
      <c r="H10" s="20" t="n">
        <v>4.49020111</v>
      </c>
      <c r="I10" s="18" t="n">
        <v>508.93430059</v>
      </c>
      <c r="J10" s="20" t="n">
        <v>12.69642766</v>
      </c>
      <c r="K10" s="18" t="s">
        <v>51</v>
      </c>
      <c r="L10" s="20" t="s">
        <v>51</v>
      </c>
      <c r="M10" s="18" t="s">
        <v>51</v>
      </c>
      <c r="N10" s="20" t="s">
        <v>51</v>
      </c>
      <c r="O10" s="18" t="n">
        <v>533.23454121</v>
      </c>
      <c r="P10" s="20" t="n">
        <v>5.38046029</v>
      </c>
      <c r="Q10" s="18" t="s">
        <v>51</v>
      </c>
      <c r="R10" s="20" t="s">
        <v>51</v>
      </c>
      <c r="S10" s="18" t="s">
        <v>51</v>
      </c>
      <c r="T10" s="20" t="s">
        <v>51</v>
      </c>
    </row>
    <row r="11" spans="1:20">
      <c r="A11" s="15" t="s">
        <v>56</v>
      </c>
      <c r="B11" s="17" t="n">
        <v>7053</v>
      </c>
      <c r="C11" s="18">
        <f>(324.0/B11*100)</f>
        <v/>
      </c>
      <c r="D11" s="19" t="n">
        <v>6729</v>
      </c>
      <c r="E11" s="18" t="n">
        <v>474.48788175</v>
      </c>
      <c r="F11" s="20" t="n">
        <v>13.49708291</v>
      </c>
      <c r="G11" s="18" t="n">
        <v>432.52720363</v>
      </c>
      <c r="H11" s="20" t="n">
        <v>4.37587577</v>
      </c>
      <c r="I11" s="18" t="n">
        <v>331.459493</v>
      </c>
      <c r="J11" s="20" t="n">
        <v>20.53441109</v>
      </c>
      <c r="K11" s="18" t="s">
        <v>51</v>
      </c>
      <c r="L11" s="20" t="s">
        <v>51</v>
      </c>
      <c r="M11" s="18" t="s">
        <v>51</v>
      </c>
      <c r="N11" s="20" t="s">
        <v>51</v>
      </c>
      <c r="O11" s="18" t="n">
        <v>430.88417785</v>
      </c>
      <c r="P11" s="20" t="n">
        <v>4.20899166</v>
      </c>
      <c r="Q11" s="18" t="s">
        <v>51</v>
      </c>
      <c r="R11" s="20" t="s">
        <v>51</v>
      </c>
      <c r="S11" s="18" t="s">
        <v>51</v>
      </c>
      <c r="T11" s="20" t="s">
        <v>51</v>
      </c>
    </row>
    <row r="12" spans="1:20">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row>
    <row r="13" spans="1:20">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row>
    <row r="14" spans="1:20">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row>
    <row r="15" spans="1:20">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row>
    <row r="16" spans="1:20">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row>
    <row r="17" spans="1:20">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row>
    <row r="18" spans="1:20">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row>
    <row r="19" spans="1:20">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row>
    <row r="20" spans="1:20">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row>
    <row r="21" spans="1:20">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row>
    <row r="22" spans="1:20">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row>
    <row r="23" spans="1:20">
      <c r="A23" s="15" t="s">
        <v>68</v>
      </c>
      <c r="B23" s="17" t="n">
        <v>11583</v>
      </c>
      <c r="C23" s="18">
        <f>(726.0/B23*100)</f>
        <v/>
      </c>
      <c r="D23" s="19" t="n">
        <v>10857</v>
      </c>
      <c r="E23" s="18" t="n">
        <v>505.43682786</v>
      </c>
      <c r="F23" s="20" t="n">
        <v>4.26684153</v>
      </c>
      <c r="G23" s="18" t="n">
        <v>477.94082152</v>
      </c>
      <c r="H23" s="20" t="n">
        <v>4.38236111</v>
      </c>
      <c r="I23" s="18" t="n">
        <v>405.56002067</v>
      </c>
      <c r="J23" s="20" t="n">
        <v>21.26804198</v>
      </c>
      <c r="K23" s="18" t="s">
        <v>51</v>
      </c>
      <c r="L23" s="20" t="s">
        <v>51</v>
      </c>
      <c r="M23" s="18" t="s">
        <v>51</v>
      </c>
      <c r="N23" s="20" t="s">
        <v>51</v>
      </c>
      <c r="O23" s="18" t="n">
        <v>483.09025718</v>
      </c>
      <c r="P23" s="20" t="n">
        <v>3.05540618</v>
      </c>
      <c r="Q23" s="18" t="s">
        <v>51</v>
      </c>
      <c r="R23" s="20" t="s">
        <v>51</v>
      </c>
      <c r="S23" s="18" t="s">
        <v>51</v>
      </c>
      <c r="T23" s="20" t="s">
        <v>51</v>
      </c>
    </row>
    <row r="24" spans="1:20">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row>
    <row r="25" spans="1:20">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row>
    <row r="26" spans="1:20">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row>
    <row r="27" spans="1:20">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row>
    <row r="28" spans="1:20">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row>
    <row r="29" spans="1:20">
      <c r="A29" s="15" t="s">
        <v>74</v>
      </c>
      <c r="B29" s="17" t="n">
        <v>5385</v>
      </c>
      <c r="C29" s="18">
        <f>(81.0/B29*100)</f>
        <v/>
      </c>
      <c r="D29" s="19" t="n">
        <v>5304</v>
      </c>
      <c r="E29" s="18" t="n">
        <v>509.44311831</v>
      </c>
      <c r="F29" s="20" t="n">
        <v>9.48817362</v>
      </c>
      <c r="G29" s="18" t="n">
        <v>531.87526846</v>
      </c>
      <c r="H29" s="20" t="n">
        <v>3.94976538</v>
      </c>
      <c r="I29" s="18" t="n">
        <v>483.3557209</v>
      </c>
      <c r="J29" s="20" t="n">
        <v>11.71888174</v>
      </c>
      <c r="K29" s="18" t="s">
        <v>51</v>
      </c>
      <c r="L29" s="20" t="s">
        <v>51</v>
      </c>
      <c r="M29" s="18" t="s">
        <v>51</v>
      </c>
      <c r="N29" s="20" t="s">
        <v>51</v>
      </c>
      <c r="O29" s="18" t="n">
        <v>506.61722817</v>
      </c>
      <c r="P29" s="20" t="n">
        <v>3.77780862</v>
      </c>
      <c r="Q29" s="18" t="s">
        <v>51</v>
      </c>
      <c r="R29" s="20" t="s">
        <v>51</v>
      </c>
      <c r="S29" s="18" t="s">
        <v>51</v>
      </c>
      <c r="T29" s="20" t="s">
        <v>51</v>
      </c>
    </row>
    <row r="30" spans="1:20">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row>
    <row r="31" spans="1:20">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row>
    <row r="32" spans="1:20">
      <c r="A32" s="15" t="s">
        <v>77</v>
      </c>
      <c r="B32" s="17" t="n">
        <v>4478</v>
      </c>
      <c r="C32" s="18">
        <f>(105.0/B32*100)</f>
        <v/>
      </c>
      <c r="D32" s="19" t="n">
        <v>4373</v>
      </c>
      <c r="E32" s="18" t="n">
        <v>504.21484585</v>
      </c>
      <c r="F32" s="20" t="n">
        <v>5.60944159</v>
      </c>
      <c r="G32" s="18" t="n">
        <v>485.87939279</v>
      </c>
      <c r="H32" s="20" t="n">
        <v>3.94676935</v>
      </c>
      <c r="I32" s="18" t="n">
        <v>386.01529931</v>
      </c>
      <c r="J32" s="20" t="n">
        <v>16.081294</v>
      </c>
      <c r="K32" s="18" t="s">
        <v>51</v>
      </c>
      <c r="L32" s="20" t="s">
        <v>51</v>
      </c>
      <c r="M32" s="18" t="s">
        <v>51</v>
      </c>
      <c r="N32" s="20" t="s">
        <v>51</v>
      </c>
      <c r="O32" s="18" t="n">
        <v>484.97965853</v>
      </c>
      <c r="P32" s="20" t="n">
        <v>3.34566109</v>
      </c>
      <c r="Q32" s="18" t="s">
        <v>51</v>
      </c>
      <c r="R32" s="20" t="s">
        <v>51</v>
      </c>
      <c r="S32" s="18" t="s">
        <v>51</v>
      </c>
      <c r="T32" s="20" t="s">
        <v>51</v>
      </c>
    </row>
    <row r="33" spans="1:20">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row>
    <row r="34" spans="1:20">
      <c r="A34" s="15" t="s">
        <v>79</v>
      </c>
      <c r="B34" s="17" t="n">
        <v>6350</v>
      </c>
      <c r="C34" s="18">
        <f>(349.0/B34*100)</f>
        <v/>
      </c>
      <c r="D34" s="19" t="n">
        <v>6001</v>
      </c>
      <c r="E34" s="18" t="n">
        <v>418.85192111</v>
      </c>
      <c r="F34" s="20" t="n">
        <v>10.94823677</v>
      </c>
      <c r="G34" s="18" t="n">
        <v>454.13795958</v>
      </c>
      <c r="H34" s="20" t="n">
        <v>5.9155377</v>
      </c>
      <c r="I34" s="18" t="n">
        <v>418.48479081</v>
      </c>
      <c r="J34" s="20" t="n">
        <v>10.30837488</v>
      </c>
      <c r="K34" s="18" t="s">
        <v>51</v>
      </c>
      <c r="L34" s="20" t="s">
        <v>51</v>
      </c>
      <c r="M34" s="18" t="s">
        <v>51</v>
      </c>
      <c r="N34" s="20" t="s">
        <v>51</v>
      </c>
      <c r="O34" s="18" t="n">
        <v>444.89658638</v>
      </c>
      <c r="P34" s="20" t="n">
        <v>5.15751796</v>
      </c>
      <c r="Q34" s="18" t="s">
        <v>51</v>
      </c>
      <c r="R34" s="20" t="s">
        <v>51</v>
      </c>
      <c r="S34" s="18" t="s">
        <v>51</v>
      </c>
      <c r="T34" s="20" t="s">
        <v>51</v>
      </c>
    </row>
    <row r="35" spans="1:20">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row>
    <row r="36" spans="1:20">
      <c r="A36" s="15" t="s">
        <v>81</v>
      </c>
      <c r="B36" s="17" t="n">
        <v>6736</v>
      </c>
      <c r="C36" s="18">
        <f>(254.0/B36*100)</f>
        <v/>
      </c>
      <c r="D36" s="19" t="n">
        <v>6482</v>
      </c>
      <c r="E36" s="18" t="n">
        <v>454.39513233</v>
      </c>
      <c r="F36" s="20" t="n">
        <v>10.83411845</v>
      </c>
      <c r="G36" s="18" t="n">
        <v>471.74157266</v>
      </c>
      <c r="H36" s="20" t="n">
        <v>4.13812188</v>
      </c>
      <c r="I36" s="18" t="n">
        <v>454.37237833</v>
      </c>
      <c r="J36" s="20" t="n">
        <v>8.20055679</v>
      </c>
      <c r="K36" s="18" t="s">
        <v>51</v>
      </c>
      <c r="L36" s="20" t="s">
        <v>51</v>
      </c>
      <c r="M36" s="18" t="s">
        <v>51</v>
      </c>
      <c r="N36" s="20" t="s">
        <v>51</v>
      </c>
      <c r="O36" s="18" t="n">
        <v>469.02660476</v>
      </c>
      <c r="P36" s="20" t="n">
        <v>3.39619127</v>
      </c>
      <c r="Q36" s="18" t="s">
        <v>51</v>
      </c>
      <c r="R36" s="20" t="s">
        <v>51</v>
      </c>
      <c r="S36" s="18" t="s">
        <v>51</v>
      </c>
      <c r="T36" s="20" t="s">
        <v>51</v>
      </c>
    </row>
    <row r="37" spans="1:20">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row>
    <row r="38" spans="1:20">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row>
    <row r="39" spans="1:20">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row>
    <row r="40" spans="1:20">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row>
    <row r="41" spans="1:20">
      <c r="A41" s="15" t="s">
        <v>86</v>
      </c>
      <c r="B41" s="17" t="n">
        <v>5712</v>
      </c>
      <c r="C41" s="18">
        <f>(190.0/B41*100)</f>
        <v/>
      </c>
      <c r="D41" s="19" t="n">
        <v>5522</v>
      </c>
      <c r="E41" s="18" t="n">
        <v>495.96499996</v>
      </c>
      <c r="F41" s="20" t="n">
        <v>7.45947943</v>
      </c>
      <c r="G41" s="18" t="n">
        <v>497.29683796</v>
      </c>
      <c r="H41" s="20" t="n">
        <v>4.07849951</v>
      </c>
      <c r="I41" s="18" t="n">
        <v>438.43945462</v>
      </c>
      <c r="J41" s="20" t="n">
        <v>17.86649821</v>
      </c>
      <c r="K41" s="18" t="s">
        <v>51</v>
      </c>
      <c r="L41" s="20" t="s">
        <v>51</v>
      </c>
      <c r="M41" s="18" t="s">
        <v>51</v>
      </c>
      <c r="N41" s="20" t="s">
        <v>51</v>
      </c>
      <c r="O41" s="18" t="n">
        <v>486.03953662</v>
      </c>
      <c r="P41" s="20" t="n">
        <v>4.18264441</v>
      </c>
      <c r="Q41" s="18" t="s">
        <v>51</v>
      </c>
      <c r="R41" s="20" t="s">
        <v>51</v>
      </c>
      <c r="S41" s="18" t="s">
        <v>51</v>
      </c>
      <c r="T41" s="20" t="s">
        <v>51</v>
      </c>
    </row>
    <row r="42" spans="1:20">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row>
    <row r="45" spans="1:20">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row>
    <row r="46" spans="1:20">
      <c r="A46" s="15" t="s">
        <v>91</v>
      </c>
      <c r="B46" s="17" t="n">
        <v>23141</v>
      </c>
      <c r="C46" s="18">
        <f>(4137.0/B46*100)</f>
        <v/>
      </c>
      <c r="D46" s="19" t="n">
        <v>19004</v>
      </c>
      <c r="E46" s="18" t="n">
        <v>367.21960527</v>
      </c>
      <c r="F46" s="20" t="n">
        <v>11.26768215</v>
      </c>
      <c r="G46" s="18" t="n">
        <v>375.53280638</v>
      </c>
      <c r="H46" s="20" t="n">
        <v>4.60296857</v>
      </c>
      <c r="I46" s="18" t="n">
        <v>335.16543565</v>
      </c>
      <c r="J46" s="20" t="n">
        <v>15.25018266</v>
      </c>
      <c r="K46" s="18" t="s">
        <v>51</v>
      </c>
      <c r="L46" s="20" t="s">
        <v>51</v>
      </c>
      <c r="M46" s="18" t="s">
        <v>51</v>
      </c>
      <c r="N46" s="20" t="s">
        <v>51</v>
      </c>
      <c r="O46" s="18" t="n">
        <v>393.93296468</v>
      </c>
      <c r="P46" s="20" t="n">
        <v>4.26740416</v>
      </c>
      <c r="Q46" s="18" t="s">
        <v>51</v>
      </c>
      <c r="R46" s="20" t="s">
        <v>51</v>
      </c>
      <c r="S46" s="18" t="s">
        <v>51</v>
      </c>
      <c r="T46" s="20" t="s">
        <v>51</v>
      </c>
    </row>
    <row r="47" spans="1:20">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row>
    <row r="48" spans="1:20">
      <c r="A48" s="15" t="s">
        <v>93</v>
      </c>
      <c r="B48" s="17" t="n">
        <v>9841</v>
      </c>
      <c r="C48" s="18">
        <f>(173.0/B48*100)</f>
        <v/>
      </c>
      <c r="D48" s="19" t="n">
        <v>9668</v>
      </c>
      <c r="E48" s="18" t="n">
        <v>567.76370048</v>
      </c>
      <c r="F48" s="20" t="n">
        <v>16.86184252</v>
      </c>
      <c r="G48" s="18" t="n">
        <v>576.66989826</v>
      </c>
      <c r="H48" s="20" t="n">
        <v>7.01844555</v>
      </c>
      <c r="I48" s="18" t="n">
        <v>559.95406213</v>
      </c>
      <c r="J48" s="20" t="n">
        <v>7.10856703</v>
      </c>
      <c r="K48" s="18" t="s">
        <v>51</v>
      </c>
      <c r="L48" s="20" t="s">
        <v>51</v>
      </c>
      <c r="M48" s="18" t="s">
        <v>51</v>
      </c>
      <c r="N48" s="20" t="s">
        <v>51</v>
      </c>
      <c r="O48" s="18" t="n">
        <v>565.8075957999999</v>
      </c>
      <c r="P48" s="20" t="n">
        <v>6.33874608</v>
      </c>
      <c r="Q48" s="18" t="s">
        <v>51</v>
      </c>
      <c r="R48" s="20" t="s">
        <v>51</v>
      </c>
      <c r="S48" s="18" t="s">
        <v>51</v>
      </c>
      <c r="T48" s="20" t="s">
        <v>51</v>
      </c>
    </row>
    <row r="49" spans="1:20">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row>
    <row r="50" spans="1:20">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row>
    <row r="51" spans="1:20">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row>
    <row r="52" spans="1:20">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row>
    <row r="53" spans="1:20">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row>
    <row r="54" spans="1:20">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row>
    <row r="55" spans="1:20">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row>
    <row r="56" spans="1:20">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row>
    <row r="57" spans="1:20">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row>
    <row r="58" spans="1:20">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row>
    <row r="59" spans="1:20">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row>
    <row r="60" spans="1:20">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row>
    <row r="61" spans="1:20">
      <c r="A61" s="15" t="s">
        <v>106</v>
      </c>
      <c r="B61" s="17" t="n">
        <v>6525</v>
      </c>
      <c r="C61" s="18">
        <f>(205.0/B61*100)</f>
        <v/>
      </c>
      <c r="D61" s="19" t="n">
        <v>6320</v>
      </c>
      <c r="E61" s="18" t="n">
        <v>474.0660228</v>
      </c>
      <c r="F61" s="20" t="n">
        <v>9.25954518</v>
      </c>
      <c r="G61" s="18" t="n">
        <v>453.48885881</v>
      </c>
      <c r="H61" s="20" t="n">
        <v>4.06294288</v>
      </c>
      <c r="I61" s="18" t="n">
        <v>451.49695754</v>
      </c>
      <c r="J61" s="20" t="n">
        <v>6.88271643</v>
      </c>
      <c r="K61" s="18" t="s">
        <v>51</v>
      </c>
      <c r="L61" s="20" t="s">
        <v>51</v>
      </c>
      <c r="M61" s="18" t="s">
        <v>51</v>
      </c>
      <c r="N61" s="20" t="s">
        <v>51</v>
      </c>
      <c r="O61" s="18" t="n">
        <v>448.76051755</v>
      </c>
      <c r="P61" s="20" t="n">
        <v>3.62006809</v>
      </c>
      <c r="Q61" s="18" t="s">
        <v>51</v>
      </c>
      <c r="R61" s="20" t="s">
        <v>51</v>
      </c>
      <c r="S61" s="18" t="s">
        <v>51</v>
      </c>
      <c r="T61" s="20" t="s">
        <v>51</v>
      </c>
    </row>
    <row r="62" spans="1:20">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row>
    <row r="63" spans="1:20">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row>
    <row r="64" spans="1:20">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row>
    <row r="65" spans="1:20">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row>
    <row r="66" spans="1:20">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row>
    <row r="67" spans="1:20">
      <c r="A67" s="15" t="s">
        <v>112</v>
      </c>
      <c r="B67" s="17" t="n">
        <v>6971</v>
      </c>
      <c r="C67" s="18">
        <f>(877.0/B67*100)</f>
        <v/>
      </c>
      <c r="D67" s="19" t="n">
        <v>6094</v>
      </c>
      <c r="E67" s="18" t="n">
        <v>340.23663208</v>
      </c>
      <c r="F67" s="20" t="n">
        <v>14.60158986</v>
      </c>
      <c r="G67" s="18" t="n">
        <v>411.36802774</v>
      </c>
      <c r="H67" s="20" t="n">
        <v>4.8861554</v>
      </c>
      <c r="I67" s="18" t="n">
        <v>318.26322368</v>
      </c>
      <c r="J67" s="20" t="n">
        <v>12.1722652</v>
      </c>
      <c r="K67" s="18" t="s">
        <v>51</v>
      </c>
      <c r="L67" s="20" t="s">
        <v>51</v>
      </c>
      <c r="M67" s="18" t="s">
        <v>51</v>
      </c>
      <c r="N67" s="20" t="s">
        <v>51</v>
      </c>
      <c r="O67" s="18" t="n">
        <v>402.64302539</v>
      </c>
      <c r="P67" s="20" t="n">
        <v>3.7623804</v>
      </c>
      <c r="Q67" s="18" t="s">
        <v>51</v>
      </c>
      <c r="R67" s="20" t="s">
        <v>51</v>
      </c>
      <c r="S67" s="18" t="s">
        <v>51</v>
      </c>
      <c r="T67" s="20" t="s">
        <v>51</v>
      </c>
    </row>
    <row r="68" spans="1:20">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row>
    <row r="69" spans="1:20">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row>
    <row r="70" spans="1:20">
      <c r="A70" s="15" t="s">
        <v>115</v>
      </c>
      <c r="B70" s="17" t="n">
        <v>6036</v>
      </c>
      <c r="C70" s="18">
        <f>(434.0/B70*100)</f>
        <v/>
      </c>
      <c r="D70" s="19" t="n">
        <v>5602</v>
      </c>
      <c r="E70" s="18" t="n">
        <v>504.01916494</v>
      </c>
      <c r="F70" s="20" t="n">
        <v>6.28653429</v>
      </c>
      <c r="G70" s="18" t="n">
        <v>506.5874713</v>
      </c>
      <c r="H70" s="20" t="n">
        <v>3.9960378</v>
      </c>
      <c r="I70" s="18" t="n">
        <v>485.55908172</v>
      </c>
      <c r="J70" s="20" t="n">
        <v>29.58901771</v>
      </c>
      <c r="K70" s="18" t="s">
        <v>51</v>
      </c>
      <c r="L70" s="20" t="s">
        <v>51</v>
      </c>
      <c r="M70" s="18" t="s">
        <v>51</v>
      </c>
      <c r="N70" s="20" t="s">
        <v>51</v>
      </c>
      <c r="O70" s="18" t="n">
        <v>512.06025064</v>
      </c>
      <c r="P70" s="20" t="n">
        <v>3.62220888</v>
      </c>
      <c r="Q70" s="18" t="s">
        <v>51</v>
      </c>
      <c r="R70" s="20" t="s">
        <v>51</v>
      </c>
      <c r="S70" s="18" t="s">
        <v>51</v>
      </c>
      <c r="T70" s="20" t="s">
        <v>51</v>
      </c>
    </row>
    <row r="71" spans="1:20">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row>
    <row r="72" spans="1:20">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row>
    <row r="73" spans="1:20">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row>
    <row r="74" spans="1:20">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row>
    <row r="75" spans="1:20">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row>
    <row r="76" spans="1:20">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row>
    <row r="77" spans="1:20">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row>
    <row r="78" spans="1:20">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row>
    <row customHeight="1" ht="25" r="79" spans="1:20">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row>
    <row r="80" spans="1:20">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row>
    <row r="81" spans="1:20">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row>
    <row r="82" spans="1:20">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row>
    <row r="83" spans="1:20">
      <c r="A83" s="3" t="s">
        <v>128</v>
      </c>
    </row>
    <row r="84" spans="1:20">
      <c r="A84" s="25" t="s">
        <v>129</v>
      </c>
    </row>
    <row r="85" spans="1:20">
      <c r="A85" s="25" t="s">
        <v>130</v>
      </c>
    </row>
    <row customHeight="1" ht="30" r="86" spans="1:20">
      <c r="A86" s="25" t="s">
        <v>131</v>
      </c>
    </row>
    <row customHeight="1" ht="30" r="87" spans="1:20">
      <c r="A87" s="25" t="s">
        <v>127</v>
      </c>
    </row>
    <row customHeight="1" ht="30" r="88" spans="1:20">
      <c r="A88" s="25" t="s">
        <v>132</v>
      </c>
    </row>
    <row customHeight="1" ht="30" r="89" spans="1:20">
      <c r="A89" s="25" t="s">
        <v>133</v>
      </c>
    </row>
    <row customHeight="1" ht="30" r="90" spans="1:20">
      <c r="A90" s="25" t="s">
        <v>134</v>
      </c>
    </row>
    <row customHeight="1" ht="30" r="91" spans="1:20">
      <c r="A91" s="25" t="s">
        <v>135</v>
      </c>
    </row>
    <row customHeight="1" ht="30" r="92" spans="1:20">
      <c r="A92" s="25" t="s">
        <v>136</v>
      </c>
    </row>
    <row customHeight="1" ht="30" r="93" spans="1:20">
      <c r="A93" s="25" t="s">
        <v>137</v>
      </c>
    </row>
    <row customHeight="1" ht="30" r="94" spans="1:20">
      <c r="A94" s="25" t="s">
        <v>138</v>
      </c>
    </row>
    <row customHeight="1" ht="30" r="95" spans="1:20">
      <c r="A95" s="25" t="s">
        <v>139</v>
      </c>
    </row>
    <row customHeight="1" ht="30" r="96" spans="1:20">
      <c r="A96" s="25" t="s">
        <v>140</v>
      </c>
    </row>
    <row customHeight="1" ht="30" r="97" spans="1:20">
      <c r="A97" s="25" t="s">
        <v>141</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34</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(3465.0/B7*100)</f>
        <v/>
      </c>
      <c r="D7" s="19" t="n">
        <v>11065</v>
      </c>
      <c r="E7" s="18" t="n">
        <v>475.28538728</v>
      </c>
      <c r="F7" s="20" t="n">
        <v>2.88050414</v>
      </c>
      <c r="G7" s="18" t="n">
        <v>530.60725912</v>
      </c>
      <c r="H7" s="20" t="n">
        <v>2.02367804</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(347.0/B9*100)</f>
        <v/>
      </c>
      <c r="D9" s="19" t="n">
        <v>5328</v>
      </c>
      <c r="E9" s="18" t="n">
        <v>522.04014934</v>
      </c>
      <c r="F9" s="20" t="n">
        <v>5.98852028</v>
      </c>
      <c r="G9" s="18" t="n">
        <v>560.80460224</v>
      </c>
      <c r="H9" s="20" t="n">
        <v>5.76788508</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(309.0/B10*100)</f>
        <v/>
      </c>
      <c r="D10" s="19" t="n">
        <v>12773</v>
      </c>
      <c r="E10" s="18" t="n">
        <v>509.84329</v>
      </c>
      <c r="F10" s="20" t="n">
        <v>6.08457428</v>
      </c>
      <c r="G10" s="18" t="n">
        <v>551.67755736</v>
      </c>
      <c r="H10" s="20" t="n">
        <v>4.49286651</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(257.0/B11*100)</f>
        <v/>
      </c>
      <c r="D11" s="19" t="n">
        <v>6796</v>
      </c>
      <c r="E11" s="18" t="n">
        <v>379.68087837</v>
      </c>
      <c r="F11" s="20" t="n">
        <v>6.52087266</v>
      </c>
      <c r="G11" s="18" t="n">
        <v>455.14690493</v>
      </c>
      <c r="H11" s="20" t="n">
        <v>4.7530011</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(662.0/B23*100)</f>
        <v/>
      </c>
      <c r="D23" s="19" t="n">
        <v>10921</v>
      </c>
      <c r="E23" s="18" t="n">
        <v>439.91724932</v>
      </c>
      <c r="F23" s="20" t="n">
        <v>7.27591615</v>
      </c>
      <c r="G23" s="18" t="n">
        <v>497.66228887</v>
      </c>
      <c r="H23" s="20" t="n">
        <v>3.55664818</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(55.0/B29*100)</f>
        <v/>
      </c>
      <c r="D29" s="19" t="n">
        <v>5330</v>
      </c>
      <c r="E29" s="18" t="n">
        <v>518.55252609</v>
      </c>
      <c r="F29" s="20" t="n">
        <v>4.32550863</v>
      </c>
      <c r="G29" s="18" t="n">
        <v>524.67819944</v>
      </c>
      <c r="H29" s="20" t="n">
        <v>7.44060473</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(80.0/B32*100)</f>
        <v/>
      </c>
      <c r="D32" s="19" t="n">
        <v>4398</v>
      </c>
      <c r="E32" s="18" t="n">
        <v>455.74517863</v>
      </c>
      <c r="F32" s="20" t="n">
        <v>7.48012043</v>
      </c>
      <c r="G32" s="18" t="n">
        <v>500.18767391</v>
      </c>
      <c r="H32" s="20" t="n">
        <v>3.85226188</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(292.0/B34*100)</f>
        <v/>
      </c>
      <c r="D34" s="19" t="n">
        <v>6058</v>
      </c>
      <c r="E34" s="18" t="n">
        <v>410.32583345</v>
      </c>
      <c r="F34" s="20" t="n">
        <v>7.03750402</v>
      </c>
      <c r="G34" s="18" t="n">
        <v>469.01707693</v>
      </c>
      <c r="H34" s="20" t="n">
        <v>5.66853699</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(205.0/B36*100)</f>
        <v/>
      </c>
      <c r="D36" s="19" t="n">
        <v>6531</v>
      </c>
      <c r="E36" s="18" t="n">
        <v>424.15045093</v>
      </c>
      <c r="F36" s="20" t="n">
        <v>6.06951994</v>
      </c>
      <c r="G36" s="18" t="n">
        <v>483.90571415</v>
      </c>
      <c r="H36" s="20" t="n">
        <v>4.196996</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(161.0/B41*100)</f>
        <v/>
      </c>
      <c r="D41" s="19" t="n">
        <v>5551</v>
      </c>
      <c r="E41" s="18" t="n">
        <v>461.45993491</v>
      </c>
      <c r="F41" s="20" t="n">
        <v>6.44600417</v>
      </c>
      <c r="G41" s="18" t="n">
        <v>513.31927703</v>
      </c>
      <c r="H41" s="20" t="n">
        <v>3.88898541</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(3837.0/B46*100)</f>
        <v/>
      </c>
      <c r="D46" s="19" t="n">
        <v>19304</v>
      </c>
      <c r="E46" s="18" t="n">
        <v>335.09233652</v>
      </c>
      <c r="F46" s="20" t="n">
        <v>6.34762666</v>
      </c>
      <c r="G46" s="18" t="n">
        <v>392.72121677</v>
      </c>
      <c r="H46" s="20" t="n">
        <v>5.15855381</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(98.0/B48*100)</f>
        <v/>
      </c>
      <c r="D48" s="19" t="n">
        <v>9743</v>
      </c>
      <c r="E48" s="18" t="n">
        <v>498.02479514</v>
      </c>
      <c r="F48" s="20" t="n">
        <v>11.96733656</v>
      </c>
      <c r="G48" s="18" t="n">
        <v>580.2803569500001</v>
      </c>
      <c r="H48" s="20" t="n">
        <v>6.0395225</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(191.0/B61*100)</f>
        <v/>
      </c>
      <c r="D61" s="19" t="n">
        <v>6334</v>
      </c>
      <c r="E61" s="18" t="n">
        <v>430.774717</v>
      </c>
      <c r="F61" s="20" t="n">
        <v>6.02633277</v>
      </c>
      <c r="G61" s="18" t="n">
        <v>467.2515733</v>
      </c>
      <c r="H61" s="20" t="n">
        <v>3.82691745</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(743.0/B67*100)</f>
        <v/>
      </c>
      <c r="D67" s="19" t="n">
        <v>6228</v>
      </c>
      <c r="E67" s="18" t="n">
        <v>385.74406724</v>
      </c>
      <c r="F67" s="20" t="n">
        <v>6.34157839</v>
      </c>
      <c r="G67" s="18" t="n">
        <v>408.91883358</v>
      </c>
      <c r="H67" s="20" t="n">
        <v>6.09635272</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(401.0/B70*100)</f>
        <v/>
      </c>
      <c r="D70" s="19" t="n">
        <v>5635</v>
      </c>
      <c r="E70" s="18" t="n">
        <v>487.18444269</v>
      </c>
      <c r="F70" s="20" t="n">
        <v>5.91835998</v>
      </c>
      <c r="G70" s="18" t="n">
        <v>514.9070566</v>
      </c>
      <c r="H70" s="20" t="n">
        <v>5.42053565</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142</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(3585.0/B7*100)</f>
        <v/>
      </c>
      <c r="D7" s="19" t="n">
        <v>10945</v>
      </c>
      <c r="E7" s="18" t="n">
        <v>509.00456642</v>
      </c>
      <c r="F7" s="20" t="n">
        <v>2.57864898</v>
      </c>
      <c r="G7" s="18" t="n">
        <v>502.86966674</v>
      </c>
      <c r="H7" s="20" t="n">
        <v>2.09675821</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(362.0/B9*100)</f>
        <v/>
      </c>
      <c r="D9" s="19" t="n">
        <v>5313</v>
      </c>
      <c r="E9" s="18" t="n">
        <v>521.15716299</v>
      </c>
      <c r="F9" s="20" t="n">
        <v>5.8094155</v>
      </c>
      <c r="G9" s="18" t="n">
        <v>560.3916364200001</v>
      </c>
      <c r="H9" s="20" t="n">
        <v>4.96882801</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(312.0/B10*100)</f>
        <v/>
      </c>
      <c r="D10" s="19" t="n">
        <v>12770</v>
      </c>
      <c r="E10" s="18" t="n">
        <v>534.13037844</v>
      </c>
      <c r="F10" s="20" t="n">
        <v>5.16248782</v>
      </c>
      <c r="G10" s="18" t="n">
        <v>539.00598753</v>
      </c>
      <c r="H10" s="20" t="n">
        <v>4.97505872</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(266.0/B11*100)</f>
        <v/>
      </c>
      <c r="D11" s="19" t="n">
        <v>6787</v>
      </c>
      <c r="E11" s="18" t="n">
        <v>391.08690721</v>
      </c>
      <c r="F11" s="20" t="n">
        <v>6.46781371</v>
      </c>
      <c r="G11" s="18" t="n">
        <v>449.68775901</v>
      </c>
      <c r="H11" s="20" t="n">
        <v>4.49984335</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(667.0/B23*100)</f>
        <v/>
      </c>
      <c r="D23" s="19" t="n">
        <v>10916</v>
      </c>
      <c r="E23" s="18" t="n">
        <v>471.29058424</v>
      </c>
      <c r="F23" s="20" t="n">
        <v>6.21510799</v>
      </c>
      <c r="G23" s="18" t="n">
        <v>492.33020033</v>
      </c>
      <c r="H23" s="20" t="n">
        <v>4.12476311</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(63.0/B29*100)</f>
        <v/>
      </c>
      <c r="D29" s="19" t="n">
        <v>5322</v>
      </c>
      <c r="E29" s="18" t="n">
        <v>506.64368335</v>
      </c>
      <c r="F29" s="20" t="n">
        <v>5.42854837</v>
      </c>
      <c r="G29" s="18" t="n">
        <v>529.96630368</v>
      </c>
      <c r="H29" s="20" t="n">
        <v>4.37262249</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(89.0/B32*100)</f>
        <v/>
      </c>
      <c r="D32" s="19" t="n">
        <v>4389</v>
      </c>
      <c r="E32" s="18" t="n">
        <v>476.54731887</v>
      </c>
      <c r="F32" s="20" t="n">
        <v>6.71804862</v>
      </c>
      <c r="G32" s="18" t="n">
        <v>491.61771622</v>
      </c>
      <c r="H32" s="20" t="n">
        <v>3.98236927</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(302.0/B34*100)</f>
        <v/>
      </c>
      <c r="D34" s="19" t="n">
        <v>6048</v>
      </c>
      <c r="E34" s="18" t="n">
        <v>441.13236867</v>
      </c>
      <c r="F34" s="20" t="n">
        <v>7.05217813</v>
      </c>
      <c r="G34" s="18" t="n">
        <v>443.37221963</v>
      </c>
      <c r="H34" s="20" t="n">
        <v>6.02337487</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(204.0/B36*100)</f>
        <v/>
      </c>
      <c r="D36" s="19" t="n">
        <v>6532</v>
      </c>
      <c r="E36" s="18" t="n">
        <v>441.95877975</v>
      </c>
      <c r="F36" s="20" t="n">
        <v>6.93340381</v>
      </c>
      <c r="G36" s="18" t="n">
        <v>476.79453098</v>
      </c>
      <c r="H36" s="20" t="n">
        <v>3.98121459</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(168.0/B41*100)</f>
        <v/>
      </c>
      <c r="D41" s="19" t="n">
        <v>5544</v>
      </c>
      <c r="E41" s="18" t="n">
        <v>480.64687794</v>
      </c>
      <c r="F41" s="20" t="n">
        <v>6.02907504</v>
      </c>
      <c r="G41" s="18" t="n">
        <v>502.81571623</v>
      </c>
      <c r="H41" s="20" t="n">
        <v>4.20116482</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(3928.0/B46*100)</f>
        <v/>
      </c>
      <c r="D46" s="19" t="n">
        <v>19213</v>
      </c>
      <c r="E46" s="18" t="n">
        <v>349.37646032</v>
      </c>
      <c r="F46" s="20" t="n">
        <v>6.01401285</v>
      </c>
      <c r="G46" s="18" t="n">
        <v>386.66427708</v>
      </c>
      <c r="H46" s="20" t="n">
        <v>5.24721672</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(98.0/B48*100)</f>
        <v/>
      </c>
      <c r="D48" s="19" t="n">
        <v>9743</v>
      </c>
      <c r="E48" s="18" t="n">
        <v>533.63137145</v>
      </c>
      <c r="F48" s="20" t="n">
        <v>10.44901512</v>
      </c>
      <c r="G48" s="18" t="n">
        <v>578.3001534700001</v>
      </c>
      <c r="H48" s="20" t="n">
        <v>6.10410393</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(192.0/B61*100)</f>
        <v/>
      </c>
      <c r="D61" s="19" t="n">
        <v>6333</v>
      </c>
      <c r="E61" s="18" t="n">
        <v>441.33296009</v>
      </c>
      <c r="F61" s="20" t="n">
        <v>6.16314683</v>
      </c>
      <c r="G61" s="18" t="n">
        <v>460.05577489</v>
      </c>
      <c r="H61" s="20" t="n">
        <v>4.35489093</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(757.0/B67*100)</f>
        <v/>
      </c>
      <c r="D67" s="19" t="n">
        <v>6214</v>
      </c>
      <c r="E67" s="18" t="n">
        <v>394.57743026</v>
      </c>
      <c r="F67" s="20" t="n">
        <v>7.1539622</v>
      </c>
      <c r="G67" s="18" t="n">
        <v>400.63638213</v>
      </c>
      <c r="H67" s="20" t="n">
        <v>5.22577451</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(407.0/B70*100)</f>
        <v/>
      </c>
      <c r="D70" s="19" t="n">
        <v>5629</v>
      </c>
      <c r="E70" s="18" t="n">
        <v>512.01991006</v>
      </c>
      <c r="F70" s="20" t="n">
        <v>6.17165848</v>
      </c>
      <c r="G70" s="18" t="n">
        <v>498.76655033</v>
      </c>
      <c r="H70" s="20" t="n">
        <v>5.050738</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143</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(3644.0/B7*100)</f>
        <v/>
      </c>
      <c r="D7" s="19" t="n">
        <v>10886</v>
      </c>
      <c r="E7" s="18" t="n">
        <v>471.2514176</v>
      </c>
      <c r="F7" s="20" t="n">
        <v>2.60936375</v>
      </c>
      <c r="G7" s="18" t="n">
        <v>525.03522471</v>
      </c>
      <c r="H7" s="20" t="n">
        <v>2.11593353</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(354.0/B9*100)</f>
        <v/>
      </c>
      <c r="D9" s="19" t="n">
        <v>5321</v>
      </c>
      <c r="E9" s="18" t="n">
        <v>528.21167703</v>
      </c>
      <c r="F9" s="20" t="n">
        <v>7.19758111</v>
      </c>
      <c r="G9" s="18" t="n">
        <v>551.22822601</v>
      </c>
      <c r="H9" s="20" t="n">
        <v>4.57115279</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(323.0/B10*100)</f>
        <v/>
      </c>
      <c r="D10" s="19" t="n">
        <v>12759</v>
      </c>
      <c r="E10" s="18" t="n">
        <v>531.65733324</v>
      </c>
      <c r="F10" s="20" t="n">
        <v>5.39367563</v>
      </c>
      <c r="G10" s="18" t="n">
        <v>540.4455514700001</v>
      </c>
      <c r="H10" s="20" t="n">
        <v>5.23020879</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(266.0/B11*100)</f>
        <v/>
      </c>
      <c r="D11" s="19" t="n">
        <v>6787</v>
      </c>
      <c r="E11" s="18" t="n">
        <v>425.43732872</v>
      </c>
      <c r="F11" s="20" t="n">
        <v>5.48118813</v>
      </c>
      <c r="G11" s="18" t="n">
        <v>446.04241369</v>
      </c>
      <c r="H11" s="20" t="n">
        <v>5.14003674</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(669.0/B23*100)</f>
        <v/>
      </c>
      <c r="D23" s="19" t="n">
        <v>10914</v>
      </c>
      <c r="E23" s="18" t="n">
        <v>468.51465018</v>
      </c>
      <c r="F23" s="20" t="n">
        <v>4.87024056</v>
      </c>
      <c r="G23" s="18" t="n">
        <v>498.86483531</v>
      </c>
      <c r="H23" s="20" t="n">
        <v>3.95702926</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(69.0/B29*100)</f>
        <v/>
      </c>
      <c r="D29" s="19" t="n">
        <v>5316</v>
      </c>
      <c r="E29" s="18" t="n">
        <v>504.05109767</v>
      </c>
      <c r="F29" s="20" t="n">
        <v>5.9922689</v>
      </c>
      <c r="G29" s="18" t="n">
        <v>529.42381129</v>
      </c>
      <c r="H29" s="20" t="n">
        <v>4.52514356</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(92.0/B32*100)</f>
        <v/>
      </c>
      <c r="D32" s="19" t="n">
        <v>4386</v>
      </c>
      <c r="E32" s="18" t="n">
        <v>441.27021531</v>
      </c>
      <c r="F32" s="20" t="n">
        <v>7.25178836</v>
      </c>
      <c r="G32" s="18" t="n">
        <v>499.95651351</v>
      </c>
      <c r="H32" s="20" t="n">
        <v>3.86664207</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(300.0/B34*100)</f>
        <v/>
      </c>
      <c r="D34" s="19" t="n">
        <v>6050</v>
      </c>
      <c r="E34" s="18" t="n">
        <v>443.2170793</v>
      </c>
      <c r="F34" s="20" t="n">
        <v>5.74020895</v>
      </c>
      <c r="G34" s="18" t="n">
        <v>444.3012461</v>
      </c>
      <c r="H34" s="20" t="n">
        <v>6.74913817</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(216.0/B36*100)</f>
        <v/>
      </c>
      <c r="D36" s="19" t="n">
        <v>6520</v>
      </c>
      <c r="E36" s="18" t="n">
        <v>433.25942422</v>
      </c>
      <c r="F36" s="20" t="n">
        <v>5.59735126</v>
      </c>
      <c r="G36" s="18" t="n">
        <v>482.78869274</v>
      </c>
      <c r="H36" s="20" t="n">
        <v>4.0357153</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(170.0/B41*100)</f>
        <v/>
      </c>
      <c r="D41" s="19" t="n">
        <v>5542</v>
      </c>
      <c r="E41" s="18" t="n">
        <v>482.73636417</v>
      </c>
      <c r="F41" s="20" t="n">
        <v>5.22671059</v>
      </c>
      <c r="G41" s="18" t="n">
        <v>503.92844289</v>
      </c>
      <c r="H41" s="20" t="n">
        <v>4.94326654</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(3892.0/B46*100)</f>
        <v/>
      </c>
      <c r="D46" s="19" t="n">
        <v>19249</v>
      </c>
      <c r="E46" s="18" t="n">
        <v>355.67129885</v>
      </c>
      <c r="F46" s="20" t="n">
        <v>4.98564921</v>
      </c>
      <c r="G46" s="18" t="n">
        <v>393.65347123</v>
      </c>
      <c r="H46" s="20" t="n">
        <v>5.53816043</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(102.0/B48*100)</f>
        <v/>
      </c>
      <c r="D48" s="19" t="n">
        <v>9739</v>
      </c>
      <c r="E48" s="18" t="n">
        <v>551.64260781</v>
      </c>
      <c r="F48" s="20" t="n">
        <v>10.68560022</v>
      </c>
      <c r="G48" s="18" t="n">
        <v>577.15508783</v>
      </c>
      <c r="H48" s="20" t="n">
        <v>5.74106791</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(180.0/B61*100)</f>
        <v/>
      </c>
      <c r="D61" s="19" t="n">
        <v>6345</v>
      </c>
      <c r="E61" s="18" t="n">
        <v>457.31017587</v>
      </c>
      <c r="F61" s="20" t="n">
        <v>3.88179137</v>
      </c>
      <c r="G61" s="18" t="n">
        <v>447.8632088</v>
      </c>
      <c r="H61" s="20" t="n">
        <v>5.46010413</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(751.0/B67*100)</f>
        <v/>
      </c>
      <c r="D67" s="19" t="n">
        <v>6220</v>
      </c>
      <c r="E67" s="18" t="n">
        <v>398.95142044</v>
      </c>
      <c r="F67" s="20" t="n">
        <v>5.72484362</v>
      </c>
      <c r="G67" s="18" t="n">
        <v>397.93592053</v>
      </c>
      <c r="H67" s="20" t="n">
        <v>7.86234557</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(406.0/B70*100)</f>
        <v/>
      </c>
      <c r="D70" s="19" t="n">
        <v>5630</v>
      </c>
      <c r="E70" s="18" t="n">
        <v>496.26130186</v>
      </c>
      <c r="F70" s="20" t="n">
        <v>5.24907931</v>
      </c>
      <c r="G70" s="18" t="n">
        <v>512.00720495</v>
      </c>
      <c r="H70" s="20" t="n">
        <v>5.17927705</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33</v>
      </c>
    </row>
    <row r="2" spans="1:22">
      <c r="A2" s="5" t="s">
        <v>144</v>
      </c>
    </row>
    <row customHeight="1" ht="30" r="4" spans="1:22">
      <c r="A4" s="6" t="n"/>
      <c r="B4" s="7" t="s">
        <v>35</v>
      </c>
      <c r="C4" s="7" t="s">
        <v>36</v>
      </c>
      <c r="D4" s="8" t="s">
        <v>35</v>
      </c>
      <c r="E4" s="9" t="s">
        <v>145</v>
      </c>
      <c r="F4" s="10" t="n"/>
      <c r="G4" s="9" t="s">
        <v>146</v>
      </c>
      <c r="H4" s="10" t="n"/>
      <c r="I4" s="9" t="s">
        <v>147</v>
      </c>
      <c r="J4" s="10" t="n"/>
      <c r="K4" s="9" t="s">
        <v>148</v>
      </c>
      <c r="L4" s="10" t="n"/>
      <c r="M4" s="9" t="s">
        <v>39</v>
      </c>
      <c r="N4" s="10" t="n"/>
      <c r="O4" s="9" t="s">
        <v>40</v>
      </c>
      <c r="P4" s="10" t="n"/>
      <c r="Q4" s="9" t="s">
        <v>41</v>
      </c>
      <c r="R4" s="10" t="n"/>
      <c r="S4" s="9" t="s">
        <v>42</v>
      </c>
      <c r="T4" s="10" t="n"/>
      <c r="U4" s="9" t="s">
        <v>43</v>
      </c>
      <c r="V4" s="10" t="n"/>
    </row>
    <row r="5" spans="1:22">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c r="U5" s="12" t="s">
        <v>47</v>
      </c>
      <c r="V5" s="11" t="s">
        <v>48</v>
      </c>
    </row>
    <row r="6" spans="1:22">
      <c r="A6" s="13" t="s">
        <v>49</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50</v>
      </c>
      <c r="B7" s="17" t="n">
        <v>14530</v>
      </c>
      <c r="C7" s="18">
        <f>(3370.0/B7*100)</f>
        <v/>
      </c>
      <c r="D7" s="19" t="n">
        <v>11160</v>
      </c>
      <c r="E7" s="18" t="n">
        <v>476.82444495</v>
      </c>
      <c r="F7" s="20" t="n">
        <v>4.15950263</v>
      </c>
      <c r="G7" s="18" t="n">
        <v>513.2585672599999</v>
      </c>
      <c r="H7" s="20" t="n">
        <v>2.67260091</v>
      </c>
      <c r="I7" s="18" t="n">
        <v>517.08709074</v>
      </c>
      <c r="J7" s="20" t="n">
        <v>2.48330851</v>
      </c>
      <c r="K7" s="18" t="n">
        <v>477.65661666</v>
      </c>
      <c r="L7" s="20" t="n">
        <v>4.61942567</v>
      </c>
      <c r="M7" s="18" t="s">
        <v>51</v>
      </c>
      <c r="N7" s="20" t="s">
        <v>51</v>
      </c>
      <c r="O7" s="18" t="s">
        <v>51</v>
      </c>
      <c r="P7" s="20" t="s">
        <v>51</v>
      </c>
      <c r="Q7" s="18" t="s">
        <v>51</v>
      </c>
      <c r="R7" s="20" t="s">
        <v>51</v>
      </c>
      <c r="S7" s="18" t="s">
        <v>51</v>
      </c>
      <c r="T7" s="20" t="s">
        <v>51</v>
      </c>
      <c r="U7" s="18" t="s">
        <v>51</v>
      </c>
      <c r="V7" s="20" t="s">
        <v>51</v>
      </c>
    </row>
    <row r="8" spans="1:22">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c r="U8" s="21" t="s">
        <v>53</v>
      </c>
      <c r="V8" s="22" t="s">
        <v>53</v>
      </c>
    </row>
    <row r="9" spans="1:22">
      <c r="A9" s="15" t="s">
        <v>54</v>
      </c>
      <c r="B9" s="17" t="n">
        <v>5675</v>
      </c>
      <c r="C9" s="18">
        <f>(346.0/B9*100)</f>
        <v/>
      </c>
      <c r="D9" s="19" t="n">
        <v>5329</v>
      </c>
      <c r="E9" s="18" t="n">
        <v>514.89786827</v>
      </c>
      <c r="F9" s="20" t="n">
        <v>11.6147523</v>
      </c>
      <c r="G9" s="18" t="n">
        <v>556.72634754</v>
      </c>
      <c r="H9" s="20" t="n">
        <v>5.16050711</v>
      </c>
      <c r="I9" s="18" t="n">
        <v>544.6953685</v>
      </c>
      <c r="J9" s="20" t="n">
        <v>7.0946927</v>
      </c>
      <c r="K9" s="18" t="n">
        <v>528.76221794</v>
      </c>
      <c r="L9" s="20" t="n">
        <v>8.094889970000001</v>
      </c>
      <c r="M9" s="18" t="s">
        <v>51</v>
      </c>
      <c r="N9" s="20" t="s">
        <v>51</v>
      </c>
      <c r="O9" s="18" t="s">
        <v>51</v>
      </c>
      <c r="P9" s="20" t="s">
        <v>51</v>
      </c>
      <c r="Q9" s="18" t="n">
        <v>538.19750917</v>
      </c>
      <c r="R9" s="20" t="n">
        <v>3.22319936</v>
      </c>
      <c r="S9" s="18" t="s">
        <v>51</v>
      </c>
      <c r="T9" s="20" t="s">
        <v>51</v>
      </c>
      <c r="U9" s="18" t="s">
        <v>51</v>
      </c>
      <c r="V9" s="20" t="s">
        <v>51</v>
      </c>
    </row>
    <row r="10" spans="1:22">
      <c r="A10" s="15" t="s">
        <v>55</v>
      </c>
      <c r="B10" s="17" t="n">
        <v>13082</v>
      </c>
      <c r="C10" s="18">
        <f>(293.0/B10*100)</f>
        <v/>
      </c>
      <c r="D10" s="19" t="n">
        <v>12789</v>
      </c>
      <c r="E10" s="18" t="n">
        <v>519.96522128</v>
      </c>
      <c r="F10" s="20" t="n">
        <v>9.30983563</v>
      </c>
      <c r="G10" s="18" t="n">
        <v>537.8658777000001</v>
      </c>
      <c r="H10" s="20" t="n">
        <v>6.47004119</v>
      </c>
      <c r="I10" s="18" t="n">
        <v>543.45966182</v>
      </c>
      <c r="J10" s="20" t="n">
        <v>5.71573742</v>
      </c>
      <c r="K10" s="18" t="n">
        <v>533.14802945</v>
      </c>
      <c r="L10" s="20" t="n">
        <v>8.34483996</v>
      </c>
      <c r="M10" s="18" t="s">
        <v>51</v>
      </c>
      <c r="N10" s="20" t="s">
        <v>51</v>
      </c>
      <c r="O10" s="18" t="s">
        <v>51</v>
      </c>
      <c r="P10" s="20" t="s">
        <v>51</v>
      </c>
      <c r="Q10" s="18" t="n">
        <v>533.23454121</v>
      </c>
      <c r="R10" s="20" t="n">
        <v>5.38046029</v>
      </c>
      <c r="S10" s="18" t="s">
        <v>51</v>
      </c>
      <c r="T10" s="20" t="s">
        <v>51</v>
      </c>
      <c r="U10" s="18" t="s">
        <v>51</v>
      </c>
      <c r="V10" s="20" t="s">
        <v>51</v>
      </c>
    </row>
    <row r="11" spans="1:22">
      <c r="A11" s="15" t="s">
        <v>56</v>
      </c>
      <c r="B11" s="17" t="n">
        <v>7053</v>
      </c>
      <c r="C11" s="18">
        <f>(272.0/B11*100)</f>
        <v/>
      </c>
      <c r="D11" s="19" t="n">
        <v>6781</v>
      </c>
      <c r="E11" s="18" t="n">
        <v>409.19833921</v>
      </c>
      <c r="F11" s="20" t="n">
        <v>7.5254433</v>
      </c>
      <c r="G11" s="18" t="n">
        <v>437.75201757</v>
      </c>
      <c r="H11" s="20" t="n">
        <v>6.41522654</v>
      </c>
      <c r="I11" s="18" t="n">
        <v>446.8168151</v>
      </c>
      <c r="J11" s="20" t="n">
        <v>6.17347843</v>
      </c>
      <c r="K11" s="18" t="n">
        <v>433.87652681</v>
      </c>
      <c r="L11" s="20" t="n">
        <v>6.25023274</v>
      </c>
      <c r="M11" s="18" t="s">
        <v>51</v>
      </c>
      <c r="N11" s="20" t="s">
        <v>51</v>
      </c>
      <c r="O11" s="18" t="s">
        <v>51</v>
      </c>
      <c r="P11" s="20" t="s">
        <v>51</v>
      </c>
      <c r="Q11" s="18" t="n">
        <v>430.88417785</v>
      </c>
      <c r="R11" s="20" t="n">
        <v>4.20899166</v>
      </c>
      <c r="S11" s="18" t="s">
        <v>51</v>
      </c>
      <c r="T11" s="20" t="s">
        <v>51</v>
      </c>
      <c r="U11" s="18" t="s">
        <v>51</v>
      </c>
      <c r="V11" s="20" t="s">
        <v>51</v>
      </c>
    </row>
    <row r="12" spans="1:22">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c r="U12" s="21" t="s">
        <v>53</v>
      </c>
      <c r="V12" s="22" t="s">
        <v>53</v>
      </c>
    </row>
    <row r="13" spans="1:22">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c r="U13" s="21" t="s">
        <v>53</v>
      </c>
      <c r="V13" s="22" t="s">
        <v>53</v>
      </c>
    </row>
    <row r="14" spans="1:22">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c r="U14" s="21" t="s">
        <v>53</v>
      </c>
      <c r="V14" s="22" t="s">
        <v>53</v>
      </c>
    </row>
    <row r="15" spans="1:22">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c r="U15" s="21" t="s">
        <v>53</v>
      </c>
      <c r="V15" s="22" t="s">
        <v>53</v>
      </c>
    </row>
    <row r="16" spans="1:22">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c r="U16" s="21" t="s">
        <v>53</v>
      </c>
      <c r="V16" s="22" t="s">
        <v>53</v>
      </c>
    </row>
    <row r="17" spans="1:22">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c r="U17" s="21" t="s">
        <v>53</v>
      </c>
      <c r="V17" s="22" t="s">
        <v>53</v>
      </c>
    </row>
    <row r="18" spans="1:22">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c r="U18" s="21" t="s">
        <v>53</v>
      </c>
      <c r="V18" s="22" t="s">
        <v>53</v>
      </c>
    </row>
    <row r="19" spans="1:22">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c r="U19" s="21" t="s">
        <v>53</v>
      </c>
      <c r="V19" s="22" t="s">
        <v>53</v>
      </c>
    </row>
    <row r="20" spans="1:22">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c r="U20" s="21" t="s">
        <v>53</v>
      </c>
      <c r="V20" s="22" t="s">
        <v>53</v>
      </c>
    </row>
    <row r="21" spans="1:22">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c r="U21" s="21" t="s">
        <v>53</v>
      </c>
      <c r="V21" s="22" t="s">
        <v>53</v>
      </c>
    </row>
    <row r="22" spans="1:22">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c r="U22" s="21" t="s">
        <v>53</v>
      </c>
      <c r="V22" s="22" t="s">
        <v>53</v>
      </c>
    </row>
    <row r="23" spans="1:22">
      <c r="A23" s="15" t="s">
        <v>68</v>
      </c>
      <c r="B23" s="17" t="n">
        <v>11583</v>
      </c>
      <c r="C23" s="18">
        <f>(678.0/B23*100)</f>
        <v/>
      </c>
      <c r="D23" s="19" t="n">
        <v>10905</v>
      </c>
      <c r="E23" s="18" t="n">
        <v>450.65664924</v>
      </c>
      <c r="F23" s="20" t="n">
        <v>8.30058515</v>
      </c>
      <c r="G23" s="18" t="n">
        <v>491.99607504</v>
      </c>
      <c r="H23" s="20" t="n">
        <v>5.95472755</v>
      </c>
      <c r="I23" s="18" t="n">
        <v>499.57306658</v>
      </c>
      <c r="J23" s="20" t="n">
        <v>4.99281867</v>
      </c>
      <c r="K23" s="18" t="n">
        <v>488.99166976</v>
      </c>
      <c r="L23" s="20" t="n">
        <v>6.16244891</v>
      </c>
      <c r="M23" s="18" t="s">
        <v>51</v>
      </c>
      <c r="N23" s="20" t="s">
        <v>51</v>
      </c>
      <c r="O23" s="18" t="s">
        <v>51</v>
      </c>
      <c r="P23" s="20" t="s">
        <v>51</v>
      </c>
      <c r="Q23" s="18" t="n">
        <v>483.09025718</v>
      </c>
      <c r="R23" s="20" t="n">
        <v>3.05540618</v>
      </c>
      <c r="S23" s="18" t="s">
        <v>51</v>
      </c>
      <c r="T23" s="20" t="s">
        <v>51</v>
      </c>
      <c r="U23" s="18" t="s">
        <v>51</v>
      </c>
      <c r="V23" s="20" t="s">
        <v>51</v>
      </c>
    </row>
    <row r="24" spans="1:22">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c r="U24" s="21" t="s">
        <v>53</v>
      </c>
      <c r="V24" s="22" t="s">
        <v>53</v>
      </c>
    </row>
    <row r="25" spans="1:22">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c r="U25" s="21" t="s">
        <v>53</v>
      </c>
      <c r="V25" s="22" t="s">
        <v>53</v>
      </c>
    </row>
    <row r="26" spans="1:22">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c r="U26" s="21" t="s">
        <v>53</v>
      </c>
      <c r="V26" s="22" t="s">
        <v>53</v>
      </c>
    </row>
    <row r="27" spans="1:22">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c r="U27" s="21" t="s">
        <v>53</v>
      </c>
      <c r="V27" s="22" t="s">
        <v>53</v>
      </c>
    </row>
    <row r="28" spans="1:22">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c r="U28" s="21" t="s">
        <v>53</v>
      </c>
      <c r="V28" s="22" t="s">
        <v>53</v>
      </c>
    </row>
    <row r="29" spans="1:22">
      <c r="A29" s="15" t="s">
        <v>74</v>
      </c>
      <c r="B29" s="17" t="n">
        <v>5385</v>
      </c>
      <c r="C29" s="18">
        <f>(52.0/B29*100)</f>
        <v/>
      </c>
      <c r="D29" s="19" t="n">
        <v>5333</v>
      </c>
      <c r="E29" s="18" t="n">
        <v>472.30759416</v>
      </c>
      <c r="F29" s="20" t="n">
        <v>8.866436070000001</v>
      </c>
      <c r="G29" s="18" t="n">
        <v>530.9251106200001</v>
      </c>
      <c r="H29" s="20" t="n">
        <v>6.18928479</v>
      </c>
      <c r="I29" s="18" t="n">
        <v>534.30934203</v>
      </c>
      <c r="J29" s="20" t="n">
        <v>4.77261377</v>
      </c>
      <c r="K29" s="18" t="n">
        <v>503.86123038</v>
      </c>
      <c r="L29" s="20" t="n">
        <v>10.58914536</v>
      </c>
      <c r="M29" s="18" t="s">
        <v>51</v>
      </c>
      <c r="N29" s="20" t="s">
        <v>51</v>
      </c>
      <c r="O29" s="18" t="s">
        <v>51</v>
      </c>
      <c r="P29" s="20" t="s">
        <v>51</v>
      </c>
      <c r="Q29" s="18" t="n">
        <v>506.61722817</v>
      </c>
      <c r="R29" s="20" t="n">
        <v>3.77780862</v>
      </c>
      <c r="S29" s="18" t="s">
        <v>51</v>
      </c>
      <c r="T29" s="20" t="s">
        <v>51</v>
      </c>
      <c r="U29" s="18" t="s">
        <v>51</v>
      </c>
      <c r="V29" s="20" t="s">
        <v>51</v>
      </c>
    </row>
    <row r="30" spans="1:22">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c r="U30" s="21" t="s">
        <v>53</v>
      </c>
      <c r="V30" s="22" t="s">
        <v>53</v>
      </c>
    </row>
    <row r="31" spans="1:22">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c r="U31" s="21" t="s">
        <v>53</v>
      </c>
      <c r="V31" s="22" t="s">
        <v>53</v>
      </c>
    </row>
    <row r="32" spans="1:22">
      <c r="A32" s="15" t="s">
        <v>77</v>
      </c>
      <c r="B32" s="17" t="n">
        <v>4478</v>
      </c>
      <c r="C32" s="18">
        <f>(70.0/B32*100)</f>
        <v/>
      </c>
      <c r="D32" s="19" t="n">
        <v>4408</v>
      </c>
      <c r="E32" s="18" t="n">
        <v>461.14937078</v>
      </c>
      <c r="F32" s="20" t="n">
        <v>7.97766358</v>
      </c>
      <c r="G32" s="18" t="n">
        <v>487.82006262</v>
      </c>
      <c r="H32" s="20" t="n">
        <v>5.24855824</v>
      </c>
      <c r="I32" s="18" t="n">
        <v>496.77732031</v>
      </c>
      <c r="J32" s="20" t="n">
        <v>4.62921287</v>
      </c>
      <c r="K32" s="18" t="n">
        <v>489.55966266</v>
      </c>
      <c r="L32" s="20" t="n">
        <v>8.45887609</v>
      </c>
      <c r="M32" s="18" t="s">
        <v>51</v>
      </c>
      <c r="N32" s="20" t="s">
        <v>51</v>
      </c>
      <c r="O32" s="18" t="s">
        <v>51</v>
      </c>
      <c r="P32" s="20" t="s">
        <v>51</v>
      </c>
      <c r="Q32" s="18" t="n">
        <v>484.97965853</v>
      </c>
      <c r="R32" s="20" t="n">
        <v>3.34566109</v>
      </c>
      <c r="S32" s="18" t="s">
        <v>51</v>
      </c>
      <c r="T32" s="20" t="s">
        <v>51</v>
      </c>
      <c r="U32" s="18" t="s">
        <v>51</v>
      </c>
      <c r="V32" s="20" t="s">
        <v>51</v>
      </c>
    </row>
    <row r="33" spans="1:22">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c r="U33" s="21" t="s">
        <v>53</v>
      </c>
      <c r="V33" s="22" t="s">
        <v>53</v>
      </c>
    </row>
    <row r="34" spans="1:22">
      <c r="A34" s="15" t="s">
        <v>79</v>
      </c>
      <c r="B34" s="17" t="n">
        <v>6350</v>
      </c>
      <c r="C34" s="18">
        <f>(271.0/B34*100)</f>
        <v/>
      </c>
      <c r="D34" s="19" t="n">
        <v>6079</v>
      </c>
      <c r="E34" s="18" t="n">
        <v>402.24514325</v>
      </c>
      <c r="F34" s="20" t="n">
        <v>7.8669545</v>
      </c>
      <c r="G34" s="18" t="n">
        <v>450.85577522</v>
      </c>
      <c r="H34" s="20" t="n">
        <v>7.46260626</v>
      </c>
      <c r="I34" s="18" t="n">
        <v>451.97257154</v>
      </c>
      <c r="J34" s="20" t="n">
        <v>8.020084410000001</v>
      </c>
      <c r="K34" s="18" t="n">
        <v>445.72072734</v>
      </c>
      <c r="L34" s="20" t="n">
        <v>9.22789379</v>
      </c>
      <c r="M34" s="18" t="s">
        <v>51</v>
      </c>
      <c r="N34" s="20" t="s">
        <v>51</v>
      </c>
      <c r="O34" s="18" t="s">
        <v>51</v>
      </c>
      <c r="P34" s="20" t="s">
        <v>51</v>
      </c>
      <c r="Q34" s="18" t="n">
        <v>444.89658638</v>
      </c>
      <c r="R34" s="20" t="n">
        <v>5.15751796</v>
      </c>
      <c r="S34" s="18" t="s">
        <v>51</v>
      </c>
      <c r="T34" s="20" t="s">
        <v>51</v>
      </c>
      <c r="U34" s="18" t="s">
        <v>51</v>
      </c>
      <c r="V34" s="20" t="s">
        <v>51</v>
      </c>
    </row>
    <row r="35" spans="1:22">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c r="U35" s="21" t="s">
        <v>53</v>
      </c>
      <c r="V35" s="22" t="s">
        <v>53</v>
      </c>
    </row>
    <row r="36" spans="1:22">
      <c r="A36" s="15" t="s">
        <v>81</v>
      </c>
      <c r="B36" s="17" t="n">
        <v>6736</v>
      </c>
      <c r="C36" s="18">
        <f>(185.0/B36*100)</f>
        <v/>
      </c>
      <c r="D36" s="19" t="n">
        <v>6551</v>
      </c>
      <c r="E36" s="18" t="n">
        <v>458.36643896</v>
      </c>
      <c r="F36" s="20" t="n">
        <v>7.68174991</v>
      </c>
      <c r="G36" s="18" t="n">
        <v>468.08988053</v>
      </c>
      <c r="H36" s="20" t="n">
        <v>5.58680777</v>
      </c>
      <c r="I36" s="18" t="n">
        <v>470.99886562</v>
      </c>
      <c r="J36" s="20" t="n">
        <v>5.34044807</v>
      </c>
      <c r="K36" s="18" t="n">
        <v>465.39555381</v>
      </c>
      <c r="L36" s="20" t="n">
        <v>7.19643237</v>
      </c>
      <c r="M36" s="18" t="s">
        <v>51</v>
      </c>
      <c r="N36" s="20" t="s">
        <v>51</v>
      </c>
      <c r="O36" s="18" t="s">
        <v>51</v>
      </c>
      <c r="P36" s="20" t="s">
        <v>51</v>
      </c>
      <c r="Q36" s="18" t="n">
        <v>469.02660476</v>
      </c>
      <c r="R36" s="20" t="n">
        <v>3.39619127</v>
      </c>
      <c r="S36" s="18" t="s">
        <v>51</v>
      </c>
      <c r="T36" s="20" t="s">
        <v>51</v>
      </c>
      <c r="U36" s="18" t="s">
        <v>51</v>
      </c>
      <c r="V36" s="20" t="s">
        <v>51</v>
      </c>
    </row>
    <row r="37" spans="1:22">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c r="U37" s="21" t="s">
        <v>53</v>
      </c>
      <c r="V37" s="22" t="s">
        <v>53</v>
      </c>
    </row>
    <row r="38" spans="1:22">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c r="U38" s="21" t="s">
        <v>53</v>
      </c>
      <c r="V38" s="22" t="s">
        <v>53</v>
      </c>
    </row>
    <row r="39" spans="1:22">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c r="U39" s="21" t="s">
        <v>53</v>
      </c>
      <c r="V39" s="22" t="s">
        <v>53</v>
      </c>
    </row>
    <row r="40" spans="1:22">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c r="U40" s="21" t="s">
        <v>53</v>
      </c>
      <c r="V40" s="22" t="s">
        <v>53</v>
      </c>
    </row>
    <row r="41" spans="1:22">
      <c r="A41" s="15" t="s">
        <v>86</v>
      </c>
      <c r="B41" s="17" t="n">
        <v>5712</v>
      </c>
      <c r="C41" s="18">
        <f>(159.0/B41*100)</f>
        <v/>
      </c>
      <c r="D41" s="19" t="n">
        <v>5553</v>
      </c>
      <c r="E41" s="18" t="n">
        <v>484.49108591</v>
      </c>
      <c r="F41" s="20" t="n">
        <v>8.444087489999999</v>
      </c>
      <c r="G41" s="18" t="n">
        <v>503.83442371</v>
      </c>
      <c r="H41" s="20" t="n">
        <v>4.77871571</v>
      </c>
      <c r="I41" s="18" t="n">
        <v>504.16081897</v>
      </c>
      <c r="J41" s="20" t="n">
        <v>5.84799806</v>
      </c>
      <c r="K41" s="18" t="n">
        <v>461.75733525</v>
      </c>
      <c r="L41" s="20" t="n">
        <v>6.99953818</v>
      </c>
      <c r="M41" s="18" t="s">
        <v>51</v>
      </c>
      <c r="N41" s="20" t="s">
        <v>51</v>
      </c>
      <c r="O41" s="18" t="s">
        <v>51</v>
      </c>
      <c r="P41" s="20" t="s">
        <v>51</v>
      </c>
      <c r="Q41" s="18" t="n">
        <v>486.03953662</v>
      </c>
      <c r="R41" s="20" t="n">
        <v>4.18264441</v>
      </c>
      <c r="S41" s="18" t="s">
        <v>51</v>
      </c>
      <c r="T41" s="20" t="s">
        <v>51</v>
      </c>
      <c r="U41" s="18" t="s">
        <v>51</v>
      </c>
      <c r="V41" s="20" t="s">
        <v>51</v>
      </c>
    </row>
    <row r="42" spans="1:22">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c r="U44" s="21" t="s">
        <v>53</v>
      </c>
      <c r="V44" s="22" t="s">
        <v>53</v>
      </c>
    </row>
    <row r="45" spans="1:22">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c r="U45" s="21" t="s">
        <v>53</v>
      </c>
      <c r="V45" s="22" t="s">
        <v>53</v>
      </c>
    </row>
    <row r="46" spans="1:22">
      <c r="A46" s="15" t="s">
        <v>91</v>
      </c>
      <c r="B46" s="17" t="n">
        <v>23141</v>
      </c>
      <c r="C46" s="18">
        <f>(3895.0/B46*100)</f>
        <v/>
      </c>
      <c r="D46" s="19" t="n">
        <v>19246</v>
      </c>
      <c r="E46" s="18" t="n">
        <v>326.11212338</v>
      </c>
      <c r="F46" s="20" t="n">
        <v>6.0172541</v>
      </c>
      <c r="G46" s="18" t="n">
        <v>371.65143219</v>
      </c>
      <c r="H46" s="20" t="n">
        <v>8.393961819999999</v>
      </c>
      <c r="I46" s="18" t="n">
        <v>400.73565797</v>
      </c>
      <c r="J46" s="20" t="n">
        <v>7.33527397</v>
      </c>
      <c r="K46" s="18" t="n">
        <v>390.75892054</v>
      </c>
      <c r="L46" s="20" t="n">
        <v>7.86540274</v>
      </c>
      <c r="M46" s="18" t="s">
        <v>51</v>
      </c>
      <c r="N46" s="20" t="s">
        <v>51</v>
      </c>
      <c r="O46" s="18" t="s">
        <v>51</v>
      </c>
      <c r="P46" s="20" t="s">
        <v>51</v>
      </c>
      <c r="Q46" s="18" t="n">
        <v>393.93296468</v>
      </c>
      <c r="R46" s="20" t="n">
        <v>4.26740416</v>
      </c>
      <c r="S46" s="18" t="s">
        <v>51</v>
      </c>
      <c r="T46" s="20" t="s">
        <v>51</v>
      </c>
      <c r="U46" s="18" t="s">
        <v>51</v>
      </c>
      <c r="V46" s="20" t="s">
        <v>51</v>
      </c>
    </row>
    <row r="47" spans="1:22">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c r="U47" s="21" t="s">
        <v>53</v>
      </c>
      <c r="V47" s="22" t="s">
        <v>53</v>
      </c>
    </row>
    <row r="48" spans="1:22">
      <c r="A48" s="15" t="s">
        <v>93</v>
      </c>
      <c r="B48" s="17" t="n">
        <v>9841</v>
      </c>
      <c r="C48" s="18">
        <f>(93.0/B48*100)</f>
        <v/>
      </c>
      <c r="D48" s="19" t="n">
        <v>9748</v>
      </c>
      <c r="E48" s="18" t="n">
        <v>537.5848117199999</v>
      </c>
      <c r="F48" s="20" t="n">
        <v>8.91296505</v>
      </c>
      <c r="G48" s="18" t="n">
        <v>580.63834648</v>
      </c>
      <c r="H48" s="20" t="n">
        <v>7.25892142</v>
      </c>
      <c r="I48" s="18" t="n">
        <v>580.73136644</v>
      </c>
      <c r="J48" s="20" t="n">
        <v>10.36492763</v>
      </c>
      <c r="K48" s="18" t="n">
        <v>543.47693753</v>
      </c>
      <c r="L48" s="20" t="n">
        <v>12.02248855</v>
      </c>
      <c r="M48" s="18" t="s">
        <v>51</v>
      </c>
      <c r="N48" s="20" t="s">
        <v>51</v>
      </c>
      <c r="O48" s="18" t="s">
        <v>51</v>
      </c>
      <c r="P48" s="20" t="s">
        <v>51</v>
      </c>
      <c r="Q48" s="18" t="n">
        <v>565.8075957999999</v>
      </c>
      <c r="R48" s="20" t="n">
        <v>6.33874608</v>
      </c>
      <c r="S48" s="18" t="s">
        <v>51</v>
      </c>
      <c r="T48" s="20" t="s">
        <v>51</v>
      </c>
      <c r="U48" s="18" t="s">
        <v>51</v>
      </c>
      <c r="V48" s="20" t="s">
        <v>51</v>
      </c>
    </row>
    <row r="49" spans="1:22">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c r="U49" s="21" t="s">
        <v>53</v>
      </c>
      <c r="V49" s="22" t="s">
        <v>53</v>
      </c>
    </row>
    <row r="50" spans="1:22">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c r="U50" s="21" t="s">
        <v>53</v>
      </c>
      <c r="V50" s="22" t="s">
        <v>53</v>
      </c>
    </row>
    <row r="51" spans="1:22">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c r="U51" s="21" t="s">
        <v>53</v>
      </c>
      <c r="V51" s="22" t="s">
        <v>53</v>
      </c>
    </row>
    <row r="52" spans="1:22">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c r="U52" s="21" t="s">
        <v>53</v>
      </c>
      <c r="V52" s="22" t="s">
        <v>53</v>
      </c>
    </row>
    <row r="53" spans="1:22">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c r="U53" s="21" t="s">
        <v>53</v>
      </c>
      <c r="V53" s="22" t="s">
        <v>53</v>
      </c>
    </row>
    <row r="54" spans="1:22">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c r="U54" s="21" t="s">
        <v>53</v>
      </c>
      <c r="V54" s="22" t="s">
        <v>53</v>
      </c>
    </row>
    <row r="55" spans="1:22">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c r="U55" s="21" t="s">
        <v>53</v>
      </c>
      <c r="V55" s="22" t="s">
        <v>53</v>
      </c>
    </row>
    <row r="56" spans="1:22">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c r="U56" s="21" t="s">
        <v>53</v>
      </c>
      <c r="V56" s="22" t="s">
        <v>53</v>
      </c>
    </row>
    <row r="57" spans="1:22">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c r="U57" s="21" t="s">
        <v>53</v>
      </c>
      <c r="V57" s="22" t="s">
        <v>53</v>
      </c>
    </row>
    <row r="58" spans="1:22">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c r="U58" s="21" t="s">
        <v>53</v>
      </c>
      <c r="V58" s="22" t="s">
        <v>53</v>
      </c>
    </row>
    <row r="59" spans="1:22">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c r="U59" s="21" t="s">
        <v>53</v>
      </c>
      <c r="V59" s="22" t="s">
        <v>53</v>
      </c>
    </row>
    <row r="60" spans="1:22">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c r="U60" s="21" t="s">
        <v>53</v>
      </c>
      <c r="V60" s="22" t="s">
        <v>53</v>
      </c>
    </row>
    <row r="61" spans="1:22">
      <c r="A61" s="15" t="s">
        <v>106</v>
      </c>
      <c r="B61" s="17" t="n">
        <v>6525</v>
      </c>
      <c r="C61" s="18">
        <f>(128.0/B61*100)</f>
        <v/>
      </c>
      <c r="D61" s="19" t="n">
        <v>6397</v>
      </c>
      <c r="E61" s="18" t="n">
        <v>399.48429051</v>
      </c>
      <c r="F61" s="20" t="n">
        <v>8.67483571</v>
      </c>
      <c r="G61" s="18" t="n">
        <v>452.85400125</v>
      </c>
      <c r="H61" s="20" t="n">
        <v>6.08177962</v>
      </c>
      <c r="I61" s="18" t="n">
        <v>468.37002168</v>
      </c>
      <c r="J61" s="20" t="n">
        <v>4.67061059</v>
      </c>
      <c r="K61" s="18" t="n">
        <v>452.90870952</v>
      </c>
      <c r="L61" s="20" t="n">
        <v>5.82399777</v>
      </c>
      <c r="M61" s="18" t="s">
        <v>51</v>
      </c>
      <c r="N61" s="20" t="s">
        <v>51</v>
      </c>
      <c r="O61" s="18" t="s">
        <v>51</v>
      </c>
      <c r="P61" s="20" t="s">
        <v>51</v>
      </c>
      <c r="Q61" s="18" t="n">
        <v>448.76051755</v>
      </c>
      <c r="R61" s="20" t="n">
        <v>3.62006809</v>
      </c>
      <c r="S61" s="18" t="s">
        <v>51</v>
      </c>
      <c r="T61" s="20" t="s">
        <v>51</v>
      </c>
      <c r="U61" s="18" t="s">
        <v>51</v>
      </c>
      <c r="V61" s="20" t="s">
        <v>51</v>
      </c>
    </row>
    <row r="62" spans="1:22">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c r="U62" s="21" t="s">
        <v>53</v>
      </c>
      <c r="V62" s="22" t="s">
        <v>53</v>
      </c>
    </row>
    <row r="63" spans="1:22">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c r="U63" s="21" t="s">
        <v>53</v>
      </c>
      <c r="V63" s="22" t="s">
        <v>53</v>
      </c>
    </row>
    <row r="64" spans="1:22">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c r="U64" s="21" t="s">
        <v>53</v>
      </c>
      <c r="V64" s="22" t="s">
        <v>53</v>
      </c>
    </row>
    <row r="65" spans="1:22">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c r="U65" s="21" t="s">
        <v>53</v>
      </c>
      <c r="V65" s="22" t="s">
        <v>53</v>
      </c>
    </row>
    <row r="66" spans="1:22">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c r="U66" s="21" t="s">
        <v>53</v>
      </c>
      <c r="V66" s="22" t="s">
        <v>53</v>
      </c>
    </row>
    <row r="67" spans="1:22">
      <c r="A67" s="15" t="s">
        <v>112</v>
      </c>
      <c r="B67" s="17" t="n">
        <v>6971</v>
      </c>
      <c r="C67" s="18">
        <f>(758.0/B67*100)</f>
        <v/>
      </c>
      <c r="D67" s="19" t="n">
        <v>6213</v>
      </c>
      <c r="E67" s="18" t="n">
        <v>360.69772759</v>
      </c>
      <c r="F67" s="20" t="n">
        <v>8.54043839</v>
      </c>
      <c r="G67" s="18" t="n">
        <v>385.64232596</v>
      </c>
      <c r="H67" s="20" t="n">
        <v>8.06443481</v>
      </c>
      <c r="I67" s="18" t="n">
        <v>422.09144706</v>
      </c>
      <c r="J67" s="20" t="n">
        <v>7.37883091</v>
      </c>
      <c r="K67" s="18" t="n">
        <v>410.0777988</v>
      </c>
      <c r="L67" s="20" t="n">
        <v>7.94080809</v>
      </c>
      <c r="M67" s="18" t="s">
        <v>51</v>
      </c>
      <c r="N67" s="20" t="s">
        <v>51</v>
      </c>
      <c r="O67" s="18" t="s">
        <v>51</v>
      </c>
      <c r="P67" s="20" t="s">
        <v>51</v>
      </c>
      <c r="Q67" s="18" t="n">
        <v>402.64302539</v>
      </c>
      <c r="R67" s="20" t="n">
        <v>3.7623804</v>
      </c>
      <c r="S67" s="18" t="s">
        <v>51</v>
      </c>
      <c r="T67" s="20" t="s">
        <v>51</v>
      </c>
      <c r="U67" s="18" t="s">
        <v>51</v>
      </c>
      <c r="V67" s="20" t="s">
        <v>51</v>
      </c>
    </row>
    <row r="68" spans="1:22">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c r="U68" s="21" t="s">
        <v>53</v>
      </c>
      <c r="V68" s="22" t="s">
        <v>53</v>
      </c>
    </row>
    <row r="69" spans="1:22">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c r="U69" s="21" t="s">
        <v>53</v>
      </c>
      <c r="V69" s="22" t="s">
        <v>53</v>
      </c>
    </row>
    <row r="70" spans="1:22">
      <c r="A70" s="15" t="s">
        <v>115</v>
      </c>
      <c r="B70" s="17" t="n">
        <v>6036</v>
      </c>
      <c r="C70" s="18">
        <f>(399.0/B70*100)</f>
        <v/>
      </c>
      <c r="D70" s="19" t="n">
        <v>5637</v>
      </c>
      <c r="E70" s="18" t="n">
        <v>475.47555131</v>
      </c>
      <c r="F70" s="20" t="n">
        <v>8.06985982</v>
      </c>
      <c r="G70" s="18" t="n">
        <v>502.53044736</v>
      </c>
      <c r="H70" s="20" t="n">
        <v>6.35560171</v>
      </c>
      <c r="I70" s="18" t="n">
        <v>509.48704675</v>
      </c>
      <c r="J70" s="20" t="n">
        <v>6.36286373</v>
      </c>
      <c r="K70" s="18" t="n">
        <v>517.17821139</v>
      </c>
      <c r="L70" s="20" t="n">
        <v>6.43884407</v>
      </c>
      <c r="M70" s="18" t="s">
        <v>51</v>
      </c>
      <c r="N70" s="20" t="s">
        <v>51</v>
      </c>
      <c r="O70" s="18" t="s">
        <v>51</v>
      </c>
      <c r="P70" s="20" t="s">
        <v>51</v>
      </c>
      <c r="Q70" s="18" t="n">
        <v>512.06025064</v>
      </c>
      <c r="R70" s="20" t="n">
        <v>3.62220888</v>
      </c>
      <c r="S70" s="18" t="s">
        <v>51</v>
      </c>
      <c r="T70" s="20" t="s">
        <v>51</v>
      </c>
      <c r="U70" s="18" t="s">
        <v>51</v>
      </c>
      <c r="V70" s="20" t="s">
        <v>51</v>
      </c>
    </row>
    <row r="71" spans="1:22">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c r="U71" s="21" t="s">
        <v>53</v>
      </c>
      <c r="V71" s="22" t="s">
        <v>53</v>
      </c>
    </row>
    <row r="72" spans="1:22">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c r="U72" s="21" t="s">
        <v>53</v>
      </c>
      <c r="V72" s="22" t="s">
        <v>53</v>
      </c>
    </row>
    <row r="73" spans="1:22">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c r="U73" s="21" t="s">
        <v>53</v>
      </c>
      <c r="V73" s="22" t="s">
        <v>53</v>
      </c>
    </row>
    <row r="74" spans="1:22">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c r="U74" s="21" t="s">
        <v>53</v>
      </c>
      <c r="V74" s="22" t="s">
        <v>53</v>
      </c>
    </row>
    <row r="75" spans="1:22">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c r="U75" s="21" t="s">
        <v>53</v>
      </c>
      <c r="V75" s="22" t="s">
        <v>53</v>
      </c>
    </row>
    <row r="76" spans="1:22">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c r="U76" s="21" t="s">
        <v>53</v>
      </c>
      <c r="V76" s="22" t="s">
        <v>53</v>
      </c>
    </row>
    <row r="77" spans="1:22">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c r="U77" s="21" t="s">
        <v>53</v>
      </c>
      <c r="V77" s="22" t="s">
        <v>53</v>
      </c>
    </row>
    <row r="78" spans="1:22">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c r="U78" s="21" t="s">
        <v>53</v>
      </c>
      <c r="V78" s="22" t="s">
        <v>53</v>
      </c>
    </row>
    <row customHeight="1" ht="25" r="79" spans="1:22">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c r="U79" s="21" t="s">
        <v>53</v>
      </c>
      <c r="V79" s="22" t="s">
        <v>53</v>
      </c>
    </row>
    <row r="80" spans="1:22">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c r="U80" s="21" t="s">
        <v>53</v>
      </c>
      <c r="V80" s="22" t="s">
        <v>53</v>
      </c>
    </row>
    <row r="81" spans="1:22">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c r="U81" s="21" t="s">
        <v>53</v>
      </c>
      <c r="V81" s="22" t="s">
        <v>53</v>
      </c>
    </row>
    <row r="82" spans="1:22">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c r="U82" s="24" t="s">
        <v>127</v>
      </c>
      <c r="V82" s="24" t="s">
        <v>127</v>
      </c>
    </row>
    <row r="83" spans="1:22">
      <c r="A83" s="3" t="s">
        <v>128</v>
      </c>
    </row>
    <row r="84" spans="1:22">
      <c r="A84" s="25" t="s">
        <v>129</v>
      </c>
    </row>
    <row r="85" spans="1:22">
      <c r="A85" s="25" t="s">
        <v>130</v>
      </c>
    </row>
    <row customHeight="1" ht="30" r="86" spans="1:22">
      <c r="A86" s="25" t="s">
        <v>131</v>
      </c>
    </row>
    <row customHeight="1" ht="30" r="87" spans="1:22">
      <c r="A87" s="25" t="s">
        <v>127</v>
      </c>
    </row>
    <row customHeight="1" ht="30" r="88" spans="1:22">
      <c r="A88" s="25" t="s">
        <v>132</v>
      </c>
    </row>
    <row customHeight="1" ht="30" r="89" spans="1:22">
      <c r="A89" s="25" t="s">
        <v>133</v>
      </c>
    </row>
    <row customHeight="1" ht="30" r="90" spans="1:22">
      <c r="A90" s="25" t="s">
        <v>134</v>
      </c>
    </row>
    <row customHeight="1" ht="30" r="91" spans="1:22">
      <c r="A91" s="25" t="s">
        <v>135</v>
      </c>
    </row>
    <row customHeight="1" ht="30" r="92" spans="1:22">
      <c r="A92" s="25" t="s">
        <v>136</v>
      </c>
    </row>
    <row customHeight="1" ht="30" r="93" spans="1:22">
      <c r="A93" s="25" t="s">
        <v>137</v>
      </c>
    </row>
    <row customHeight="1" ht="30" r="94" spans="1:22">
      <c r="A94" s="25" t="s">
        <v>138</v>
      </c>
    </row>
    <row customHeight="1" ht="30" r="95" spans="1:22">
      <c r="A95" s="25" t="s">
        <v>139</v>
      </c>
    </row>
    <row customHeight="1" ht="30" r="96" spans="1:22">
      <c r="A96" s="25" t="s">
        <v>140</v>
      </c>
    </row>
    <row customHeight="1" ht="30" r="97" spans="1:22">
      <c r="A97" s="25" t="s">
        <v>141</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33</v>
      </c>
    </row>
    <row r="2" spans="1:22">
      <c r="A2" s="5" t="s">
        <v>149</v>
      </c>
    </row>
    <row customHeight="1" ht="30" r="4" spans="1:22">
      <c r="A4" s="6" t="n"/>
      <c r="B4" s="7" t="s">
        <v>35</v>
      </c>
      <c r="C4" s="7" t="s">
        <v>36</v>
      </c>
      <c r="D4" s="8" t="s">
        <v>35</v>
      </c>
      <c r="E4" s="9" t="s">
        <v>145</v>
      </c>
      <c r="F4" s="10" t="n"/>
      <c r="G4" s="9" t="s">
        <v>146</v>
      </c>
      <c r="H4" s="10" t="n"/>
      <c r="I4" s="9" t="s">
        <v>147</v>
      </c>
      <c r="J4" s="10" t="n"/>
      <c r="K4" s="9" t="s">
        <v>148</v>
      </c>
      <c r="L4" s="10" t="n"/>
      <c r="M4" s="9" t="s">
        <v>39</v>
      </c>
      <c r="N4" s="10" t="n"/>
      <c r="O4" s="9" t="s">
        <v>40</v>
      </c>
      <c r="P4" s="10" t="n"/>
      <c r="Q4" s="9" t="s">
        <v>41</v>
      </c>
      <c r="R4" s="10" t="n"/>
      <c r="S4" s="9" t="s">
        <v>42</v>
      </c>
      <c r="T4" s="10" t="n"/>
      <c r="U4" s="9" t="s">
        <v>43</v>
      </c>
      <c r="V4" s="10" t="n"/>
    </row>
    <row r="5" spans="1:22">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c r="U5" s="12" t="s">
        <v>47</v>
      </c>
      <c r="V5" s="11" t="s">
        <v>48</v>
      </c>
    </row>
    <row r="6" spans="1:22">
      <c r="A6" s="13" t="s">
        <v>49</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50</v>
      </c>
      <c r="B7" s="17" t="n">
        <v>14530</v>
      </c>
      <c r="C7" s="18">
        <f>(3455.0/B7*100)</f>
        <v/>
      </c>
      <c r="D7" s="19" t="n">
        <v>11075</v>
      </c>
      <c r="E7" s="18" t="n">
        <v>516.3743780900001</v>
      </c>
      <c r="F7" s="20" t="n">
        <v>2.44500719</v>
      </c>
      <c r="G7" s="18" t="n">
        <v>513.12135129</v>
      </c>
      <c r="H7" s="20" t="n">
        <v>2.82336666</v>
      </c>
      <c r="I7" s="18" t="n">
        <v>494.41051108</v>
      </c>
      <c r="J7" s="20" t="n">
        <v>3.27312189</v>
      </c>
      <c r="K7" s="18" t="n">
        <v>428.76631141</v>
      </c>
      <c r="L7" s="20" t="n">
        <v>6.49560033</v>
      </c>
      <c r="M7" s="18" t="s">
        <v>51</v>
      </c>
      <c r="N7" s="20" t="s">
        <v>51</v>
      </c>
      <c r="O7" s="18" t="s">
        <v>51</v>
      </c>
      <c r="P7" s="20" t="s">
        <v>51</v>
      </c>
      <c r="Q7" s="18" t="s">
        <v>51</v>
      </c>
      <c r="R7" s="20" t="s">
        <v>51</v>
      </c>
      <c r="S7" s="18" t="s">
        <v>51</v>
      </c>
      <c r="T7" s="20" t="s">
        <v>51</v>
      </c>
      <c r="U7" s="18" t="s">
        <v>51</v>
      </c>
      <c r="V7" s="20" t="s">
        <v>51</v>
      </c>
    </row>
    <row r="8" spans="1:22">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c r="U8" s="21" t="s">
        <v>53</v>
      </c>
      <c r="V8" s="22" t="s">
        <v>53</v>
      </c>
    </row>
    <row r="9" spans="1:22">
      <c r="A9" s="15" t="s">
        <v>54</v>
      </c>
      <c r="B9" s="17" t="n">
        <v>5675</v>
      </c>
      <c r="C9" s="18">
        <f>(354.0/B9*100)</f>
        <v/>
      </c>
      <c r="D9" s="19" t="n">
        <v>5321</v>
      </c>
      <c r="E9" s="18" t="n">
        <v>543.43492292</v>
      </c>
      <c r="F9" s="20" t="n">
        <v>5.53399566</v>
      </c>
      <c r="G9" s="18" t="n">
        <v>550.6315902699999</v>
      </c>
      <c r="H9" s="20" t="n">
        <v>6.84514858</v>
      </c>
      <c r="I9" s="18" t="n">
        <v>543.33194817</v>
      </c>
      <c r="J9" s="20" t="n">
        <v>8.640233970000001</v>
      </c>
      <c r="K9" s="18" t="n">
        <v>495.47180567</v>
      </c>
      <c r="L9" s="20" t="n">
        <v>18.09768138</v>
      </c>
      <c r="M9" s="18" t="s">
        <v>51</v>
      </c>
      <c r="N9" s="20" t="s">
        <v>51</v>
      </c>
      <c r="O9" s="18" t="s">
        <v>51</v>
      </c>
      <c r="P9" s="20" t="s">
        <v>51</v>
      </c>
      <c r="Q9" s="18" t="n">
        <v>538.19750917</v>
      </c>
      <c r="R9" s="20" t="n">
        <v>3.22319936</v>
      </c>
      <c r="S9" s="18" t="s">
        <v>51</v>
      </c>
      <c r="T9" s="20" t="s">
        <v>51</v>
      </c>
      <c r="U9" s="18" t="s">
        <v>51</v>
      </c>
      <c r="V9" s="20" t="s">
        <v>51</v>
      </c>
    </row>
    <row r="10" spans="1:22">
      <c r="A10" s="15" t="s">
        <v>55</v>
      </c>
      <c r="B10" s="17" t="n">
        <v>13082</v>
      </c>
      <c r="C10" s="18">
        <f>(312.0/B10*100)</f>
        <v/>
      </c>
      <c r="D10" s="19" t="n">
        <v>12770</v>
      </c>
      <c r="E10" s="18" t="n">
        <v>542.2779341</v>
      </c>
      <c r="F10" s="20" t="n">
        <v>5.42266903</v>
      </c>
      <c r="G10" s="18" t="n">
        <v>536.2073571</v>
      </c>
      <c r="H10" s="20" t="n">
        <v>6.19114144</v>
      </c>
      <c r="I10" s="18" t="n">
        <v>538.9753948</v>
      </c>
      <c r="J10" s="20" t="n">
        <v>7.27442087</v>
      </c>
      <c r="K10" s="18" t="n">
        <v>494.22640319</v>
      </c>
      <c r="L10" s="20" t="n">
        <v>15.01364987</v>
      </c>
      <c r="M10" s="18" t="s">
        <v>51</v>
      </c>
      <c r="N10" s="20" t="s">
        <v>51</v>
      </c>
      <c r="O10" s="18" t="s">
        <v>51</v>
      </c>
      <c r="P10" s="20" t="s">
        <v>51</v>
      </c>
      <c r="Q10" s="18" t="n">
        <v>533.23454121</v>
      </c>
      <c r="R10" s="20" t="n">
        <v>5.38046029</v>
      </c>
      <c r="S10" s="18" t="s">
        <v>51</v>
      </c>
      <c r="T10" s="20" t="s">
        <v>51</v>
      </c>
      <c r="U10" s="18" t="s">
        <v>51</v>
      </c>
      <c r="V10" s="20" t="s">
        <v>51</v>
      </c>
    </row>
    <row r="11" spans="1:22">
      <c r="A11" s="15" t="s">
        <v>56</v>
      </c>
      <c r="B11" s="17" t="n">
        <v>7053</v>
      </c>
      <c r="C11" s="18">
        <f>(283.0/B11*100)</f>
        <v/>
      </c>
      <c r="D11" s="19" t="n">
        <v>6770</v>
      </c>
      <c r="E11" s="18" t="n">
        <v>441.88197239</v>
      </c>
      <c r="F11" s="20" t="n">
        <v>5.52929493</v>
      </c>
      <c r="G11" s="18" t="n">
        <v>437.95718236</v>
      </c>
      <c r="H11" s="20" t="n">
        <v>5.61231771</v>
      </c>
      <c r="I11" s="18" t="n">
        <v>424.68972808</v>
      </c>
      <c r="J11" s="20" t="n">
        <v>7.53685546</v>
      </c>
      <c r="K11" s="18" t="n">
        <v>404.81398815</v>
      </c>
      <c r="L11" s="20" t="n">
        <v>8.70932108</v>
      </c>
      <c r="M11" s="18" t="s">
        <v>51</v>
      </c>
      <c r="N11" s="20" t="s">
        <v>51</v>
      </c>
      <c r="O11" s="18" t="s">
        <v>51</v>
      </c>
      <c r="P11" s="20" t="s">
        <v>51</v>
      </c>
      <c r="Q11" s="18" t="n">
        <v>430.88417785</v>
      </c>
      <c r="R11" s="20" t="n">
        <v>4.20899166</v>
      </c>
      <c r="S11" s="18" t="s">
        <v>51</v>
      </c>
      <c r="T11" s="20" t="s">
        <v>51</v>
      </c>
      <c r="U11" s="18" t="s">
        <v>51</v>
      </c>
      <c r="V11" s="20" t="s">
        <v>51</v>
      </c>
    </row>
    <row r="12" spans="1:22">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c r="U12" s="21" t="s">
        <v>53</v>
      </c>
      <c r="V12" s="22" t="s">
        <v>53</v>
      </c>
    </row>
    <row r="13" spans="1:22">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c r="U13" s="21" t="s">
        <v>53</v>
      </c>
      <c r="V13" s="22" t="s">
        <v>53</v>
      </c>
    </row>
    <row r="14" spans="1:22">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c r="U14" s="21" t="s">
        <v>53</v>
      </c>
      <c r="V14" s="22" t="s">
        <v>53</v>
      </c>
    </row>
    <row r="15" spans="1:22">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c r="U15" s="21" t="s">
        <v>53</v>
      </c>
      <c r="V15" s="22" t="s">
        <v>53</v>
      </c>
    </row>
    <row r="16" spans="1:22">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c r="U16" s="21" t="s">
        <v>53</v>
      </c>
      <c r="V16" s="22" t="s">
        <v>53</v>
      </c>
    </row>
    <row r="17" spans="1:22">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c r="U17" s="21" t="s">
        <v>53</v>
      </c>
      <c r="V17" s="22" t="s">
        <v>53</v>
      </c>
    </row>
    <row r="18" spans="1:22">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c r="U18" s="21" t="s">
        <v>53</v>
      </c>
      <c r="V18" s="22" t="s">
        <v>53</v>
      </c>
    </row>
    <row r="19" spans="1:22">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c r="U19" s="21" t="s">
        <v>53</v>
      </c>
      <c r="V19" s="22" t="s">
        <v>53</v>
      </c>
    </row>
    <row r="20" spans="1:22">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c r="U20" s="21" t="s">
        <v>53</v>
      </c>
      <c r="V20" s="22" t="s">
        <v>53</v>
      </c>
    </row>
    <row r="21" spans="1:22">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c r="U21" s="21" t="s">
        <v>53</v>
      </c>
      <c r="V21" s="22" t="s">
        <v>53</v>
      </c>
    </row>
    <row r="22" spans="1:22">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c r="U22" s="21" t="s">
        <v>53</v>
      </c>
      <c r="V22" s="22" t="s">
        <v>53</v>
      </c>
    </row>
    <row r="23" spans="1:22">
      <c r="A23" s="15" t="s">
        <v>68</v>
      </c>
      <c r="B23" s="17" t="n">
        <v>11583</v>
      </c>
      <c r="C23" s="18">
        <f>(682.0/B23*100)</f>
        <v/>
      </c>
      <c r="D23" s="19" t="n">
        <v>10901</v>
      </c>
      <c r="E23" s="18" t="n">
        <v>486.24362438</v>
      </c>
      <c r="F23" s="20" t="n">
        <v>4.8222108</v>
      </c>
      <c r="G23" s="18" t="n">
        <v>489.66435768</v>
      </c>
      <c r="H23" s="20" t="n">
        <v>5.97508252</v>
      </c>
      <c r="I23" s="18" t="n">
        <v>494.44750275</v>
      </c>
      <c r="J23" s="20" t="n">
        <v>8.58198436</v>
      </c>
      <c r="K23" s="18" t="n">
        <v>455.47583086</v>
      </c>
      <c r="L23" s="20" t="n">
        <v>9.0194645</v>
      </c>
      <c r="M23" s="18" t="s">
        <v>51</v>
      </c>
      <c r="N23" s="20" t="s">
        <v>51</v>
      </c>
      <c r="O23" s="18" t="s">
        <v>51</v>
      </c>
      <c r="P23" s="20" t="s">
        <v>51</v>
      </c>
      <c r="Q23" s="18" t="n">
        <v>483.09025718</v>
      </c>
      <c r="R23" s="20" t="n">
        <v>3.05540618</v>
      </c>
      <c r="S23" s="18" t="s">
        <v>51</v>
      </c>
      <c r="T23" s="20" t="s">
        <v>51</v>
      </c>
      <c r="U23" s="18" t="s">
        <v>51</v>
      </c>
      <c r="V23" s="20" t="s">
        <v>51</v>
      </c>
    </row>
    <row r="24" spans="1:22">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c r="U24" s="21" t="s">
        <v>53</v>
      </c>
      <c r="V24" s="22" t="s">
        <v>53</v>
      </c>
    </row>
    <row r="25" spans="1:22">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c r="U25" s="21" t="s">
        <v>53</v>
      </c>
      <c r="V25" s="22" t="s">
        <v>53</v>
      </c>
    </row>
    <row r="26" spans="1:22">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c r="U26" s="21" t="s">
        <v>53</v>
      </c>
      <c r="V26" s="22" t="s">
        <v>53</v>
      </c>
    </row>
    <row r="27" spans="1:22">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c r="U27" s="21" t="s">
        <v>53</v>
      </c>
      <c r="V27" s="22" t="s">
        <v>53</v>
      </c>
    </row>
    <row r="28" spans="1:22">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c r="U28" s="21" t="s">
        <v>53</v>
      </c>
      <c r="V28" s="22" t="s">
        <v>53</v>
      </c>
    </row>
    <row r="29" spans="1:22">
      <c r="A29" s="15" t="s">
        <v>74</v>
      </c>
      <c r="B29" s="17" t="n">
        <v>5385</v>
      </c>
      <c r="C29" s="18">
        <f>(56.0/B29*100)</f>
        <v/>
      </c>
      <c r="D29" s="19" t="n">
        <v>5329</v>
      </c>
      <c r="E29" s="18" t="n">
        <v>514.17578904</v>
      </c>
      <c r="F29" s="20" t="n">
        <v>5.89299006</v>
      </c>
      <c r="G29" s="18" t="n">
        <v>536.22337557</v>
      </c>
      <c r="H29" s="20" t="n">
        <v>6.5225455</v>
      </c>
      <c r="I29" s="18" t="n">
        <v>530.09172318</v>
      </c>
      <c r="J29" s="20" t="n">
        <v>7.05439526</v>
      </c>
      <c r="K29" s="18" t="n">
        <v>456.72441353</v>
      </c>
      <c r="L29" s="20" t="n">
        <v>17.64246397</v>
      </c>
      <c r="M29" s="18" t="s">
        <v>51</v>
      </c>
      <c r="N29" s="20" t="s">
        <v>51</v>
      </c>
      <c r="O29" s="18" t="s">
        <v>51</v>
      </c>
      <c r="P29" s="20" t="s">
        <v>51</v>
      </c>
      <c r="Q29" s="18" t="n">
        <v>506.61722817</v>
      </c>
      <c r="R29" s="20" t="n">
        <v>3.77780862</v>
      </c>
      <c r="S29" s="18" t="s">
        <v>51</v>
      </c>
      <c r="T29" s="20" t="s">
        <v>51</v>
      </c>
      <c r="U29" s="18" t="s">
        <v>51</v>
      </c>
      <c r="V29" s="20" t="s">
        <v>51</v>
      </c>
    </row>
    <row r="30" spans="1:22">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c r="U30" s="21" t="s">
        <v>53</v>
      </c>
      <c r="V30" s="22" t="s">
        <v>53</v>
      </c>
    </row>
    <row r="31" spans="1:22">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c r="U31" s="21" t="s">
        <v>53</v>
      </c>
      <c r="V31" s="22" t="s">
        <v>53</v>
      </c>
    </row>
    <row r="32" spans="1:22">
      <c r="A32" s="15" t="s">
        <v>77</v>
      </c>
      <c r="B32" s="17" t="n">
        <v>4478</v>
      </c>
      <c r="C32" s="18">
        <f>(76.0/B32*100)</f>
        <v/>
      </c>
      <c r="D32" s="19" t="n">
        <v>4402</v>
      </c>
      <c r="E32" s="18" t="n">
        <v>488.79517139</v>
      </c>
      <c r="F32" s="20" t="n">
        <v>5.25276251</v>
      </c>
      <c r="G32" s="18" t="n">
        <v>495.27002101</v>
      </c>
      <c r="H32" s="20" t="n">
        <v>5.41489421</v>
      </c>
      <c r="I32" s="18" t="n">
        <v>480.60902234</v>
      </c>
      <c r="J32" s="20" t="n">
        <v>6.62663895</v>
      </c>
      <c r="K32" s="18" t="n">
        <v>467.71739165</v>
      </c>
      <c r="L32" s="20" t="n">
        <v>8.80782114</v>
      </c>
      <c r="M32" s="18" t="s">
        <v>51</v>
      </c>
      <c r="N32" s="20" t="s">
        <v>51</v>
      </c>
      <c r="O32" s="18" t="s">
        <v>51</v>
      </c>
      <c r="P32" s="20" t="s">
        <v>51</v>
      </c>
      <c r="Q32" s="18" t="n">
        <v>484.97965853</v>
      </c>
      <c r="R32" s="20" t="n">
        <v>3.34566109</v>
      </c>
      <c r="S32" s="18" t="s">
        <v>51</v>
      </c>
      <c r="T32" s="20" t="s">
        <v>51</v>
      </c>
      <c r="U32" s="18" t="s">
        <v>51</v>
      </c>
      <c r="V32" s="20" t="s">
        <v>51</v>
      </c>
    </row>
    <row r="33" spans="1:22">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c r="U33" s="21" t="s">
        <v>53</v>
      </c>
      <c r="V33" s="22" t="s">
        <v>53</v>
      </c>
    </row>
    <row r="34" spans="1:22">
      <c r="A34" s="15" t="s">
        <v>79</v>
      </c>
      <c r="B34" s="17" t="n">
        <v>6350</v>
      </c>
      <c r="C34" s="18">
        <f>(304.0/B34*100)</f>
        <v/>
      </c>
      <c r="D34" s="19" t="n">
        <v>6046</v>
      </c>
      <c r="E34" s="18" t="n">
        <v>455.58861772</v>
      </c>
      <c r="F34" s="20" t="n">
        <v>6.05131122</v>
      </c>
      <c r="G34" s="18" t="n">
        <v>453.33537832</v>
      </c>
      <c r="H34" s="20" t="n">
        <v>7.68090767</v>
      </c>
      <c r="I34" s="18" t="n">
        <v>441.42742905</v>
      </c>
      <c r="J34" s="20" t="n">
        <v>8.33488829</v>
      </c>
      <c r="K34" s="18" t="n">
        <v>385.31923332</v>
      </c>
      <c r="L34" s="20" t="n">
        <v>10.4650903</v>
      </c>
      <c r="M34" s="18" t="s">
        <v>51</v>
      </c>
      <c r="N34" s="20" t="s">
        <v>51</v>
      </c>
      <c r="O34" s="18" t="s">
        <v>51</v>
      </c>
      <c r="P34" s="20" t="s">
        <v>51</v>
      </c>
      <c r="Q34" s="18" t="n">
        <v>444.89658638</v>
      </c>
      <c r="R34" s="20" t="n">
        <v>5.15751796</v>
      </c>
      <c r="S34" s="18" t="s">
        <v>51</v>
      </c>
      <c r="T34" s="20" t="s">
        <v>51</v>
      </c>
      <c r="U34" s="18" t="s">
        <v>51</v>
      </c>
      <c r="V34" s="20" t="s">
        <v>51</v>
      </c>
    </row>
    <row r="35" spans="1:22">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c r="U35" s="21" t="s">
        <v>53</v>
      </c>
      <c r="V35" s="22" t="s">
        <v>53</v>
      </c>
    </row>
    <row r="36" spans="1:22">
      <c r="A36" s="15" t="s">
        <v>81</v>
      </c>
      <c r="B36" s="17" t="n">
        <v>6736</v>
      </c>
      <c r="C36" s="18">
        <f>(202.0/B36*100)</f>
        <v/>
      </c>
      <c r="D36" s="19" t="n">
        <v>6534</v>
      </c>
      <c r="E36" s="18" t="n">
        <v>474.11931257</v>
      </c>
      <c r="F36" s="20" t="n">
        <v>5.27070927</v>
      </c>
      <c r="G36" s="18" t="n">
        <v>476.83419129</v>
      </c>
      <c r="H36" s="20" t="n">
        <v>5.65939804</v>
      </c>
      <c r="I36" s="18" t="n">
        <v>456.69164132</v>
      </c>
      <c r="J36" s="20" t="n">
        <v>5.95167013</v>
      </c>
      <c r="K36" s="18" t="n">
        <v>425.86912649</v>
      </c>
      <c r="L36" s="20" t="n">
        <v>9.501825090000001</v>
      </c>
      <c r="M36" s="18" t="s">
        <v>51</v>
      </c>
      <c r="N36" s="20" t="s">
        <v>51</v>
      </c>
      <c r="O36" s="18" t="s">
        <v>51</v>
      </c>
      <c r="P36" s="20" t="s">
        <v>51</v>
      </c>
      <c r="Q36" s="18" t="n">
        <v>469.02660476</v>
      </c>
      <c r="R36" s="20" t="n">
        <v>3.39619127</v>
      </c>
      <c r="S36" s="18" t="s">
        <v>51</v>
      </c>
      <c r="T36" s="20" t="s">
        <v>51</v>
      </c>
      <c r="U36" s="18" t="s">
        <v>51</v>
      </c>
      <c r="V36" s="20" t="s">
        <v>51</v>
      </c>
    </row>
    <row r="37" spans="1:22">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c r="U37" s="21" t="s">
        <v>53</v>
      </c>
      <c r="V37" s="22" t="s">
        <v>53</v>
      </c>
    </row>
    <row r="38" spans="1:22">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c r="U38" s="21" t="s">
        <v>53</v>
      </c>
      <c r="V38" s="22" t="s">
        <v>53</v>
      </c>
    </row>
    <row r="39" spans="1:22">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c r="U39" s="21" t="s">
        <v>53</v>
      </c>
      <c r="V39" s="22" t="s">
        <v>53</v>
      </c>
    </row>
    <row r="40" spans="1:22">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c r="U40" s="21" t="s">
        <v>53</v>
      </c>
      <c r="V40" s="22" t="s">
        <v>53</v>
      </c>
    </row>
    <row r="41" spans="1:22">
      <c r="A41" s="15" t="s">
        <v>86</v>
      </c>
      <c r="B41" s="17" t="n">
        <v>5712</v>
      </c>
      <c r="C41" s="18">
        <f>(172.0/B41*100)</f>
        <v/>
      </c>
      <c r="D41" s="19" t="n">
        <v>5540</v>
      </c>
      <c r="E41" s="18" t="n">
        <v>502.93242967</v>
      </c>
      <c r="F41" s="20" t="n">
        <v>4.41521054</v>
      </c>
      <c r="G41" s="18" t="n">
        <v>507.96535733</v>
      </c>
      <c r="H41" s="20" t="n">
        <v>6.22079816</v>
      </c>
      <c r="I41" s="18" t="n">
        <v>481.82747146</v>
      </c>
      <c r="J41" s="20" t="n">
        <v>9.74133752</v>
      </c>
      <c r="K41" s="18" t="n">
        <v>420.03837095</v>
      </c>
      <c r="L41" s="20" t="n">
        <v>9.631784830000001</v>
      </c>
      <c r="M41" s="18" t="s">
        <v>51</v>
      </c>
      <c r="N41" s="20" t="s">
        <v>51</v>
      </c>
      <c r="O41" s="18" t="s">
        <v>51</v>
      </c>
      <c r="P41" s="20" t="s">
        <v>51</v>
      </c>
      <c r="Q41" s="18" t="n">
        <v>486.03953662</v>
      </c>
      <c r="R41" s="20" t="n">
        <v>4.18264441</v>
      </c>
      <c r="S41" s="18" t="s">
        <v>51</v>
      </c>
      <c r="T41" s="20" t="s">
        <v>51</v>
      </c>
      <c r="U41" s="18" t="s">
        <v>51</v>
      </c>
      <c r="V41" s="20" t="s">
        <v>51</v>
      </c>
    </row>
    <row r="42" spans="1:22">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c r="U44" s="21" t="s">
        <v>53</v>
      </c>
      <c r="V44" s="22" t="s">
        <v>53</v>
      </c>
    </row>
    <row r="45" spans="1:22">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c r="U45" s="21" t="s">
        <v>53</v>
      </c>
      <c r="V45" s="22" t="s">
        <v>53</v>
      </c>
    </row>
    <row r="46" spans="1:22">
      <c r="A46" s="15" t="s">
        <v>91</v>
      </c>
      <c r="B46" s="17" t="n">
        <v>23141</v>
      </c>
      <c r="C46" s="18">
        <f>(3959.0/B46*100)</f>
        <v/>
      </c>
      <c r="D46" s="19" t="n">
        <v>19182</v>
      </c>
      <c r="E46" s="18" t="n">
        <v>376.1796623</v>
      </c>
      <c r="F46" s="20" t="n">
        <v>6.46060245</v>
      </c>
      <c r="G46" s="18" t="n">
        <v>388.99958307</v>
      </c>
      <c r="H46" s="20" t="n">
        <v>7.6754675</v>
      </c>
      <c r="I46" s="18" t="n">
        <v>384.10114132</v>
      </c>
      <c r="J46" s="20" t="n">
        <v>7.23676136</v>
      </c>
      <c r="K46" s="18" t="n">
        <v>330.82995645</v>
      </c>
      <c r="L46" s="20" t="n">
        <v>8.32148945</v>
      </c>
      <c r="M46" s="18" t="s">
        <v>51</v>
      </c>
      <c r="N46" s="20" t="s">
        <v>51</v>
      </c>
      <c r="O46" s="18" t="s">
        <v>51</v>
      </c>
      <c r="P46" s="20" t="s">
        <v>51</v>
      </c>
      <c r="Q46" s="18" t="n">
        <v>393.93296468</v>
      </c>
      <c r="R46" s="20" t="n">
        <v>4.26740416</v>
      </c>
      <c r="S46" s="18" t="s">
        <v>51</v>
      </c>
      <c r="T46" s="20" t="s">
        <v>51</v>
      </c>
      <c r="U46" s="18" t="s">
        <v>51</v>
      </c>
      <c r="V46" s="20" t="s">
        <v>51</v>
      </c>
    </row>
    <row r="47" spans="1:22">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c r="U47" s="21" t="s">
        <v>53</v>
      </c>
      <c r="V47" s="22" t="s">
        <v>53</v>
      </c>
    </row>
    <row r="48" spans="1:22">
      <c r="A48" s="15" t="s">
        <v>93</v>
      </c>
      <c r="B48" s="17" t="n">
        <v>9841</v>
      </c>
      <c r="C48" s="18">
        <f>(102.0/B48*100)</f>
        <v/>
      </c>
      <c r="D48" s="19" t="n">
        <v>9739</v>
      </c>
      <c r="E48" s="18" t="n">
        <v>564.01901742</v>
      </c>
      <c r="F48" s="20" t="n">
        <v>6.1624215</v>
      </c>
      <c r="G48" s="18" t="n">
        <v>577.0481563</v>
      </c>
      <c r="H48" s="20" t="n">
        <v>8.955774379999999</v>
      </c>
      <c r="I48" s="18" t="n">
        <v>569.57180153</v>
      </c>
      <c r="J48" s="20" t="n">
        <v>9.742601459999999</v>
      </c>
      <c r="K48" s="18" t="n">
        <v>553.82704524</v>
      </c>
      <c r="L48" s="20" t="n">
        <v>14.59997044</v>
      </c>
      <c r="M48" s="18" t="s">
        <v>51</v>
      </c>
      <c r="N48" s="20" t="s">
        <v>51</v>
      </c>
      <c r="O48" s="18" t="s">
        <v>51</v>
      </c>
      <c r="P48" s="20" t="s">
        <v>51</v>
      </c>
      <c r="Q48" s="18" t="n">
        <v>565.8075957999999</v>
      </c>
      <c r="R48" s="20" t="n">
        <v>6.33874608</v>
      </c>
      <c r="S48" s="18" t="s">
        <v>51</v>
      </c>
      <c r="T48" s="20" t="s">
        <v>51</v>
      </c>
      <c r="U48" s="18" t="s">
        <v>51</v>
      </c>
      <c r="V48" s="20" t="s">
        <v>51</v>
      </c>
    </row>
    <row r="49" spans="1:22">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c r="U49" s="21" t="s">
        <v>53</v>
      </c>
      <c r="V49" s="22" t="s">
        <v>53</v>
      </c>
    </row>
    <row r="50" spans="1:22">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c r="U50" s="21" t="s">
        <v>53</v>
      </c>
      <c r="V50" s="22" t="s">
        <v>53</v>
      </c>
    </row>
    <row r="51" spans="1:22">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c r="U51" s="21" t="s">
        <v>53</v>
      </c>
      <c r="V51" s="22" t="s">
        <v>53</v>
      </c>
    </row>
    <row r="52" spans="1:22">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c r="U52" s="21" t="s">
        <v>53</v>
      </c>
      <c r="V52" s="22" t="s">
        <v>53</v>
      </c>
    </row>
    <row r="53" spans="1:22">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c r="U53" s="21" t="s">
        <v>53</v>
      </c>
      <c r="V53" s="22" t="s">
        <v>53</v>
      </c>
    </row>
    <row r="54" spans="1:22">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c r="U54" s="21" t="s">
        <v>53</v>
      </c>
      <c r="V54" s="22" t="s">
        <v>53</v>
      </c>
    </row>
    <row r="55" spans="1:22">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c r="U55" s="21" t="s">
        <v>53</v>
      </c>
      <c r="V55" s="22" t="s">
        <v>53</v>
      </c>
    </row>
    <row r="56" spans="1:22">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c r="U56" s="21" t="s">
        <v>53</v>
      </c>
      <c r="V56" s="22" t="s">
        <v>53</v>
      </c>
    </row>
    <row r="57" spans="1:22">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c r="U57" s="21" t="s">
        <v>53</v>
      </c>
      <c r="V57" s="22" t="s">
        <v>53</v>
      </c>
    </row>
    <row r="58" spans="1:22">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c r="U58" s="21" t="s">
        <v>53</v>
      </c>
      <c r="V58" s="22" t="s">
        <v>53</v>
      </c>
    </row>
    <row r="59" spans="1:22">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c r="U59" s="21" t="s">
        <v>53</v>
      </c>
      <c r="V59" s="22" t="s">
        <v>53</v>
      </c>
    </row>
    <row r="60" spans="1:22">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c r="U60" s="21" t="s">
        <v>53</v>
      </c>
      <c r="V60" s="22" t="s">
        <v>53</v>
      </c>
    </row>
    <row r="61" spans="1:22">
      <c r="A61" s="15" t="s">
        <v>106</v>
      </c>
      <c r="B61" s="17" t="n">
        <v>6525</v>
      </c>
      <c r="C61" s="18">
        <f>(150.0/B61*100)</f>
        <v/>
      </c>
      <c r="D61" s="19" t="n">
        <v>6375</v>
      </c>
      <c r="E61" s="18" t="n">
        <v>450.45801206</v>
      </c>
      <c r="F61" s="20" t="n">
        <v>5.79504368</v>
      </c>
      <c r="G61" s="18" t="n">
        <v>461.28361563</v>
      </c>
      <c r="H61" s="20" t="n">
        <v>5.09368943</v>
      </c>
      <c r="I61" s="18" t="n">
        <v>453.31414875</v>
      </c>
      <c r="J61" s="20" t="n">
        <v>6.24447791</v>
      </c>
      <c r="K61" s="18" t="n">
        <v>438.73794935</v>
      </c>
      <c r="L61" s="20" t="n">
        <v>7.68036423</v>
      </c>
      <c r="M61" s="18" t="s">
        <v>51</v>
      </c>
      <c r="N61" s="20" t="s">
        <v>51</v>
      </c>
      <c r="O61" s="18" t="s">
        <v>51</v>
      </c>
      <c r="P61" s="20" t="s">
        <v>51</v>
      </c>
      <c r="Q61" s="18" t="n">
        <v>448.76051755</v>
      </c>
      <c r="R61" s="20" t="n">
        <v>3.62006809</v>
      </c>
      <c r="S61" s="18" t="s">
        <v>51</v>
      </c>
      <c r="T61" s="20" t="s">
        <v>51</v>
      </c>
      <c r="U61" s="18" t="s">
        <v>51</v>
      </c>
      <c r="V61" s="20" t="s">
        <v>51</v>
      </c>
    </row>
    <row r="62" spans="1:22">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c r="U62" s="21" t="s">
        <v>53</v>
      </c>
      <c r="V62" s="22" t="s">
        <v>53</v>
      </c>
    </row>
    <row r="63" spans="1:22">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c r="U63" s="21" t="s">
        <v>53</v>
      </c>
      <c r="V63" s="22" t="s">
        <v>53</v>
      </c>
    </row>
    <row r="64" spans="1:22">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c r="U64" s="21" t="s">
        <v>53</v>
      </c>
      <c r="V64" s="22" t="s">
        <v>53</v>
      </c>
    </row>
    <row r="65" spans="1:22">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c r="U65" s="21" t="s">
        <v>53</v>
      </c>
      <c r="V65" s="22" t="s">
        <v>53</v>
      </c>
    </row>
    <row r="66" spans="1:22">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c r="U66" s="21" t="s">
        <v>53</v>
      </c>
      <c r="V66" s="22" t="s">
        <v>53</v>
      </c>
    </row>
    <row r="67" spans="1:22">
      <c r="A67" s="15" t="s">
        <v>112</v>
      </c>
      <c r="B67" s="17" t="n">
        <v>6971</v>
      </c>
      <c r="C67" s="18">
        <f>(775.0/B67*100)</f>
        <v/>
      </c>
      <c r="D67" s="19" t="n">
        <v>6196</v>
      </c>
      <c r="E67" s="18" t="n">
        <v>392.29281826</v>
      </c>
      <c r="F67" s="20" t="n">
        <v>6.19390754</v>
      </c>
      <c r="G67" s="18" t="n">
        <v>405.86259184</v>
      </c>
      <c r="H67" s="20" t="n">
        <v>7.85220837</v>
      </c>
      <c r="I67" s="18" t="n">
        <v>407.31076442</v>
      </c>
      <c r="J67" s="20" t="n">
        <v>7.95303549</v>
      </c>
      <c r="K67" s="18" t="n">
        <v>377.54848607</v>
      </c>
      <c r="L67" s="20" t="n">
        <v>10.80635252</v>
      </c>
      <c r="M67" s="18" t="s">
        <v>51</v>
      </c>
      <c r="N67" s="20" t="s">
        <v>51</v>
      </c>
      <c r="O67" s="18" t="s">
        <v>51</v>
      </c>
      <c r="P67" s="20" t="s">
        <v>51</v>
      </c>
      <c r="Q67" s="18" t="n">
        <v>402.64302539</v>
      </c>
      <c r="R67" s="20" t="n">
        <v>3.7623804</v>
      </c>
      <c r="S67" s="18" t="s">
        <v>51</v>
      </c>
      <c r="T67" s="20" t="s">
        <v>51</v>
      </c>
      <c r="U67" s="18" t="s">
        <v>51</v>
      </c>
      <c r="V67" s="20" t="s">
        <v>51</v>
      </c>
    </row>
    <row r="68" spans="1:22">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c r="U68" s="21" t="s">
        <v>53</v>
      </c>
      <c r="V68" s="22" t="s">
        <v>53</v>
      </c>
    </row>
    <row r="69" spans="1:22">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c r="U69" s="21" t="s">
        <v>53</v>
      </c>
      <c r="V69" s="22" t="s">
        <v>53</v>
      </c>
    </row>
    <row r="70" spans="1:22">
      <c r="A70" s="15" t="s">
        <v>115</v>
      </c>
      <c r="B70" s="17" t="n">
        <v>6036</v>
      </c>
      <c r="C70" s="18">
        <f>(416.0/B70*100)</f>
        <v/>
      </c>
      <c r="D70" s="19" t="n">
        <v>5620</v>
      </c>
      <c r="E70" s="18" t="n">
        <v>499.2101215</v>
      </c>
      <c r="F70" s="20" t="n">
        <v>5.92621763</v>
      </c>
      <c r="G70" s="18" t="n">
        <v>514.05289797</v>
      </c>
      <c r="H70" s="20" t="n">
        <v>6.42013985</v>
      </c>
      <c r="I70" s="18" t="n">
        <v>506.82046914</v>
      </c>
      <c r="J70" s="20" t="n">
        <v>6.84900082</v>
      </c>
      <c r="K70" s="18" t="n">
        <v>498.0197669</v>
      </c>
      <c r="L70" s="20" t="n">
        <v>10.52561989</v>
      </c>
      <c r="M70" s="18" t="s">
        <v>51</v>
      </c>
      <c r="N70" s="20" t="s">
        <v>51</v>
      </c>
      <c r="O70" s="18" t="s">
        <v>51</v>
      </c>
      <c r="P70" s="20" t="s">
        <v>51</v>
      </c>
      <c r="Q70" s="18" t="n">
        <v>512.06025064</v>
      </c>
      <c r="R70" s="20" t="n">
        <v>3.62220888</v>
      </c>
      <c r="S70" s="18" t="s">
        <v>51</v>
      </c>
      <c r="T70" s="20" t="s">
        <v>51</v>
      </c>
      <c r="U70" s="18" t="s">
        <v>51</v>
      </c>
      <c r="V70" s="20" t="s">
        <v>51</v>
      </c>
    </row>
    <row r="71" spans="1:22">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c r="U71" s="21" t="s">
        <v>53</v>
      </c>
      <c r="V71" s="22" t="s">
        <v>53</v>
      </c>
    </row>
    <row r="72" spans="1:22">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c r="U72" s="21" t="s">
        <v>53</v>
      </c>
      <c r="V72" s="22" t="s">
        <v>53</v>
      </c>
    </row>
    <row r="73" spans="1:22">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c r="U73" s="21" t="s">
        <v>53</v>
      </c>
      <c r="V73" s="22" t="s">
        <v>53</v>
      </c>
    </row>
    <row r="74" spans="1:22">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c r="U74" s="21" t="s">
        <v>53</v>
      </c>
      <c r="V74" s="22" t="s">
        <v>53</v>
      </c>
    </row>
    <row r="75" spans="1:22">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c r="U75" s="21" t="s">
        <v>53</v>
      </c>
      <c r="V75" s="22" t="s">
        <v>53</v>
      </c>
    </row>
    <row r="76" spans="1:22">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c r="U76" s="21" t="s">
        <v>53</v>
      </c>
      <c r="V76" s="22" t="s">
        <v>53</v>
      </c>
    </row>
    <row r="77" spans="1:22">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c r="U77" s="21" t="s">
        <v>53</v>
      </c>
      <c r="V77" s="22" t="s">
        <v>53</v>
      </c>
    </row>
    <row r="78" spans="1:22">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c r="U78" s="21" t="s">
        <v>53</v>
      </c>
      <c r="V78" s="22" t="s">
        <v>53</v>
      </c>
    </row>
    <row customHeight="1" ht="25" r="79" spans="1:22">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c r="U79" s="21" t="s">
        <v>53</v>
      </c>
      <c r="V79" s="22" t="s">
        <v>53</v>
      </c>
    </row>
    <row r="80" spans="1:22">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c r="U80" s="21" t="s">
        <v>53</v>
      </c>
      <c r="V80" s="22" t="s">
        <v>53</v>
      </c>
    </row>
    <row r="81" spans="1:22">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c r="U81" s="21" t="s">
        <v>53</v>
      </c>
      <c r="V81" s="22" t="s">
        <v>53</v>
      </c>
    </row>
    <row r="82" spans="1:22">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c r="U82" s="24" t="s">
        <v>127</v>
      </c>
      <c r="V82" s="24" t="s">
        <v>127</v>
      </c>
    </row>
    <row r="83" spans="1:22">
      <c r="A83" s="3" t="s">
        <v>128</v>
      </c>
    </row>
    <row r="84" spans="1:22">
      <c r="A84" s="25" t="s">
        <v>129</v>
      </c>
    </row>
    <row r="85" spans="1:22">
      <c r="A85" s="25" t="s">
        <v>130</v>
      </c>
    </row>
    <row customHeight="1" ht="30" r="86" spans="1:22">
      <c r="A86" s="25" t="s">
        <v>131</v>
      </c>
    </row>
    <row customHeight="1" ht="30" r="87" spans="1:22">
      <c r="A87" s="25" t="s">
        <v>127</v>
      </c>
    </row>
    <row customHeight="1" ht="30" r="88" spans="1:22">
      <c r="A88" s="25" t="s">
        <v>132</v>
      </c>
    </row>
    <row customHeight="1" ht="30" r="89" spans="1:22">
      <c r="A89" s="25" t="s">
        <v>133</v>
      </c>
    </row>
    <row customHeight="1" ht="30" r="90" spans="1:22">
      <c r="A90" s="25" t="s">
        <v>134</v>
      </c>
    </row>
    <row customHeight="1" ht="30" r="91" spans="1:22">
      <c r="A91" s="25" t="s">
        <v>135</v>
      </c>
    </row>
    <row customHeight="1" ht="30" r="92" spans="1:22">
      <c r="A92" s="25" t="s">
        <v>136</v>
      </c>
    </row>
    <row customHeight="1" ht="30" r="93" spans="1:22">
      <c r="A93" s="25" t="s">
        <v>137</v>
      </c>
    </row>
    <row customHeight="1" ht="30" r="94" spans="1:22">
      <c r="A94" s="25" t="s">
        <v>138</v>
      </c>
    </row>
    <row customHeight="1" ht="30" r="95" spans="1:22">
      <c r="A95" s="25" t="s">
        <v>139</v>
      </c>
    </row>
    <row customHeight="1" ht="30" r="96" spans="1:22">
      <c r="A96" s="25" t="s">
        <v>140</v>
      </c>
    </row>
    <row customHeight="1" ht="30" r="97" spans="1:22">
      <c r="A97" s="25" t="s">
        <v>141</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X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33</v>
      </c>
    </row>
    <row r="2" spans="1:24">
      <c r="A2" s="5" t="s">
        <v>150</v>
      </c>
    </row>
    <row customHeight="1" ht="30" r="4" spans="1:24">
      <c r="A4" s="6" t="n"/>
      <c r="B4" s="7" t="s">
        <v>35</v>
      </c>
      <c r="C4" s="7" t="s">
        <v>36</v>
      </c>
      <c r="D4" s="8" t="s">
        <v>35</v>
      </c>
      <c r="E4" s="9" t="s">
        <v>151</v>
      </c>
      <c r="F4" s="10" t="n"/>
      <c r="G4" s="9" t="s">
        <v>152</v>
      </c>
      <c r="H4" s="10" t="n"/>
      <c r="I4" s="9" t="s">
        <v>153</v>
      </c>
      <c r="J4" s="10" t="n"/>
      <c r="K4" s="9" t="s">
        <v>154</v>
      </c>
      <c r="L4" s="10" t="n"/>
      <c r="M4" s="9" t="s">
        <v>155</v>
      </c>
      <c r="N4" s="10" t="n"/>
      <c r="O4" s="9" t="s">
        <v>39</v>
      </c>
      <c r="P4" s="10" t="n"/>
      <c r="Q4" s="9" t="s">
        <v>40</v>
      </c>
      <c r="R4" s="10" t="n"/>
      <c r="S4" s="9" t="s">
        <v>41</v>
      </c>
      <c r="T4" s="10" t="n"/>
      <c r="U4" s="9" t="s">
        <v>42</v>
      </c>
      <c r="V4" s="10" t="n"/>
      <c r="W4" s="9" t="s">
        <v>43</v>
      </c>
      <c r="X4" s="10" t="n"/>
    </row>
    <row r="5" spans="1:24">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c r="S5" s="12" t="s">
        <v>47</v>
      </c>
      <c r="T5" s="11" t="s">
        <v>48</v>
      </c>
      <c r="U5" s="12" t="s">
        <v>47</v>
      </c>
      <c r="V5" s="11" t="s">
        <v>48</v>
      </c>
      <c r="W5" s="12" t="s">
        <v>47</v>
      </c>
      <c r="X5" s="11" t="s">
        <v>48</v>
      </c>
    </row>
    <row r="6" spans="1:24">
      <c r="A6" s="13" t="s">
        <v>49</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50</v>
      </c>
      <c r="B7" s="17" t="n">
        <v>14530</v>
      </c>
      <c r="C7" s="18">
        <f>(3446.0/B7*100)</f>
        <v/>
      </c>
      <c r="D7" s="19" t="n">
        <v>11084</v>
      </c>
      <c r="E7" s="18" t="n">
        <v>421.66436091</v>
      </c>
      <c r="F7" s="20" t="n">
        <v>7.43954058</v>
      </c>
      <c r="G7" s="18" t="n">
        <v>490.05192187</v>
      </c>
      <c r="H7" s="20" t="n">
        <v>3.97311777</v>
      </c>
      <c r="I7" s="18" t="n">
        <v>383.00328965</v>
      </c>
      <c r="J7" s="20" t="n">
        <v>11.21921665</v>
      </c>
      <c r="K7" s="18" t="n">
        <v>513.67291559</v>
      </c>
      <c r="L7" s="20" t="n">
        <v>2.05950913</v>
      </c>
      <c r="M7" s="18" t="n">
        <v>519.77955853</v>
      </c>
      <c r="N7" s="20" t="n">
        <v>4.14240055</v>
      </c>
      <c r="O7" s="18" t="s">
        <v>51</v>
      </c>
      <c r="P7" s="20" t="s">
        <v>51</v>
      </c>
      <c r="Q7" s="18" t="s">
        <v>51</v>
      </c>
      <c r="R7" s="20" t="s">
        <v>51</v>
      </c>
      <c r="S7" s="18" t="s">
        <v>51</v>
      </c>
      <c r="T7" s="20" t="s">
        <v>51</v>
      </c>
      <c r="U7" s="18" t="s">
        <v>51</v>
      </c>
      <c r="V7" s="20" t="s">
        <v>51</v>
      </c>
      <c r="W7" s="18" t="s">
        <v>51</v>
      </c>
      <c r="X7" s="20" t="s">
        <v>51</v>
      </c>
    </row>
    <row r="8" spans="1:24">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c r="S8" s="21" t="s">
        <v>53</v>
      </c>
      <c r="T8" s="22" t="s">
        <v>53</v>
      </c>
      <c r="U8" s="21" t="s">
        <v>53</v>
      </c>
      <c r="V8" s="22" t="s">
        <v>53</v>
      </c>
      <c r="W8" s="21" t="s">
        <v>53</v>
      </c>
      <c r="X8" s="22" t="s">
        <v>53</v>
      </c>
    </row>
    <row r="9" spans="1:24">
      <c r="A9" s="15" t="s">
        <v>54</v>
      </c>
      <c r="B9" s="17" t="n">
        <v>5675</v>
      </c>
      <c r="C9" s="18">
        <f>(350.0/B9*100)</f>
        <v/>
      </c>
      <c r="D9" s="19" t="n">
        <v>5325</v>
      </c>
      <c r="E9" s="18" t="n">
        <v>485.98161799</v>
      </c>
      <c r="F9" s="20" t="n">
        <v>17.44238218</v>
      </c>
      <c r="G9" s="18" t="n">
        <v>526.8164989000001</v>
      </c>
      <c r="H9" s="20" t="n">
        <v>9.93503265</v>
      </c>
      <c r="I9" s="18" t="n">
        <v>525.8747985700001</v>
      </c>
      <c r="J9" s="20" t="n">
        <v>13.66508077</v>
      </c>
      <c r="K9" s="18" t="n">
        <v>555.25126899</v>
      </c>
      <c r="L9" s="20" t="n">
        <v>4.46536112</v>
      </c>
      <c r="M9" s="18" t="n">
        <v>534.68502595</v>
      </c>
      <c r="N9" s="20" t="n">
        <v>8.54814966</v>
      </c>
      <c r="O9" s="18" t="s">
        <v>51</v>
      </c>
      <c r="P9" s="20" t="s">
        <v>51</v>
      </c>
      <c r="Q9" s="18" t="s">
        <v>51</v>
      </c>
      <c r="R9" s="20" t="s">
        <v>51</v>
      </c>
      <c r="S9" s="18" t="n">
        <v>538.19750917</v>
      </c>
      <c r="T9" s="20" t="n">
        <v>3.22319936</v>
      </c>
      <c r="U9" s="18" t="s">
        <v>51</v>
      </c>
      <c r="V9" s="20" t="s">
        <v>51</v>
      </c>
      <c r="W9" s="18" t="s">
        <v>51</v>
      </c>
      <c r="X9" s="20" t="s">
        <v>51</v>
      </c>
    </row>
    <row r="10" spans="1:24">
      <c r="A10" s="15" t="s">
        <v>55</v>
      </c>
      <c r="B10" s="17" t="n">
        <v>13082</v>
      </c>
      <c r="C10" s="18">
        <f>(305.0/B10*100)</f>
        <v/>
      </c>
      <c r="D10" s="19" t="n">
        <v>12777</v>
      </c>
      <c r="E10" s="18" t="n">
        <v>477.72676615</v>
      </c>
      <c r="F10" s="20" t="n">
        <v>17.15628154</v>
      </c>
      <c r="G10" s="18" t="n">
        <v>523.8570821</v>
      </c>
      <c r="H10" s="20" t="n">
        <v>10.415606</v>
      </c>
      <c r="I10" s="18" t="n">
        <v>419.04680491</v>
      </c>
      <c r="J10" s="20" t="n">
        <v>29.86891018</v>
      </c>
      <c r="K10" s="18" t="n">
        <v>545.438236</v>
      </c>
      <c r="L10" s="20" t="n">
        <v>4.75634128</v>
      </c>
      <c r="M10" s="18" t="n">
        <v>540.56900738</v>
      </c>
      <c r="N10" s="20" t="n">
        <v>9.04529127</v>
      </c>
      <c r="O10" s="18" t="s">
        <v>51</v>
      </c>
      <c r="P10" s="20" t="s">
        <v>51</v>
      </c>
      <c r="Q10" s="18" t="s">
        <v>51</v>
      </c>
      <c r="R10" s="20" t="s">
        <v>51</v>
      </c>
      <c r="S10" s="18" t="n">
        <v>533.23454121</v>
      </c>
      <c r="T10" s="20" t="n">
        <v>5.38046029</v>
      </c>
      <c r="U10" s="18" t="s">
        <v>51</v>
      </c>
      <c r="V10" s="20" t="s">
        <v>51</v>
      </c>
      <c r="W10" s="18" t="s">
        <v>51</v>
      </c>
      <c r="X10" s="20" t="s">
        <v>51</v>
      </c>
    </row>
    <row r="11" spans="1:24">
      <c r="A11" s="15" t="s">
        <v>56</v>
      </c>
      <c r="B11" s="17" t="n">
        <v>7053</v>
      </c>
      <c r="C11" s="18">
        <f>(280.0/B11*100)</f>
        <v/>
      </c>
      <c r="D11" s="19" t="n">
        <v>6773</v>
      </c>
      <c r="E11" s="18" t="n">
        <v>349.94781136</v>
      </c>
      <c r="F11" s="20" t="n">
        <v>16.45088558</v>
      </c>
      <c r="G11" s="18" t="n">
        <v>432.80853977</v>
      </c>
      <c r="H11" s="20" t="n">
        <v>8.31587723</v>
      </c>
      <c r="I11" s="18" t="n">
        <v>367.3649085</v>
      </c>
      <c r="J11" s="20" t="n">
        <v>21.98098703</v>
      </c>
      <c r="K11" s="18" t="n">
        <v>439.2184885</v>
      </c>
      <c r="L11" s="20" t="n">
        <v>5.19289014</v>
      </c>
      <c r="M11" s="18" t="n">
        <v>435.74779916</v>
      </c>
      <c r="N11" s="20" t="n">
        <v>9.695978419999999</v>
      </c>
      <c r="O11" s="18" t="s">
        <v>51</v>
      </c>
      <c r="P11" s="20" t="s">
        <v>51</v>
      </c>
      <c r="Q11" s="18" t="s">
        <v>51</v>
      </c>
      <c r="R11" s="20" t="s">
        <v>51</v>
      </c>
      <c r="S11" s="18" t="n">
        <v>430.88417785</v>
      </c>
      <c r="T11" s="20" t="n">
        <v>4.20899166</v>
      </c>
      <c r="U11" s="18" t="s">
        <v>51</v>
      </c>
      <c r="V11" s="20" t="s">
        <v>51</v>
      </c>
      <c r="W11" s="18" t="s">
        <v>51</v>
      </c>
      <c r="X11" s="20" t="s">
        <v>51</v>
      </c>
    </row>
    <row r="12" spans="1:24">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c r="S12" s="21" t="s">
        <v>53</v>
      </c>
      <c r="T12" s="22" t="s">
        <v>53</v>
      </c>
      <c r="U12" s="21" t="s">
        <v>53</v>
      </c>
      <c r="V12" s="22" t="s">
        <v>53</v>
      </c>
      <c r="W12" s="21" t="s">
        <v>53</v>
      </c>
      <c r="X12" s="22" t="s">
        <v>53</v>
      </c>
    </row>
    <row r="13" spans="1:24">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c r="S13" s="21" t="s">
        <v>53</v>
      </c>
      <c r="T13" s="22" t="s">
        <v>53</v>
      </c>
      <c r="U13" s="21" t="s">
        <v>53</v>
      </c>
      <c r="V13" s="22" t="s">
        <v>53</v>
      </c>
      <c r="W13" s="21" t="s">
        <v>53</v>
      </c>
      <c r="X13" s="22" t="s">
        <v>53</v>
      </c>
    </row>
    <row r="14" spans="1:24">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c r="S14" s="21" t="s">
        <v>53</v>
      </c>
      <c r="T14" s="22" t="s">
        <v>53</v>
      </c>
      <c r="U14" s="21" t="s">
        <v>53</v>
      </c>
      <c r="V14" s="22" t="s">
        <v>53</v>
      </c>
      <c r="W14" s="21" t="s">
        <v>53</v>
      </c>
      <c r="X14" s="22" t="s">
        <v>53</v>
      </c>
    </row>
    <row r="15" spans="1:24">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c r="S15" s="21" t="s">
        <v>53</v>
      </c>
      <c r="T15" s="22" t="s">
        <v>53</v>
      </c>
      <c r="U15" s="21" t="s">
        <v>53</v>
      </c>
      <c r="V15" s="22" t="s">
        <v>53</v>
      </c>
      <c r="W15" s="21" t="s">
        <v>53</v>
      </c>
      <c r="X15" s="22" t="s">
        <v>53</v>
      </c>
    </row>
    <row r="16" spans="1:24">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c r="S16" s="21" t="s">
        <v>53</v>
      </c>
      <c r="T16" s="22" t="s">
        <v>53</v>
      </c>
      <c r="U16" s="21" t="s">
        <v>53</v>
      </c>
      <c r="V16" s="22" t="s">
        <v>53</v>
      </c>
      <c r="W16" s="21" t="s">
        <v>53</v>
      </c>
      <c r="X16" s="22" t="s">
        <v>53</v>
      </c>
    </row>
    <row r="17" spans="1:24">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c r="S17" s="21" t="s">
        <v>53</v>
      </c>
      <c r="T17" s="22" t="s">
        <v>53</v>
      </c>
      <c r="U17" s="21" t="s">
        <v>53</v>
      </c>
      <c r="V17" s="22" t="s">
        <v>53</v>
      </c>
      <c r="W17" s="21" t="s">
        <v>53</v>
      </c>
      <c r="X17" s="22" t="s">
        <v>53</v>
      </c>
    </row>
    <row r="18" spans="1:24">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c r="S18" s="21" t="s">
        <v>53</v>
      </c>
      <c r="T18" s="22" t="s">
        <v>53</v>
      </c>
      <c r="U18" s="21" t="s">
        <v>53</v>
      </c>
      <c r="V18" s="22" t="s">
        <v>53</v>
      </c>
      <c r="W18" s="21" t="s">
        <v>53</v>
      </c>
      <c r="X18" s="22" t="s">
        <v>53</v>
      </c>
    </row>
    <row r="19" spans="1:24">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c r="S19" s="21" t="s">
        <v>53</v>
      </c>
      <c r="T19" s="22" t="s">
        <v>53</v>
      </c>
      <c r="U19" s="21" t="s">
        <v>53</v>
      </c>
      <c r="V19" s="22" t="s">
        <v>53</v>
      </c>
      <c r="W19" s="21" t="s">
        <v>53</v>
      </c>
      <c r="X19" s="22" t="s">
        <v>53</v>
      </c>
    </row>
    <row r="20" spans="1:24">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c r="S20" s="21" t="s">
        <v>53</v>
      </c>
      <c r="T20" s="22" t="s">
        <v>53</v>
      </c>
      <c r="U20" s="21" t="s">
        <v>53</v>
      </c>
      <c r="V20" s="22" t="s">
        <v>53</v>
      </c>
      <c r="W20" s="21" t="s">
        <v>53</v>
      </c>
      <c r="X20" s="22" t="s">
        <v>53</v>
      </c>
    </row>
    <row r="21" spans="1:24">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c r="S21" s="21" t="s">
        <v>53</v>
      </c>
      <c r="T21" s="22" t="s">
        <v>53</v>
      </c>
      <c r="U21" s="21" t="s">
        <v>53</v>
      </c>
      <c r="V21" s="22" t="s">
        <v>53</v>
      </c>
      <c r="W21" s="21" t="s">
        <v>53</v>
      </c>
      <c r="X21" s="22" t="s">
        <v>53</v>
      </c>
    </row>
    <row r="22" spans="1:24">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c r="S22" s="21" t="s">
        <v>53</v>
      </c>
      <c r="T22" s="22" t="s">
        <v>53</v>
      </c>
      <c r="U22" s="21" t="s">
        <v>53</v>
      </c>
      <c r="V22" s="22" t="s">
        <v>53</v>
      </c>
      <c r="W22" s="21" t="s">
        <v>53</v>
      </c>
      <c r="X22" s="22" t="s">
        <v>53</v>
      </c>
    </row>
    <row r="23" spans="1:24">
      <c r="A23" s="15" t="s">
        <v>68</v>
      </c>
      <c r="B23" s="17" t="n">
        <v>11583</v>
      </c>
      <c r="C23" s="18">
        <f>(697.0/B23*100)</f>
        <v/>
      </c>
      <c r="D23" s="19" t="n">
        <v>10886</v>
      </c>
      <c r="E23" s="18" t="n">
        <v>461.61742237</v>
      </c>
      <c r="F23" s="20" t="n">
        <v>13.54932459</v>
      </c>
      <c r="G23" s="18" t="n">
        <v>494.02857057</v>
      </c>
      <c r="H23" s="20" t="n">
        <v>7.05300319</v>
      </c>
      <c r="I23" s="18" t="n">
        <v>403.83595733</v>
      </c>
      <c r="J23" s="20" t="n">
        <v>16.9173367</v>
      </c>
      <c r="K23" s="18" t="n">
        <v>492.77811525</v>
      </c>
      <c r="L23" s="20" t="n">
        <v>4.05259044</v>
      </c>
      <c r="M23" s="18" t="n">
        <v>470.21163327</v>
      </c>
      <c r="N23" s="20" t="n">
        <v>9.028469790000001</v>
      </c>
      <c r="O23" s="18" t="s">
        <v>51</v>
      </c>
      <c r="P23" s="20" t="s">
        <v>51</v>
      </c>
      <c r="Q23" s="18" t="s">
        <v>51</v>
      </c>
      <c r="R23" s="20" t="s">
        <v>51</v>
      </c>
      <c r="S23" s="18" t="n">
        <v>483.09025718</v>
      </c>
      <c r="T23" s="20" t="n">
        <v>3.05540618</v>
      </c>
      <c r="U23" s="18" t="s">
        <v>51</v>
      </c>
      <c r="V23" s="20" t="s">
        <v>51</v>
      </c>
      <c r="W23" s="18" t="s">
        <v>51</v>
      </c>
      <c r="X23" s="20" t="s">
        <v>51</v>
      </c>
    </row>
    <row r="24" spans="1:24">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c r="S24" s="21" t="s">
        <v>53</v>
      </c>
      <c r="T24" s="22" t="s">
        <v>53</v>
      </c>
      <c r="U24" s="21" t="s">
        <v>53</v>
      </c>
      <c r="V24" s="22" t="s">
        <v>53</v>
      </c>
      <c r="W24" s="21" t="s">
        <v>53</v>
      </c>
      <c r="X24" s="22" t="s">
        <v>53</v>
      </c>
    </row>
    <row r="25" spans="1:24">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c r="S25" s="21" t="s">
        <v>53</v>
      </c>
      <c r="T25" s="22" t="s">
        <v>53</v>
      </c>
      <c r="U25" s="21" t="s">
        <v>53</v>
      </c>
      <c r="V25" s="22" t="s">
        <v>53</v>
      </c>
      <c r="W25" s="21" t="s">
        <v>53</v>
      </c>
      <c r="X25" s="22" t="s">
        <v>53</v>
      </c>
    </row>
    <row r="26" spans="1:24">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c r="S26" s="21" t="s">
        <v>53</v>
      </c>
      <c r="T26" s="22" t="s">
        <v>53</v>
      </c>
      <c r="U26" s="21" t="s">
        <v>53</v>
      </c>
      <c r="V26" s="22" t="s">
        <v>53</v>
      </c>
      <c r="W26" s="21" t="s">
        <v>53</v>
      </c>
      <c r="X26" s="22" t="s">
        <v>53</v>
      </c>
    </row>
    <row r="27" spans="1:24">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c r="S27" s="21" t="s">
        <v>53</v>
      </c>
      <c r="T27" s="22" t="s">
        <v>53</v>
      </c>
      <c r="U27" s="21" t="s">
        <v>53</v>
      </c>
      <c r="V27" s="22" t="s">
        <v>53</v>
      </c>
      <c r="W27" s="21" t="s">
        <v>53</v>
      </c>
      <c r="X27" s="22" t="s">
        <v>53</v>
      </c>
    </row>
    <row r="28" spans="1:24">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c r="S28" s="21" t="s">
        <v>53</v>
      </c>
      <c r="T28" s="22" t="s">
        <v>53</v>
      </c>
      <c r="U28" s="21" t="s">
        <v>53</v>
      </c>
      <c r="V28" s="22" t="s">
        <v>53</v>
      </c>
      <c r="W28" s="21" t="s">
        <v>53</v>
      </c>
      <c r="X28" s="22" t="s">
        <v>53</v>
      </c>
    </row>
    <row r="29" spans="1:24">
      <c r="A29" s="15" t="s">
        <v>74</v>
      </c>
      <c r="B29" s="17" t="n">
        <v>5385</v>
      </c>
      <c r="C29" s="18">
        <f>(58.0/B29*100)</f>
        <v/>
      </c>
      <c r="D29" s="19" t="n">
        <v>5327</v>
      </c>
      <c r="E29" s="18" t="n">
        <v>464.07701615</v>
      </c>
      <c r="F29" s="20" t="n">
        <v>17.46003687</v>
      </c>
      <c r="G29" s="18" t="n">
        <v>502.63677668</v>
      </c>
      <c r="H29" s="20" t="n">
        <v>11.00785738</v>
      </c>
      <c r="I29" s="18" t="n">
        <v>423.16729434</v>
      </c>
      <c r="J29" s="20" t="n">
        <v>28.36862727</v>
      </c>
      <c r="K29" s="18" t="n">
        <v>531.82419953</v>
      </c>
      <c r="L29" s="20" t="n">
        <v>4.22630499</v>
      </c>
      <c r="M29" s="18" t="n">
        <v>518.22354447</v>
      </c>
      <c r="N29" s="20" t="n">
        <v>8.18897286</v>
      </c>
      <c r="O29" s="18" t="s">
        <v>51</v>
      </c>
      <c r="P29" s="20" t="s">
        <v>51</v>
      </c>
      <c r="Q29" s="18" t="s">
        <v>51</v>
      </c>
      <c r="R29" s="20" t="s">
        <v>51</v>
      </c>
      <c r="S29" s="18" t="n">
        <v>506.61722817</v>
      </c>
      <c r="T29" s="20" t="n">
        <v>3.77780862</v>
      </c>
      <c r="U29" s="18" t="s">
        <v>51</v>
      </c>
      <c r="V29" s="20" t="s">
        <v>51</v>
      </c>
      <c r="W29" s="18" t="s">
        <v>51</v>
      </c>
      <c r="X29" s="20" t="s">
        <v>51</v>
      </c>
    </row>
    <row r="30" spans="1:24">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c r="S30" s="21" t="s">
        <v>53</v>
      </c>
      <c r="T30" s="22" t="s">
        <v>53</v>
      </c>
      <c r="U30" s="21" t="s">
        <v>53</v>
      </c>
      <c r="V30" s="22" t="s">
        <v>53</v>
      </c>
      <c r="W30" s="21" t="s">
        <v>53</v>
      </c>
      <c r="X30" s="22" t="s">
        <v>53</v>
      </c>
    </row>
    <row r="31" spans="1:24">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c r="S31" s="21" t="s">
        <v>53</v>
      </c>
      <c r="T31" s="22" t="s">
        <v>53</v>
      </c>
      <c r="U31" s="21" t="s">
        <v>53</v>
      </c>
      <c r="V31" s="22" t="s">
        <v>53</v>
      </c>
      <c r="W31" s="21" t="s">
        <v>53</v>
      </c>
      <c r="X31" s="22" t="s">
        <v>53</v>
      </c>
    </row>
    <row r="32" spans="1:24">
      <c r="A32" s="15" t="s">
        <v>77</v>
      </c>
      <c r="B32" s="17" t="n">
        <v>4478</v>
      </c>
      <c r="C32" s="18">
        <f>(67.0/B32*100)</f>
        <v/>
      </c>
      <c r="D32" s="19" t="n">
        <v>4411</v>
      </c>
      <c r="E32" s="18" t="n">
        <v>448.67861878</v>
      </c>
      <c r="F32" s="20" t="n">
        <v>9.451561659999999</v>
      </c>
      <c r="G32" s="18" t="n">
        <v>478.28944674</v>
      </c>
      <c r="H32" s="20" t="n">
        <v>6.99840527</v>
      </c>
      <c r="I32" s="18" t="n">
        <v>387.10320401</v>
      </c>
      <c r="J32" s="20" t="n">
        <v>13.58790345</v>
      </c>
      <c r="K32" s="18" t="n">
        <v>500.74670798</v>
      </c>
      <c r="L32" s="20" t="n">
        <v>3.96452361</v>
      </c>
      <c r="M32" s="18" t="n">
        <v>480.33597179</v>
      </c>
      <c r="N32" s="20" t="n">
        <v>8.496638129999999</v>
      </c>
      <c r="O32" s="18" t="s">
        <v>51</v>
      </c>
      <c r="P32" s="20" t="s">
        <v>51</v>
      </c>
      <c r="Q32" s="18" t="s">
        <v>51</v>
      </c>
      <c r="R32" s="20" t="s">
        <v>51</v>
      </c>
      <c r="S32" s="18" t="n">
        <v>484.97965853</v>
      </c>
      <c r="T32" s="20" t="n">
        <v>3.34566109</v>
      </c>
      <c r="U32" s="18" t="s">
        <v>51</v>
      </c>
      <c r="V32" s="20" t="s">
        <v>51</v>
      </c>
      <c r="W32" s="18" t="s">
        <v>51</v>
      </c>
      <c r="X32" s="20" t="s">
        <v>51</v>
      </c>
    </row>
    <row r="33" spans="1:24">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c r="S33" s="21" t="s">
        <v>53</v>
      </c>
      <c r="T33" s="22" t="s">
        <v>53</v>
      </c>
      <c r="U33" s="21" t="s">
        <v>53</v>
      </c>
      <c r="V33" s="22" t="s">
        <v>53</v>
      </c>
      <c r="W33" s="21" t="s">
        <v>53</v>
      </c>
      <c r="X33" s="22" t="s">
        <v>53</v>
      </c>
    </row>
    <row r="34" spans="1:24">
      <c r="A34" s="15" t="s">
        <v>79</v>
      </c>
      <c r="B34" s="17" t="n">
        <v>6350</v>
      </c>
      <c r="C34" s="18">
        <f>(268.0/B34*100)</f>
        <v/>
      </c>
      <c r="D34" s="19" t="n">
        <v>6082</v>
      </c>
      <c r="E34" s="18" t="n">
        <v>378.39628776</v>
      </c>
      <c r="F34" s="20" t="n">
        <v>12.27721126</v>
      </c>
      <c r="G34" s="18" t="n">
        <v>418.39661314</v>
      </c>
      <c r="H34" s="20" t="n">
        <v>9.15443314</v>
      </c>
      <c r="I34" s="18" t="n">
        <v>359.75186875</v>
      </c>
      <c r="J34" s="20" t="n">
        <v>11.65431332</v>
      </c>
      <c r="K34" s="18" t="n">
        <v>467.32074534</v>
      </c>
      <c r="L34" s="20" t="n">
        <v>5.84217215</v>
      </c>
      <c r="M34" s="18" t="n">
        <v>444.50548129</v>
      </c>
      <c r="N34" s="20" t="n">
        <v>9.63878907</v>
      </c>
      <c r="O34" s="18" t="s">
        <v>51</v>
      </c>
      <c r="P34" s="20" t="s">
        <v>51</v>
      </c>
      <c r="Q34" s="18" t="s">
        <v>51</v>
      </c>
      <c r="R34" s="20" t="s">
        <v>51</v>
      </c>
      <c r="S34" s="18" t="n">
        <v>444.89658638</v>
      </c>
      <c r="T34" s="20" t="n">
        <v>5.15751796</v>
      </c>
      <c r="U34" s="18" t="s">
        <v>51</v>
      </c>
      <c r="V34" s="20" t="s">
        <v>51</v>
      </c>
      <c r="W34" s="18" t="s">
        <v>51</v>
      </c>
      <c r="X34" s="20" t="s">
        <v>51</v>
      </c>
    </row>
    <row r="35" spans="1:24">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c r="S35" s="21" t="s">
        <v>53</v>
      </c>
      <c r="T35" s="22" t="s">
        <v>53</v>
      </c>
      <c r="U35" s="21" t="s">
        <v>53</v>
      </c>
      <c r="V35" s="22" t="s">
        <v>53</v>
      </c>
      <c r="W35" s="21" t="s">
        <v>53</v>
      </c>
      <c r="X35" s="22" t="s">
        <v>53</v>
      </c>
    </row>
    <row r="36" spans="1:24">
      <c r="A36" s="15" t="s">
        <v>81</v>
      </c>
      <c r="B36" s="17" t="n">
        <v>6736</v>
      </c>
      <c r="C36" s="18">
        <f>(188.0/B36*100)</f>
        <v/>
      </c>
      <c r="D36" s="19" t="n">
        <v>6548</v>
      </c>
      <c r="E36" s="18" t="n">
        <v>381.22009936</v>
      </c>
      <c r="F36" s="20" t="n">
        <v>13.20406257</v>
      </c>
      <c r="G36" s="18" t="n">
        <v>463.64437343</v>
      </c>
      <c r="H36" s="20" t="n">
        <v>6.89561216</v>
      </c>
      <c r="I36" s="18" t="n">
        <v>371.24651656</v>
      </c>
      <c r="J36" s="20" t="n">
        <v>15.64365503</v>
      </c>
      <c r="K36" s="18" t="n">
        <v>480.63924961</v>
      </c>
      <c r="L36" s="20" t="n">
        <v>3.85935315</v>
      </c>
      <c r="M36" s="18" t="n">
        <v>443.02109195</v>
      </c>
      <c r="N36" s="20" t="n">
        <v>10.62125609</v>
      </c>
      <c r="O36" s="18" t="s">
        <v>51</v>
      </c>
      <c r="P36" s="20" t="s">
        <v>51</v>
      </c>
      <c r="Q36" s="18" t="s">
        <v>51</v>
      </c>
      <c r="R36" s="20" t="s">
        <v>51</v>
      </c>
      <c r="S36" s="18" t="n">
        <v>469.02660476</v>
      </c>
      <c r="T36" s="20" t="n">
        <v>3.39619127</v>
      </c>
      <c r="U36" s="18" t="s">
        <v>51</v>
      </c>
      <c r="V36" s="20" t="s">
        <v>51</v>
      </c>
      <c r="W36" s="18" t="s">
        <v>51</v>
      </c>
      <c r="X36" s="20" t="s">
        <v>51</v>
      </c>
    </row>
    <row r="37" spans="1:24">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c r="S37" s="21" t="s">
        <v>53</v>
      </c>
      <c r="T37" s="22" t="s">
        <v>53</v>
      </c>
      <c r="U37" s="21" t="s">
        <v>53</v>
      </c>
      <c r="V37" s="22" t="s">
        <v>53</v>
      </c>
      <c r="W37" s="21" t="s">
        <v>53</v>
      </c>
      <c r="X37" s="22" t="s">
        <v>53</v>
      </c>
    </row>
    <row r="38" spans="1:24">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c r="S38" s="21" t="s">
        <v>53</v>
      </c>
      <c r="T38" s="22" t="s">
        <v>53</v>
      </c>
      <c r="U38" s="21" t="s">
        <v>53</v>
      </c>
      <c r="V38" s="22" t="s">
        <v>53</v>
      </c>
      <c r="W38" s="21" t="s">
        <v>53</v>
      </c>
      <c r="X38" s="22" t="s">
        <v>53</v>
      </c>
    </row>
    <row r="39" spans="1:24">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c r="S39" s="21" t="s">
        <v>53</v>
      </c>
      <c r="T39" s="22" t="s">
        <v>53</v>
      </c>
      <c r="U39" s="21" t="s">
        <v>53</v>
      </c>
      <c r="V39" s="22" t="s">
        <v>53</v>
      </c>
      <c r="W39" s="21" t="s">
        <v>53</v>
      </c>
      <c r="X39" s="22" t="s">
        <v>53</v>
      </c>
    </row>
    <row r="40" spans="1:24">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c r="S40" s="21" t="s">
        <v>53</v>
      </c>
      <c r="T40" s="22" t="s">
        <v>53</v>
      </c>
      <c r="U40" s="21" t="s">
        <v>53</v>
      </c>
      <c r="V40" s="22" t="s">
        <v>53</v>
      </c>
      <c r="W40" s="21" t="s">
        <v>53</v>
      </c>
      <c r="X40" s="22" t="s">
        <v>53</v>
      </c>
    </row>
    <row r="41" spans="1:24">
      <c r="A41" s="15" t="s">
        <v>86</v>
      </c>
      <c r="B41" s="17" t="n">
        <v>5712</v>
      </c>
      <c r="C41" s="18">
        <f>(159.0/B41*100)</f>
        <v/>
      </c>
      <c r="D41" s="19" t="n">
        <v>5553</v>
      </c>
      <c r="E41" s="18" t="n">
        <v>443.68414869</v>
      </c>
      <c r="F41" s="20" t="n">
        <v>21.58837753</v>
      </c>
      <c r="G41" s="18" t="n">
        <v>460.06841882</v>
      </c>
      <c r="H41" s="20" t="n">
        <v>10.13559702</v>
      </c>
      <c r="I41" s="18" t="n">
        <v>438.43718515</v>
      </c>
      <c r="J41" s="20" t="n">
        <v>32.49324632</v>
      </c>
      <c r="K41" s="18" t="n">
        <v>498.63073192</v>
      </c>
      <c r="L41" s="20" t="n">
        <v>4.21224659</v>
      </c>
      <c r="M41" s="18" t="n">
        <v>502.85274772</v>
      </c>
      <c r="N41" s="20" t="n">
        <v>8.230042020000001</v>
      </c>
      <c r="O41" s="18" t="s">
        <v>51</v>
      </c>
      <c r="P41" s="20" t="s">
        <v>51</v>
      </c>
      <c r="Q41" s="18" t="s">
        <v>51</v>
      </c>
      <c r="R41" s="20" t="s">
        <v>51</v>
      </c>
      <c r="S41" s="18" t="n">
        <v>486.03953662</v>
      </c>
      <c r="T41" s="20" t="n">
        <v>4.18264441</v>
      </c>
      <c r="U41" s="18" t="s">
        <v>51</v>
      </c>
      <c r="V41" s="20" t="s">
        <v>51</v>
      </c>
      <c r="W41" s="18" t="s">
        <v>51</v>
      </c>
      <c r="X41" s="20" t="s">
        <v>51</v>
      </c>
    </row>
    <row r="42" spans="1:24">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88</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c r="S44" s="21" t="s">
        <v>53</v>
      </c>
      <c r="T44" s="22" t="s">
        <v>53</v>
      </c>
      <c r="U44" s="21" t="s">
        <v>53</v>
      </c>
      <c r="V44" s="22" t="s">
        <v>53</v>
      </c>
      <c r="W44" s="21" t="s">
        <v>53</v>
      </c>
      <c r="X44" s="22" t="s">
        <v>53</v>
      </c>
    </row>
    <row r="45" spans="1:24">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c r="S45" s="21" t="s">
        <v>53</v>
      </c>
      <c r="T45" s="22" t="s">
        <v>53</v>
      </c>
      <c r="U45" s="21" t="s">
        <v>53</v>
      </c>
      <c r="V45" s="22" t="s">
        <v>53</v>
      </c>
      <c r="W45" s="21" t="s">
        <v>53</v>
      </c>
      <c r="X45" s="22" t="s">
        <v>53</v>
      </c>
    </row>
    <row r="46" spans="1:24">
      <c r="A46" s="15" t="s">
        <v>91</v>
      </c>
      <c r="B46" s="17" t="n">
        <v>23141</v>
      </c>
      <c r="C46" s="18">
        <f>(3940.0/B46*100)</f>
        <v/>
      </c>
      <c r="D46" s="19" t="n">
        <v>19201</v>
      </c>
      <c r="E46" s="18" t="n">
        <v>297.86065581</v>
      </c>
      <c r="F46" s="20" t="n">
        <v>7.86709788</v>
      </c>
      <c r="G46" s="18" t="n">
        <v>338.34802182</v>
      </c>
      <c r="H46" s="20" t="n">
        <v>10.80853631</v>
      </c>
      <c r="I46" s="18" t="n">
        <v>289.48651193</v>
      </c>
      <c r="J46" s="20" t="n">
        <v>12.87837527</v>
      </c>
      <c r="K46" s="18" t="n">
        <v>404.58945762</v>
      </c>
      <c r="L46" s="20" t="n">
        <v>5.33199762</v>
      </c>
      <c r="M46" s="18" t="n">
        <v>372.04110553</v>
      </c>
      <c r="N46" s="20" t="n">
        <v>9.09909452</v>
      </c>
      <c r="O46" s="18" t="s">
        <v>51</v>
      </c>
      <c r="P46" s="20" t="s">
        <v>51</v>
      </c>
      <c r="Q46" s="18" t="s">
        <v>51</v>
      </c>
      <c r="R46" s="20" t="s">
        <v>51</v>
      </c>
      <c r="S46" s="18" t="n">
        <v>393.93296468</v>
      </c>
      <c r="T46" s="20" t="n">
        <v>4.26740416</v>
      </c>
      <c r="U46" s="18" t="s">
        <v>51</v>
      </c>
      <c r="V46" s="20" t="s">
        <v>51</v>
      </c>
      <c r="W46" s="18" t="s">
        <v>51</v>
      </c>
      <c r="X46" s="20" t="s">
        <v>51</v>
      </c>
    </row>
    <row r="47" spans="1:24">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c r="S47" s="21" t="s">
        <v>53</v>
      </c>
      <c r="T47" s="22" t="s">
        <v>53</v>
      </c>
      <c r="U47" s="21" t="s">
        <v>53</v>
      </c>
      <c r="V47" s="22" t="s">
        <v>53</v>
      </c>
      <c r="W47" s="21" t="s">
        <v>53</v>
      </c>
      <c r="X47" s="22" t="s">
        <v>53</v>
      </c>
    </row>
    <row r="48" spans="1:24">
      <c r="A48" s="15" t="s">
        <v>93</v>
      </c>
      <c r="B48" s="17" t="n">
        <v>9841</v>
      </c>
      <c r="C48" s="18">
        <f>(99.0/B48*100)</f>
        <v/>
      </c>
      <c r="D48" s="19" t="n">
        <v>9742</v>
      </c>
      <c r="E48" s="18" t="n">
        <v>536.12363065</v>
      </c>
      <c r="F48" s="20" t="n">
        <v>11.72280583</v>
      </c>
      <c r="G48" s="18" t="n">
        <v>576.79539073</v>
      </c>
      <c r="H48" s="20" t="n">
        <v>11.71139992</v>
      </c>
      <c r="I48" s="18" t="n">
        <v>562.90689517</v>
      </c>
      <c r="J48" s="20" t="n">
        <v>22.6228606</v>
      </c>
      <c r="K48" s="18" t="n">
        <v>571.1520269599999</v>
      </c>
      <c r="L48" s="20" t="n">
        <v>6.08201283</v>
      </c>
      <c r="M48" s="18" t="n">
        <v>555.56394891</v>
      </c>
      <c r="N48" s="20" t="n">
        <v>12.09634845</v>
      </c>
      <c r="O48" s="18" t="s">
        <v>51</v>
      </c>
      <c r="P48" s="20" t="s">
        <v>51</v>
      </c>
      <c r="Q48" s="18" t="s">
        <v>51</v>
      </c>
      <c r="R48" s="20" t="s">
        <v>51</v>
      </c>
      <c r="S48" s="18" t="n">
        <v>565.8075957999999</v>
      </c>
      <c r="T48" s="20" t="n">
        <v>6.33874608</v>
      </c>
      <c r="U48" s="18" t="s">
        <v>51</v>
      </c>
      <c r="V48" s="20" t="s">
        <v>51</v>
      </c>
      <c r="W48" s="18" t="s">
        <v>51</v>
      </c>
      <c r="X48" s="20" t="s">
        <v>51</v>
      </c>
    </row>
    <row r="49" spans="1:24">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c r="S49" s="21" t="s">
        <v>53</v>
      </c>
      <c r="T49" s="22" t="s">
        <v>53</v>
      </c>
      <c r="U49" s="21" t="s">
        <v>53</v>
      </c>
      <c r="V49" s="22" t="s">
        <v>53</v>
      </c>
      <c r="W49" s="21" t="s">
        <v>53</v>
      </c>
      <c r="X49" s="22" t="s">
        <v>53</v>
      </c>
    </row>
    <row r="50" spans="1:24">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c r="S50" s="21" t="s">
        <v>53</v>
      </c>
      <c r="T50" s="22" t="s">
        <v>53</v>
      </c>
      <c r="U50" s="21" t="s">
        <v>53</v>
      </c>
      <c r="V50" s="22" t="s">
        <v>53</v>
      </c>
      <c r="W50" s="21" t="s">
        <v>53</v>
      </c>
      <c r="X50" s="22" t="s">
        <v>53</v>
      </c>
    </row>
    <row r="51" spans="1:24">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c r="S51" s="21" t="s">
        <v>53</v>
      </c>
      <c r="T51" s="22" t="s">
        <v>53</v>
      </c>
      <c r="U51" s="21" t="s">
        <v>53</v>
      </c>
      <c r="V51" s="22" t="s">
        <v>53</v>
      </c>
      <c r="W51" s="21" t="s">
        <v>53</v>
      </c>
      <c r="X51" s="22" t="s">
        <v>53</v>
      </c>
    </row>
    <row r="52" spans="1:24">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c r="S52" s="21" t="s">
        <v>53</v>
      </c>
      <c r="T52" s="22" t="s">
        <v>53</v>
      </c>
      <c r="U52" s="21" t="s">
        <v>53</v>
      </c>
      <c r="V52" s="22" t="s">
        <v>53</v>
      </c>
      <c r="W52" s="21" t="s">
        <v>53</v>
      </c>
      <c r="X52" s="22" t="s">
        <v>53</v>
      </c>
    </row>
    <row r="53" spans="1:24">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c r="S53" s="21" t="s">
        <v>53</v>
      </c>
      <c r="T53" s="22" t="s">
        <v>53</v>
      </c>
      <c r="U53" s="21" t="s">
        <v>53</v>
      </c>
      <c r="V53" s="22" t="s">
        <v>53</v>
      </c>
      <c r="W53" s="21" t="s">
        <v>53</v>
      </c>
      <c r="X53" s="22" t="s">
        <v>53</v>
      </c>
    </row>
    <row r="54" spans="1:24">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c r="S54" s="21" t="s">
        <v>53</v>
      </c>
      <c r="T54" s="22" t="s">
        <v>53</v>
      </c>
      <c r="U54" s="21" t="s">
        <v>53</v>
      </c>
      <c r="V54" s="22" t="s">
        <v>53</v>
      </c>
      <c r="W54" s="21" t="s">
        <v>53</v>
      </c>
      <c r="X54" s="22" t="s">
        <v>53</v>
      </c>
    </row>
    <row r="55" spans="1:24">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c r="S55" s="21" t="s">
        <v>53</v>
      </c>
      <c r="T55" s="22" t="s">
        <v>53</v>
      </c>
      <c r="U55" s="21" t="s">
        <v>53</v>
      </c>
      <c r="V55" s="22" t="s">
        <v>53</v>
      </c>
      <c r="W55" s="21" t="s">
        <v>53</v>
      </c>
      <c r="X55" s="22" t="s">
        <v>53</v>
      </c>
    </row>
    <row r="56" spans="1:24">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c r="S56" s="21" t="s">
        <v>53</v>
      </c>
      <c r="T56" s="22" t="s">
        <v>53</v>
      </c>
      <c r="U56" s="21" t="s">
        <v>53</v>
      </c>
      <c r="V56" s="22" t="s">
        <v>53</v>
      </c>
      <c r="W56" s="21" t="s">
        <v>53</v>
      </c>
      <c r="X56" s="22" t="s">
        <v>53</v>
      </c>
    </row>
    <row r="57" spans="1:24">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c r="S57" s="21" t="s">
        <v>53</v>
      </c>
      <c r="T57" s="22" t="s">
        <v>53</v>
      </c>
      <c r="U57" s="21" t="s">
        <v>53</v>
      </c>
      <c r="V57" s="22" t="s">
        <v>53</v>
      </c>
      <c r="W57" s="21" t="s">
        <v>53</v>
      </c>
      <c r="X57" s="22" t="s">
        <v>53</v>
      </c>
    </row>
    <row r="58" spans="1:24">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c r="S58" s="21" t="s">
        <v>53</v>
      </c>
      <c r="T58" s="22" t="s">
        <v>53</v>
      </c>
      <c r="U58" s="21" t="s">
        <v>53</v>
      </c>
      <c r="V58" s="22" t="s">
        <v>53</v>
      </c>
      <c r="W58" s="21" t="s">
        <v>53</v>
      </c>
      <c r="X58" s="22" t="s">
        <v>53</v>
      </c>
    </row>
    <row r="59" spans="1:24">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c r="S59" s="21" t="s">
        <v>53</v>
      </c>
      <c r="T59" s="22" t="s">
        <v>53</v>
      </c>
      <c r="U59" s="21" t="s">
        <v>53</v>
      </c>
      <c r="V59" s="22" t="s">
        <v>53</v>
      </c>
      <c r="W59" s="21" t="s">
        <v>53</v>
      </c>
      <c r="X59" s="22" t="s">
        <v>53</v>
      </c>
    </row>
    <row r="60" spans="1:24">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c r="S60" s="21" t="s">
        <v>53</v>
      </c>
      <c r="T60" s="22" t="s">
        <v>53</v>
      </c>
      <c r="U60" s="21" t="s">
        <v>53</v>
      </c>
      <c r="V60" s="22" t="s">
        <v>53</v>
      </c>
      <c r="W60" s="21" t="s">
        <v>53</v>
      </c>
      <c r="X60" s="22" t="s">
        <v>53</v>
      </c>
    </row>
    <row r="61" spans="1:24">
      <c r="A61" s="15" t="s">
        <v>106</v>
      </c>
      <c r="B61" s="17" t="n">
        <v>6525</v>
      </c>
      <c r="C61" s="18">
        <f>(130.0/B61*100)</f>
        <v/>
      </c>
      <c r="D61" s="19" t="n">
        <v>6395</v>
      </c>
      <c r="E61" s="18" t="n">
        <v>389.97233086</v>
      </c>
      <c r="F61" s="20" t="n">
        <v>9.747158130000001</v>
      </c>
      <c r="G61" s="18" t="n">
        <v>437.90070763</v>
      </c>
      <c r="H61" s="20" t="n">
        <v>7.04727891</v>
      </c>
      <c r="I61" s="18" t="n">
        <v>330.13255788</v>
      </c>
      <c r="J61" s="20" t="n">
        <v>9.72030318</v>
      </c>
      <c r="K61" s="18" t="n">
        <v>475.19437498</v>
      </c>
      <c r="L61" s="20" t="n">
        <v>3.82883553</v>
      </c>
      <c r="M61" s="18" t="n">
        <v>439.36849806</v>
      </c>
      <c r="N61" s="20" t="n">
        <v>7.95629003</v>
      </c>
      <c r="O61" s="18" t="s">
        <v>51</v>
      </c>
      <c r="P61" s="20" t="s">
        <v>51</v>
      </c>
      <c r="Q61" s="18" t="s">
        <v>51</v>
      </c>
      <c r="R61" s="20" t="s">
        <v>51</v>
      </c>
      <c r="S61" s="18" t="n">
        <v>448.76051755</v>
      </c>
      <c r="T61" s="20" t="n">
        <v>3.62006809</v>
      </c>
      <c r="U61" s="18" t="s">
        <v>51</v>
      </c>
      <c r="V61" s="20" t="s">
        <v>51</v>
      </c>
      <c r="W61" s="18" t="s">
        <v>51</v>
      </c>
      <c r="X61" s="20" t="s">
        <v>51</v>
      </c>
    </row>
    <row r="62" spans="1:24">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c r="S62" s="21" t="s">
        <v>53</v>
      </c>
      <c r="T62" s="22" t="s">
        <v>53</v>
      </c>
      <c r="U62" s="21" t="s">
        <v>53</v>
      </c>
      <c r="V62" s="22" t="s">
        <v>53</v>
      </c>
      <c r="W62" s="21" t="s">
        <v>53</v>
      </c>
      <c r="X62" s="22" t="s">
        <v>53</v>
      </c>
    </row>
    <row r="63" spans="1:24">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c r="S63" s="21" t="s">
        <v>53</v>
      </c>
      <c r="T63" s="22" t="s">
        <v>53</v>
      </c>
      <c r="U63" s="21" t="s">
        <v>53</v>
      </c>
      <c r="V63" s="22" t="s">
        <v>53</v>
      </c>
      <c r="W63" s="21" t="s">
        <v>53</v>
      </c>
      <c r="X63" s="22" t="s">
        <v>53</v>
      </c>
    </row>
    <row r="64" spans="1:24">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c r="S64" s="21" t="s">
        <v>53</v>
      </c>
      <c r="T64" s="22" t="s">
        <v>53</v>
      </c>
      <c r="U64" s="21" t="s">
        <v>53</v>
      </c>
      <c r="V64" s="22" t="s">
        <v>53</v>
      </c>
      <c r="W64" s="21" t="s">
        <v>53</v>
      </c>
      <c r="X64" s="22" t="s">
        <v>53</v>
      </c>
    </row>
    <row r="65" spans="1:24">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c r="S65" s="21" t="s">
        <v>53</v>
      </c>
      <c r="T65" s="22" t="s">
        <v>53</v>
      </c>
      <c r="U65" s="21" t="s">
        <v>53</v>
      </c>
      <c r="V65" s="22" t="s">
        <v>53</v>
      </c>
      <c r="W65" s="21" t="s">
        <v>53</v>
      </c>
      <c r="X65" s="22" t="s">
        <v>53</v>
      </c>
    </row>
    <row r="66" spans="1:24">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c r="S66" s="21" t="s">
        <v>53</v>
      </c>
      <c r="T66" s="22" t="s">
        <v>53</v>
      </c>
      <c r="U66" s="21" t="s">
        <v>53</v>
      </c>
      <c r="V66" s="22" t="s">
        <v>53</v>
      </c>
      <c r="W66" s="21" t="s">
        <v>53</v>
      </c>
      <c r="X66" s="22" t="s">
        <v>53</v>
      </c>
    </row>
    <row r="67" spans="1:24">
      <c r="A67" s="15" t="s">
        <v>112</v>
      </c>
      <c r="B67" s="17" t="n">
        <v>6971</v>
      </c>
      <c r="C67" s="18">
        <f>(790.0/B67*100)</f>
        <v/>
      </c>
      <c r="D67" s="19" t="n">
        <v>6181</v>
      </c>
      <c r="E67" s="18" t="n">
        <v>340.23631903</v>
      </c>
      <c r="F67" s="20" t="n">
        <v>12.42279204</v>
      </c>
      <c r="G67" s="18" t="n">
        <v>379.08379511</v>
      </c>
      <c r="H67" s="20" t="n">
        <v>16.22690142</v>
      </c>
      <c r="I67" s="18" t="n">
        <v>326.19269744</v>
      </c>
      <c r="J67" s="20" t="n">
        <v>16.49810736</v>
      </c>
      <c r="K67" s="18" t="n">
        <v>409.6183688</v>
      </c>
      <c r="L67" s="20" t="n">
        <v>4.6146333</v>
      </c>
      <c r="M67" s="18" t="n">
        <v>391.98729493</v>
      </c>
      <c r="N67" s="20" t="n">
        <v>15.60199787</v>
      </c>
      <c r="O67" s="18" t="s">
        <v>51</v>
      </c>
      <c r="P67" s="20" t="s">
        <v>51</v>
      </c>
      <c r="Q67" s="18" t="s">
        <v>51</v>
      </c>
      <c r="R67" s="20" t="s">
        <v>51</v>
      </c>
      <c r="S67" s="18" t="n">
        <v>402.64302539</v>
      </c>
      <c r="T67" s="20" t="n">
        <v>3.7623804</v>
      </c>
      <c r="U67" s="18" t="s">
        <v>51</v>
      </c>
      <c r="V67" s="20" t="s">
        <v>51</v>
      </c>
      <c r="W67" s="18" t="s">
        <v>51</v>
      </c>
      <c r="X67" s="20" t="s">
        <v>51</v>
      </c>
    </row>
    <row r="68" spans="1:24">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c r="S68" s="21" t="s">
        <v>53</v>
      </c>
      <c r="T68" s="22" t="s">
        <v>53</v>
      </c>
      <c r="U68" s="21" t="s">
        <v>53</v>
      </c>
      <c r="V68" s="22" t="s">
        <v>53</v>
      </c>
      <c r="W68" s="21" t="s">
        <v>53</v>
      </c>
      <c r="X68" s="22" t="s">
        <v>53</v>
      </c>
    </row>
    <row r="69" spans="1:24">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c r="S69" s="21" t="s">
        <v>53</v>
      </c>
      <c r="T69" s="22" t="s">
        <v>53</v>
      </c>
      <c r="U69" s="21" t="s">
        <v>53</v>
      </c>
      <c r="V69" s="22" t="s">
        <v>53</v>
      </c>
      <c r="W69" s="21" t="s">
        <v>53</v>
      </c>
      <c r="X69" s="22" t="s">
        <v>53</v>
      </c>
    </row>
    <row r="70" spans="1:24">
      <c r="A70" s="15" t="s">
        <v>115</v>
      </c>
      <c r="B70" s="17" t="n">
        <v>6036</v>
      </c>
      <c r="C70" s="18">
        <f>(404.0/B70*100)</f>
        <v/>
      </c>
      <c r="D70" s="19" t="n">
        <v>5632</v>
      </c>
      <c r="E70" s="18" t="n">
        <v>453.28043709</v>
      </c>
      <c r="F70" s="20" t="n">
        <v>13.42621881</v>
      </c>
      <c r="G70" s="18" t="n">
        <v>494.44967791</v>
      </c>
      <c r="H70" s="20" t="n">
        <v>7.81497452</v>
      </c>
      <c r="I70" s="18" t="n">
        <v>455.1330867</v>
      </c>
      <c r="J70" s="20" t="n">
        <v>14.62325431</v>
      </c>
      <c r="K70" s="18" t="n">
        <v>513.47007863</v>
      </c>
      <c r="L70" s="20" t="n">
        <v>4.62216401</v>
      </c>
      <c r="M70" s="18" t="n">
        <v>495.80095086</v>
      </c>
      <c r="N70" s="20" t="n">
        <v>13.46618456</v>
      </c>
      <c r="O70" s="18" t="s">
        <v>51</v>
      </c>
      <c r="P70" s="20" t="s">
        <v>51</v>
      </c>
      <c r="Q70" s="18" t="s">
        <v>51</v>
      </c>
      <c r="R70" s="20" t="s">
        <v>51</v>
      </c>
      <c r="S70" s="18" t="n">
        <v>512.06025064</v>
      </c>
      <c r="T70" s="20" t="n">
        <v>3.62220888</v>
      </c>
      <c r="U70" s="18" t="s">
        <v>51</v>
      </c>
      <c r="V70" s="20" t="s">
        <v>51</v>
      </c>
      <c r="W70" s="18" t="s">
        <v>51</v>
      </c>
      <c r="X70" s="20" t="s">
        <v>51</v>
      </c>
    </row>
    <row r="71" spans="1:24">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c r="S71" s="21" t="s">
        <v>53</v>
      </c>
      <c r="T71" s="22" t="s">
        <v>53</v>
      </c>
      <c r="U71" s="21" t="s">
        <v>53</v>
      </c>
      <c r="V71" s="22" t="s">
        <v>53</v>
      </c>
      <c r="W71" s="21" t="s">
        <v>53</v>
      </c>
      <c r="X71" s="22" t="s">
        <v>53</v>
      </c>
    </row>
    <row r="72" spans="1:24">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c r="S72" s="21" t="s">
        <v>53</v>
      </c>
      <c r="T72" s="22" t="s">
        <v>53</v>
      </c>
      <c r="U72" s="21" t="s">
        <v>53</v>
      </c>
      <c r="V72" s="22" t="s">
        <v>53</v>
      </c>
      <c r="W72" s="21" t="s">
        <v>53</v>
      </c>
      <c r="X72" s="22" t="s">
        <v>53</v>
      </c>
    </row>
    <row r="73" spans="1:24">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c r="S73" s="21" t="s">
        <v>53</v>
      </c>
      <c r="T73" s="22" t="s">
        <v>53</v>
      </c>
      <c r="U73" s="21" t="s">
        <v>53</v>
      </c>
      <c r="V73" s="22" t="s">
        <v>53</v>
      </c>
      <c r="W73" s="21" t="s">
        <v>53</v>
      </c>
      <c r="X73" s="22" t="s">
        <v>53</v>
      </c>
    </row>
    <row r="74" spans="1:24">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c r="S74" s="21" t="s">
        <v>53</v>
      </c>
      <c r="T74" s="22" t="s">
        <v>53</v>
      </c>
      <c r="U74" s="21" t="s">
        <v>53</v>
      </c>
      <c r="V74" s="22" t="s">
        <v>53</v>
      </c>
      <c r="W74" s="21" t="s">
        <v>53</v>
      </c>
      <c r="X74" s="22" t="s">
        <v>53</v>
      </c>
    </row>
    <row r="75" spans="1:24">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c r="S75" s="21" t="s">
        <v>53</v>
      </c>
      <c r="T75" s="22" t="s">
        <v>53</v>
      </c>
      <c r="U75" s="21" t="s">
        <v>53</v>
      </c>
      <c r="V75" s="22" t="s">
        <v>53</v>
      </c>
      <c r="W75" s="21" t="s">
        <v>53</v>
      </c>
      <c r="X75" s="22" t="s">
        <v>53</v>
      </c>
    </row>
    <row r="76" spans="1:24">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c r="S76" s="21" t="s">
        <v>53</v>
      </c>
      <c r="T76" s="22" t="s">
        <v>53</v>
      </c>
      <c r="U76" s="21" t="s">
        <v>53</v>
      </c>
      <c r="V76" s="22" t="s">
        <v>53</v>
      </c>
      <c r="W76" s="21" t="s">
        <v>53</v>
      </c>
      <c r="X76" s="22" t="s">
        <v>53</v>
      </c>
    </row>
    <row r="77" spans="1:24">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c r="S77" s="21" t="s">
        <v>53</v>
      </c>
      <c r="T77" s="22" t="s">
        <v>53</v>
      </c>
      <c r="U77" s="21" t="s">
        <v>53</v>
      </c>
      <c r="V77" s="22" t="s">
        <v>53</v>
      </c>
      <c r="W77" s="21" t="s">
        <v>53</v>
      </c>
      <c r="X77" s="22" t="s">
        <v>53</v>
      </c>
    </row>
    <row r="78" spans="1:24">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c r="S78" s="21" t="s">
        <v>53</v>
      </c>
      <c r="T78" s="22" t="s">
        <v>53</v>
      </c>
      <c r="U78" s="21" t="s">
        <v>53</v>
      </c>
      <c r="V78" s="22" t="s">
        <v>53</v>
      </c>
      <c r="W78" s="21" t="s">
        <v>53</v>
      </c>
      <c r="X78" s="22" t="s">
        <v>53</v>
      </c>
    </row>
    <row customHeight="1" ht="25" r="79" spans="1:24">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c r="S79" s="21" t="s">
        <v>53</v>
      </c>
      <c r="T79" s="22" t="s">
        <v>53</v>
      </c>
      <c r="U79" s="21" t="s">
        <v>53</v>
      </c>
      <c r="V79" s="22" t="s">
        <v>53</v>
      </c>
      <c r="W79" s="21" t="s">
        <v>53</v>
      </c>
      <c r="X79" s="22" t="s">
        <v>53</v>
      </c>
    </row>
    <row r="80" spans="1:24">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c r="S80" s="21" t="s">
        <v>53</v>
      </c>
      <c r="T80" s="22" t="s">
        <v>53</v>
      </c>
      <c r="U80" s="21" t="s">
        <v>53</v>
      </c>
      <c r="V80" s="22" t="s">
        <v>53</v>
      </c>
      <c r="W80" s="21" t="s">
        <v>53</v>
      </c>
      <c r="X80" s="22" t="s">
        <v>53</v>
      </c>
    </row>
    <row r="81" spans="1:24">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c r="S81" s="21" t="s">
        <v>53</v>
      </c>
      <c r="T81" s="22" t="s">
        <v>53</v>
      </c>
      <c r="U81" s="21" t="s">
        <v>53</v>
      </c>
      <c r="V81" s="22" t="s">
        <v>53</v>
      </c>
      <c r="W81" s="21" t="s">
        <v>53</v>
      </c>
      <c r="X81" s="22" t="s">
        <v>53</v>
      </c>
    </row>
    <row r="82" spans="1:24">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c r="S82" s="24" t="s">
        <v>127</v>
      </c>
      <c r="T82" s="24" t="s">
        <v>127</v>
      </c>
      <c r="U82" s="24" t="s">
        <v>127</v>
      </c>
      <c r="V82" s="24" t="s">
        <v>127</v>
      </c>
      <c r="W82" s="24" t="s">
        <v>127</v>
      </c>
      <c r="X82" s="24" t="s">
        <v>127</v>
      </c>
    </row>
    <row r="83" spans="1:24">
      <c r="A83" s="3" t="s">
        <v>128</v>
      </c>
    </row>
    <row r="84" spans="1:24">
      <c r="A84" s="25" t="s">
        <v>129</v>
      </c>
    </row>
    <row r="85" spans="1:24">
      <c r="A85" s="25" t="s">
        <v>130</v>
      </c>
    </row>
    <row customHeight="1" ht="30" r="86" spans="1:24">
      <c r="A86" s="25" t="s">
        <v>131</v>
      </c>
    </row>
    <row customHeight="1" ht="30" r="87" spans="1:24">
      <c r="A87" s="25" t="s">
        <v>127</v>
      </c>
    </row>
    <row customHeight="1" ht="30" r="88" spans="1:24">
      <c r="A88" s="25" t="s">
        <v>132</v>
      </c>
    </row>
    <row customHeight="1" ht="30" r="89" spans="1:24">
      <c r="A89" s="25" t="s">
        <v>133</v>
      </c>
    </row>
    <row customHeight="1" ht="30" r="90" spans="1:24">
      <c r="A90" s="25" t="s">
        <v>134</v>
      </c>
    </row>
    <row customHeight="1" ht="30" r="91" spans="1:24">
      <c r="A91" s="25" t="s">
        <v>135</v>
      </c>
    </row>
    <row customHeight="1" ht="30" r="92" spans="1:24">
      <c r="A92" s="25" t="s">
        <v>136</v>
      </c>
    </row>
    <row customHeight="1" ht="30" r="93" spans="1:24">
      <c r="A93" s="25" t="s">
        <v>137</v>
      </c>
    </row>
    <row customHeight="1" ht="30" r="94" spans="1:24">
      <c r="A94" s="25" t="s">
        <v>138</v>
      </c>
    </row>
    <row customHeight="1" ht="30" r="95" spans="1:24">
      <c r="A95" s="25" t="s">
        <v>139</v>
      </c>
    </row>
    <row customHeight="1" ht="30" r="96" spans="1:24">
      <c r="A96" s="25" t="s">
        <v>140</v>
      </c>
    </row>
    <row customHeight="1" ht="30" r="97" spans="1:24">
      <c r="A97" s="25" t="s">
        <v>141</v>
      </c>
    </row>
  </sheetData>
  <mergeCells count="26">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 ref="A97:X97"/>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156</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(4103.0/B7*100)</f>
        <v/>
      </c>
      <c r="D7" s="19" t="n">
        <v>10427</v>
      </c>
      <c r="E7" s="18" t="n">
        <v>486.67082949</v>
      </c>
      <c r="F7" s="20" t="n">
        <v>2.46554161</v>
      </c>
      <c r="G7" s="18" t="n">
        <v>527.55256332</v>
      </c>
      <c r="H7" s="20" t="n">
        <v>2.30399983</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(389.0/B9*100)</f>
        <v/>
      </c>
      <c r="D9" s="19" t="n">
        <v>5286</v>
      </c>
      <c r="E9" s="18" t="n">
        <v>524.26066295</v>
      </c>
      <c r="F9" s="20" t="n">
        <v>5.91462803</v>
      </c>
      <c r="G9" s="18" t="n">
        <v>563.0642258</v>
      </c>
      <c r="H9" s="20" t="n">
        <v>5.17852717</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(422.0/B10*100)</f>
        <v/>
      </c>
      <c r="D10" s="19" t="n">
        <v>12660</v>
      </c>
      <c r="E10" s="18" t="n">
        <v>526.74052608</v>
      </c>
      <c r="F10" s="20" t="n">
        <v>5.80824538</v>
      </c>
      <c r="G10" s="18" t="n">
        <v>546.64583304</v>
      </c>
      <c r="H10" s="20" t="n">
        <v>4.20640102</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(342.0/B11*100)</f>
        <v/>
      </c>
      <c r="D11" s="19" t="n">
        <v>6711</v>
      </c>
      <c r="E11" s="18" t="n">
        <v>423.39859021</v>
      </c>
      <c r="F11" s="20" t="n">
        <v>5.52877724</v>
      </c>
      <c r="G11" s="18" t="n">
        <v>441.33595099</v>
      </c>
      <c r="H11" s="20" t="n">
        <v>5.1153329</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(766.0/B23*100)</f>
        <v/>
      </c>
      <c r="D23" s="19" t="n">
        <v>10817</v>
      </c>
      <c r="E23" s="18" t="n">
        <v>466.74547767</v>
      </c>
      <c r="F23" s="20" t="n">
        <v>6.05084346</v>
      </c>
      <c r="G23" s="18" t="n">
        <v>497.6326569</v>
      </c>
      <c r="H23" s="20" t="n">
        <v>4.13017999</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(90.0/B29*100)</f>
        <v/>
      </c>
      <c r="D29" s="19" t="n">
        <v>5295</v>
      </c>
      <c r="E29" s="18" t="n">
        <v>503.88291128</v>
      </c>
      <c r="F29" s="20" t="n">
        <v>5.61041433</v>
      </c>
      <c r="G29" s="18" t="n">
        <v>535.86455526</v>
      </c>
      <c r="H29" s="20" t="n">
        <v>4.21829141</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(167.0/B32*100)</f>
        <v/>
      </c>
      <c r="D32" s="19" t="n">
        <v>4311</v>
      </c>
      <c r="E32" s="18" t="n">
        <v>469.99834189</v>
      </c>
      <c r="F32" s="20" t="n">
        <v>4.95076956</v>
      </c>
      <c r="G32" s="18" t="n">
        <v>503.86578855</v>
      </c>
      <c r="H32" s="20" t="n">
        <v>4.37709623</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(361.0/B34*100)</f>
        <v/>
      </c>
      <c r="D34" s="19" t="n">
        <v>5989</v>
      </c>
      <c r="E34" s="18" t="n">
        <v>420.65843194</v>
      </c>
      <c r="F34" s="20" t="n">
        <v>6.11110977</v>
      </c>
      <c r="G34" s="18" t="n">
        <v>464.63686868</v>
      </c>
      <c r="H34" s="20" t="n">
        <v>6.02529712</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(308.0/B36*100)</f>
        <v/>
      </c>
      <c r="D36" s="19" t="n">
        <v>6428</v>
      </c>
      <c r="E36" s="18" t="n">
        <v>452.17620284</v>
      </c>
      <c r="F36" s="20" t="n">
        <v>5.4779405</v>
      </c>
      <c r="G36" s="18" t="n">
        <v>479.75380879</v>
      </c>
      <c r="H36" s="20" t="n">
        <v>4.16649711</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(189.0/B41*100)</f>
        <v/>
      </c>
      <c r="D41" s="19" t="n">
        <v>5523</v>
      </c>
      <c r="E41" s="18" t="n">
        <v>471.42585188</v>
      </c>
      <c r="F41" s="20" t="n">
        <v>5.41254532</v>
      </c>
      <c r="G41" s="18" t="n">
        <v>511.89227974</v>
      </c>
      <c r="H41" s="20" t="n">
        <v>4.42765535</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(4146.0/B46*100)</f>
        <v/>
      </c>
      <c r="D46" s="19" t="n">
        <v>18995</v>
      </c>
      <c r="E46" s="18" t="n">
        <v>364.92548837</v>
      </c>
      <c r="F46" s="20" t="n">
        <v>5.57841805</v>
      </c>
      <c r="G46" s="18" t="n">
        <v>387.23344243</v>
      </c>
      <c r="H46" s="20" t="n">
        <v>6.68166266</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(167.0/B48*100)</f>
        <v/>
      </c>
      <c r="D48" s="19" t="n">
        <v>9674</v>
      </c>
      <c r="E48" s="18" t="n">
        <v>554.5711763100001</v>
      </c>
      <c r="F48" s="20" t="n">
        <v>6.32742999</v>
      </c>
      <c r="G48" s="18" t="n">
        <v>583.65503089</v>
      </c>
      <c r="H48" s="20" t="n">
        <v>8.46233286</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(213.0/B61*100)</f>
        <v/>
      </c>
      <c r="D61" s="19" t="n">
        <v>6312</v>
      </c>
      <c r="E61" s="18" t="n">
        <v>435.34745944</v>
      </c>
      <c r="F61" s="20" t="n">
        <v>4.68505764</v>
      </c>
      <c r="G61" s="18" t="n">
        <v>471.39163663</v>
      </c>
      <c r="H61" s="20" t="n">
        <v>4.29866243</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(879.0/B67*100)</f>
        <v/>
      </c>
      <c r="D67" s="19" t="n">
        <v>6092</v>
      </c>
      <c r="E67" s="18" t="n">
        <v>374.45811336</v>
      </c>
      <c r="F67" s="20" t="n">
        <v>6.42477933</v>
      </c>
      <c r="G67" s="18" t="n">
        <v>419.01896776</v>
      </c>
      <c r="H67" s="20" t="n">
        <v>6.27796099</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(454.0/B70*100)</f>
        <v/>
      </c>
      <c r="D70" s="19" t="n">
        <v>5582</v>
      </c>
      <c r="E70" s="18" t="n">
        <v>487.17755944</v>
      </c>
      <c r="F70" s="20" t="n">
        <v>5.64675038</v>
      </c>
      <c r="G70" s="18" t="n">
        <v>515.68443132</v>
      </c>
      <c r="H70" s="20" t="n">
        <v>5.12899534</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33</v>
      </c>
    </row>
    <row r="2" spans="1:18">
      <c r="A2" s="5" t="s">
        <v>157</v>
      </c>
    </row>
    <row customHeight="1" ht="30" r="4" spans="1:18">
      <c r="A4" s="6" t="n"/>
      <c r="B4" s="7" t="s">
        <v>35</v>
      </c>
      <c r="C4" s="7" t="s">
        <v>36</v>
      </c>
      <c r="D4" s="8" t="s">
        <v>35</v>
      </c>
      <c r="E4" s="9" t="s">
        <v>37</v>
      </c>
      <c r="F4" s="10" t="n"/>
      <c r="G4" s="9" t="s">
        <v>38</v>
      </c>
      <c r="H4" s="10" t="n"/>
      <c r="I4" s="9" t="s">
        <v>39</v>
      </c>
      <c r="J4" s="10" t="n"/>
      <c r="K4" s="9" t="s">
        <v>40</v>
      </c>
      <c r="L4" s="10" t="n"/>
      <c r="M4" s="9" t="s">
        <v>41</v>
      </c>
      <c r="N4" s="10" t="n"/>
      <c r="O4" s="9" t="s">
        <v>42</v>
      </c>
      <c r="P4" s="10" t="n"/>
      <c r="Q4" s="9" t="s">
        <v>43</v>
      </c>
      <c r="R4" s="10" t="n"/>
    </row>
    <row r="5" spans="1:18">
      <c r="A5" s="11" t="s"/>
      <c r="B5" s="12" t="s">
        <v>44</v>
      </c>
      <c r="C5" s="12" t="s">
        <v>45</v>
      </c>
      <c r="D5" s="11" t="s">
        <v>46</v>
      </c>
      <c r="E5" s="12" t="s">
        <v>47</v>
      </c>
      <c r="F5" s="11" t="s">
        <v>48</v>
      </c>
      <c r="G5" s="12" t="s">
        <v>47</v>
      </c>
      <c r="H5" s="11" t="s">
        <v>48</v>
      </c>
      <c r="I5" s="12" t="s">
        <v>47</v>
      </c>
      <c r="J5" s="11" t="s">
        <v>48</v>
      </c>
      <c r="K5" s="12" t="s">
        <v>47</v>
      </c>
      <c r="L5" s="11" t="s">
        <v>48</v>
      </c>
      <c r="M5" s="12" t="s">
        <v>47</v>
      </c>
      <c r="N5" s="11" t="s">
        <v>48</v>
      </c>
      <c r="O5" s="12" t="s">
        <v>47</v>
      </c>
      <c r="P5" s="11" t="s">
        <v>48</v>
      </c>
      <c r="Q5" s="12" t="s">
        <v>47</v>
      </c>
      <c r="R5" s="11" t="s">
        <v>48</v>
      </c>
    </row>
    <row r="6" spans="1:18">
      <c r="A6" s="13" t="s">
        <v>49</v>
      </c>
      <c r="B6" s="14" t="n"/>
      <c r="C6" s="14" t="n"/>
      <c r="D6" s="15" t="n"/>
      <c r="E6" s="14" t="n"/>
      <c r="F6" s="15" t="n"/>
      <c r="G6" s="14" t="n"/>
      <c r="H6" s="15" t="n"/>
      <c r="I6" s="14" t="n"/>
      <c r="J6" s="15" t="n"/>
      <c r="K6" s="14" t="n"/>
      <c r="L6" s="15" t="n"/>
      <c r="M6" s="14" t="n"/>
      <c r="N6" s="15" t="n"/>
      <c r="O6" s="14" t="n"/>
      <c r="P6" s="15" t="n"/>
      <c r="Q6" s="14" t="n"/>
      <c r="R6" s="16" t="n"/>
    </row>
    <row r="7" spans="1:18">
      <c r="A7" s="15" t="s">
        <v>50</v>
      </c>
      <c r="B7" s="17" t="n">
        <v>14530</v>
      </c>
      <c r="C7" s="18">
        <f>(4421.0/B7*100)</f>
        <v/>
      </c>
      <c r="D7" s="19" t="n">
        <v>10109</v>
      </c>
      <c r="E7" s="18" t="n">
        <v>479.87790091</v>
      </c>
      <c r="F7" s="20" t="n">
        <v>3.34897809</v>
      </c>
      <c r="G7" s="18" t="n">
        <v>520.4258458</v>
      </c>
      <c r="H7" s="20" t="n">
        <v>1.96415</v>
      </c>
      <c r="I7" s="18" t="s">
        <v>51</v>
      </c>
      <c r="J7" s="20" t="s">
        <v>51</v>
      </c>
      <c r="K7" s="18" t="s">
        <v>51</v>
      </c>
      <c r="L7" s="20" t="s">
        <v>51</v>
      </c>
      <c r="M7" s="18" t="s">
        <v>51</v>
      </c>
      <c r="N7" s="20" t="s">
        <v>51</v>
      </c>
      <c r="O7" s="18" t="s">
        <v>51</v>
      </c>
      <c r="P7" s="20" t="s">
        <v>51</v>
      </c>
      <c r="Q7" s="18" t="s">
        <v>51</v>
      </c>
      <c r="R7" s="20" t="s">
        <v>51</v>
      </c>
    </row>
    <row r="8" spans="1:18">
      <c r="A8" s="15" t="s">
        <v>52</v>
      </c>
      <c r="B8" s="21" t="s">
        <v>53</v>
      </c>
      <c r="C8" s="21" t="s">
        <v>53</v>
      </c>
      <c r="D8" s="22" t="s">
        <v>53</v>
      </c>
      <c r="E8" s="21" t="s">
        <v>53</v>
      </c>
      <c r="F8" s="22" t="s">
        <v>53</v>
      </c>
      <c r="G8" s="21" t="s">
        <v>53</v>
      </c>
      <c r="H8" s="22" t="s">
        <v>53</v>
      </c>
      <c r="I8" s="21" t="s">
        <v>53</v>
      </c>
      <c r="J8" s="22" t="s">
        <v>53</v>
      </c>
      <c r="K8" s="21" t="s">
        <v>53</v>
      </c>
      <c r="L8" s="22" t="s">
        <v>53</v>
      </c>
      <c r="M8" s="21" t="s">
        <v>53</v>
      </c>
      <c r="N8" s="22" t="s">
        <v>53</v>
      </c>
      <c r="O8" s="21" t="s">
        <v>53</v>
      </c>
      <c r="P8" s="22" t="s">
        <v>53</v>
      </c>
      <c r="Q8" s="21" t="s">
        <v>53</v>
      </c>
      <c r="R8" s="22" t="s">
        <v>53</v>
      </c>
    </row>
    <row r="9" spans="1:18">
      <c r="A9" s="15" t="s">
        <v>54</v>
      </c>
      <c r="B9" s="17" t="n">
        <v>5675</v>
      </c>
      <c r="C9" s="18">
        <f>(395.0/B9*100)</f>
        <v/>
      </c>
      <c r="D9" s="19" t="n">
        <v>5280</v>
      </c>
      <c r="E9" s="18" t="n">
        <v>544.56215103</v>
      </c>
      <c r="F9" s="20" t="n">
        <v>4.62645205</v>
      </c>
      <c r="G9" s="18" t="n">
        <v>542.04619482</v>
      </c>
      <c r="H9" s="20" t="n">
        <v>6.96746279</v>
      </c>
      <c r="I9" s="18" t="s">
        <v>51</v>
      </c>
      <c r="J9" s="20" t="s">
        <v>51</v>
      </c>
      <c r="K9" s="18" t="s">
        <v>51</v>
      </c>
      <c r="L9" s="20" t="s">
        <v>51</v>
      </c>
      <c r="M9" s="18" t="n">
        <v>538.19750917</v>
      </c>
      <c r="N9" s="20" t="n">
        <v>3.22319936</v>
      </c>
      <c r="O9" s="18" t="s">
        <v>51</v>
      </c>
      <c r="P9" s="20" t="s">
        <v>51</v>
      </c>
      <c r="Q9" s="18" t="s">
        <v>51</v>
      </c>
      <c r="R9" s="20" t="s">
        <v>51</v>
      </c>
    </row>
    <row r="10" spans="1:18">
      <c r="A10" s="15" t="s">
        <v>55</v>
      </c>
      <c r="B10" s="17" t="n">
        <v>13082</v>
      </c>
      <c r="C10" s="18">
        <f>(471.0/B10*100)</f>
        <v/>
      </c>
      <c r="D10" s="19" t="n">
        <v>12611</v>
      </c>
      <c r="E10" s="18" t="n">
        <v>525.8473738</v>
      </c>
      <c r="F10" s="20" t="n">
        <v>6.41542803</v>
      </c>
      <c r="G10" s="18" t="n">
        <v>546.99603461</v>
      </c>
      <c r="H10" s="20" t="n">
        <v>4.75084426</v>
      </c>
      <c r="I10" s="18" t="s">
        <v>51</v>
      </c>
      <c r="J10" s="20" t="s">
        <v>51</v>
      </c>
      <c r="K10" s="18" t="s">
        <v>51</v>
      </c>
      <c r="L10" s="20" t="s">
        <v>51</v>
      </c>
      <c r="M10" s="18" t="n">
        <v>533.23454121</v>
      </c>
      <c r="N10" s="20" t="n">
        <v>5.38046029</v>
      </c>
      <c r="O10" s="18" t="s">
        <v>51</v>
      </c>
      <c r="P10" s="20" t="s">
        <v>51</v>
      </c>
      <c r="Q10" s="18" t="s">
        <v>51</v>
      </c>
      <c r="R10" s="20" t="s">
        <v>51</v>
      </c>
    </row>
    <row r="11" spans="1:18">
      <c r="A11" s="15" t="s">
        <v>56</v>
      </c>
      <c r="B11" s="17" t="n">
        <v>7053</v>
      </c>
      <c r="C11" s="18">
        <f>(349.0/B11*100)</f>
        <v/>
      </c>
      <c r="D11" s="19" t="n">
        <v>6704</v>
      </c>
      <c r="E11" s="18" t="n">
        <v>438.25833985</v>
      </c>
      <c r="F11" s="20" t="n">
        <v>6.11214962</v>
      </c>
      <c r="G11" s="18" t="n">
        <v>434.17226633</v>
      </c>
      <c r="H11" s="20" t="n">
        <v>4.85724092</v>
      </c>
      <c r="I11" s="18" t="s">
        <v>51</v>
      </c>
      <c r="J11" s="20" t="s">
        <v>51</v>
      </c>
      <c r="K11" s="18" t="s">
        <v>51</v>
      </c>
      <c r="L11" s="20" t="s">
        <v>51</v>
      </c>
      <c r="M11" s="18" t="n">
        <v>430.88417785</v>
      </c>
      <c r="N11" s="20" t="n">
        <v>4.20899166</v>
      </c>
      <c r="O11" s="18" t="s">
        <v>51</v>
      </c>
      <c r="P11" s="20" t="s">
        <v>51</v>
      </c>
      <c r="Q11" s="18" t="s">
        <v>51</v>
      </c>
      <c r="R11" s="20" t="s">
        <v>51</v>
      </c>
    </row>
    <row r="12" spans="1:18">
      <c r="A12" s="15" t="s">
        <v>57</v>
      </c>
      <c r="B12" s="21" t="s">
        <v>53</v>
      </c>
      <c r="C12" s="21" t="s">
        <v>53</v>
      </c>
      <c r="D12" s="22" t="s">
        <v>53</v>
      </c>
      <c r="E12" s="21" t="s">
        <v>53</v>
      </c>
      <c r="F12" s="22" t="s">
        <v>53</v>
      </c>
      <c r="G12" s="21" t="s">
        <v>53</v>
      </c>
      <c r="H12" s="22" t="s">
        <v>53</v>
      </c>
      <c r="I12" s="21" t="s">
        <v>53</v>
      </c>
      <c r="J12" s="22" t="s">
        <v>53</v>
      </c>
      <c r="K12" s="21" t="s">
        <v>53</v>
      </c>
      <c r="L12" s="22" t="s">
        <v>53</v>
      </c>
      <c r="M12" s="21" t="s">
        <v>53</v>
      </c>
      <c r="N12" s="22" t="s">
        <v>53</v>
      </c>
      <c r="O12" s="21" t="s">
        <v>53</v>
      </c>
      <c r="P12" s="22" t="s">
        <v>53</v>
      </c>
      <c r="Q12" s="21" t="s">
        <v>53</v>
      </c>
      <c r="R12" s="22" t="s">
        <v>53</v>
      </c>
    </row>
    <row r="13" spans="1:18">
      <c r="A13" s="15" t="s">
        <v>58</v>
      </c>
      <c r="B13" s="21" t="s">
        <v>53</v>
      </c>
      <c r="C13" s="21" t="s">
        <v>53</v>
      </c>
      <c r="D13" s="22" t="s">
        <v>53</v>
      </c>
      <c r="E13" s="21" t="s">
        <v>53</v>
      </c>
      <c r="F13" s="22" t="s">
        <v>53</v>
      </c>
      <c r="G13" s="21" t="s">
        <v>53</v>
      </c>
      <c r="H13" s="22" t="s">
        <v>53</v>
      </c>
      <c r="I13" s="21" t="s">
        <v>53</v>
      </c>
      <c r="J13" s="22" t="s">
        <v>53</v>
      </c>
      <c r="K13" s="21" t="s">
        <v>53</v>
      </c>
      <c r="L13" s="22" t="s">
        <v>53</v>
      </c>
      <c r="M13" s="21" t="s">
        <v>53</v>
      </c>
      <c r="N13" s="22" t="s">
        <v>53</v>
      </c>
      <c r="O13" s="21" t="s">
        <v>53</v>
      </c>
      <c r="P13" s="22" t="s">
        <v>53</v>
      </c>
      <c r="Q13" s="21" t="s">
        <v>53</v>
      </c>
      <c r="R13" s="22" t="s">
        <v>53</v>
      </c>
    </row>
    <row r="14" spans="1:18">
      <c r="A14" s="15" t="s">
        <v>59</v>
      </c>
      <c r="B14" s="21" t="s">
        <v>53</v>
      </c>
      <c r="C14" s="21" t="s">
        <v>53</v>
      </c>
      <c r="D14" s="22" t="s">
        <v>53</v>
      </c>
      <c r="E14" s="21" t="s">
        <v>53</v>
      </c>
      <c r="F14" s="22" t="s">
        <v>53</v>
      </c>
      <c r="G14" s="21" t="s">
        <v>53</v>
      </c>
      <c r="H14" s="22" t="s">
        <v>53</v>
      </c>
      <c r="I14" s="21" t="s">
        <v>53</v>
      </c>
      <c r="J14" s="22" t="s">
        <v>53</v>
      </c>
      <c r="K14" s="21" t="s">
        <v>53</v>
      </c>
      <c r="L14" s="22" t="s">
        <v>53</v>
      </c>
      <c r="M14" s="21" t="s">
        <v>53</v>
      </c>
      <c r="N14" s="22" t="s">
        <v>53</v>
      </c>
      <c r="O14" s="21" t="s">
        <v>53</v>
      </c>
      <c r="P14" s="22" t="s">
        <v>53</v>
      </c>
      <c r="Q14" s="21" t="s">
        <v>53</v>
      </c>
      <c r="R14" s="22" t="s">
        <v>53</v>
      </c>
    </row>
    <row r="15" spans="1:18">
      <c r="A15" s="15" t="s">
        <v>60</v>
      </c>
      <c r="B15" s="21" t="s">
        <v>53</v>
      </c>
      <c r="C15" s="21" t="s">
        <v>53</v>
      </c>
      <c r="D15" s="22" t="s">
        <v>53</v>
      </c>
      <c r="E15" s="21" t="s">
        <v>53</v>
      </c>
      <c r="F15" s="22" t="s">
        <v>53</v>
      </c>
      <c r="G15" s="21" t="s">
        <v>53</v>
      </c>
      <c r="H15" s="22" t="s">
        <v>53</v>
      </c>
      <c r="I15" s="21" t="s">
        <v>53</v>
      </c>
      <c r="J15" s="22" t="s">
        <v>53</v>
      </c>
      <c r="K15" s="21" t="s">
        <v>53</v>
      </c>
      <c r="L15" s="22" t="s">
        <v>53</v>
      </c>
      <c r="M15" s="21" t="s">
        <v>53</v>
      </c>
      <c r="N15" s="22" t="s">
        <v>53</v>
      </c>
      <c r="O15" s="21" t="s">
        <v>53</v>
      </c>
      <c r="P15" s="22" t="s">
        <v>53</v>
      </c>
      <c r="Q15" s="21" t="s">
        <v>53</v>
      </c>
      <c r="R15" s="22" t="s">
        <v>53</v>
      </c>
    </row>
    <row r="16" spans="1:18">
      <c r="A16" s="15" t="s">
        <v>61</v>
      </c>
      <c r="B16" s="21" t="s">
        <v>53</v>
      </c>
      <c r="C16" s="21" t="s">
        <v>53</v>
      </c>
      <c r="D16" s="22" t="s">
        <v>53</v>
      </c>
      <c r="E16" s="21" t="s">
        <v>53</v>
      </c>
      <c r="F16" s="22" t="s">
        <v>53</v>
      </c>
      <c r="G16" s="21" t="s">
        <v>53</v>
      </c>
      <c r="H16" s="22" t="s">
        <v>53</v>
      </c>
      <c r="I16" s="21" t="s">
        <v>53</v>
      </c>
      <c r="J16" s="22" t="s">
        <v>53</v>
      </c>
      <c r="K16" s="21" t="s">
        <v>53</v>
      </c>
      <c r="L16" s="22" t="s">
        <v>53</v>
      </c>
      <c r="M16" s="21" t="s">
        <v>53</v>
      </c>
      <c r="N16" s="22" t="s">
        <v>53</v>
      </c>
      <c r="O16" s="21" t="s">
        <v>53</v>
      </c>
      <c r="P16" s="22" t="s">
        <v>53</v>
      </c>
      <c r="Q16" s="21" t="s">
        <v>53</v>
      </c>
      <c r="R16" s="22" t="s">
        <v>53</v>
      </c>
    </row>
    <row r="17" spans="1:18">
      <c r="A17" s="15" t="s">
        <v>62</v>
      </c>
      <c r="B17" s="21" t="s">
        <v>53</v>
      </c>
      <c r="C17" s="21" t="s">
        <v>53</v>
      </c>
      <c r="D17" s="22" t="s">
        <v>53</v>
      </c>
      <c r="E17" s="21" t="s">
        <v>53</v>
      </c>
      <c r="F17" s="22" t="s">
        <v>53</v>
      </c>
      <c r="G17" s="21" t="s">
        <v>53</v>
      </c>
      <c r="H17" s="22" t="s">
        <v>53</v>
      </c>
      <c r="I17" s="21" t="s">
        <v>53</v>
      </c>
      <c r="J17" s="22" t="s">
        <v>53</v>
      </c>
      <c r="K17" s="21" t="s">
        <v>53</v>
      </c>
      <c r="L17" s="22" t="s">
        <v>53</v>
      </c>
      <c r="M17" s="21" t="s">
        <v>53</v>
      </c>
      <c r="N17" s="22" t="s">
        <v>53</v>
      </c>
      <c r="O17" s="21" t="s">
        <v>53</v>
      </c>
      <c r="P17" s="22" t="s">
        <v>53</v>
      </c>
      <c r="Q17" s="21" t="s">
        <v>53</v>
      </c>
      <c r="R17" s="22" t="s">
        <v>53</v>
      </c>
    </row>
    <row r="18" spans="1:18">
      <c r="A18" s="15" t="s">
        <v>63</v>
      </c>
      <c r="B18" s="21" t="s">
        <v>53</v>
      </c>
      <c r="C18" s="21" t="s">
        <v>53</v>
      </c>
      <c r="D18" s="22" t="s">
        <v>53</v>
      </c>
      <c r="E18" s="21" t="s">
        <v>53</v>
      </c>
      <c r="F18" s="22" t="s">
        <v>53</v>
      </c>
      <c r="G18" s="21" t="s">
        <v>53</v>
      </c>
      <c r="H18" s="22" t="s">
        <v>53</v>
      </c>
      <c r="I18" s="21" t="s">
        <v>53</v>
      </c>
      <c r="J18" s="22" t="s">
        <v>53</v>
      </c>
      <c r="K18" s="21" t="s">
        <v>53</v>
      </c>
      <c r="L18" s="22" t="s">
        <v>53</v>
      </c>
      <c r="M18" s="21" t="s">
        <v>53</v>
      </c>
      <c r="N18" s="22" t="s">
        <v>53</v>
      </c>
      <c r="O18" s="21" t="s">
        <v>53</v>
      </c>
      <c r="P18" s="22" t="s">
        <v>53</v>
      </c>
      <c r="Q18" s="21" t="s">
        <v>53</v>
      </c>
      <c r="R18" s="22" t="s">
        <v>53</v>
      </c>
    </row>
    <row r="19" spans="1:18">
      <c r="A19" s="15" t="s">
        <v>64</v>
      </c>
      <c r="B19" s="21" t="s">
        <v>53</v>
      </c>
      <c r="C19" s="21" t="s">
        <v>53</v>
      </c>
      <c r="D19" s="22" t="s">
        <v>53</v>
      </c>
      <c r="E19" s="21" t="s">
        <v>53</v>
      </c>
      <c r="F19" s="22" t="s">
        <v>53</v>
      </c>
      <c r="G19" s="21" t="s">
        <v>53</v>
      </c>
      <c r="H19" s="22" t="s">
        <v>53</v>
      </c>
      <c r="I19" s="21" t="s">
        <v>53</v>
      </c>
      <c r="J19" s="22" t="s">
        <v>53</v>
      </c>
      <c r="K19" s="21" t="s">
        <v>53</v>
      </c>
      <c r="L19" s="22" t="s">
        <v>53</v>
      </c>
      <c r="M19" s="21" t="s">
        <v>53</v>
      </c>
      <c r="N19" s="22" t="s">
        <v>53</v>
      </c>
      <c r="O19" s="21" t="s">
        <v>53</v>
      </c>
      <c r="P19" s="22" t="s">
        <v>53</v>
      </c>
      <c r="Q19" s="21" t="s">
        <v>53</v>
      </c>
      <c r="R19" s="22" t="s">
        <v>53</v>
      </c>
    </row>
    <row r="20" spans="1:18">
      <c r="A20" s="15" t="s">
        <v>65</v>
      </c>
      <c r="B20" s="21" t="s">
        <v>53</v>
      </c>
      <c r="C20" s="21" t="s">
        <v>53</v>
      </c>
      <c r="D20" s="22" t="s">
        <v>53</v>
      </c>
      <c r="E20" s="21" t="s">
        <v>53</v>
      </c>
      <c r="F20" s="22" t="s">
        <v>53</v>
      </c>
      <c r="G20" s="21" t="s">
        <v>53</v>
      </c>
      <c r="H20" s="22" t="s">
        <v>53</v>
      </c>
      <c r="I20" s="21" t="s">
        <v>53</v>
      </c>
      <c r="J20" s="22" t="s">
        <v>53</v>
      </c>
      <c r="K20" s="21" t="s">
        <v>53</v>
      </c>
      <c r="L20" s="22" t="s">
        <v>53</v>
      </c>
      <c r="M20" s="21" t="s">
        <v>53</v>
      </c>
      <c r="N20" s="22" t="s">
        <v>53</v>
      </c>
      <c r="O20" s="21" t="s">
        <v>53</v>
      </c>
      <c r="P20" s="22" t="s">
        <v>53</v>
      </c>
      <c r="Q20" s="21" t="s">
        <v>53</v>
      </c>
      <c r="R20" s="22" t="s">
        <v>53</v>
      </c>
    </row>
    <row r="21" spans="1:18">
      <c r="A21" s="15" t="s">
        <v>66</v>
      </c>
      <c r="B21" s="21" t="s">
        <v>53</v>
      </c>
      <c r="C21" s="21" t="s">
        <v>53</v>
      </c>
      <c r="D21" s="22" t="s">
        <v>53</v>
      </c>
      <c r="E21" s="21" t="s">
        <v>53</v>
      </c>
      <c r="F21" s="22" t="s">
        <v>53</v>
      </c>
      <c r="G21" s="21" t="s">
        <v>53</v>
      </c>
      <c r="H21" s="22" t="s">
        <v>53</v>
      </c>
      <c r="I21" s="21" t="s">
        <v>53</v>
      </c>
      <c r="J21" s="22" t="s">
        <v>53</v>
      </c>
      <c r="K21" s="21" t="s">
        <v>53</v>
      </c>
      <c r="L21" s="22" t="s">
        <v>53</v>
      </c>
      <c r="M21" s="21" t="s">
        <v>53</v>
      </c>
      <c r="N21" s="22" t="s">
        <v>53</v>
      </c>
      <c r="O21" s="21" t="s">
        <v>53</v>
      </c>
      <c r="P21" s="22" t="s">
        <v>53</v>
      </c>
      <c r="Q21" s="21" t="s">
        <v>53</v>
      </c>
      <c r="R21" s="22" t="s">
        <v>53</v>
      </c>
    </row>
    <row r="22" spans="1:18">
      <c r="A22" s="15" t="s">
        <v>67</v>
      </c>
      <c r="B22" s="21" t="s">
        <v>53</v>
      </c>
      <c r="C22" s="21" t="s">
        <v>53</v>
      </c>
      <c r="D22" s="22" t="s">
        <v>53</v>
      </c>
      <c r="E22" s="21" t="s">
        <v>53</v>
      </c>
      <c r="F22" s="22" t="s">
        <v>53</v>
      </c>
      <c r="G22" s="21" t="s">
        <v>53</v>
      </c>
      <c r="H22" s="22" t="s">
        <v>53</v>
      </c>
      <c r="I22" s="21" t="s">
        <v>53</v>
      </c>
      <c r="J22" s="22" t="s">
        <v>53</v>
      </c>
      <c r="K22" s="21" t="s">
        <v>53</v>
      </c>
      <c r="L22" s="22" t="s">
        <v>53</v>
      </c>
      <c r="M22" s="21" t="s">
        <v>53</v>
      </c>
      <c r="N22" s="22" t="s">
        <v>53</v>
      </c>
      <c r="O22" s="21" t="s">
        <v>53</v>
      </c>
      <c r="P22" s="22" t="s">
        <v>53</v>
      </c>
      <c r="Q22" s="21" t="s">
        <v>53</v>
      </c>
      <c r="R22" s="22" t="s">
        <v>53</v>
      </c>
    </row>
    <row r="23" spans="1:18">
      <c r="A23" s="15" t="s">
        <v>68</v>
      </c>
      <c r="B23" s="17" t="n">
        <v>11583</v>
      </c>
      <c r="C23" s="18">
        <f>(784.0/B23*100)</f>
        <v/>
      </c>
      <c r="D23" s="19" t="n">
        <v>10799</v>
      </c>
      <c r="E23" s="18" t="n">
        <v>482.01115776</v>
      </c>
      <c r="F23" s="20" t="n">
        <v>5.55351307</v>
      </c>
      <c r="G23" s="18" t="n">
        <v>490.73733636</v>
      </c>
      <c r="H23" s="20" t="n">
        <v>4.30413049</v>
      </c>
      <c r="I23" s="18" t="s">
        <v>51</v>
      </c>
      <c r="J23" s="20" t="s">
        <v>51</v>
      </c>
      <c r="K23" s="18" t="s">
        <v>51</v>
      </c>
      <c r="L23" s="20" t="s">
        <v>51</v>
      </c>
      <c r="M23" s="18" t="n">
        <v>483.09025718</v>
      </c>
      <c r="N23" s="20" t="n">
        <v>3.05540618</v>
      </c>
      <c r="O23" s="18" t="s">
        <v>51</v>
      </c>
      <c r="P23" s="20" t="s">
        <v>51</v>
      </c>
      <c r="Q23" s="18" t="s">
        <v>51</v>
      </c>
      <c r="R23" s="20" t="s">
        <v>51</v>
      </c>
    </row>
    <row r="24" spans="1:18">
      <c r="A24" s="15" t="s">
        <v>69</v>
      </c>
      <c r="B24" s="21" t="s">
        <v>53</v>
      </c>
      <c r="C24" s="21" t="s">
        <v>53</v>
      </c>
      <c r="D24" s="22" t="s">
        <v>53</v>
      </c>
      <c r="E24" s="21" t="s">
        <v>53</v>
      </c>
      <c r="F24" s="22" t="s">
        <v>53</v>
      </c>
      <c r="G24" s="21" t="s">
        <v>53</v>
      </c>
      <c r="H24" s="22" t="s">
        <v>53</v>
      </c>
      <c r="I24" s="21" t="s">
        <v>53</v>
      </c>
      <c r="J24" s="22" t="s">
        <v>53</v>
      </c>
      <c r="K24" s="21" t="s">
        <v>53</v>
      </c>
      <c r="L24" s="22" t="s">
        <v>53</v>
      </c>
      <c r="M24" s="21" t="s">
        <v>53</v>
      </c>
      <c r="N24" s="22" t="s">
        <v>53</v>
      </c>
      <c r="O24" s="21" t="s">
        <v>53</v>
      </c>
      <c r="P24" s="22" t="s">
        <v>53</v>
      </c>
      <c r="Q24" s="21" t="s">
        <v>53</v>
      </c>
      <c r="R24" s="22" t="s">
        <v>53</v>
      </c>
    </row>
    <row r="25" spans="1:18">
      <c r="A25" s="15" t="s">
        <v>70</v>
      </c>
      <c r="B25" s="21" t="s">
        <v>53</v>
      </c>
      <c r="C25" s="21" t="s">
        <v>53</v>
      </c>
      <c r="D25" s="22" t="s">
        <v>53</v>
      </c>
      <c r="E25" s="21" t="s">
        <v>53</v>
      </c>
      <c r="F25" s="22" t="s">
        <v>53</v>
      </c>
      <c r="G25" s="21" t="s">
        <v>53</v>
      </c>
      <c r="H25" s="22" t="s">
        <v>53</v>
      </c>
      <c r="I25" s="21" t="s">
        <v>53</v>
      </c>
      <c r="J25" s="22" t="s">
        <v>53</v>
      </c>
      <c r="K25" s="21" t="s">
        <v>53</v>
      </c>
      <c r="L25" s="22" t="s">
        <v>53</v>
      </c>
      <c r="M25" s="21" t="s">
        <v>53</v>
      </c>
      <c r="N25" s="22" t="s">
        <v>53</v>
      </c>
      <c r="O25" s="21" t="s">
        <v>53</v>
      </c>
      <c r="P25" s="22" t="s">
        <v>53</v>
      </c>
      <c r="Q25" s="21" t="s">
        <v>53</v>
      </c>
      <c r="R25" s="22" t="s">
        <v>53</v>
      </c>
    </row>
    <row r="26" spans="1:18">
      <c r="A26" s="15" t="s">
        <v>71</v>
      </c>
      <c r="B26" s="21" t="s">
        <v>53</v>
      </c>
      <c r="C26" s="21" t="s">
        <v>53</v>
      </c>
      <c r="D26" s="22" t="s">
        <v>53</v>
      </c>
      <c r="E26" s="21" t="s">
        <v>53</v>
      </c>
      <c r="F26" s="22" t="s">
        <v>53</v>
      </c>
      <c r="G26" s="21" t="s">
        <v>53</v>
      </c>
      <c r="H26" s="22" t="s">
        <v>53</v>
      </c>
      <c r="I26" s="21" t="s">
        <v>53</v>
      </c>
      <c r="J26" s="22" t="s">
        <v>53</v>
      </c>
      <c r="K26" s="21" t="s">
        <v>53</v>
      </c>
      <c r="L26" s="22" t="s">
        <v>53</v>
      </c>
      <c r="M26" s="21" t="s">
        <v>53</v>
      </c>
      <c r="N26" s="22" t="s">
        <v>53</v>
      </c>
      <c r="O26" s="21" t="s">
        <v>53</v>
      </c>
      <c r="P26" s="22" t="s">
        <v>53</v>
      </c>
      <c r="Q26" s="21" t="s">
        <v>53</v>
      </c>
      <c r="R26" s="22" t="s">
        <v>53</v>
      </c>
    </row>
    <row r="27" spans="1:18">
      <c r="A27" s="15" t="s">
        <v>72</v>
      </c>
      <c r="B27" s="21" t="s">
        <v>53</v>
      </c>
      <c r="C27" s="21" t="s">
        <v>53</v>
      </c>
      <c r="D27" s="22" t="s">
        <v>53</v>
      </c>
      <c r="E27" s="21" t="s">
        <v>53</v>
      </c>
      <c r="F27" s="22" t="s">
        <v>53</v>
      </c>
      <c r="G27" s="21" t="s">
        <v>53</v>
      </c>
      <c r="H27" s="22" t="s">
        <v>53</v>
      </c>
      <c r="I27" s="21" t="s">
        <v>53</v>
      </c>
      <c r="J27" s="22" t="s">
        <v>53</v>
      </c>
      <c r="K27" s="21" t="s">
        <v>53</v>
      </c>
      <c r="L27" s="22" t="s">
        <v>53</v>
      </c>
      <c r="M27" s="21" t="s">
        <v>53</v>
      </c>
      <c r="N27" s="22" t="s">
        <v>53</v>
      </c>
      <c r="O27" s="21" t="s">
        <v>53</v>
      </c>
      <c r="P27" s="22" t="s">
        <v>53</v>
      </c>
      <c r="Q27" s="21" t="s">
        <v>53</v>
      </c>
      <c r="R27" s="22" t="s">
        <v>53</v>
      </c>
    </row>
    <row r="28" spans="1:18">
      <c r="A28" s="15" t="s">
        <v>73</v>
      </c>
      <c r="B28" s="21" t="s">
        <v>53</v>
      </c>
      <c r="C28" s="21" t="s">
        <v>53</v>
      </c>
      <c r="D28" s="22" t="s">
        <v>53</v>
      </c>
      <c r="E28" s="21" t="s">
        <v>53</v>
      </c>
      <c r="F28" s="22" t="s">
        <v>53</v>
      </c>
      <c r="G28" s="21" t="s">
        <v>53</v>
      </c>
      <c r="H28" s="22" t="s">
        <v>53</v>
      </c>
      <c r="I28" s="21" t="s">
        <v>53</v>
      </c>
      <c r="J28" s="22" t="s">
        <v>53</v>
      </c>
      <c r="K28" s="21" t="s">
        <v>53</v>
      </c>
      <c r="L28" s="22" t="s">
        <v>53</v>
      </c>
      <c r="M28" s="21" t="s">
        <v>53</v>
      </c>
      <c r="N28" s="22" t="s">
        <v>53</v>
      </c>
      <c r="O28" s="21" t="s">
        <v>53</v>
      </c>
      <c r="P28" s="22" t="s">
        <v>53</v>
      </c>
      <c r="Q28" s="21" t="s">
        <v>53</v>
      </c>
      <c r="R28" s="22" t="s">
        <v>53</v>
      </c>
    </row>
    <row r="29" spans="1:18">
      <c r="A29" s="15" t="s">
        <v>74</v>
      </c>
      <c r="B29" s="17" t="n">
        <v>5385</v>
      </c>
      <c r="C29" s="18">
        <f>(92.0/B29*100)</f>
        <v/>
      </c>
      <c r="D29" s="19" t="n">
        <v>5293</v>
      </c>
      <c r="E29" s="18" t="n">
        <v>535.90989758</v>
      </c>
      <c r="F29" s="20" t="n">
        <v>4.18294475</v>
      </c>
      <c r="G29" s="18" t="n">
        <v>494.5459493</v>
      </c>
      <c r="H29" s="20" t="n">
        <v>6.43250373</v>
      </c>
      <c r="I29" s="18" t="s">
        <v>51</v>
      </c>
      <c r="J29" s="20" t="s">
        <v>51</v>
      </c>
      <c r="K29" s="18" t="s">
        <v>51</v>
      </c>
      <c r="L29" s="20" t="s">
        <v>51</v>
      </c>
      <c r="M29" s="18" t="n">
        <v>506.61722817</v>
      </c>
      <c r="N29" s="20" t="n">
        <v>3.77780862</v>
      </c>
      <c r="O29" s="18" t="s">
        <v>51</v>
      </c>
      <c r="P29" s="20" t="s">
        <v>51</v>
      </c>
      <c r="Q29" s="18" t="s">
        <v>51</v>
      </c>
      <c r="R29" s="20" t="s">
        <v>51</v>
      </c>
    </row>
    <row r="30" spans="1:18">
      <c r="A30" s="15" t="s">
        <v>75</v>
      </c>
      <c r="B30" s="21" t="s">
        <v>53</v>
      </c>
      <c r="C30" s="21" t="s">
        <v>53</v>
      </c>
      <c r="D30" s="22" t="s">
        <v>53</v>
      </c>
      <c r="E30" s="21" t="s">
        <v>53</v>
      </c>
      <c r="F30" s="22" t="s">
        <v>53</v>
      </c>
      <c r="G30" s="21" t="s">
        <v>53</v>
      </c>
      <c r="H30" s="22" t="s">
        <v>53</v>
      </c>
      <c r="I30" s="21" t="s">
        <v>53</v>
      </c>
      <c r="J30" s="22" t="s">
        <v>53</v>
      </c>
      <c r="K30" s="21" t="s">
        <v>53</v>
      </c>
      <c r="L30" s="22" t="s">
        <v>53</v>
      </c>
      <c r="M30" s="21" t="s">
        <v>53</v>
      </c>
      <c r="N30" s="22" t="s">
        <v>53</v>
      </c>
      <c r="O30" s="21" t="s">
        <v>53</v>
      </c>
      <c r="P30" s="22" t="s">
        <v>53</v>
      </c>
      <c r="Q30" s="21" t="s">
        <v>53</v>
      </c>
      <c r="R30" s="22" t="s">
        <v>53</v>
      </c>
    </row>
    <row r="31" spans="1:18">
      <c r="A31" s="15" t="s">
        <v>76</v>
      </c>
      <c r="B31" s="21" t="s">
        <v>53</v>
      </c>
      <c r="C31" s="21" t="s">
        <v>53</v>
      </c>
      <c r="D31" s="22" t="s">
        <v>53</v>
      </c>
      <c r="E31" s="21" t="s">
        <v>53</v>
      </c>
      <c r="F31" s="22" t="s">
        <v>53</v>
      </c>
      <c r="G31" s="21" t="s">
        <v>53</v>
      </c>
      <c r="H31" s="22" t="s">
        <v>53</v>
      </c>
      <c r="I31" s="21" t="s">
        <v>53</v>
      </c>
      <c r="J31" s="22" t="s">
        <v>53</v>
      </c>
      <c r="K31" s="21" t="s">
        <v>53</v>
      </c>
      <c r="L31" s="22" t="s">
        <v>53</v>
      </c>
      <c r="M31" s="21" t="s">
        <v>53</v>
      </c>
      <c r="N31" s="22" t="s">
        <v>53</v>
      </c>
      <c r="O31" s="21" t="s">
        <v>53</v>
      </c>
      <c r="P31" s="22" t="s">
        <v>53</v>
      </c>
      <c r="Q31" s="21" t="s">
        <v>53</v>
      </c>
      <c r="R31" s="22" t="s">
        <v>53</v>
      </c>
    </row>
    <row r="32" spans="1:18">
      <c r="A32" s="15" t="s">
        <v>77</v>
      </c>
      <c r="B32" s="17" t="n">
        <v>4478</v>
      </c>
      <c r="C32" s="18">
        <f>(193.0/B32*100)</f>
        <v/>
      </c>
      <c r="D32" s="19" t="n">
        <v>4285</v>
      </c>
      <c r="E32" s="18" t="n">
        <v>489.63028779</v>
      </c>
      <c r="F32" s="20" t="n">
        <v>4.7833493</v>
      </c>
      <c r="G32" s="18" t="n">
        <v>489.31406327</v>
      </c>
      <c r="H32" s="20" t="n">
        <v>4.6151926</v>
      </c>
      <c r="I32" s="18" t="s">
        <v>51</v>
      </c>
      <c r="J32" s="20" t="s">
        <v>51</v>
      </c>
      <c r="K32" s="18" t="s">
        <v>51</v>
      </c>
      <c r="L32" s="20" t="s">
        <v>51</v>
      </c>
      <c r="M32" s="18" t="n">
        <v>484.97965853</v>
      </c>
      <c r="N32" s="20" t="n">
        <v>3.34566109</v>
      </c>
      <c r="O32" s="18" t="s">
        <v>51</v>
      </c>
      <c r="P32" s="20" t="s">
        <v>51</v>
      </c>
      <c r="Q32" s="18" t="s">
        <v>51</v>
      </c>
      <c r="R32" s="20" t="s">
        <v>51</v>
      </c>
    </row>
    <row r="33" spans="1:18">
      <c r="A33" s="15" t="s">
        <v>78</v>
      </c>
      <c r="B33" s="21" t="s">
        <v>53</v>
      </c>
      <c r="C33" s="21" t="s">
        <v>53</v>
      </c>
      <c r="D33" s="22" t="s">
        <v>53</v>
      </c>
      <c r="E33" s="21" t="s">
        <v>53</v>
      </c>
      <c r="F33" s="22" t="s">
        <v>53</v>
      </c>
      <c r="G33" s="21" t="s">
        <v>53</v>
      </c>
      <c r="H33" s="22" t="s">
        <v>53</v>
      </c>
      <c r="I33" s="21" t="s">
        <v>53</v>
      </c>
      <c r="J33" s="22" t="s">
        <v>53</v>
      </c>
      <c r="K33" s="21" t="s">
        <v>53</v>
      </c>
      <c r="L33" s="22" t="s">
        <v>53</v>
      </c>
      <c r="M33" s="21" t="s">
        <v>53</v>
      </c>
      <c r="N33" s="22" t="s">
        <v>53</v>
      </c>
      <c r="O33" s="21" t="s">
        <v>53</v>
      </c>
      <c r="P33" s="22" t="s">
        <v>53</v>
      </c>
      <c r="Q33" s="21" t="s">
        <v>53</v>
      </c>
      <c r="R33" s="22" t="s">
        <v>53</v>
      </c>
    </row>
    <row r="34" spans="1:18">
      <c r="A34" s="15" t="s">
        <v>79</v>
      </c>
      <c r="B34" s="17" t="n">
        <v>6350</v>
      </c>
      <c r="C34" s="18">
        <f>(381.0/B34*100)</f>
        <v/>
      </c>
      <c r="D34" s="19" t="n">
        <v>5969</v>
      </c>
      <c r="E34" s="18" t="n">
        <v>441.1429271</v>
      </c>
      <c r="F34" s="20" t="n">
        <v>6.67299033</v>
      </c>
      <c r="G34" s="18" t="n">
        <v>445.32729345</v>
      </c>
      <c r="H34" s="20" t="n">
        <v>6.17821504</v>
      </c>
      <c r="I34" s="18" t="s">
        <v>51</v>
      </c>
      <c r="J34" s="20" t="s">
        <v>51</v>
      </c>
      <c r="K34" s="18" t="s">
        <v>51</v>
      </c>
      <c r="L34" s="20" t="s">
        <v>51</v>
      </c>
      <c r="M34" s="18" t="n">
        <v>444.89658638</v>
      </c>
      <c r="N34" s="20" t="n">
        <v>5.15751796</v>
      </c>
      <c r="O34" s="18" t="s">
        <v>51</v>
      </c>
      <c r="P34" s="20" t="s">
        <v>51</v>
      </c>
      <c r="Q34" s="18" t="s">
        <v>51</v>
      </c>
      <c r="R34" s="20" t="s">
        <v>51</v>
      </c>
    </row>
    <row r="35" spans="1:18">
      <c r="A35" s="15" t="s">
        <v>80</v>
      </c>
      <c r="B35" s="21" t="s">
        <v>53</v>
      </c>
      <c r="C35" s="21" t="s">
        <v>53</v>
      </c>
      <c r="D35" s="22" t="s">
        <v>53</v>
      </c>
      <c r="E35" s="21" t="s">
        <v>53</v>
      </c>
      <c r="F35" s="22" t="s">
        <v>53</v>
      </c>
      <c r="G35" s="21" t="s">
        <v>53</v>
      </c>
      <c r="H35" s="22" t="s">
        <v>53</v>
      </c>
      <c r="I35" s="21" t="s">
        <v>53</v>
      </c>
      <c r="J35" s="22" t="s">
        <v>53</v>
      </c>
      <c r="K35" s="21" t="s">
        <v>53</v>
      </c>
      <c r="L35" s="22" t="s">
        <v>53</v>
      </c>
      <c r="M35" s="21" t="s">
        <v>53</v>
      </c>
      <c r="N35" s="22" t="s">
        <v>53</v>
      </c>
      <c r="O35" s="21" t="s">
        <v>53</v>
      </c>
      <c r="P35" s="22" t="s">
        <v>53</v>
      </c>
      <c r="Q35" s="21" t="s">
        <v>53</v>
      </c>
      <c r="R35" s="22" t="s">
        <v>53</v>
      </c>
    </row>
    <row r="36" spans="1:18">
      <c r="A36" s="15" t="s">
        <v>81</v>
      </c>
      <c r="B36" s="17" t="n">
        <v>6736</v>
      </c>
      <c r="C36" s="18">
        <f>(321.0/B36*100)</f>
        <v/>
      </c>
      <c r="D36" s="19" t="n">
        <v>6415</v>
      </c>
      <c r="E36" s="18" t="n">
        <v>470.0085979</v>
      </c>
      <c r="F36" s="20" t="n">
        <v>5.69741224</v>
      </c>
      <c r="G36" s="18" t="n">
        <v>470.34789421</v>
      </c>
      <c r="H36" s="20" t="n">
        <v>4.17443999</v>
      </c>
      <c r="I36" s="18" t="s">
        <v>51</v>
      </c>
      <c r="J36" s="20" t="s">
        <v>51</v>
      </c>
      <c r="K36" s="18" t="s">
        <v>51</v>
      </c>
      <c r="L36" s="20" t="s">
        <v>51</v>
      </c>
      <c r="M36" s="18" t="n">
        <v>469.02660476</v>
      </c>
      <c r="N36" s="20" t="n">
        <v>3.39619127</v>
      </c>
      <c r="O36" s="18" t="s">
        <v>51</v>
      </c>
      <c r="P36" s="20" t="s">
        <v>51</v>
      </c>
      <c r="Q36" s="18" t="s">
        <v>51</v>
      </c>
      <c r="R36" s="20" t="s">
        <v>51</v>
      </c>
    </row>
    <row r="37" spans="1:18">
      <c r="A37" s="15" t="s">
        <v>82</v>
      </c>
      <c r="B37" s="21" t="s">
        <v>53</v>
      </c>
      <c r="C37" s="21" t="s">
        <v>53</v>
      </c>
      <c r="D37" s="22" t="s">
        <v>53</v>
      </c>
      <c r="E37" s="21" t="s">
        <v>53</v>
      </c>
      <c r="F37" s="22" t="s">
        <v>53</v>
      </c>
      <c r="G37" s="21" t="s">
        <v>53</v>
      </c>
      <c r="H37" s="22" t="s">
        <v>53</v>
      </c>
      <c r="I37" s="21" t="s">
        <v>53</v>
      </c>
      <c r="J37" s="22" t="s">
        <v>53</v>
      </c>
      <c r="K37" s="21" t="s">
        <v>53</v>
      </c>
      <c r="L37" s="22" t="s">
        <v>53</v>
      </c>
      <c r="M37" s="21" t="s">
        <v>53</v>
      </c>
      <c r="N37" s="22" t="s">
        <v>53</v>
      </c>
      <c r="O37" s="21" t="s">
        <v>53</v>
      </c>
      <c r="P37" s="22" t="s">
        <v>53</v>
      </c>
      <c r="Q37" s="21" t="s">
        <v>53</v>
      </c>
      <c r="R37" s="22" t="s">
        <v>53</v>
      </c>
    </row>
    <row r="38" spans="1:18">
      <c r="A38" s="15" t="s">
        <v>83</v>
      </c>
      <c r="B38" s="21" t="s">
        <v>53</v>
      </c>
      <c r="C38" s="21" t="s">
        <v>53</v>
      </c>
      <c r="D38" s="22" t="s">
        <v>53</v>
      </c>
      <c r="E38" s="21" t="s">
        <v>53</v>
      </c>
      <c r="F38" s="22" t="s">
        <v>53</v>
      </c>
      <c r="G38" s="21" t="s">
        <v>53</v>
      </c>
      <c r="H38" s="22" t="s">
        <v>53</v>
      </c>
      <c r="I38" s="21" t="s">
        <v>53</v>
      </c>
      <c r="J38" s="22" t="s">
        <v>53</v>
      </c>
      <c r="K38" s="21" t="s">
        <v>53</v>
      </c>
      <c r="L38" s="22" t="s">
        <v>53</v>
      </c>
      <c r="M38" s="21" t="s">
        <v>53</v>
      </c>
      <c r="N38" s="22" t="s">
        <v>53</v>
      </c>
      <c r="O38" s="21" t="s">
        <v>53</v>
      </c>
      <c r="P38" s="22" t="s">
        <v>53</v>
      </c>
      <c r="Q38" s="21" t="s">
        <v>53</v>
      </c>
      <c r="R38" s="22" t="s">
        <v>53</v>
      </c>
    </row>
    <row r="39" spans="1:18">
      <c r="A39" s="15" t="s">
        <v>84</v>
      </c>
      <c r="B39" s="21" t="s">
        <v>53</v>
      </c>
      <c r="C39" s="21" t="s">
        <v>53</v>
      </c>
      <c r="D39" s="22" t="s">
        <v>53</v>
      </c>
      <c r="E39" s="21" t="s">
        <v>53</v>
      </c>
      <c r="F39" s="22" t="s">
        <v>53</v>
      </c>
      <c r="G39" s="21" t="s">
        <v>53</v>
      </c>
      <c r="H39" s="22" t="s">
        <v>53</v>
      </c>
      <c r="I39" s="21" t="s">
        <v>53</v>
      </c>
      <c r="J39" s="22" t="s">
        <v>53</v>
      </c>
      <c r="K39" s="21" t="s">
        <v>53</v>
      </c>
      <c r="L39" s="22" t="s">
        <v>53</v>
      </c>
      <c r="M39" s="21" t="s">
        <v>53</v>
      </c>
      <c r="N39" s="22" t="s">
        <v>53</v>
      </c>
      <c r="O39" s="21" t="s">
        <v>53</v>
      </c>
      <c r="P39" s="22" t="s">
        <v>53</v>
      </c>
      <c r="Q39" s="21" t="s">
        <v>53</v>
      </c>
      <c r="R39" s="22" t="s">
        <v>53</v>
      </c>
    </row>
    <row r="40" spans="1:18">
      <c r="A40" s="15" t="s">
        <v>85</v>
      </c>
      <c r="B40" s="21" t="s">
        <v>53</v>
      </c>
      <c r="C40" s="21" t="s">
        <v>53</v>
      </c>
      <c r="D40" s="22" t="s">
        <v>53</v>
      </c>
      <c r="E40" s="21" t="s">
        <v>53</v>
      </c>
      <c r="F40" s="22" t="s">
        <v>53</v>
      </c>
      <c r="G40" s="21" t="s">
        <v>53</v>
      </c>
      <c r="H40" s="22" t="s">
        <v>53</v>
      </c>
      <c r="I40" s="21" t="s">
        <v>53</v>
      </c>
      <c r="J40" s="22" t="s">
        <v>53</v>
      </c>
      <c r="K40" s="21" t="s">
        <v>53</v>
      </c>
      <c r="L40" s="22" t="s">
        <v>53</v>
      </c>
      <c r="M40" s="21" t="s">
        <v>53</v>
      </c>
      <c r="N40" s="22" t="s">
        <v>53</v>
      </c>
      <c r="O40" s="21" t="s">
        <v>53</v>
      </c>
      <c r="P40" s="22" t="s">
        <v>53</v>
      </c>
      <c r="Q40" s="21" t="s">
        <v>53</v>
      </c>
      <c r="R40" s="22" t="s">
        <v>53</v>
      </c>
    </row>
    <row r="41" spans="1:18">
      <c r="A41" s="15" t="s">
        <v>86</v>
      </c>
      <c r="B41" s="17" t="n">
        <v>5712</v>
      </c>
      <c r="C41" s="18">
        <f>(219.0/B41*100)</f>
        <v/>
      </c>
      <c r="D41" s="19" t="n">
        <v>5493</v>
      </c>
      <c r="E41" s="18" t="n">
        <v>466.03317405</v>
      </c>
      <c r="F41" s="20" t="n">
        <v>7.09668347</v>
      </c>
      <c r="G41" s="18" t="n">
        <v>507.02218983</v>
      </c>
      <c r="H41" s="20" t="n">
        <v>3.94263093</v>
      </c>
      <c r="I41" s="18" t="s">
        <v>51</v>
      </c>
      <c r="J41" s="20" t="s">
        <v>51</v>
      </c>
      <c r="K41" s="18" t="s">
        <v>51</v>
      </c>
      <c r="L41" s="20" t="s">
        <v>51</v>
      </c>
      <c r="M41" s="18" t="n">
        <v>486.03953662</v>
      </c>
      <c r="N41" s="20" t="n">
        <v>4.18264441</v>
      </c>
      <c r="O41" s="18" t="s">
        <v>51</v>
      </c>
      <c r="P41" s="20" t="s">
        <v>51</v>
      </c>
      <c r="Q41" s="18" t="s">
        <v>51</v>
      </c>
      <c r="R41" s="20" t="s">
        <v>51</v>
      </c>
    </row>
    <row r="42" spans="1:18">
      <c r="A42" s="15" t="s">
        <v>87</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88</v>
      </c>
      <c r="B43" s="14" t="n"/>
      <c r="C43" s="14" t="n"/>
      <c r="D43" s="15" t="n"/>
      <c r="E43" s="14" t="n"/>
      <c r="F43" s="15" t="n"/>
      <c r="G43" s="14" t="n"/>
      <c r="H43" s="15" t="n"/>
      <c r="I43" s="14" t="n"/>
      <c r="J43" s="15" t="n"/>
      <c r="K43" s="14" t="n"/>
      <c r="L43" s="15" t="n"/>
      <c r="M43" s="14" t="n"/>
      <c r="N43" s="15" t="n"/>
      <c r="O43" s="14" t="n"/>
      <c r="P43" s="15" t="n"/>
      <c r="Q43" s="14" t="n"/>
      <c r="R43" s="16" t="n"/>
    </row>
    <row r="44" spans="1:18">
      <c r="A44" s="15" t="s">
        <v>89</v>
      </c>
      <c r="B44" s="21" t="s">
        <v>53</v>
      </c>
      <c r="C44" s="21" t="s">
        <v>53</v>
      </c>
      <c r="D44" s="22" t="s">
        <v>53</v>
      </c>
      <c r="E44" s="21" t="s">
        <v>53</v>
      </c>
      <c r="F44" s="22" t="s">
        <v>53</v>
      </c>
      <c r="G44" s="21" t="s">
        <v>53</v>
      </c>
      <c r="H44" s="22" t="s">
        <v>53</v>
      </c>
      <c r="I44" s="21" t="s">
        <v>53</v>
      </c>
      <c r="J44" s="22" t="s">
        <v>53</v>
      </c>
      <c r="K44" s="21" t="s">
        <v>53</v>
      </c>
      <c r="L44" s="22" t="s">
        <v>53</v>
      </c>
      <c r="M44" s="21" t="s">
        <v>53</v>
      </c>
      <c r="N44" s="22" t="s">
        <v>53</v>
      </c>
      <c r="O44" s="21" t="s">
        <v>53</v>
      </c>
      <c r="P44" s="22" t="s">
        <v>53</v>
      </c>
      <c r="Q44" s="21" t="s">
        <v>53</v>
      </c>
      <c r="R44" s="22" t="s">
        <v>53</v>
      </c>
    </row>
    <row r="45" spans="1:18">
      <c r="A45" s="15" t="s">
        <v>90</v>
      </c>
      <c r="B45" s="21" t="s">
        <v>53</v>
      </c>
      <c r="C45" s="21" t="s">
        <v>53</v>
      </c>
      <c r="D45" s="22" t="s">
        <v>53</v>
      </c>
      <c r="E45" s="21" t="s">
        <v>53</v>
      </c>
      <c r="F45" s="22" t="s">
        <v>53</v>
      </c>
      <c r="G45" s="21" t="s">
        <v>53</v>
      </c>
      <c r="H45" s="22" t="s">
        <v>53</v>
      </c>
      <c r="I45" s="21" t="s">
        <v>53</v>
      </c>
      <c r="J45" s="22" t="s">
        <v>53</v>
      </c>
      <c r="K45" s="21" t="s">
        <v>53</v>
      </c>
      <c r="L45" s="22" t="s">
        <v>53</v>
      </c>
      <c r="M45" s="21" t="s">
        <v>53</v>
      </c>
      <c r="N45" s="22" t="s">
        <v>53</v>
      </c>
      <c r="O45" s="21" t="s">
        <v>53</v>
      </c>
      <c r="P45" s="22" t="s">
        <v>53</v>
      </c>
      <c r="Q45" s="21" t="s">
        <v>53</v>
      </c>
      <c r="R45" s="22" t="s">
        <v>53</v>
      </c>
    </row>
    <row r="46" spans="1:18">
      <c r="A46" s="15" t="s">
        <v>91</v>
      </c>
      <c r="B46" s="17" t="n">
        <v>23141</v>
      </c>
      <c r="C46" s="18">
        <f>(4238.0/B46*100)</f>
        <v/>
      </c>
      <c r="D46" s="19" t="n">
        <v>18903</v>
      </c>
      <c r="E46" s="18" t="n">
        <v>372.80102859</v>
      </c>
      <c r="F46" s="20" t="n">
        <v>7.03843175</v>
      </c>
      <c r="G46" s="18" t="n">
        <v>380.64102115</v>
      </c>
      <c r="H46" s="20" t="n">
        <v>5.09555995</v>
      </c>
      <c r="I46" s="18" t="s">
        <v>51</v>
      </c>
      <c r="J46" s="20" t="s">
        <v>51</v>
      </c>
      <c r="K46" s="18" t="s">
        <v>51</v>
      </c>
      <c r="L46" s="20" t="s">
        <v>51</v>
      </c>
      <c r="M46" s="18" t="n">
        <v>393.93296468</v>
      </c>
      <c r="N46" s="20" t="n">
        <v>4.26740416</v>
      </c>
      <c r="O46" s="18" t="s">
        <v>51</v>
      </c>
      <c r="P46" s="20" t="s">
        <v>51</v>
      </c>
      <c r="Q46" s="18" t="s">
        <v>51</v>
      </c>
      <c r="R46" s="20" t="s">
        <v>51</v>
      </c>
    </row>
    <row r="47" spans="1:18">
      <c r="A47" s="15" t="s">
        <v>92</v>
      </c>
      <c r="B47" s="21" t="s">
        <v>53</v>
      </c>
      <c r="C47" s="21" t="s">
        <v>53</v>
      </c>
      <c r="D47" s="22" t="s">
        <v>53</v>
      </c>
      <c r="E47" s="21" t="s">
        <v>53</v>
      </c>
      <c r="F47" s="22" t="s">
        <v>53</v>
      </c>
      <c r="G47" s="21" t="s">
        <v>53</v>
      </c>
      <c r="H47" s="22" t="s">
        <v>53</v>
      </c>
      <c r="I47" s="21" t="s">
        <v>53</v>
      </c>
      <c r="J47" s="22" t="s">
        <v>53</v>
      </c>
      <c r="K47" s="21" t="s">
        <v>53</v>
      </c>
      <c r="L47" s="22" t="s">
        <v>53</v>
      </c>
      <c r="M47" s="21" t="s">
        <v>53</v>
      </c>
      <c r="N47" s="22" t="s">
        <v>53</v>
      </c>
      <c r="O47" s="21" t="s">
        <v>53</v>
      </c>
      <c r="P47" s="22" t="s">
        <v>53</v>
      </c>
      <c r="Q47" s="21" t="s">
        <v>53</v>
      </c>
      <c r="R47" s="22" t="s">
        <v>53</v>
      </c>
    </row>
    <row r="48" spans="1:18">
      <c r="A48" s="15" t="s">
        <v>93</v>
      </c>
      <c r="B48" s="17" t="n">
        <v>9841</v>
      </c>
      <c r="C48" s="18">
        <f>(220.0/B48*100)</f>
        <v/>
      </c>
      <c r="D48" s="19" t="n">
        <v>9621</v>
      </c>
      <c r="E48" s="18" t="n">
        <v>601.26394424</v>
      </c>
      <c r="F48" s="20" t="n">
        <v>7.8946138</v>
      </c>
      <c r="G48" s="18" t="n">
        <v>547.08321201</v>
      </c>
      <c r="H48" s="20" t="n">
        <v>6.72986821</v>
      </c>
      <c r="I48" s="18" t="s">
        <v>51</v>
      </c>
      <c r="J48" s="20" t="s">
        <v>51</v>
      </c>
      <c r="K48" s="18" t="s">
        <v>51</v>
      </c>
      <c r="L48" s="20" t="s">
        <v>51</v>
      </c>
      <c r="M48" s="18" t="n">
        <v>565.8075957999999</v>
      </c>
      <c r="N48" s="20" t="n">
        <v>6.33874608</v>
      </c>
      <c r="O48" s="18" t="s">
        <v>51</v>
      </c>
      <c r="P48" s="20" t="s">
        <v>51</v>
      </c>
      <c r="Q48" s="18" t="s">
        <v>51</v>
      </c>
      <c r="R48" s="20" t="s">
        <v>51</v>
      </c>
    </row>
    <row r="49" spans="1:18">
      <c r="A49" s="15" t="s">
        <v>94</v>
      </c>
      <c r="B49" s="21" t="s">
        <v>53</v>
      </c>
      <c r="C49" s="21" t="s">
        <v>53</v>
      </c>
      <c r="D49" s="22" t="s">
        <v>53</v>
      </c>
      <c r="E49" s="21" t="s">
        <v>53</v>
      </c>
      <c r="F49" s="22" t="s">
        <v>53</v>
      </c>
      <c r="G49" s="21" t="s">
        <v>53</v>
      </c>
      <c r="H49" s="22" t="s">
        <v>53</v>
      </c>
      <c r="I49" s="21" t="s">
        <v>53</v>
      </c>
      <c r="J49" s="22" t="s">
        <v>53</v>
      </c>
      <c r="K49" s="21" t="s">
        <v>53</v>
      </c>
      <c r="L49" s="22" t="s">
        <v>53</v>
      </c>
      <c r="M49" s="21" t="s">
        <v>53</v>
      </c>
      <c r="N49" s="22" t="s">
        <v>53</v>
      </c>
      <c r="O49" s="21" t="s">
        <v>53</v>
      </c>
      <c r="P49" s="22" t="s">
        <v>53</v>
      </c>
      <c r="Q49" s="21" t="s">
        <v>53</v>
      </c>
      <c r="R49" s="22" t="s">
        <v>53</v>
      </c>
    </row>
    <row r="50" spans="1:18">
      <c r="A50" s="15" t="s">
        <v>95</v>
      </c>
      <c r="B50" s="21" t="s">
        <v>53</v>
      </c>
      <c r="C50" s="21" t="s">
        <v>53</v>
      </c>
      <c r="D50" s="22" t="s">
        <v>53</v>
      </c>
      <c r="E50" s="21" t="s">
        <v>53</v>
      </c>
      <c r="F50" s="22" t="s">
        <v>53</v>
      </c>
      <c r="G50" s="21" t="s">
        <v>53</v>
      </c>
      <c r="H50" s="22" t="s">
        <v>53</v>
      </c>
      <c r="I50" s="21" t="s">
        <v>53</v>
      </c>
      <c r="J50" s="22" t="s">
        <v>53</v>
      </c>
      <c r="K50" s="21" t="s">
        <v>53</v>
      </c>
      <c r="L50" s="22" t="s">
        <v>53</v>
      </c>
      <c r="M50" s="21" t="s">
        <v>53</v>
      </c>
      <c r="N50" s="22" t="s">
        <v>53</v>
      </c>
      <c r="O50" s="21" t="s">
        <v>53</v>
      </c>
      <c r="P50" s="22" t="s">
        <v>53</v>
      </c>
      <c r="Q50" s="21" t="s">
        <v>53</v>
      </c>
      <c r="R50" s="22" t="s">
        <v>53</v>
      </c>
    </row>
    <row r="51" spans="1:18">
      <c r="A51" s="15" t="s">
        <v>96</v>
      </c>
      <c r="B51" s="21" t="s">
        <v>53</v>
      </c>
      <c r="C51" s="21" t="s">
        <v>53</v>
      </c>
      <c r="D51" s="22" t="s">
        <v>53</v>
      </c>
      <c r="E51" s="21" t="s">
        <v>53</v>
      </c>
      <c r="F51" s="22" t="s">
        <v>53</v>
      </c>
      <c r="G51" s="21" t="s">
        <v>53</v>
      </c>
      <c r="H51" s="22" t="s">
        <v>53</v>
      </c>
      <c r="I51" s="21" t="s">
        <v>53</v>
      </c>
      <c r="J51" s="22" t="s">
        <v>53</v>
      </c>
      <c r="K51" s="21" t="s">
        <v>53</v>
      </c>
      <c r="L51" s="22" t="s">
        <v>53</v>
      </c>
      <c r="M51" s="21" t="s">
        <v>53</v>
      </c>
      <c r="N51" s="22" t="s">
        <v>53</v>
      </c>
      <c r="O51" s="21" t="s">
        <v>53</v>
      </c>
      <c r="P51" s="22" t="s">
        <v>53</v>
      </c>
      <c r="Q51" s="21" t="s">
        <v>53</v>
      </c>
      <c r="R51" s="22" t="s">
        <v>53</v>
      </c>
    </row>
    <row r="52" spans="1:18">
      <c r="A52" s="15" t="s">
        <v>97</v>
      </c>
      <c r="B52" s="21" t="s">
        <v>53</v>
      </c>
      <c r="C52" s="21" t="s">
        <v>53</v>
      </c>
      <c r="D52" s="22" t="s">
        <v>53</v>
      </c>
      <c r="E52" s="21" t="s">
        <v>53</v>
      </c>
      <c r="F52" s="22" t="s">
        <v>53</v>
      </c>
      <c r="G52" s="21" t="s">
        <v>53</v>
      </c>
      <c r="H52" s="22" t="s">
        <v>53</v>
      </c>
      <c r="I52" s="21" t="s">
        <v>53</v>
      </c>
      <c r="J52" s="22" t="s">
        <v>53</v>
      </c>
      <c r="K52" s="21" t="s">
        <v>53</v>
      </c>
      <c r="L52" s="22" t="s">
        <v>53</v>
      </c>
      <c r="M52" s="21" t="s">
        <v>53</v>
      </c>
      <c r="N52" s="22" t="s">
        <v>53</v>
      </c>
      <c r="O52" s="21" t="s">
        <v>53</v>
      </c>
      <c r="P52" s="22" t="s">
        <v>53</v>
      </c>
      <c r="Q52" s="21" t="s">
        <v>53</v>
      </c>
      <c r="R52" s="22" t="s">
        <v>53</v>
      </c>
    </row>
    <row r="53" spans="1:18">
      <c r="A53" s="15" t="s">
        <v>98</v>
      </c>
      <c r="B53" s="21" t="s">
        <v>53</v>
      </c>
      <c r="C53" s="21" t="s">
        <v>53</v>
      </c>
      <c r="D53" s="22" t="s">
        <v>53</v>
      </c>
      <c r="E53" s="21" t="s">
        <v>53</v>
      </c>
      <c r="F53" s="22" t="s">
        <v>53</v>
      </c>
      <c r="G53" s="21" t="s">
        <v>53</v>
      </c>
      <c r="H53" s="22" t="s">
        <v>53</v>
      </c>
      <c r="I53" s="21" t="s">
        <v>53</v>
      </c>
      <c r="J53" s="22" t="s">
        <v>53</v>
      </c>
      <c r="K53" s="21" t="s">
        <v>53</v>
      </c>
      <c r="L53" s="22" t="s">
        <v>53</v>
      </c>
      <c r="M53" s="21" t="s">
        <v>53</v>
      </c>
      <c r="N53" s="22" t="s">
        <v>53</v>
      </c>
      <c r="O53" s="21" t="s">
        <v>53</v>
      </c>
      <c r="P53" s="22" t="s">
        <v>53</v>
      </c>
      <c r="Q53" s="21" t="s">
        <v>53</v>
      </c>
      <c r="R53" s="22" t="s">
        <v>53</v>
      </c>
    </row>
    <row r="54" spans="1:18">
      <c r="A54" s="15" t="s">
        <v>99</v>
      </c>
      <c r="B54" s="21" t="s">
        <v>53</v>
      </c>
      <c r="C54" s="21" t="s">
        <v>53</v>
      </c>
      <c r="D54" s="22" t="s">
        <v>53</v>
      </c>
      <c r="E54" s="21" t="s">
        <v>53</v>
      </c>
      <c r="F54" s="22" t="s">
        <v>53</v>
      </c>
      <c r="G54" s="21" t="s">
        <v>53</v>
      </c>
      <c r="H54" s="22" t="s">
        <v>53</v>
      </c>
      <c r="I54" s="21" t="s">
        <v>53</v>
      </c>
      <c r="J54" s="22" t="s">
        <v>53</v>
      </c>
      <c r="K54" s="21" t="s">
        <v>53</v>
      </c>
      <c r="L54" s="22" t="s">
        <v>53</v>
      </c>
      <c r="M54" s="21" t="s">
        <v>53</v>
      </c>
      <c r="N54" s="22" t="s">
        <v>53</v>
      </c>
      <c r="O54" s="21" t="s">
        <v>53</v>
      </c>
      <c r="P54" s="22" t="s">
        <v>53</v>
      </c>
      <c r="Q54" s="21" t="s">
        <v>53</v>
      </c>
      <c r="R54" s="22" t="s">
        <v>53</v>
      </c>
    </row>
    <row r="55" spans="1:18">
      <c r="A55" s="15" t="s">
        <v>100</v>
      </c>
      <c r="B55" s="21" t="s">
        <v>53</v>
      </c>
      <c r="C55" s="21" t="s">
        <v>53</v>
      </c>
      <c r="D55" s="22" t="s">
        <v>53</v>
      </c>
      <c r="E55" s="21" t="s">
        <v>53</v>
      </c>
      <c r="F55" s="22" t="s">
        <v>53</v>
      </c>
      <c r="G55" s="21" t="s">
        <v>53</v>
      </c>
      <c r="H55" s="22" t="s">
        <v>53</v>
      </c>
      <c r="I55" s="21" t="s">
        <v>53</v>
      </c>
      <c r="J55" s="22" t="s">
        <v>53</v>
      </c>
      <c r="K55" s="21" t="s">
        <v>53</v>
      </c>
      <c r="L55" s="22" t="s">
        <v>53</v>
      </c>
      <c r="M55" s="21" t="s">
        <v>53</v>
      </c>
      <c r="N55" s="22" t="s">
        <v>53</v>
      </c>
      <c r="O55" s="21" t="s">
        <v>53</v>
      </c>
      <c r="P55" s="22" t="s">
        <v>53</v>
      </c>
      <c r="Q55" s="21" t="s">
        <v>53</v>
      </c>
      <c r="R55" s="22" t="s">
        <v>53</v>
      </c>
    </row>
    <row r="56" spans="1:18">
      <c r="A56" s="15" t="s">
        <v>101</v>
      </c>
      <c r="B56" s="21" t="s">
        <v>53</v>
      </c>
      <c r="C56" s="21" t="s">
        <v>53</v>
      </c>
      <c r="D56" s="22" t="s">
        <v>53</v>
      </c>
      <c r="E56" s="21" t="s">
        <v>53</v>
      </c>
      <c r="F56" s="22" t="s">
        <v>53</v>
      </c>
      <c r="G56" s="21" t="s">
        <v>53</v>
      </c>
      <c r="H56" s="22" t="s">
        <v>53</v>
      </c>
      <c r="I56" s="21" t="s">
        <v>53</v>
      </c>
      <c r="J56" s="22" t="s">
        <v>53</v>
      </c>
      <c r="K56" s="21" t="s">
        <v>53</v>
      </c>
      <c r="L56" s="22" t="s">
        <v>53</v>
      </c>
      <c r="M56" s="21" t="s">
        <v>53</v>
      </c>
      <c r="N56" s="22" t="s">
        <v>53</v>
      </c>
      <c r="O56" s="21" t="s">
        <v>53</v>
      </c>
      <c r="P56" s="22" t="s">
        <v>53</v>
      </c>
      <c r="Q56" s="21" t="s">
        <v>53</v>
      </c>
      <c r="R56" s="22" t="s">
        <v>53</v>
      </c>
    </row>
    <row r="57" spans="1:18">
      <c r="A57" s="15" t="s">
        <v>102</v>
      </c>
      <c r="B57" s="21" t="s">
        <v>53</v>
      </c>
      <c r="C57" s="21" t="s">
        <v>53</v>
      </c>
      <c r="D57" s="22" t="s">
        <v>53</v>
      </c>
      <c r="E57" s="21" t="s">
        <v>53</v>
      </c>
      <c r="F57" s="22" t="s">
        <v>53</v>
      </c>
      <c r="G57" s="21" t="s">
        <v>53</v>
      </c>
      <c r="H57" s="22" t="s">
        <v>53</v>
      </c>
      <c r="I57" s="21" t="s">
        <v>53</v>
      </c>
      <c r="J57" s="22" t="s">
        <v>53</v>
      </c>
      <c r="K57" s="21" t="s">
        <v>53</v>
      </c>
      <c r="L57" s="22" t="s">
        <v>53</v>
      </c>
      <c r="M57" s="21" t="s">
        <v>53</v>
      </c>
      <c r="N57" s="22" t="s">
        <v>53</v>
      </c>
      <c r="O57" s="21" t="s">
        <v>53</v>
      </c>
      <c r="P57" s="22" t="s">
        <v>53</v>
      </c>
      <c r="Q57" s="21" t="s">
        <v>53</v>
      </c>
      <c r="R57" s="22" t="s">
        <v>53</v>
      </c>
    </row>
    <row r="58" spans="1:18">
      <c r="A58" s="15" t="s">
        <v>103</v>
      </c>
      <c r="B58" s="21" t="s">
        <v>53</v>
      </c>
      <c r="C58" s="21" t="s">
        <v>53</v>
      </c>
      <c r="D58" s="22" t="s">
        <v>53</v>
      </c>
      <c r="E58" s="21" t="s">
        <v>53</v>
      </c>
      <c r="F58" s="22" t="s">
        <v>53</v>
      </c>
      <c r="G58" s="21" t="s">
        <v>53</v>
      </c>
      <c r="H58" s="22" t="s">
        <v>53</v>
      </c>
      <c r="I58" s="21" t="s">
        <v>53</v>
      </c>
      <c r="J58" s="22" t="s">
        <v>53</v>
      </c>
      <c r="K58" s="21" t="s">
        <v>53</v>
      </c>
      <c r="L58" s="22" t="s">
        <v>53</v>
      </c>
      <c r="M58" s="21" t="s">
        <v>53</v>
      </c>
      <c r="N58" s="22" t="s">
        <v>53</v>
      </c>
      <c r="O58" s="21" t="s">
        <v>53</v>
      </c>
      <c r="P58" s="22" t="s">
        <v>53</v>
      </c>
      <c r="Q58" s="21" t="s">
        <v>53</v>
      </c>
      <c r="R58" s="22" t="s">
        <v>53</v>
      </c>
    </row>
    <row r="59" spans="1:18">
      <c r="A59" s="15" t="s">
        <v>104</v>
      </c>
      <c r="B59" s="21" t="s">
        <v>53</v>
      </c>
      <c r="C59" s="21" t="s">
        <v>53</v>
      </c>
      <c r="D59" s="22" t="s">
        <v>53</v>
      </c>
      <c r="E59" s="21" t="s">
        <v>53</v>
      </c>
      <c r="F59" s="22" t="s">
        <v>53</v>
      </c>
      <c r="G59" s="21" t="s">
        <v>53</v>
      </c>
      <c r="H59" s="22" t="s">
        <v>53</v>
      </c>
      <c r="I59" s="21" t="s">
        <v>53</v>
      </c>
      <c r="J59" s="22" t="s">
        <v>53</v>
      </c>
      <c r="K59" s="21" t="s">
        <v>53</v>
      </c>
      <c r="L59" s="22" t="s">
        <v>53</v>
      </c>
      <c r="M59" s="21" t="s">
        <v>53</v>
      </c>
      <c r="N59" s="22" t="s">
        <v>53</v>
      </c>
      <c r="O59" s="21" t="s">
        <v>53</v>
      </c>
      <c r="P59" s="22" t="s">
        <v>53</v>
      </c>
      <c r="Q59" s="21" t="s">
        <v>53</v>
      </c>
      <c r="R59" s="22" t="s">
        <v>53</v>
      </c>
    </row>
    <row r="60" spans="1:18">
      <c r="A60" s="15" t="s">
        <v>105</v>
      </c>
      <c r="B60" s="21" t="s">
        <v>53</v>
      </c>
      <c r="C60" s="21" t="s">
        <v>53</v>
      </c>
      <c r="D60" s="22" t="s">
        <v>53</v>
      </c>
      <c r="E60" s="21" t="s">
        <v>53</v>
      </c>
      <c r="F60" s="22" t="s">
        <v>53</v>
      </c>
      <c r="G60" s="21" t="s">
        <v>53</v>
      </c>
      <c r="H60" s="22" t="s">
        <v>53</v>
      </c>
      <c r="I60" s="21" t="s">
        <v>53</v>
      </c>
      <c r="J60" s="22" t="s">
        <v>53</v>
      </c>
      <c r="K60" s="21" t="s">
        <v>53</v>
      </c>
      <c r="L60" s="22" t="s">
        <v>53</v>
      </c>
      <c r="M60" s="21" t="s">
        <v>53</v>
      </c>
      <c r="N60" s="22" t="s">
        <v>53</v>
      </c>
      <c r="O60" s="21" t="s">
        <v>53</v>
      </c>
      <c r="P60" s="22" t="s">
        <v>53</v>
      </c>
      <c r="Q60" s="21" t="s">
        <v>53</v>
      </c>
      <c r="R60" s="22" t="s">
        <v>53</v>
      </c>
    </row>
    <row r="61" spans="1:18">
      <c r="A61" s="15" t="s">
        <v>106</v>
      </c>
      <c r="B61" s="17" t="n">
        <v>6525</v>
      </c>
      <c r="C61" s="18">
        <f>(234.0/B61*100)</f>
        <v/>
      </c>
      <c r="D61" s="19" t="n">
        <v>6291</v>
      </c>
      <c r="E61" s="18" t="n">
        <v>468.95806704</v>
      </c>
      <c r="F61" s="20" t="n">
        <v>5.15183319</v>
      </c>
      <c r="G61" s="18" t="n">
        <v>443.15484608</v>
      </c>
      <c r="H61" s="20" t="n">
        <v>4.00155798</v>
      </c>
      <c r="I61" s="18" t="s">
        <v>51</v>
      </c>
      <c r="J61" s="20" t="s">
        <v>51</v>
      </c>
      <c r="K61" s="18" t="s">
        <v>51</v>
      </c>
      <c r="L61" s="20" t="s">
        <v>51</v>
      </c>
      <c r="M61" s="18" t="n">
        <v>448.76051755</v>
      </c>
      <c r="N61" s="20" t="n">
        <v>3.62006809</v>
      </c>
      <c r="O61" s="18" t="s">
        <v>51</v>
      </c>
      <c r="P61" s="20" t="s">
        <v>51</v>
      </c>
      <c r="Q61" s="18" t="s">
        <v>51</v>
      </c>
      <c r="R61" s="20" t="s">
        <v>51</v>
      </c>
    </row>
    <row r="62" spans="1:18">
      <c r="A62" s="15" t="s">
        <v>107</v>
      </c>
      <c r="B62" s="21" t="s">
        <v>53</v>
      </c>
      <c r="C62" s="21" t="s">
        <v>53</v>
      </c>
      <c r="D62" s="22" t="s">
        <v>53</v>
      </c>
      <c r="E62" s="21" t="s">
        <v>53</v>
      </c>
      <c r="F62" s="22" t="s">
        <v>53</v>
      </c>
      <c r="G62" s="21" t="s">
        <v>53</v>
      </c>
      <c r="H62" s="22" t="s">
        <v>53</v>
      </c>
      <c r="I62" s="21" t="s">
        <v>53</v>
      </c>
      <c r="J62" s="22" t="s">
        <v>53</v>
      </c>
      <c r="K62" s="21" t="s">
        <v>53</v>
      </c>
      <c r="L62" s="22" t="s">
        <v>53</v>
      </c>
      <c r="M62" s="21" t="s">
        <v>53</v>
      </c>
      <c r="N62" s="22" t="s">
        <v>53</v>
      </c>
      <c r="O62" s="21" t="s">
        <v>53</v>
      </c>
      <c r="P62" s="22" t="s">
        <v>53</v>
      </c>
      <c r="Q62" s="21" t="s">
        <v>53</v>
      </c>
      <c r="R62" s="22" t="s">
        <v>53</v>
      </c>
    </row>
    <row r="63" spans="1:18">
      <c r="A63" s="15" t="s">
        <v>108</v>
      </c>
      <c r="B63" s="21" t="s">
        <v>53</v>
      </c>
      <c r="C63" s="21" t="s">
        <v>53</v>
      </c>
      <c r="D63" s="22" t="s">
        <v>53</v>
      </c>
      <c r="E63" s="21" t="s">
        <v>53</v>
      </c>
      <c r="F63" s="22" t="s">
        <v>53</v>
      </c>
      <c r="G63" s="21" t="s">
        <v>53</v>
      </c>
      <c r="H63" s="22" t="s">
        <v>53</v>
      </c>
      <c r="I63" s="21" t="s">
        <v>53</v>
      </c>
      <c r="J63" s="22" t="s">
        <v>53</v>
      </c>
      <c r="K63" s="21" t="s">
        <v>53</v>
      </c>
      <c r="L63" s="22" t="s">
        <v>53</v>
      </c>
      <c r="M63" s="21" t="s">
        <v>53</v>
      </c>
      <c r="N63" s="22" t="s">
        <v>53</v>
      </c>
      <c r="O63" s="21" t="s">
        <v>53</v>
      </c>
      <c r="P63" s="22" t="s">
        <v>53</v>
      </c>
      <c r="Q63" s="21" t="s">
        <v>53</v>
      </c>
      <c r="R63" s="22" t="s">
        <v>53</v>
      </c>
    </row>
    <row r="64" spans="1:18">
      <c r="A64" s="15" t="s">
        <v>109</v>
      </c>
      <c r="B64" s="21" t="s">
        <v>53</v>
      </c>
      <c r="C64" s="21" t="s">
        <v>53</v>
      </c>
      <c r="D64" s="22" t="s">
        <v>53</v>
      </c>
      <c r="E64" s="21" t="s">
        <v>53</v>
      </c>
      <c r="F64" s="22" t="s">
        <v>53</v>
      </c>
      <c r="G64" s="21" t="s">
        <v>53</v>
      </c>
      <c r="H64" s="22" t="s">
        <v>53</v>
      </c>
      <c r="I64" s="21" t="s">
        <v>53</v>
      </c>
      <c r="J64" s="22" t="s">
        <v>53</v>
      </c>
      <c r="K64" s="21" t="s">
        <v>53</v>
      </c>
      <c r="L64" s="22" t="s">
        <v>53</v>
      </c>
      <c r="M64" s="21" t="s">
        <v>53</v>
      </c>
      <c r="N64" s="22" t="s">
        <v>53</v>
      </c>
      <c r="O64" s="21" t="s">
        <v>53</v>
      </c>
      <c r="P64" s="22" t="s">
        <v>53</v>
      </c>
      <c r="Q64" s="21" t="s">
        <v>53</v>
      </c>
      <c r="R64" s="22" t="s">
        <v>53</v>
      </c>
    </row>
    <row r="65" spans="1:18">
      <c r="A65" s="15" t="s">
        <v>110</v>
      </c>
      <c r="B65" s="21" t="s">
        <v>53</v>
      </c>
      <c r="C65" s="21" t="s">
        <v>53</v>
      </c>
      <c r="D65" s="22" t="s">
        <v>53</v>
      </c>
      <c r="E65" s="21" t="s">
        <v>53</v>
      </c>
      <c r="F65" s="22" t="s">
        <v>53</v>
      </c>
      <c r="G65" s="21" t="s">
        <v>53</v>
      </c>
      <c r="H65" s="22" t="s">
        <v>53</v>
      </c>
      <c r="I65" s="21" t="s">
        <v>53</v>
      </c>
      <c r="J65" s="22" t="s">
        <v>53</v>
      </c>
      <c r="K65" s="21" t="s">
        <v>53</v>
      </c>
      <c r="L65" s="22" t="s">
        <v>53</v>
      </c>
      <c r="M65" s="21" t="s">
        <v>53</v>
      </c>
      <c r="N65" s="22" t="s">
        <v>53</v>
      </c>
      <c r="O65" s="21" t="s">
        <v>53</v>
      </c>
      <c r="P65" s="22" t="s">
        <v>53</v>
      </c>
      <c r="Q65" s="21" t="s">
        <v>53</v>
      </c>
      <c r="R65" s="22" t="s">
        <v>53</v>
      </c>
    </row>
    <row r="66" spans="1:18">
      <c r="A66" s="15" t="s">
        <v>111</v>
      </c>
      <c r="B66" s="21" t="s">
        <v>53</v>
      </c>
      <c r="C66" s="21" t="s">
        <v>53</v>
      </c>
      <c r="D66" s="22" t="s">
        <v>53</v>
      </c>
      <c r="E66" s="21" t="s">
        <v>53</v>
      </c>
      <c r="F66" s="22" t="s">
        <v>53</v>
      </c>
      <c r="G66" s="21" t="s">
        <v>53</v>
      </c>
      <c r="H66" s="22" t="s">
        <v>53</v>
      </c>
      <c r="I66" s="21" t="s">
        <v>53</v>
      </c>
      <c r="J66" s="22" t="s">
        <v>53</v>
      </c>
      <c r="K66" s="21" t="s">
        <v>53</v>
      </c>
      <c r="L66" s="22" t="s">
        <v>53</v>
      </c>
      <c r="M66" s="21" t="s">
        <v>53</v>
      </c>
      <c r="N66" s="22" t="s">
        <v>53</v>
      </c>
      <c r="O66" s="21" t="s">
        <v>53</v>
      </c>
      <c r="P66" s="22" t="s">
        <v>53</v>
      </c>
      <c r="Q66" s="21" t="s">
        <v>53</v>
      </c>
      <c r="R66" s="22" t="s">
        <v>53</v>
      </c>
    </row>
    <row r="67" spans="1:18">
      <c r="A67" s="15" t="s">
        <v>112</v>
      </c>
      <c r="B67" s="17" t="n">
        <v>6971</v>
      </c>
      <c r="C67" s="18">
        <f>(892.0/B67*100)</f>
        <v/>
      </c>
      <c r="D67" s="19" t="n">
        <v>6079</v>
      </c>
      <c r="E67" s="18" t="n">
        <v>398.98316981</v>
      </c>
      <c r="F67" s="20" t="n">
        <v>11.57121096</v>
      </c>
      <c r="G67" s="18" t="n">
        <v>399.72221678</v>
      </c>
      <c r="H67" s="20" t="n">
        <v>4.83352684</v>
      </c>
      <c r="I67" s="18" t="s">
        <v>51</v>
      </c>
      <c r="J67" s="20" t="s">
        <v>51</v>
      </c>
      <c r="K67" s="18" t="s">
        <v>51</v>
      </c>
      <c r="L67" s="20" t="s">
        <v>51</v>
      </c>
      <c r="M67" s="18" t="n">
        <v>402.64302539</v>
      </c>
      <c r="N67" s="20" t="n">
        <v>3.7623804</v>
      </c>
      <c r="O67" s="18" t="s">
        <v>51</v>
      </c>
      <c r="P67" s="20" t="s">
        <v>51</v>
      </c>
      <c r="Q67" s="18" t="s">
        <v>51</v>
      </c>
      <c r="R67" s="20" t="s">
        <v>51</v>
      </c>
    </row>
    <row r="68" spans="1:18">
      <c r="A68" s="15" t="s">
        <v>113</v>
      </c>
      <c r="B68" s="21" t="s">
        <v>53</v>
      </c>
      <c r="C68" s="21" t="s">
        <v>53</v>
      </c>
      <c r="D68" s="22" t="s">
        <v>53</v>
      </c>
      <c r="E68" s="21" t="s">
        <v>53</v>
      </c>
      <c r="F68" s="22" t="s">
        <v>53</v>
      </c>
      <c r="G68" s="21" t="s">
        <v>53</v>
      </c>
      <c r="H68" s="22" t="s">
        <v>53</v>
      </c>
      <c r="I68" s="21" t="s">
        <v>53</v>
      </c>
      <c r="J68" s="22" t="s">
        <v>53</v>
      </c>
      <c r="K68" s="21" t="s">
        <v>53</v>
      </c>
      <c r="L68" s="22" t="s">
        <v>53</v>
      </c>
      <c r="M68" s="21" t="s">
        <v>53</v>
      </c>
      <c r="N68" s="22" t="s">
        <v>53</v>
      </c>
      <c r="O68" s="21" t="s">
        <v>53</v>
      </c>
      <c r="P68" s="22" t="s">
        <v>53</v>
      </c>
      <c r="Q68" s="21" t="s">
        <v>53</v>
      </c>
      <c r="R68" s="22" t="s">
        <v>53</v>
      </c>
    </row>
    <row r="69" spans="1:18">
      <c r="A69" s="15" t="s">
        <v>114</v>
      </c>
      <c r="B69" s="21" t="s">
        <v>53</v>
      </c>
      <c r="C69" s="21" t="s">
        <v>53</v>
      </c>
      <c r="D69" s="22" t="s">
        <v>53</v>
      </c>
      <c r="E69" s="21" t="s">
        <v>53</v>
      </c>
      <c r="F69" s="22" t="s">
        <v>53</v>
      </c>
      <c r="G69" s="21" t="s">
        <v>53</v>
      </c>
      <c r="H69" s="22" t="s">
        <v>53</v>
      </c>
      <c r="I69" s="21" t="s">
        <v>53</v>
      </c>
      <c r="J69" s="22" t="s">
        <v>53</v>
      </c>
      <c r="K69" s="21" t="s">
        <v>53</v>
      </c>
      <c r="L69" s="22" t="s">
        <v>53</v>
      </c>
      <c r="M69" s="21" t="s">
        <v>53</v>
      </c>
      <c r="N69" s="22" t="s">
        <v>53</v>
      </c>
      <c r="O69" s="21" t="s">
        <v>53</v>
      </c>
      <c r="P69" s="22" t="s">
        <v>53</v>
      </c>
      <c r="Q69" s="21" t="s">
        <v>53</v>
      </c>
      <c r="R69" s="22" t="s">
        <v>53</v>
      </c>
    </row>
    <row r="70" spans="1:18">
      <c r="A70" s="15" t="s">
        <v>115</v>
      </c>
      <c r="B70" s="17" t="n">
        <v>6036</v>
      </c>
      <c r="C70" s="18">
        <f>(464.0/B70*100)</f>
        <v/>
      </c>
      <c r="D70" s="19" t="n">
        <v>5572</v>
      </c>
      <c r="E70" s="18" t="n">
        <v>514.11485</v>
      </c>
      <c r="F70" s="20" t="n">
        <v>4.86183885</v>
      </c>
      <c r="G70" s="18" t="n">
        <v>492.89448752</v>
      </c>
      <c r="H70" s="20" t="n">
        <v>5.21498857</v>
      </c>
      <c r="I70" s="18" t="s">
        <v>51</v>
      </c>
      <c r="J70" s="20" t="s">
        <v>51</v>
      </c>
      <c r="K70" s="18" t="s">
        <v>51</v>
      </c>
      <c r="L70" s="20" t="s">
        <v>51</v>
      </c>
      <c r="M70" s="18" t="n">
        <v>512.06025064</v>
      </c>
      <c r="N70" s="20" t="n">
        <v>3.62220888</v>
      </c>
      <c r="O70" s="18" t="s">
        <v>51</v>
      </c>
      <c r="P70" s="20" t="s">
        <v>51</v>
      </c>
      <c r="Q70" s="18" t="s">
        <v>51</v>
      </c>
      <c r="R70" s="20" t="s">
        <v>51</v>
      </c>
    </row>
    <row r="71" spans="1:18">
      <c r="A71" s="15" t="s">
        <v>116</v>
      </c>
      <c r="B71" s="21" t="s">
        <v>53</v>
      </c>
      <c r="C71" s="21" t="s">
        <v>53</v>
      </c>
      <c r="D71" s="22" t="s">
        <v>53</v>
      </c>
      <c r="E71" s="21" t="s">
        <v>53</v>
      </c>
      <c r="F71" s="22" t="s">
        <v>53</v>
      </c>
      <c r="G71" s="21" t="s">
        <v>53</v>
      </c>
      <c r="H71" s="22" t="s">
        <v>53</v>
      </c>
      <c r="I71" s="21" t="s">
        <v>53</v>
      </c>
      <c r="J71" s="22" t="s">
        <v>53</v>
      </c>
      <c r="K71" s="21" t="s">
        <v>53</v>
      </c>
      <c r="L71" s="22" t="s">
        <v>53</v>
      </c>
      <c r="M71" s="21" t="s">
        <v>53</v>
      </c>
      <c r="N71" s="22" t="s">
        <v>53</v>
      </c>
      <c r="O71" s="21" t="s">
        <v>53</v>
      </c>
      <c r="P71" s="22" t="s">
        <v>53</v>
      </c>
      <c r="Q71" s="21" t="s">
        <v>53</v>
      </c>
      <c r="R71" s="22" t="s">
        <v>53</v>
      </c>
    </row>
    <row r="72" spans="1:18">
      <c r="A72" s="15" t="s">
        <v>117</v>
      </c>
      <c r="B72" s="21" t="s">
        <v>53</v>
      </c>
      <c r="C72" s="21" t="s">
        <v>53</v>
      </c>
      <c r="D72" s="22" t="s">
        <v>53</v>
      </c>
      <c r="E72" s="21" t="s">
        <v>53</v>
      </c>
      <c r="F72" s="22" t="s">
        <v>53</v>
      </c>
      <c r="G72" s="21" t="s">
        <v>53</v>
      </c>
      <c r="H72" s="22" t="s">
        <v>53</v>
      </c>
      <c r="I72" s="21" t="s">
        <v>53</v>
      </c>
      <c r="J72" s="22" t="s">
        <v>53</v>
      </c>
      <c r="K72" s="21" t="s">
        <v>53</v>
      </c>
      <c r="L72" s="22" t="s">
        <v>53</v>
      </c>
      <c r="M72" s="21" t="s">
        <v>53</v>
      </c>
      <c r="N72" s="22" t="s">
        <v>53</v>
      </c>
      <c r="O72" s="21" t="s">
        <v>53</v>
      </c>
      <c r="P72" s="22" t="s">
        <v>53</v>
      </c>
      <c r="Q72" s="21" t="s">
        <v>53</v>
      </c>
      <c r="R72" s="22" t="s">
        <v>53</v>
      </c>
    </row>
    <row r="73" spans="1:18">
      <c r="A73" s="15" t="s">
        <v>118</v>
      </c>
      <c r="B73" s="21" t="s">
        <v>53</v>
      </c>
      <c r="C73" s="21" t="s">
        <v>53</v>
      </c>
      <c r="D73" s="22" t="s">
        <v>53</v>
      </c>
      <c r="E73" s="21" t="s">
        <v>53</v>
      </c>
      <c r="F73" s="22" t="s">
        <v>53</v>
      </c>
      <c r="G73" s="21" t="s">
        <v>53</v>
      </c>
      <c r="H73" s="22" t="s">
        <v>53</v>
      </c>
      <c r="I73" s="21" t="s">
        <v>53</v>
      </c>
      <c r="J73" s="22" t="s">
        <v>53</v>
      </c>
      <c r="K73" s="21" t="s">
        <v>53</v>
      </c>
      <c r="L73" s="22" t="s">
        <v>53</v>
      </c>
      <c r="M73" s="21" t="s">
        <v>53</v>
      </c>
      <c r="N73" s="22" t="s">
        <v>53</v>
      </c>
      <c r="O73" s="21" t="s">
        <v>53</v>
      </c>
      <c r="P73" s="22" t="s">
        <v>53</v>
      </c>
      <c r="Q73" s="21" t="s">
        <v>53</v>
      </c>
      <c r="R73" s="22" t="s">
        <v>53</v>
      </c>
    </row>
    <row r="74" spans="1:18">
      <c r="A74" s="15" t="s">
        <v>119</v>
      </c>
      <c r="B74" s="21" t="s">
        <v>53</v>
      </c>
      <c r="C74" s="21" t="s">
        <v>53</v>
      </c>
      <c r="D74" s="22" t="s">
        <v>53</v>
      </c>
      <c r="E74" s="21" t="s">
        <v>53</v>
      </c>
      <c r="F74" s="22" t="s">
        <v>53</v>
      </c>
      <c r="G74" s="21" t="s">
        <v>53</v>
      </c>
      <c r="H74" s="22" t="s">
        <v>53</v>
      </c>
      <c r="I74" s="21" t="s">
        <v>53</v>
      </c>
      <c r="J74" s="22" t="s">
        <v>53</v>
      </c>
      <c r="K74" s="21" t="s">
        <v>53</v>
      </c>
      <c r="L74" s="22" t="s">
        <v>53</v>
      </c>
      <c r="M74" s="21" t="s">
        <v>53</v>
      </c>
      <c r="N74" s="22" t="s">
        <v>53</v>
      </c>
      <c r="O74" s="21" t="s">
        <v>53</v>
      </c>
      <c r="P74" s="22" t="s">
        <v>53</v>
      </c>
      <c r="Q74" s="21" t="s">
        <v>53</v>
      </c>
      <c r="R74" s="22" t="s">
        <v>53</v>
      </c>
    </row>
    <row r="75" spans="1:18">
      <c r="A75" s="15" t="s">
        <v>120</v>
      </c>
      <c r="B75" s="21" t="s">
        <v>53</v>
      </c>
      <c r="C75" s="21" t="s">
        <v>53</v>
      </c>
      <c r="D75" s="22" t="s">
        <v>53</v>
      </c>
      <c r="E75" s="21" t="s">
        <v>53</v>
      </c>
      <c r="F75" s="22" t="s">
        <v>53</v>
      </c>
      <c r="G75" s="21" t="s">
        <v>53</v>
      </c>
      <c r="H75" s="22" t="s">
        <v>53</v>
      </c>
      <c r="I75" s="21" t="s">
        <v>53</v>
      </c>
      <c r="J75" s="22" t="s">
        <v>53</v>
      </c>
      <c r="K75" s="21" t="s">
        <v>53</v>
      </c>
      <c r="L75" s="22" t="s">
        <v>53</v>
      </c>
      <c r="M75" s="21" t="s">
        <v>53</v>
      </c>
      <c r="N75" s="22" t="s">
        <v>53</v>
      </c>
      <c r="O75" s="21" t="s">
        <v>53</v>
      </c>
      <c r="P75" s="22" t="s">
        <v>53</v>
      </c>
      <c r="Q75" s="21" t="s">
        <v>53</v>
      </c>
      <c r="R75" s="22" t="s">
        <v>53</v>
      </c>
    </row>
    <row r="76" spans="1:18">
      <c r="A76" s="15" t="s">
        <v>121</v>
      </c>
      <c r="B76" s="21" t="s">
        <v>53</v>
      </c>
      <c r="C76" s="21" t="s">
        <v>53</v>
      </c>
      <c r="D76" s="22" t="s">
        <v>53</v>
      </c>
      <c r="E76" s="21" t="s">
        <v>53</v>
      </c>
      <c r="F76" s="22" t="s">
        <v>53</v>
      </c>
      <c r="G76" s="21" t="s">
        <v>53</v>
      </c>
      <c r="H76" s="22" t="s">
        <v>53</v>
      </c>
      <c r="I76" s="21" t="s">
        <v>53</v>
      </c>
      <c r="J76" s="22" t="s">
        <v>53</v>
      </c>
      <c r="K76" s="21" t="s">
        <v>53</v>
      </c>
      <c r="L76" s="22" t="s">
        <v>53</v>
      </c>
      <c r="M76" s="21" t="s">
        <v>53</v>
      </c>
      <c r="N76" s="22" t="s">
        <v>53</v>
      </c>
      <c r="O76" s="21" t="s">
        <v>53</v>
      </c>
      <c r="P76" s="22" t="s">
        <v>53</v>
      </c>
      <c r="Q76" s="21" t="s">
        <v>53</v>
      </c>
      <c r="R76" s="22" t="s">
        <v>53</v>
      </c>
    </row>
    <row r="77" spans="1:18">
      <c r="A77" s="15" t="s">
        <v>122</v>
      </c>
      <c r="B77" s="21" t="s">
        <v>53</v>
      </c>
      <c r="C77" s="21" t="s">
        <v>53</v>
      </c>
      <c r="D77" s="22" t="s">
        <v>53</v>
      </c>
      <c r="E77" s="21" t="s">
        <v>53</v>
      </c>
      <c r="F77" s="22" t="s">
        <v>53</v>
      </c>
      <c r="G77" s="21" t="s">
        <v>53</v>
      </c>
      <c r="H77" s="22" t="s">
        <v>53</v>
      </c>
      <c r="I77" s="21" t="s">
        <v>53</v>
      </c>
      <c r="J77" s="22" t="s">
        <v>53</v>
      </c>
      <c r="K77" s="21" t="s">
        <v>53</v>
      </c>
      <c r="L77" s="22" t="s">
        <v>53</v>
      </c>
      <c r="M77" s="21" t="s">
        <v>53</v>
      </c>
      <c r="N77" s="22" t="s">
        <v>53</v>
      </c>
      <c r="O77" s="21" t="s">
        <v>53</v>
      </c>
      <c r="P77" s="22" t="s">
        <v>53</v>
      </c>
      <c r="Q77" s="21" t="s">
        <v>53</v>
      </c>
      <c r="R77" s="22" t="s">
        <v>53</v>
      </c>
    </row>
    <row r="78" spans="1:18">
      <c r="A78" s="15" t="s">
        <v>123</v>
      </c>
      <c r="B78" s="21" t="s">
        <v>53</v>
      </c>
      <c r="C78" s="21" t="s">
        <v>53</v>
      </c>
      <c r="D78" s="22" t="s">
        <v>53</v>
      </c>
      <c r="E78" s="21" t="s">
        <v>53</v>
      </c>
      <c r="F78" s="22" t="s">
        <v>53</v>
      </c>
      <c r="G78" s="21" t="s">
        <v>53</v>
      </c>
      <c r="H78" s="22" t="s">
        <v>53</v>
      </c>
      <c r="I78" s="21" t="s">
        <v>53</v>
      </c>
      <c r="J78" s="22" t="s">
        <v>53</v>
      </c>
      <c r="K78" s="21" t="s">
        <v>53</v>
      </c>
      <c r="L78" s="22" t="s">
        <v>53</v>
      </c>
      <c r="M78" s="21" t="s">
        <v>53</v>
      </c>
      <c r="N78" s="22" t="s">
        <v>53</v>
      </c>
      <c r="O78" s="21" t="s">
        <v>53</v>
      </c>
      <c r="P78" s="22" t="s">
        <v>53</v>
      </c>
      <c r="Q78" s="21" t="s">
        <v>53</v>
      </c>
      <c r="R78" s="22" t="s">
        <v>53</v>
      </c>
    </row>
    <row customHeight="1" ht="25" r="79" spans="1:18">
      <c r="A79" s="15" t="s">
        <v>124</v>
      </c>
      <c r="B79" s="21" t="s">
        <v>53</v>
      </c>
      <c r="C79" s="21" t="s">
        <v>53</v>
      </c>
      <c r="D79" s="22" t="s">
        <v>53</v>
      </c>
      <c r="E79" s="21" t="s">
        <v>53</v>
      </c>
      <c r="F79" s="22" t="s">
        <v>53</v>
      </c>
      <c r="G79" s="21" t="s">
        <v>53</v>
      </c>
      <c r="H79" s="22" t="s">
        <v>53</v>
      </c>
      <c r="I79" s="21" t="s">
        <v>53</v>
      </c>
      <c r="J79" s="22" t="s">
        <v>53</v>
      </c>
      <c r="K79" s="21" t="s">
        <v>53</v>
      </c>
      <c r="L79" s="22" t="s">
        <v>53</v>
      </c>
      <c r="M79" s="21" t="s">
        <v>53</v>
      </c>
      <c r="N79" s="22" t="s">
        <v>53</v>
      </c>
      <c r="O79" s="21" t="s">
        <v>53</v>
      </c>
      <c r="P79" s="22" t="s">
        <v>53</v>
      </c>
      <c r="Q79" s="21" t="s">
        <v>53</v>
      </c>
      <c r="R79" s="22" t="s">
        <v>53</v>
      </c>
    </row>
    <row r="80" spans="1:18">
      <c r="A80" s="15" t="s">
        <v>125</v>
      </c>
      <c r="B80" s="21" t="s">
        <v>53</v>
      </c>
      <c r="C80" s="21" t="s">
        <v>53</v>
      </c>
      <c r="D80" s="22" t="s">
        <v>53</v>
      </c>
      <c r="E80" s="21" t="s">
        <v>53</v>
      </c>
      <c r="F80" s="22" t="s">
        <v>53</v>
      </c>
      <c r="G80" s="21" t="s">
        <v>53</v>
      </c>
      <c r="H80" s="22" t="s">
        <v>53</v>
      </c>
      <c r="I80" s="21" t="s">
        <v>53</v>
      </c>
      <c r="J80" s="22" t="s">
        <v>53</v>
      </c>
      <c r="K80" s="21" t="s">
        <v>53</v>
      </c>
      <c r="L80" s="22" t="s">
        <v>53</v>
      </c>
      <c r="M80" s="21" t="s">
        <v>53</v>
      </c>
      <c r="N80" s="22" t="s">
        <v>53</v>
      </c>
      <c r="O80" s="21" t="s">
        <v>53</v>
      </c>
      <c r="P80" s="22" t="s">
        <v>53</v>
      </c>
      <c r="Q80" s="21" t="s">
        <v>53</v>
      </c>
      <c r="R80" s="22" t="s">
        <v>53</v>
      </c>
    </row>
    <row r="81" spans="1:18">
      <c r="A81" s="23" t="s">
        <v>126</v>
      </c>
      <c r="B81" s="21" t="s">
        <v>53</v>
      </c>
      <c r="C81" s="21" t="s">
        <v>53</v>
      </c>
      <c r="D81" s="22" t="s">
        <v>53</v>
      </c>
      <c r="E81" s="21" t="s">
        <v>53</v>
      </c>
      <c r="F81" s="22" t="s">
        <v>53</v>
      </c>
      <c r="G81" s="21" t="s">
        <v>53</v>
      </c>
      <c r="H81" s="22" t="s">
        <v>53</v>
      </c>
      <c r="I81" s="21" t="s">
        <v>53</v>
      </c>
      <c r="J81" s="22" t="s">
        <v>53</v>
      </c>
      <c r="K81" s="21" t="s">
        <v>53</v>
      </c>
      <c r="L81" s="22" t="s">
        <v>53</v>
      </c>
      <c r="M81" s="21" t="s">
        <v>53</v>
      </c>
      <c r="N81" s="22" t="s">
        <v>53</v>
      </c>
      <c r="O81" s="21" t="s">
        <v>53</v>
      </c>
      <c r="P81" s="22" t="s">
        <v>53</v>
      </c>
      <c r="Q81" s="21" t="s">
        <v>53</v>
      </c>
      <c r="R81" s="22" t="s">
        <v>53</v>
      </c>
    </row>
    <row r="82" spans="1:18">
      <c r="A82" s="24" t="n"/>
      <c r="B82" s="24" t="s">
        <v>127</v>
      </c>
      <c r="C82" s="24" t="s">
        <v>127</v>
      </c>
      <c r="D82" s="24" t="s">
        <v>127</v>
      </c>
      <c r="E82" s="24" t="s">
        <v>127</v>
      </c>
      <c r="F82" s="24" t="s">
        <v>127</v>
      </c>
      <c r="G82" s="24" t="s">
        <v>127</v>
      </c>
      <c r="H82" s="24" t="s">
        <v>127</v>
      </c>
      <c r="I82" s="24" t="s">
        <v>127</v>
      </c>
      <c r="J82" s="24" t="s">
        <v>127</v>
      </c>
      <c r="K82" s="24" t="s">
        <v>127</v>
      </c>
      <c r="L82" s="24" t="s">
        <v>127</v>
      </c>
      <c r="M82" s="24" t="s">
        <v>127</v>
      </c>
      <c r="N82" s="24" t="s">
        <v>127</v>
      </c>
      <c r="O82" s="24" t="s">
        <v>127</v>
      </c>
      <c r="P82" s="24" t="s">
        <v>127</v>
      </c>
      <c r="Q82" s="24" t="s">
        <v>127</v>
      </c>
      <c r="R82" s="24" t="s">
        <v>127</v>
      </c>
    </row>
    <row r="83" spans="1:18">
      <c r="A83" s="3" t="s">
        <v>128</v>
      </c>
    </row>
    <row r="84" spans="1:18">
      <c r="A84" s="25" t="s">
        <v>129</v>
      </c>
    </row>
    <row r="85" spans="1:18">
      <c r="A85" s="25" t="s">
        <v>130</v>
      </c>
    </row>
    <row customHeight="1" ht="30" r="86" spans="1:18">
      <c r="A86" s="25" t="s">
        <v>131</v>
      </c>
    </row>
    <row customHeight="1" ht="30" r="87" spans="1:18">
      <c r="A87" s="25" t="s">
        <v>127</v>
      </c>
    </row>
    <row customHeight="1" ht="30" r="88" spans="1:18">
      <c r="A88" s="25" t="s">
        <v>132</v>
      </c>
    </row>
    <row customHeight="1" ht="30" r="89" spans="1:18">
      <c r="A89" s="25" t="s">
        <v>133</v>
      </c>
    </row>
    <row customHeight="1" ht="30" r="90" spans="1:18">
      <c r="A90" s="25" t="s">
        <v>134</v>
      </c>
    </row>
    <row customHeight="1" ht="30" r="91" spans="1:18">
      <c r="A91" s="25" t="s">
        <v>135</v>
      </c>
    </row>
    <row customHeight="1" ht="30" r="92" spans="1:18">
      <c r="A92" s="25" t="s">
        <v>136</v>
      </c>
    </row>
    <row customHeight="1" ht="30" r="93" spans="1:18">
      <c r="A93" s="25" t="s">
        <v>137</v>
      </c>
    </row>
    <row customHeight="1" ht="30" r="94" spans="1:18">
      <c r="A94" s="25" t="s">
        <v>138</v>
      </c>
    </row>
    <row customHeight="1" ht="30" r="95" spans="1:18">
      <c r="A95" s="25" t="s">
        <v>139</v>
      </c>
    </row>
    <row customHeight="1" ht="30" r="96" spans="1:18">
      <c r="A96" s="25" t="s">
        <v>140</v>
      </c>
    </row>
    <row customHeight="1" ht="30" r="97" spans="1:18">
      <c r="A97" s="25" t="s">
        <v>141</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17</vt:i4>
      </vt:variant>
    </vt:vector>
  </ns0:HeadingPairs>
  <ns0:TitlesOfParts>
    <vt:vector xmlns:vt="http://schemas.openxmlformats.org/officeDocument/2006/docPropsVTypes" baseType="lpstr" size="17">
      <vt:lpstr>Table of Contents</vt:lpstr>
      <vt:lpstr>FQ001Q01TA</vt:lpstr>
      <vt:lpstr>FQ001Q02TA</vt:lpstr>
      <vt:lpstr>FQ001Q03TA</vt:lpstr>
      <vt:lpstr>FQ002Q01TA</vt:lpstr>
      <vt:lpstr>FQ002Q02TA</vt:lpstr>
      <vt:lpstr>FQ003Q01TA</vt:lpstr>
      <vt:lpstr>FQ004Q01TA</vt:lpstr>
      <vt:lpstr>FQ004Q02TA</vt:lpstr>
      <vt:lpstr>FQ004Q03TA</vt:lpstr>
      <vt:lpstr>FQ004Q04TA</vt:lpstr>
      <vt:lpstr>FQ004Q05TA</vt:lpstr>
      <vt:lpstr>FQ004Q06TA</vt:lpstr>
      <vt:lpstr>FQ004Q07TA</vt:lpstr>
      <vt:lpstr>FQ005Q01TA</vt:lpstr>
      <vt:lpstr>FQ006Q01TA</vt:lpstr>
      <vt:lpstr>FQ006Q02TA</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2017-02-16T17:39:45Z</dcterms:created>
  <dcterms:modified xmlns:dcterms="http://purl.org/dc/terms/" xmlns:xsi="http://www.w3.org/2001/XMLSchema-instance" xsi:type="dcterms:W3CDTF">2017-02-16T17:39:45Z</dcterms:modified>
  <cp:lastModifiedBy/>
  <cp:category/>
  <cp:contentStatus/>
  <cp:version/>
  <cp:revision/>
  <cp:keywords/>
</cp:coreProperties>
</file>